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2420" windowHeight="3840"/>
  </bookViews>
  <sheets>
    <sheet name="Raw" sheetId="1" r:id="rId1"/>
    <sheet name="Sheet2" sheetId="5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B84" i="1" l="1"/>
  <c r="BB82" i="1"/>
  <c r="BB81" i="1"/>
  <c r="BE80" i="1"/>
  <c r="AY80" i="1"/>
  <c r="BE79" i="1"/>
  <c r="AY79" i="1"/>
  <c r="BB78" i="1"/>
  <c r="BE85" i="1"/>
  <c r="BB85" i="1"/>
  <c r="BE75" i="1" l="1"/>
  <c r="AY75" i="1"/>
  <c r="BE74" i="1"/>
  <c r="BB74" i="1"/>
  <c r="AY72" i="1" l="1"/>
  <c r="AY71" i="1"/>
  <c r="AY68" i="1"/>
  <c r="BE66" i="1" l="1"/>
  <c r="AY66" i="1"/>
  <c r="W65" i="1"/>
  <c r="AY50" i="1" l="1"/>
  <c r="W50" i="1"/>
  <c r="AT57" i="1"/>
  <c r="Q57" i="1"/>
  <c r="BE57" i="1"/>
  <c r="BE53" i="1"/>
  <c r="BE52" i="1"/>
  <c r="BE51" i="1"/>
  <c r="O4" i="5" l="1"/>
  <c r="I4" i="5"/>
  <c r="C4" i="5"/>
  <c r="D4" i="5"/>
  <c r="E4" i="5"/>
  <c r="F4" i="5"/>
  <c r="G4" i="5"/>
  <c r="H4" i="5"/>
  <c r="J4" i="5"/>
  <c r="K4" i="5"/>
  <c r="L4" i="5"/>
  <c r="M4" i="5"/>
  <c r="N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4" i="5"/>
  <c r="BE40" i="1" l="1"/>
  <c r="AY40" i="1"/>
  <c r="AO40" i="1"/>
  <c r="AM40" i="1"/>
  <c r="AL40" i="1"/>
  <c r="AI40" i="1"/>
  <c r="AH40" i="1"/>
  <c r="AC40" i="1"/>
  <c r="AB40" i="1"/>
  <c r="V40" i="1"/>
  <c r="U40" i="1"/>
  <c r="T40" i="1"/>
  <c r="S40" i="1"/>
  <c r="Q40" i="1"/>
  <c r="O40" i="1"/>
  <c r="AP39" i="1"/>
  <c r="AN39" i="1"/>
  <c r="AM39" i="1"/>
  <c r="AL39" i="1"/>
  <c r="AJ39" i="1"/>
  <c r="AI39" i="1"/>
  <c r="AH39" i="1"/>
  <c r="AA39" i="1"/>
  <c r="Z39" i="1"/>
  <c r="V39" i="1"/>
  <c r="U39" i="1"/>
  <c r="T39" i="1"/>
  <c r="S39" i="1"/>
  <c r="R39" i="1"/>
  <c r="Q39" i="1"/>
  <c r="O39" i="1"/>
  <c r="AP34" i="1" l="1"/>
  <c r="AO34" i="1"/>
  <c r="AN34" i="1"/>
  <c r="AL34" i="1"/>
  <c r="AJ34" i="1"/>
  <c r="AI34" i="1"/>
  <c r="AH34" i="1"/>
  <c r="AD34" i="1"/>
  <c r="AC34" i="1"/>
  <c r="AB34" i="1"/>
  <c r="AA34" i="1"/>
  <c r="U34" i="1"/>
  <c r="T34" i="1"/>
  <c r="S34" i="1"/>
  <c r="R34" i="1"/>
  <c r="Q34" i="1"/>
  <c r="AM35" i="1"/>
  <c r="AO35" i="1"/>
  <c r="AL35" i="1"/>
  <c r="AI35" i="1"/>
  <c r="AH35" i="1"/>
  <c r="AD35" i="1"/>
  <c r="AC35" i="1"/>
  <c r="AA35" i="1"/>
  <c r="Z35" i="1"/>
  <c r="AY35" i="1"/>
  <c r="T35" i="1"/>
  <c r="S35" i="1"/>
  <c r="R35" i="1"/>
  <c r="AT35" i="1"/>
  <c r="Q35" i="1"/>
  <c r="O35" i="1"/>
  <c r="AO36" i="1"/>
  <c r="AN36" i="1"/>
  <c r="AK36" i="1"/>
  <c r="AJ36" i="1"/>
  <c r="AI36" i="1"/>
  <c r="AH36" i="1"/>
  <c r="AB36" i="1"/>
  <c r="AA36" i="1"/>
  <c r="Z36" i="1"/>
  <c r="U36" i="1"/>
  <c r="T36" i="1"/>
  <c r="S36" i="1"/>
  <c r="AT36" i="1"/>
  <c r="Q36" i="1"/>
  <c r="O36" i="1"/>
  <c r="Q38" i="1"/>
  <c r="AM38" i="1"/>
  <c r="AO38" i="1"/>
  <c r="AL38" i="1"/>
  <c r="AK38" i="1"/>
  <c r="AI38" i="1"/>
  <c r="AH38" i="1"/>
  <c r="AC38" i="1"/>
  <c r="AB38" i="1"/>
  <c r="AA38" i="1"/>
  <c r="T38" i="1"/>
  <c r="S38" i="1"/>
  <c r="AN37" i="1"/>
  <c r="AM37" i="1"/>
  <c r="AL37" i="1"/>
  <c r="AK37" i="1"/>
  <c r="AI37" i="1"/>
  <c r="AH37" i="1"/>
  <c r="AC37" i="1"/>
  <c r="AB37" i="1"/>
  <c r="AA37" i="1"/>
  <c r="T37" i="1"/>
  <c r="S37" i="1"/>
  <c r="R37" i="1"/>
  <c r="AT37" i="1"/>
  <c r="Q37" i="1"/>
  <c r="O37" i="1"/>
  <c r="AY33" i="1"/>
  <c r="AP33" i="1"/>
  <c r="AO33" i="1"/>
  <c r="AM33" i="1"/>
  <c r="AL33" i="1"/>
  <c r="AK33" i="1"/>
  <c r="AJ33" i="1"/>
  <c r="AI33" i="1"/>
  <c r="AH33" i="1"/>
  <c r="AB33" i="1"/>
  <c r="AA33" i="1"/>
  <c r="W33" i="1"/>
  <c r="V33" i="1"/>
  <c r="U33" i="1"/>
  <c r="T33" i="1"/>
  <c r="S33" i="1"/>
  <c r="R33" i="1"/>
  <c r="P33" i="1"/>
  <c r="AP32" i="1"/>
  <c r="AO32" i="1"/>
  <c r="AN32" i="1"/>
  <c r="AL32" i="1"/>
  <c r="AJ32" i="1"/>
  <c r="AI32" i="1"/>
  <c r="AH32" i="1"/>
  <c r="AA32" i="1"/>
  <c r="Z32" i="1"/>
  <c r="V32" i="1"/>
  <c r="T32" i="1"/>
  <c r="R32" i="1"/>
  <c r="AT32" i="1"/>
  <c r="Q32" i="1"/>
  <c r="BE31" i="1"/>
  <c r="AN31" i="1"/>
  <c r="AM31" i="1"/>
  <c r="AL31" i="1"/>
  <c r="AK31" i="1"/>
  <c r="AJ31" i="1"/>
  <c r="AI31" i="1"/>
  <c r="AH31" i="1"/>
  <c r="AA31" i="1"/>
  <c r="W31" i="1"/>
  <c r="V31" i="1"/>
  <c r="U31" i="1"/>
  <c r="T31" i="1"/>
  <c r="R31" i="1"/>
  <c r="AT31" i="1"/>
  <c r="Q31" i="1"/>
  <c r="AN30" i="1"/>
  <c r="AM30" i="1"/>
  <c r="AL30" i="1"/>
  <c r="AK30" i="1"/>
  <c r="AJ30" i="1"/>
  <c r="AI30" i="1"/>
  <c r="AH30" i="1"/>
  <c r="AD30" i="1"/>
  <c r="AC30" i="1"/>
  <c r="AB30" i="1"/>
  <c r="AA30" i="1"/>
  <c r="Z30" i="1"/>
  <c r="U30" i="1"/>
  <c r="R30" i="1"/>
  <c r="Q30" i="1"/>
  <c r="P30" i="1"/>
  <c r="O30" i="1"/>
  <c r="BE29" i="1"/>
  <c r="AY29" i="1"/>
  <c r="AU29" i="1"/>
  <c r="AW29" i="1" s="1"/>
  <c r="AN29" i="1"/>
  <c r="AM29" i="1"/>
  <c r="AL29" i="1"/>
  <c r="AK29" i="1"/>
  <c r="AJ29" i="1"/>
  <c r="AI29" i="1"/>
  <c r="AH29" i="1"/>
  <c r="AD29" i="1"/>
  <c r="AC29" i="1"/>
  <c r="AB29" i="1"/>
  <c r="Z29" i="1"/>
  <c r="AA29" i="1"/>
  <c r="T29" i="1"/>
  <c r="S29" i="1"/>
  <c r="R29" i="1"/>
  <c r="Q29" i="1"/>
  <c r="A14" i="3"/>
  <c r="AW28" i="1" l="1"/>
  <c r="AW27" i="1"/>
  <c r="AW25" i="1"/>
  <c r="AW23" i="1"/>
  <c r="AW22" i="1"/>
  <c r="AU28" i="1"/>
  <c r="AU27" i="1"/>
  <c r="AU26" i="1"/>
  <c r="AW26" i="1" s="1"/>
  <c r="AU25" i="1"/>
  <c r="AU24" i="1"/>
  <c r="AW24" i="1" s="1"/>
  <c r="AU23" i="1"/>
  <c r="AU22" i="1"/>
  <c r="AU21" i="1"/>
  <c r="AW21" i="1" s="1"/>
  <c r="AU20" i="1"/>
  <c r="AW20" i="1" s="1"/>
  <c r="AU19" i="1"/>
  <c r="AW19" i="1" s="1"/>
  <c r="G1" i="3" l="1"/>
  <c r="B14" i="3" l="1"/>
  <c r="AU18" i="1"/>
  <c r="AW18" i="1" s="1"/>
  <c r="AU17" i="1"/>
  <c r="AW17" i="1" s="1"/>
  <c r="AW11" i="1"/>
  <c r="AU8" i="1"/>
  <c r="AU9" i="1"/>
  <c r="AU10" i="1"/>
  <c r="AU11" i="1"/>
  <c r="AU12" i="1"/>
  <c r="AU13" i="1"/>
  <c r="AW13" i="1" s="1"/>
  <c r="AU14" i="1"/>
  <c r="AU15" i="1"/>
  <c r="AU16" i="1"/>
  <c r="AW16" i="1" s="1"/>
  <c r="AW12" i="1"/>
  <c r="AW3" i="1" l="1"/>
  <c r="AW8" i="1"/>
  <c r="AW2" i="1"/>
  <c r="AU3" i="1"/>
  <c r="AU4" i="1"/>
  <c r="AW4" i="1" s="1"/>
  <c r="AU5" i="1"/>
  <c r="AW5" i="1" s="1"/>
  <c r="AU6" i="1"/>
  <c r="AW6" i="1" s="1"/>
  <c r="AU7" i="1"/>
  <c r="AW7" i="1" s="1"/>
  <c r="AU2" i="1"/>
</calcChain>
</file>

<file path=xl/sharedStrings.xml><?xml version="1.0" encoding="utf-8"?>
<sst xmlns="http://schemas.openxmlformats.org/spreadsheetml/2006/main" count="727" uniqueCount="99">
  <si>
    <t>home_team</t>
  </si>
  <si>
    <t>away_team</t>
  </si>
  <si>
    <t>date</t>
  </si>
  <si>
    <t>prob_home_winner</t>
  </si>
  <si>
    <t>prob_away_win</t>
  </si>
  <si>
    <t>prob_away_win_xg</t>
  </si>
  <si>
    <t>pred_hc</t>
  </si>
  <si>
    <t>pred_ac</t>
  </si>
  <si>
    <t>total_c</t>
  </si>
  <si>
    <t>Fulham</t>
  </si>
  <si>
    <t>Southampton</t>
  </si>
  <si>
    <t>Brentford</t>
  </si>
  <si>
    <t>Leicester</t>
  </si>
  <si>
    <t>Aston Villa</t>
  </si>
  <si>
    <t>Wolves</t>
  </si>
  <si>
    <t>Bournemouth</t>
  </si>
  <si>
    <t>Man City</t>
  </si>
  <si>
    <t>Tottenham</t>
  </si>
  <si>
    <t>Arsenal</t>
  </si>
  <si>
    <t>Everton</t>
  </si>
  <si>
    <t>West Ham</t>
  </si>
  <si>
    <t>Newcastle</t>
  </si>
  <si>
    <t>Nott'm Forest</t>
  </si>
  <si>
    <t>odds_home</t>
  </si>
  <si>
    <t>odds_away</t>
  </si>
  <si>
    <t>odds_home_10p</t>
  </si>
  <si>
    <t>odds_away_10p</t>
  </si>
  <si>
    <t>bf_h</t>
  </si>
  <si>
    <t>bf_d</t>
  </si>
  <si>
    <t>bf_a</t>
  </si>
  <si>
    <t>h_o35</t>
  </si>
  <si>
    <t>h_o45</t>
  </si>
  <si>
    <t>h_o55</t>
  </si>
  <si>
    <t>h_o65</t>
  </si>
  <si>
    <t>h_o75</t>
  </si>
  <si>
    <t>h_o85</t>
  </si>
  <si>
    <t>h_o95</t>
  </si>
  <si>
    <t>h_o105</t>
  </si>
  <si>
    <t>a_o35</t>
  </si>
  <si>
    <t>a_o45</t>
  </si>
  <si>
    <t>a_o55</t>
  </si>
  <si>
    <t>a_o65</t>
  </si>
  <si>
    <t>a_o75</t>
  </si>
  <si>
    <t>a_o85</t>
  </si>
  <si>
    <t>a_o95</t>
  </si>
  <si>
    <t>a_o105</t>
  </si>
  <si>
    <t>t_o55</t>
  </si>
  <si>
    <t>t_o65</t>
  </si>
  <si>
    <t>t_o75</t>
  </si>
  <si>
    <t>t_o85</t>
  </si>
  <si>
    <t>t_o95</t>
  </si>
  <si>
    <t>t_o105</t>
  </si>
  <si>
    <t>t_o115</t>
  </si>
  <si>
    <t>t_o125</t>
  </si>
  <si>
    <t>t_o135</t>
  </si>
  <si>
    <t>t_o145</t>
  </si>
  <si>
    <t>t_o155</t>
  </si>
  <si>
    <t>winner_bet</t>
  </si>
  <si>
    <t>winner_odds</t>
  </si>
  <si>
    <t>winner_odds_from</t>
  </si>
  <si>
    <t>h_bet</t>
  </si>
  <si>
    <t>h_odds</t>
  </si>
  <si>
    <t>h_odds_from</t>
  </si>
  <si>
    <t>a_bet</t>
  </si>
  <si>
    <t>a_odds</t>
  </si>
  <si>
    <t>a_odds_from</t>
  </si>
  <si>
    <t>t_bet</t>
  </si>
  <si>
    <t>t_odds</t>
  </si>
  <si>
    <t>t_odds_from</t>
  </si>
  <si>
    <t>prob_home_win_xg</t>
  </si>
  <si>
    <t>H</t>
  </si>
  <si>
    <t>BF</t>
  </si>
  <si>
    <t>A</t>
  </si>
  <si>
    <t>No Bet</t>
  </si>
  <si>
    <t>o3.5</t>
  </si>
  <si>
    <t>o10.5</t>
  </si>
  <si>
    <t>o6.5</t>
  </si>
  <si>
    <t>o4.5</t>
  </si>
  <si>
    <t>Crystal Palace</t>
  </si>
  <si>
    <t>Chelsea</t>
  </si>
  <si>
    <t>Liverpool</t>
  </si>
  <si>
    <t>Brighton</t>
  </si>
  <si>
    <t>Man United</t>
  </si>
  <si>
    <t>Leeds</t>
  </si>
  <si>
    <t>winner_prob</t>
  </si>
  <si>
    <t>kelly</t>
  </si>
  <si>
    <t>o11.5</t>
  </si>
  <si>
    <t>u9.5</t>
  </si>
  <si>
    <t>u5.5</t>
  </si>
  <si>
    <t>o7.5</t>
  </si>
  <si>
    <t>pp out</t>
  </si>
  <si>
    <t>pp in</t>
  </si>
  <si>
    <t>o5.5</t>
  </si>
  <si>
    <t>o8.5</t>
  </si>
  <si>
    <t>u6.5</t>
  </si>
  <si>
    <t>u4.5</t>
  </si>
  <si>
    <t>VB</t>
  </si>
  <si>
    <t>Home buy</t>
  </si>
  <si>
    <t>Away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</si>
</sst>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33" borderId="0" xfId="0" applyFill="1"/>
    <xf numFmtId="165" fontId="0" fillId="0" borderId="0" xfId="0" applyNumberFormat="1"/>
    <xf numFmtId="0" fontId="0" fillId="37" borderId="0" xfId="0" applyFill="1"/>
    <xf numFmtId="0" fontId="0" fillId="36" borderId="0" xfId="0" applyFill="1"/>
    <xf numFmtId="0" fontId="0" fillId="35" borderId="0" xfId="0" applyFill="1"/>
    <xf numFmtId="2" fontId="0" fillId="0" borderId="0" xfId="0" applyNumberFormat="1"/>
    <xf numFmtId="0" fontId="0" fillId="34" borderId="0" xfId="0" applyFill="1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38" borderId="0" xfId="0" applyFill="1"/>
    <xf numFmtId="0" fontId="0" fillId="39" borderId="0" xfId="0" applyFill="1"/>
    <xf numFmtId="0" fontId="0" fillId="40" borderId="0" xfId="0" applyFill="1"/>
    <xf numFmtId="14" fontId="0" fillId="34" borderId="0" xfId="0" applyNumberFormat="1" applyFill="1"/>
    <xf numFmtId="9" fontId="0" fillId="0" borderId="0" xfId="42" applyFont="1"/>
    <xf numFmtId="9" fontId="0" fillId="0" borderId="0" xfId="42" applyNumberFormat="1" applyFont="1"/>
    <xf numFmtId="164" fontId="0" fillId="0" borderId="0" xfId="42" applyNumberFormat="1" applyFont="1"/>
    <xf numFmtId="16" fontId="0" fillId="0" borderId="0" xfId="0" applyNumberFormat="1"/>
    <xf numFmtId="0" fontId="0" fillId="41" borderId="0" xfId="0" applyFill="1"/>
    <xf numFmtId="14" fontId="0" fillId="41" borderId="0" xfId="0" applyNumberFormat="1" applyFill="1"/>
    <xf numFmtId="164" fontId="0" fillId="41" borderId="0" xfId="0" applyNumberFormat="1" applyFill="1"/>
    <xf numFmtId="165" fontId="0" fillId="41" borderId="0" xfId="0" applyNumberFormat="1" applyFill="1"/>
    <xf numFmtId="2" fontId="0" fillId="41" borderId="0" xfId="0" applyNumberFormat="1" applyFill="1"/>
    <xf numFmtId="0" fontId="0" fillId="42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153272</xdr:colOff>
      <xdr:row>21</xdr:row>
      <xdr:rowOff>38645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83"/>
  <sheetViews>
    <sheetView tabSelected="1" workbookViewId="0">
      <pane xSplit="3" ySplit="1" topLeftCell="AU71" activePane="bottomRight" state="frozen"/>
      <selection pane="topRight" activeCell="D1" sqref="D1"/>
      <selection pane="bottomLeft" activeCell="A2" sqref="A2"/>
      <selection pane="bottomRight" activeCell="BC81" sqref="BC81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3" width="10.453125" bestFit="1" customWidth="1"/>
    <col min="4" max="4" width="17.6328125" bestFit="1" customWidth="1"/>
    <col min="5" max="5" width="14.26953125" bestFit="1" customWidth="1"/>
    <col min="6" max="6" width="17.6328125" bestFit="1" customWidth="1"/>
    <col min="7" max="7" width="17.1796875" bestFit="1" customWidth="1"/>
    <col min="8" max="8" width="7.6328125" bestFit="1" customWidth="1"/>
    <col min="9" max="9" width="7.54296875" bestFit="1" customWidth="1"/>
    <col min="10" max="10" width="6.453125" bestFit="1" customWidth="1"/>
    <col min="11" max="11" width="10.7265625" bestFit="1" customWidth="1"/>
    <col min="12" max="12" width="10.26953125" bestFit="1" customWidth="1"/>
    <col min="13" max="13" width="14.90625" bestFit="1" customWidth="1"/>
    <col min="14" max="14" width="14.453125" bestFit="1" customWidth="1"/>
    <col min="18" max="44" width="0" hidden="1" customWidth="1"/>
    <col min="45" max="45" width="10.36328125" bestFit="1" customWidth="1"/>
    <col min="46" max="46" width="11.7265625" bestFit="1" customWidth="1"/>
    <col min="47" max="47" width="11.7265625" style="9" customWidth="1"/>
    <col min="48" max="48" width="17" bestFit="1" customWidth="1"/>
    <col min="49" max="49" width="4.54296875" style="9" bestFit="1" customWidth="1"/>
    <col min="50" max="50" width="5.6328125" bestFit="1" customWidth="1"/>
    <col min="51" max="51" width="7" bestFit="1" customWidth="1"/>
    <col min="52" max="52" width="12.08984375" bestFit="1" customWidth="1"/>
    <col min="53" max="53" width="5.54296875" bestFit="1" customWidth="1"/>
    <col min="54" max="54" width="6.90625" bestFit="1" customWidth="1"/>
    <col min="55" max="55" width="12" bestFit="1" customWidth="1"/>
    <col min="56" max="56" width="5.1796875" bestFit="1" customWidth="1"/>
    <col min="57" max="57" width="6.54296875" bestFit="1" customWidth="1"/>
    <col min="58" max="58" width="11.6328125" bestFit="1" customWidth="1"/>
  </cols>
  <sheetData>
    <row r="1" spans="1:60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23</v>
      </c>
      <c r="L1" s="9" t="s">
        <v>24</v>
      </c>
      <c r="M1" s="9" t="s">
        <v>25</v>
      </c>
      <c r="N1" s="9" t="s">
        <v>26</v>
      </c>
      <c r="O1" s="3" t="s">
        <v>27</v>
      </c>
      <c r="P1" s="3" t="s">
        <v>28</v>
      </c>
      <c r="Q1" s="3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7" t="s">
        <v>43</v>
      </c>
      <c r="AF1" s="7" t="s">
        <v>44</v>
      </c>
      <c r="AG1" s="7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4" t="s">
        <v>57</v>
      </c>
      <c r="AT1" s="4" t="s">
        <v>58</v>
      </c>
      <c r="AU1" s="4" t="s">
        <v>84</v>
      </c>
      <c r="AV1" s="4" t="s">
        <v>59</v>
      </c>
      <c r="AW1" s="4" t="s">
        <v>85</v>
      </c>
      <c r="AX1" s="1" t="s">
        <v>60</v>
      </c>
      <c r="AY1" s="1" t="s">
        <v>61</v>
      </c>
      <c r="AZ1" s="1" t="s">
        <v>62</v>
      </c>
      <c r="BA1" s="12" t="s">
        <v>63</v>
      </c>
      <c r="BB1" s="12" t="s">
        <v>64</v>
      </c>
      <c r="BC1" s="12" t="s">
        <v>65</v>
      </c>
      <c r="BD1" s="13" t="s">
        <v>66</v>
      </c>
      <c r="BE1" s="13" t="s">
        <v>67</v>
      </c>
      <c r="BF1" s="13" t="s">
        <v>68</v>
      </c>
      <c r="BG1" s="13" t="s">
        <v>97</v>
      </c>
      <c r="BH1" s="13" t="s">
        <v>98</v>
      </c>
    </row>
    <row r="2" spans="1:60" x14ac:dyDescent="0.35">
      <c r="A2" s="9" t="s">
        <v>22</v>
      </c>
      <c r="B2" s="9" t="s">
        <v>9</v>
      </c>
      <c r="C2" s="10">
        <v>44820</v>
      </c>
      <c r="D2" s="8">
        <v>0.61794265537592796</v>
      </c>
      <c r="E2" s="8">
        <v>0.30205734462407202</v>
      </c>
      <c r="F2" s="17">
        <v>0.54427721952196695</v>
      </c>
      <c r="G2" s="17">
        <v>0.37572278047803298</v>
      </c>
      <c r="H2" s="2">
        <v>5.01631754855865</v>
      </c>
      <c r="I2" s="2">
        <v>5.3477913757479403</v>
      </c>
      <c r="J2" s="2">
        <v>10.364108924306599</v>
      </c>
      <c r="K2" s="9">
        <v>1.84</v>
      </c>
      <c r="L2" s="9">
        <v>2.66</v>
      </c>
      <c r="M2" s="9">
        <v>2.024</v>
      </c>
      <c r="N2" s="9">
        <v>2.9260000000000002</v>
      </c>
      <c r="O2" s="9">
        <v>1.83</v>
      </c>
      <c r="P2" s="9">
        <v>7.5</v>
      </c>
      <c r="Q2" s="9">
        <v>2.2999999999999998</v>
      </c>
      <c r="R2">
        <v>1.25</v>
      </c>
      <c r="S2">
        <v>1.57</v>
      </c>
      <c r="T2">
        <v>2.1</v>
      </c>
      <c r="U2">
        <v>3</v>
      </c>
      <c r="V2">
        <v>4.8</v>
      </c>
      <c r="W2">
        <v>7.5</v>
      </c>
      <c r="X2">
        <v>11</v>
      </c>
      <c r="Y2">
        <v>17</v>
      </c>
      <c r="Z2">
        <v>1.36</v>
      </c>
      <c r="AA2">
        <v>1.75</v>
      </c>
      <c r="AB2">
        <v>2.5499999999999998</v>
      </c>
      <c r="AC2">
        <v>4</v>
      </c>
      <c r="AD2">
        <v>6.5</v>
      </c>
      <c r="AE2">
        <v>9</v>
      </c>
      <c r="AF2">
        <v>17</v>
      </c>
      <c r="AG2">
        <v>21</v>
      </c>
      <c r="AH2">
        <v>1.01</v>
      </c>
      <c r="AI2">
        <v>1.07</v>
      </c>
      <c r="AJ2">
        <v>1.2</v>
      </c>
      <c r="AK2">
        <v>1.36</v>
      </c>
      <c r="AL2">
        <v>1.65</v>
      </c>
      <c r="AM2">
        <v>2.1</v>
      </c>
      <c r="AN2">
        <v>2.88</v>
      </c>
      <c r="AO2">
        <v>4</v>
      </c>
      <c r="AP2">
        <v>5.5</v>
      </c>
      <c r="AQ2" s="9">
        <v>8</v>
      </c>
      <c r="AR2">
        <v>11</v>
      </c>
      <c r="AS2" t="s">
        <v>73</v>
      </c>
      <c r="AU2" s="15" t="str">
        <f>IF(AT2="","",IF(AS2="H",F2,G2))</f>
        <v/>
      </c>
      <c r="AW2" s="15" t="str">
        <f>IF(AT2="","",((((AT2-1)*AU2)-(1-AU2))/(AT2-1)))</f>
        <v/>
      </c>
      <c r="AX2" s="9" t="s">
        <v>73</v>
      </c>
      <c r="BA2" s="9" t="s">
        <v>73</v>
      </c>
      <c r="BD2" s="9" t="s">
        <v>73</v>
      </c>
    </row>
    <row r="3" spans="1:60" x14ac:dyDescent="0.35">
      <c r="A3" s="9" t="s">
        <v>13</v>
      </c>
      <c r="B3" s="9" t="s">
        <v>10</v>
      </c>
      <c r="C3" s="10">
        <v>44820</v>
      </c>
      <c r="D3" s="8">
        <v>0.40663412093260898</v>
      </c>
      <c r="E3" s="8">
        <v>0.51336587906739095</v>
      </c>
      <c r="F3" s="17">
        <v>0.53480933622309201</v>
      </c>
      <c r="G3" s="17">
        <v>0.38519066377690803</v>
      </c>
      <c r="H3" s="2">
        <v>5.7236801129446899</v>
      </c>
      <c r="I3" s="2">
        <v>5.6761821590752097</v>
      </c>
      <c r="J3" s="2">
        <v>11.399862272019901</v>
      </c>
      <c r="K3" s="9">
        <v>1.87</v>
      </c>
      <c r="L3" s="9">
        <v>2.6</v>
      </c>
      <c r="M3" s="9">
        <v>2.0569999999999999</v>
      </c>
      <c r="N3" s="9">
        <v>2.86</v>
      </c>
      <c r="O3" s="9">
        <v>1.8</v>
      </c>
      <c r="P3" s="9">
        <v>7.5</v>
      </c>
      <c r="Q3" s="9">
        <v>2.2999999999999998</v>
      </c>
      <c r="R3">
        <v>1.2</v>
      </c>
      <c r="S3">
        <v>1.44</v>
      </c>
      <c r="T3">
        <v>1.91</v>
      </c>
      <c r="U3">
        <v>2.6</v>
      </c>
      <c r="V3">
        <v>4</v>
      </c>
      <c r="W3">
        <v>6.5</v>
      </c>
      <c r="X3">
        <v>9</v>
      </c>
      <c r="Y3">
        <v>13</v>
      </c>
      <c r="Z3">
        <v>1.29</v>
      </c>
      <c r="AA3" s="9">
        <v>1.65</v>
      </c>
      <c r="AB3">
        <v>2.25</v>
      </c>
      <c r="AC3">
        <v>3.3</v>
      </c>
      <c r="AD3">
        <v>5.5</v>
      </c>
      <c r="AE3">
        <v>8</v>
      </c>
      <c r="AF3">
        <v>13</v>
      </c>
      <c r="AG3">
        <v>19</v>
      </c>
      <c r="AH3">
        <v>1.0049999999999999</v>
      </c>
      <c r="AI3">
        <v>1.05</v>
      </c>
      <c r="AJ3">
        <v>1.1100000000000001</v>
      </c>
      <c r="AK3">
        <v>1.25</v>
      </c>
      <c r="AL3">
        <v>1.45</v>
      </c>
      <c r="AM3">
        <v>1.8</v>
      </c>
      <c r="AN3">
        <v>2.25</v>
      </c>
      <c r="AO3">
        <v>3.2</v>
      </c>
      <c r="AP3">
        <v>4.5</v>
      </c>
      <c r="AQ3">
        <v>6.5</v>
      </c>
      <c r="AR3">
        <v>9</v>
      </c>
      <c r="AS3" s="9" t="s">
        <v>73</v>
      </c>
      <c r="AT3" s="9"/>
      <c r="AU3" s="15" t="str">
        <f t="shared" ref="AU3:AU29" si="0">IF(AT3="","",IF(AS3="H",F3,G3))</f>
        <v/>
      </c>
      <c r="AV3" s="9"/>
      <c r="AW3" s="15" t="str">
        <f t="shared" ref="AW3:AW8" si="1">IF(AT3="","",((((AT3-1)*AU3)-(1-AU3))/(AT3-1)))</f>
        <v/>
      </c>
      <c r="AX3" s="9" t="s">
        <v>73</v>
      </c>
      <c r="AY3" s="9"/>
      <c r="AZ3" s="9"/>
      <c r="BA3" s="9" t="s">
        <v>73</v>
      </c>
      <c r="BD3" s="9" t="s">
        <v>73</v>
      </c>
    </row>
    <row r="4" spans="1:60" x14ac:dyDescent="0.35">
      <c r="A4" s="9" t="s">
        <v>14</v>
      </c>
      <c r="B4" s="9" t="s">
        <v>16</v>
      </c>
      <c r="C4" s="10">
        <v>44821</v>
      </c>
      <c r="D4" s="8">
        <v>0.334209271291104</v>
      </c>
      <c r="E4" s="8">
        <v>0.58579072870889604</v>
      </c>
      <c r="F4" s="17">
        <v>0.29315546666930697</v>
      </c>
      <c r="G4" s="17">
        <v>0.62684453333069301</v>
      </c>
      <c r="H4" s="2">
        <v>3.10983663911616</v>
      </c>
      <c r="I4" s="2">
        <v>6.4554574411284804</v>
      </c>
      <c r="J4" s="2">
        <v>9.5652940802446391</v>
      </c>
      <c r="K4" s="9">
        <v>3.41</v>
      </c>
      <c r="L4" s="9">
        <v>1.6</v>
      </c>
      <c r="M4" s="9">
        <v>3.7509999999999999</v>
      </c>
      <c r="N4" s="9">
        <v>1.76</v>
      </c>
      <c r="O4" s="11">
        <v>7</v>
      </c>
      <c r="P4" s="9">
        <v>11</v>
      </c>
      <c r="Q4" s="9">
        <v>1.1299999999999999</v>
      </c>
      <c r="R4">
        <v>2.4</v>
      </c>
      <c r="S4">
        <v>4</v>
      </c>
      <c r="T4" s="9">
        <v>7.5</v>
      </c>
      <c r="U4">
        <v>13</v>
      </c>
      <c r="V4">
        <v>19</v>
      </c>
      <c r="W4">
        <v>34</v>
      </c>
      <c r="X4" s="9">
        <v>34</v>
      </c>
      <c r="Y4" s="9">
        <v>34</v>
      </c>
      <c r="Z4">
        <v>1.05</v>
      </c>
      <c r="AA4">
        <v>1.17</v>
      </c>
      <c r="AB4">
        <v>1.36</v>
      </c>
      <c r="AC4">
        <v>1.73</v>
      </c>
      <c r="AD4">
        <v>2.25</v>
      </c>
      <c r="AE4">
        <v>4</v>
      </c>
      <c r="AF4">
        <v>4.5</v>
      </c>
      <c r="AG4">
        <v>6.5</v>
      </c>
      <c r="AH4">
        <v>1.02</v>
      </c>
      <c r="AI4">
        <v>1.08</v>
      </c>
      <c r="AJ4">
        <v>1.2</v>
      </c>
      <c r="AK4">
        <v>1.36</v>
      </c>
      <c r="AL4">
        <v>1.65</v>
      </c>
      <c r="AM4">
        <v>2.1</v>
      </c>
      <c r="AN4">
        <v>2.75</v>
      </c>
      <c r="AO4">
        <v>3.8</v>
      </c>
      <c r="AP4">
        <v>5.5</v>
      </c>
      <c r="AQ4">
        <v>7.5</v>
      </c>
      <c r="AR4">
        <v>10</v>
      </c>
      <c r="AS4" t="s">
        <v>70</v>
      </c>
      <c r="AT4">
        <v>7</v>
      </c>
      <c r="AU4" s="15">
        <f t="shared" si="0"/>
        <v>0.29315546666930697</v>
      </c>
      <c r="AV4" t="s">
        <v>71</v>
      </c>
      <c r="AW4" s="15">
        <f t="shared" si="1"/>
        <v>0.1753480444475248</v>
      </c>
      <c r="AX4" s="9" t="s">
        <v>73</v>
      </c>
      <c r="BA4" s="9" t="s">
        <v>73</v>
      </c>
      <c r="BD4" s="9" t="s">
        <v>73</v>
      </c>
    </row>
    <row r="5" spans="1:60" x14ac:dyDescent="0.35">
      <c r="A5" s="9" t="s">
        <v>21</v>
      </c>
      <c r="B5" s="9" t="s">
        <v>15</v>
      </c>
      <c r="C5" s="10">
        <v>44821</v>
      </c>
      <c r="D5" s="8">
        <v>0.69036853238586704</v>
      </c>
      <c r="E5" s="8">
        <v>0.229631467614133</v>
      </c>
      <c r="F5" s="17">
        <v>0.642159593314924</v>
      </c>
      <c r="G5" s="17">
        <v>0.27784040668507598</v>
      </c>
      <c r="H5" s="2">
        <v>7.5815015317058299</v>
      </c>
      <c r="I5" s="2">
        <v>3.5209442444702801</v>
      </c>
      <c r="J5" s="2">
        <v>11.102445776176101</v>
      </c>
      <c r="K5" s="9">
        <v>1.56</v>
      </c>
      <c r="L5" s="9">
        <v>3.6</v>
      </c>
      <c r="M5" s="9">
        <v>1.716</v>
      </c>
      <c r="N5" s="9">
        <v>3.96</v>
      </c>
      <c r="O5" s="9">
        <v>1.25</v>
      </c>
      <c r="P5" s="9">
        <v>9</v>
      </c>
      <c r="Q5" s="11">
        <v>4.5</v>
      </c>
      <c r="R5">
        <v>1.08</v>
      </c>
      <c r="S5">
        <v>1.29</v>
      </c>
      <c r="T5">
        <v>1.57</v>
      </c>
      <c r="U5" s="11">
        <v>2</v>
      </c>
      <c r="V5" s="9">
        <v>2.75</v>
      </c>
      <c r="W5" s="9">
        <v>4</v>
      </c>
      <c r="X5" s="9">
        <v>5.5</v>
      </c>
      <c r="Y5">
        <v>8</v>
      </c>
      <c r="Z5" s="11">
        <v>1.95</v>
      </c>
      <c r="AA5">
        <v>3.3</v>
      </c>
      <c r="AB5">
        <v>5.5</v>
      </c>
      <c r="AC5">
        <v>9</v>
      </c>
      <c r="AD5">
        <v>17</v>
      </c>
      <c r="AE5">
        <v>26</v>
      </c>
      <c r="AF5">
        <v>34</v>
      </c>
      <c r="AG5" s="9">
        <v>34</v>
      </c>
      <c r="AH5">
        <v>1.03</v>
      </c>
      <c r="AI5">
        <v>1.08</v>
      </c>
      <c r="AJ5">
        <v>1.2</v>
      </c>
      <c r="AK5">
        <v>1.4</v>
      </c>
      <c r="AL5">
        <v>1.73</v>
      </c>
      <c r="AM5" s="11">
        <v>2.2000000000000002</v>
      </c>
      <c r="AN5" s="9">
        <v>2.88</v>
      </c>
      <c r="AO5" s="9">
        <v>4</v>
      </c>
      <c r="AP5">
        <v>5.5</v>
      </c>
      <c r="AQ5">
        <v>8</v>
      </c>
      <c r="AR5">
        <v>11</v>
      </c>
      <c r="AS5" t="s">
        <v>72</v>
      </c>
      <c r="AT5">
        <v>4.5</v>
      </c>
      <c r="AU5" s="15">
        <f t="shared" si="0"/>
        <v>0.27784040668507598</v>
      </c>
      <c r="AV5" s="9" t="s">
        <v>71</v>
      </c>
      <c r="AW5" s="15">
        <f t="shared" si="1"/>
        <v>7.1509094309383389E-2</v>
      </c>
      <c r="AX5" t="s">
        <v>76</v>
      </c>
      <c r="AY5">
        <v>2</v>
      </c>
      <c r="AZ5" s="9" t="s">
        <v>71</v>
      </c>
      <c r="BA5" s="9" t="s">
        <v>74</v>
      </c>
      <c r="BB5">
        <v>1.95</v>
      </c>
      <c r="BC5" s="9" t="s">
        <v>71</v>
      </c>
      <c r="BD5" t="s">
        <v>75</v>
      </c>
      <c r="BE5" s="9">
        <v>2.2000000000000002</v>
      </c>
      <c r="BF5" s="9" t="s">
        <v>71</v>
      </c>
    </row>
    <row r="6" spans="1:60" x14ac:dyDescent="0.35">
      <c r="A6" s="9" t="s">
        <v>17</v>
      </c>
      <c r="B6" s="9" t="s">
        <v>12</v>
      </c>
      <c r="C6" s="10">
        <v>44821</v>
      </c>
      <c r="D6" s="8">
        <v>0.53685313268752299</v>
      </c>
      <c r="E6" s="8">
        <v>0.38314686731247699</v>
      </c>
      <c r="F6" s="17">
        <v>0.64645833863492796</v>
      </c>
      <c r="G6" s="17">
        <v>0.27354166136507202</v>
      </c>
      <c r="H6" s="2">
        <v>6.4985121563008104</v>
      </c>
      <c r="I6" s="2">
        <v>3.4711306070108998</v>
      </c>
      <c r="J6" s="2">
        <v>9.9696427633117093</v>
      </c>
      <c r="K6" s="9">
        <v>1.55</v>
      </c>
      <c r="L6" s="9">
        <v>3.66</v>
      </c>
      <c r="M6" s="9">
        <v>1.7050000000000001</v>
      </c>
      <c r="N6" s="9">
        <v>4.0259999999999998</v>
      </c>
      <c r="O6" s="9">
        <v>1.2</v>
      </c>
      <c r="P6" s="9">
        <v>9.5</v>
      </c>
      <c r="Q6" s="11">
        <v>5</v>
      </c>
      <c r="R6">
        <v>1.07</v>
      </c>
      <c r="S6">
        <v>1.2</v>
      </c>
      <c r="T6">
        <v>1.45</v>
      </c>
      <c r="U6">
        <v>1.85</v>
      </c>
      <c r="V6">
        <v>2.5499999999999998</v>
      </c>
      <c r="W6">
        <v>3.3</v>
      </c>
      <c r="X6">
        <v>5.2</v>
      </c>
      <c r="Y6">
        <v>7.5</v>
      </c>
      <c r="Z6">
        <v>1.95</v>
      </c>
      <c r="AA6">
        <v>3</v>
      </c>
      <c r="AB6">
        <v>5.5</v>
      </c>
      <c r="AC6">
        <v>9</v>
      </c>
      <c r="AD6">
        <v>17</v>
      </c>
      <c r="AE6">
        <v>21</v>
      </c>
      <c r="AF6">
        <v>34</v>
      </c>
      <c r="AG6">
        <v>34</v>
      </c>
      <c r="AH6">
        <v>1.01</v>
      </c>
      <c r="AI6">
        <v>1.07</v>
      </c>
      <c r="AJ6">
        <v>1.17</v>
      </c>
      <c r="AK6">
        <v>1.33</v>
      </c>
      <c r="AL6">
        <v>1.6</v>
      </c>
      <c r="AM6">
        <v>2</v>
      </c>
      <c r="AN6">
        <v>2.6</v>
      </c>
      <c r="AO6">
        <v>3.6</v>
      </c>
      <c r="AP6">
        <v>5.2</v>
      </c>
      <c r="AQ6">
        <v>7</v>
      </c>
      <c r="AR6">
        <v>9</v>
      </c>
      <c r="AS6" t="s">
        <v>72</v>
      </c>
      <c r="AT6">
        <v>5</v>
      </c>
      <c r="AU6" s="15">
        <f t="shared" si="0"/>
        <v>0.27354166136507202</v>
      </c>
      <c r="AV6" s="9" t="s">
        <v>71</v>
      </c>
      <c r="AW6" s="15">
        <f t="shared" si="1"/>
        <v>9.1927076706340038E-2</v>
      </c>
      <c r="AX6" s="9" t="s">
        <v>73</v>
      </c>
      <c r="BA6" s="9" t="s">
        <v>73</v>
      </c>
      <c r="BD6" s="9" t="s">
        <v>73</v>
      </c>
    </row>
    <row r="7" spans="1:60" x14ac:dyDescent="0.35">
      <c r="A7" s="9" t="s">
        <v>11</v>
      </c>
      <c r="B7" s="9" t="s">
        <v>18</v>
      </c>
      <c r="C7" s="10">
        <v>44822</v>
      </c>
      <c r="D7" s="8">
        <v>0.38131734586693</v>
      </c>
      <c r="E7" s="8">
        <v>0.53868265413307004</v>
      </c>
      <c r="F7" s="17">
        <v>0.440653353698783</v>
      </c>
      <c r="G7" s="17">
        <v>0.47934664630121698</v>
      </c>
      <c r="H7" s="2">
        <v>5.9060435996599496</v>
      </c>
      <c r="I7" s="2">
        <v>4.65006673757581</v>
      </c>
      <c r="J7" s="2">
        <v>10.556110337235801</v>
      </c>
      <c r="K7" s="9">
        <v>2.27</v>
      </c>
      <c r="L7" s="9">
        <v>2.09</v>
      </c>
      <c r="M7" s="9">
        <v>2.4969999999999999</v>
      </c>
      <c r="N7" s="9">
        <v>2.2989999999999999</v>
      </c>
      <c r="O7" s="11">
        <v>4</v>
      </c>
      <c r="P7" s="9">
        <v>8</v>
      </c>
      <c r="Q7" s="9">
        <v>1.33</v>
      </c>
      <c r="R7">
        <v>1.75</v>
      </c>
      <c r="S7" s="11">
        <v>2.75</v>
      </c>
      <c r="T7">
        <v>4.5</v>
      </c>
      <c r="U7">
        <v>7.5</v>
      </c>
      <c r="V7">
        <v>11</v>
      </c>
      <c r="W7">
        <v>17</v>
      </c>
      <c r="X7">
        <v>34</v>
      </c>
      <c r="Y7">
        <v>34</v>
      </c>
      <c r="Z7">
        <v>1.1100000000000001</v>
      </c>
      <c r="AA7">
        <v>1.3</v>
      </c>
      <c r="AB7">
        <v>1.65</v>
      </c>
      <c r="AC7">
        <v>2.2000000000000002</v>
      </c>
      <c r="AD7">
        <v>3.2</v>
      </c>
      <c r="AE7">
        <v>4.8</v>
      </c>
      <c r="AF7">
        <v>7</v>
      </c>
      <c r="AG7">
        <v>10</v>
      </c>
      <c r="AH7">
        <v>1.02</v>
      </c>
      <c r="AI7">
        <v>1.08</v>
      </c>
      <c r="AJ7">
        <v>1.2</v>
      </c>
      <c r="AK7">
        <v>1.4</v>
      </c>
      <c r="AL7">
        <v>1.73</v>
      </c>
      <c r="AM7" s="11">
        <v>2.2000000000000002</v>
      </c>
      <c r="AN7">
        <v>2.88</v>
      </c>
      <c r="AO7">
        <v>4</v>
      </c>
      <c r="AP7">
        <v>5.5</v>
      </c>
      <c r="AQ7">
        <v>8</v>
      </c>
      <c r="AR7">
        <v>11</v>
      </c>
      <c r="AS7" t="s">
        <v>70</v>
      </c>
      <c r="AT7" s="9">
        <v>4</v>
      </c>
      <c r="AU7" s="15">
        <f t="shared" si="0"/>
        <v>0.440653353698783</v>
      </c>
      <c r="AV7" s="9" t="s">
        <v>71</v>
      </c>
      <c r="AW7" s="15">
        <f t="shared" si="1"/>
        <v>0.25420447159837739</v>
      </c>
      <c r="AX7" s="9" t="s">
        <v>77</v>
      </c>
      <c r="AY7">
        <v>2.75</v>
      </c>
      <c r="AZ7" s="9" t="s">
        <v>71</v>
      </c>
      <c r="BA7" s="9" t="s">
        <v>73</v>
      </c>
      <c r="BD7" s="9" t="s">
        <v>75</v>
      </c>
      <c r="BE7">
        <v>2.2000000000000002</v>
      </c>
      <c r="BF7" s="9" t="s">
        <v>71</v>
      </c>
    </row>
    <row r="8" spans="1:60" x14ac:dyDescent="0.35">
      <c r="A8" s="9" t="s">
        <v>19</v>
      </c>
      <c r="B8" s="9" t="s">
        <v>20</v>
      </c>
      <c r="C8" s="10">
        <v>44822</v>
      </c>
      <c r="D8" s="8">
        <v>0.45987452348423002</v>
      </c>
      <c r="E8" s="8">
        <v>0.46012547651577002</v>
      </c>
      <c r="F8" s="17">
        <v>0.48044807413264201</v>
      </c>
      <c r="G8" s="17">
        <v>0.43955192586735797</v>
      </c>
      <c r="H8" s="2">
        <v>4.9348543385332002</v>
      </c>
      <c r="I8" s="2">
        <v>4.9032234587524997</v>
      </c>
      <c r="J8" s="2">
        <v>9.8380777972857008</v>
      </c>
      <c r="K8" s="9">
        <v>2.08</v>
      </c>
      <c r="L8" s="9">
        <v>2.2799999999999998</v>
      </c>
      <c r="M8" s="9">
        <v>2.2879999999999998</v>
      </c>
      <c r="N8" s="9">
        <v>2.508</v>
      </c>
      <c r="O8" s="9">
        <v>2</v>
      </c>
      <c r="P8">
        <v>7.5</v>
      </c>
      <c r="Q8">
        <v>2</v>
      </c>
      <c r="R8">
        <v>1.22</v>
      </c>
      <c r="S8">
        <v>1.57</v>
      </c>
      <c r="T8">
        <v>2.1</v>
      </c>
      <c r="U8">
        <v>3</v>
      </c>
      <c r="V8">
        <v>4.8</v>
      </c>
      <c r="W8">
        <v>7.5</v>
      </c>
      <c r="X8">
        <v>11</v>
      </c>
      <c r="Y8">
        <v>17</v>
      </c>
      <c r="Z8">
        <v>1.25</v>
      </c>
      <c r="AA8">
        <v>1.57</v>
      </c>
      <c r="AB8">
        <v>2.1</v>
      </c>
      <c r="AC8">
        <v>3</v>
      </c>
      <c r="AD8">
        <v>4.8</v>
      </c>
      <c r="AE8">
        <v>7.5</v>
      </c>
      <c r="AF8">
        <v>11</v>
      </c>
      <c r="AG8">
        <v>17</v>
      </c>
      <c r="AH8">
        <v>1.0049999999999999</v>
      </c>
      <c r="AI8">
        <v>1.05</v>
      </c>
      <c r="AJ8">
        <v>1.1100000000000001</v>
      </c>
      <c r="AK8">
        <v>1.29</v>
      </c>
      <c r="AL8">
        <v>1.5</v>
      </c>
      <c r="AM8">
        <v>1.85</v>
      </c>
      <c r="AN8">
        <v>2.4</v>
      </c>
      <c r="AO8">
        <v>3.3</v>
      </c>
      <c r="AP8">
        <v>4.5</v>
      </c>
      <c r="AQ8">
        <v>6.5</v>
      </c>
      <c r="AR8">
        <v>9</v>
      </c>
      <c r="AS8" s="9" t="s">
        <v>73</v>
      </c>
      <c r="AU8" s="15" t="str">
        <f t="shared" si="0"/>
        <v/>
      </c>
      <c r="AW8" s="15" t="str">
        <f t="shared" si="1"/>
        <v/>
      </c>
      <c r="AX8" s="9" t="s">
        <v>73</v>
      </c>
      <c r="BA8" s="9" t="s">
        <v>73</v>
      </c>
      <c r="BD8" s="9" t="s">
        <v>73</v>
      </c>
    </row>
    <row r="9" spans="1:60" x14ac:dyDescent="0.35">
      <c r="A9" s="7" t="s">
        <v>18</v>
      </c>
      <c r="B9" s="7" t="s">
        <v>17</v>
      </c>
      <c r="C9" s="14">
        <v>44835</v>
      </c>
      <c r="D9" s="8">
        <v>0.62408678972408405</v>
      </c>
      <c r="E9" s="8">
        <v>0.29591321027591599</v>
      </c>
      <c r="F9" s="17">
        <v>0.55073618337119101</v>
      </c>
      <c r="G9" s="17">
        <v>0.36926381662880903</v>
      </c>
      <c r="H9" s="2">
        <v>6.4984783579978203</v>
      </c>
      <c r="I9" s="2">
        <v>3.9209997751555301</v>
      </c>
      <c r="J9" s="2">
        <v>10.419478133153399</v>
      </c>
      <c r="K9" s="9">
        <v>1.82</v>
      </c>
      <c r="L9" s="9">
        <v>2.71</v>
      </c>
      <c r="M9" s="9">
        <v>2.0019999999999998</v>
      </c>
      <c r="N9" s="9">
        <v>2.9809999999999999</v>
      </c>
      <c r="O9" s="9">
        <v>1.57</v>
      </c>
      <c r="P9">
        <v>7.5</v>
      </c>
      <c r="Q9">
        <v>2.75</v>
      </c>
      <c r="R9">
        <v>1.2</v>
      </c>
      <c r="S9">
        <v>1.45</v>
      </c>
      <c r="T9">
        <v>1.91</v>
      </c>
      <c r="U9">
        <v>2.75</v>
      </c>
      <c r="V9">
        <v>4</v>
      </c>
      <c r="W9">
        <v>6.5</v>
      </c>
      <c r="X9">
        <v>9</v>
      </c>
      <c r="Y9">
        <v>13</v>
      </c>
      <c r="Z9">
        <v>1.5</v>
      </c>
      <c r="AA9">
        <v>2.1</v>
      </c>
      <c r="AB9">
        <v>3.2</v>
      </c>
      <c r="AC9">
        <v>5.2</v>
      </c>
      <c r="AD9">
        <v>8</v>
      </c>
      <c r="AE9">
        <v>11</v>
      </c>
      <c r="AF9">
        <v>19</v>
      </c>
      <c r="AG9">
        <v>26</v>
      </c>
      <c r="AH9">
        <v>1.01</v>
      </c>
      <c r="AI9">
        <v>1.07</v>
      </c>
      <c r="AJ9">
        <v>1.17</v>
      </c>
      <c r="AK9">
        <v>1.36</v>
      </c>
      <c r="AL9">
        <v>1.6</v>
      </c>
      <c r="AM9" s="9">
        <v>2.1</v>
      </c>
      <c r="AN9">
        <v>2.75</v>
      </c>
      <c r="AO9">
        <v>3.8</v>
      </c>
      <c r="AP9">
        <v>5.5</v>
      </c>
      <c r="AQ9">
        <v>7.5</v>
      </c>
      <c r="AR9">
        <v>11</v>
      </c>
      <c r="AS9" s="9" t="s">
        <v>73</v>
      </c>
      <c r="AU9" s="15" t="str">
        <f t="shared" si="0"/>
        <v/>
      </c>
      <c r="AX9" s="9" t="s">
        <v>73</v>
      </c>
      <c r="BA9" s="9" t="s">
        <v>73</v>
      </c>
      <c r="BD9" s="9" t="s">
        <v>73</v>
      </c>
    </row>
    <row r="10" spans="1:60" x14ac:dyDescent="0.35">
      <c r="A10" s="7" t="s">
        <v>15</v>
      </c>
      <c r="B10" s="7" t="s">
        <v>11</v>
      </c>
      <c r="C10" s="14">
        <v>44835</v>
      </c>
      <c r="D10" s="8">
        <v>0.413246781685981</v>
      </c>
      <c r="E10" s="8">
        <v>0.50675321831401898</v>
      </c>
      <c r="F10" s="17">
        <v>0.42187213484968</v>
      </c>
      <c r="G10" s="17">
        <v>0.49812786515031998</v>
      </c>
      <c r="H10" s="2">
        <v>4.9468122667045504</v>
      </c>
      <c r="I10" s="2">
        <v>5.3989875259467102</v>
      </c>
      <c r="J10" s="2">
        <v>10.345799792651301</v>
      </c>
      <c r="K10" s="9">
        <v>2.37</v>
      </c>
      <c r="L10" s="9">
        <v>2.0099999999999998</v>
      </c>
      <c r="M10" s="9">
        <v>2.6070000000000002</v>
      </c>
      <c r="N10" s="9">
        <v>2.2109999999999999</v>
      </c>
      <c r="O10" s="9">
        <v>2.5</v>
      </c>
      <c r="P10">
        <v>7</v>
      </c>
      <c r="Q10">
        <v>1.73</v>
      </c>
      <c r="R10">
        <v>1.45</v>
      </c>
      <c r="S10">
        <v>2</v>
      </c>
      <c r="T10">
        <v>3</v>
      </c>
      <c r="U10">
        <v>5.2</v>
      </c>
      <c r="V10">
        <v>8</v>
      </c>
      <c r="W10">
        <v>13</v>
      </c>
      <c r="X10">
        <v>19</v>
      </c>
      <c r="Y10">
        <v>34</v>
      </c>
      <c r="Z10">
        <v>1.25</v>
      </c>
      <c r="AA10">
        <v>1.57</v>
      </c>
      <c r="AB10">
        <v>2.2000000000000002</v>
      </c>
      <c r="AC10">
        <v>3.2</v>
      </c>
      <c r="AD10">
        <v>4.8</v>
      </c>
      <c r="AE10">
        <v>7.5</v>
      </c>
      <c r="AF10">
        <v>11</v>
      </c>
      <c r="AG10">
        <v>17</v>
      </c>
      <c r="AH10">
        <v>1.03</v>
      </c>
      <c r="AI10">
        <v>1.1100000000000001</v>
      </c>
      <c r="AJ10">
        <v>1.25</v>
      </c>
      <c r="AK10">
        <v>1.45</v>
      </c>
      <c r="AL10">
        <v>1.85</v>
      </c>
      <c r="AM10">
        <v>2.4</v>
      </c>
      <c r="AN10">
        <v>3.3</v>
      </c>
      <c r="AO10">
        <v>4.8</v>
      </c>
      <c r="AP10">
        <v>7</v>
      </c>
      <c r="AQ10">
        <v>9</v>
      </c>
      <c r="AR10">
        <v>13</v>
      </c>
      <c r="AS10" s="9" t="s">
        <v>73</v>
      </c>
      <c r="AU10" s="15" t="str">
        <f t="shared" si="0"/>
        <v/>
      </c>
      <c r="AX10" s="9" t="s">
        <v>77</v>
      </c>
      <c r="AY10">
        <v>2</v>
      </c>
      <c r="AZ10" s="9" t="s">
        <v>71</v>
      </c>
      <c r="BA10" s="9" t="s">
        <v>73</v>
      </c>
      <c r="BD10" s="9" t="s">
        <v>73</v>
      </c>
    </row>
    <row r="11" spans="1:60" x14ac:dyDescent="0.35">
      <c r="A11" s="7" t="s">
        <v>9</v>
      </c>
      <c r="B11" s="7" t="s">
        <v>21</v>
      </c>
      <c r="C11" s="14">
        <v>44835</v>
      </c>
      <c r="D11" s="8">
        <v>0.39937935134785402</v>
      </c>
      <c r="E11" s="8">
        <v>0.52062064865214597</v>
      </c>
      <c r="F11" s="17">
        <v>0.45468441283074401</v>
      </c>
      <c r="G11" s="17">
        <v>0.46531558716925597</v>
      </c>
      <c r="H11" s="2">
        <v>5.13953269989155</v>
      </c>
      <c r="I11" s="2">
        <v>4.4449584372173003</v>
      </c>
      <c r="J11" s="2">
        <v>9.5844911371088504</v>
      </c>
      <c r="K11" s="9">
        <v>2.2000000000000002</v>
      </c>
      <c r="L11" s="9">
        <v>2.15</v>
      </c>
      <c r="M11" s="9">
        <v>2.42</v>
      </c>
      <c r="N11" s="9">
        <v>2.3650000000000002</v>
      </c>
      <c r="O11" s="9">
        <v>2.75</v>
      </c>
      <c r="P11">
        <v>7.5</v>
      </c>
      <c r="Q11">
        <v>1.62</v>
      </c>
      <c r="R11">
        <v>1.45</v>
      </c>
      <c r="S11">
        <v>2.1</v>
      </c>
      <c r="T11">
        <v>3</v>
      </c>
      <c r="U11">
        <v>5.2</v>
      </c>
      <c r="V11">
        <v>8</v>
      </c>
      <c r="W11">
        <v>13</v>
      </c>
      <c r="X11">
        <v>19</v>
      </c>
      <c r="Y11">
        <v>34</v>
      </c>
      <c r="Z11">
        <v>1.2</v>
      </c>
      <c r="AA11">
        <v>1.45</v>
      </c>
      <c r="AB11">
        <v>1.95</v>
      </c>
      <c r="AC11">
        <v>2.75</v>
      </c>
      <c r="AD11">
        <v>4</v>
      </c>
      <c r="AE11">
        <v>6.5</v>
      </c>
      <c r="AF11">
        <v>9</v>
      </c>
      <c r="AG11">
        <v>13</v>
      </c>
      <c r="AH11">
        <v>1.02</v>
      </c>
      <c r="AI11">
        <v>1.08</v>
      </c>
      <c r="AJ11">
        <v>1.2</v>
      </c>
      <c r="AK11">
        <v>1.4</v>
      </c>
      <c r="AL11">
        <v>1.65</v>
      </c>
      <c r="AM11">
        <v>2.2000000000000002</v>
      </c>
      <c r="AN11">
        <v>2.88</v>
      </c>
      <c r="AO11">
        <v>4</v>
      </c>
      <c r="AP11">
        <v>5.5</v>
      </c>
      <c r="AQ11">
        <v>8</v>
      </c>
      <c r="AR11">
        <v>11</v>
      </c>
      <c r="AS11" t="s">
        <v>70</v>
      </c>
      <c r="AT11">
        <v>2.75</v>
      </c>
      <c r="AU11" s="15">
        <f t="shared" si="0"/>
        <v>0.45468441283074401</v>
      </c>
      <c r="AV11" s="9" t="s">
        <v>71</v>
      </c>
      <c r="AW11" s="15">
        <f t="shared" ref="AW11" si="2">IF(AT11="","",((((AT11-1)*AU11)-(1-AU11))/(AT11-1)))</f>
        <v>0.14307550587688342</v>
      </c>
      <c r="AX11" s="9" t="s">
        <v>77</v>
      </c>
      <c r="AY11">
        <v>2.1</v>
      </c>
      <c r="AZ11" s="9" t="s">
        <v>71</v>
      </c>
      <c r="BA11" s="9" t="s">
        <v>73</v>
      </c>
      <c r="BD11" s="9" t="s">
        <v>73</v>
      </c>
    </row>
    <row r="12" spans="1:60" x14ac:dyDescent="0.35">
      <c r="A12" s="7" t="s">
        <v>78</v>
      </c>
      <c r="B12" s="7" t="s">
        <v>79</v>
      </c>
      <c r="C12" s="14">
        <v>44835</v>
      </c>
      <c r="D12" s="8">
        <v>0.406716983353762</v>
      </c>
      <c r="E12" s="8">
        <v>0.51328301664623799</v>
      </c>
      <c r="F12" s="17">
        <v>0.43651822455294698</v>
      </c>
      <c r="G12" s="17">
        <v>0.48348177544705301</v>
      </c>
      <c r="H12" s="2">
        <v>4.4265644042814101</v>
      </c>
      <c r="I12" s="2">
        <v>4.5199962650497199</v>
      </c>
      <c r="J12" s="2">
        <v>8.9465606693311308</v>
      </c>
      <c r="K12" s="9">
        <v>2.29</v>
      </c>
      <c r="L12" s="9">
        <v>2.0699999999999998</v>
      </c>
      <c r="M12" s="9">
        <v>2.5190000000000001</v>
      </c>
      <c r="N12" s="9">
        <v>2.2770000000000001</v>
      </c>
      <c r="O12" s="9">
        <v>3.5</v>
      </c>
      <c r="P12">
        <v>8</v>
      </c>
      <c r="Q12">
        <v>1.4</v>
      </c>
      <c r="R12">
        <v>1.65</v>
      </c>
      <c r="S12">
        <v>2.4</v>
      </c>
      <c r="T12">
        <v>4</v>
      </c>
      <c r="U12">
        <v>7</v>
      </c>
      <c r="V12">
        <v>11</v>
      </c>
      <c r="W12">
        <v>17</v>
      </c>
      <c r="X12">
        <v>26</v>
      </c>
      <c r="Y12">
        <v>34</v>
      </c>
      <c r="Z12">
        <v>1.1399999999999999</v>
      </c>
      <c r="AA12">
        <v>1.36</v>
      </c>
      <c r="AB12">
        <v>1.75</v>
      </c>
      <c r="AC12">
        <v>2.4</v>
      </c>
      <c r="AD12">
        <v>3.6</v>
      </c>
      <c r="AE12">
        <v>5.5</v>
      </c>
      <c r="AF12">
        <v>8</v>
      </c>
      <c r="AG12">
        <v>11</v>
      </c>
      <c r="AH12">
        <v>1.03</v>
      </c>
      <c r="AI12">
        <v>1.08</v>
      </c>
      <c r="AJ12">
        <v>1.22</v>
      </c>
      <c r="AK12">
        <v>1.44</v>
      </c>
      <c r="AL12">
        <v>1.75</v>
      </c>
      <c r="AM12">
        <v>2.25</v>
      </c>
      <c r="AN12">
        <v>3</v>
      </c>
      <c r="AO12">
        <v>4.5</v>
      </c>
      <c r="AP12">
        <v>6.5</v>
      </c>
      <c r="AQ12">
        <v>9</v>
      </c>
      <c r="AR12">
        <v>13</v>
      </c>
      <c r="AS12" t="s">
        <v>70</v>
      </c>
      <c r="AT12" s="9">
        <v>3.5</v>
      </c>
      <c r="AU12" s="15">
        <f t="shared" si="0"/>
        <v>0.43651822455294698</v>
      </c>
      <c r="AV12" s="9" t="s">
        <v>71</v>
      </c>
      <c r="AW12" s="15">
        <f t="shared" ref="AW12" si="3">IF(AT12="","",((((AT12-1)*AU12)-(1-AU12))/(AT12-1)))</f>
        <v>0.21112551437412574</v>
      </c>
      <c r="AX12" s="9" t="s">
        <v>73</v>
      </c>
      <c r="BA12" s="9" t="s">
        <v>73</v>
      </c>
      <c r="BD12" s="9" t="s">
        <v>73</v>
      </c>
    </row>
    <row r="13" spans="1:60" x14ac:dyDescent="0.35">
      <c r="A13" s="7" t="s">
        <v>10</v>
      </c>
      <c r="B13" s="7" t="s">
        <v>19</v>
      </c>
      <c r="C13" s="14">
        <v>44835</v>
      </c>
      <c r="D13" s="8">
        <v>0.44339629855281099</v>
      </c>
      <c r="E13" s="8">
        <v>0.476603701447189</v>
      </c>
      <c r="F13" s="17">
        <v>0.56748516593425002</v>
      </c>
      <c r="G13" s="17">
        <v>0.35251483406575002</v>
      </c>
      <c r="H13" s="2">
        <v>4.7009518472237204</v>
      </c>
      <c r="I13" s="2">
        <v>3.8789629745212699</v>
      </c>
      <c r="J13" s="2">
        <v>8.5799148217449908</v>
      </c>
      <c r="K13" s="9">
        <v>1.76</v>
      </c>
      <c r="L13" s="9">
        <v>2.84</v>
      </c>
      <c r="M13" s="9">
        <v>1.9359999999999999</v>
      </c>
      <c r="N13" s="9">
        <v>3.1240000000000001</v>
      </c>
      <c r="O13" s="9">
        <v>1.44</v>
      </c>
      <c r="P13">
        <v>8</v>
      </c>
      <c r="Q13">
        <v>3.2</v>
      </c>
      <c r="R13">
        <v>1.1100000000000001</v>
      </c>
      <c r="S13">
        <v>1.29</v>
      </c>
      <c r="T13">
        <v>1.6</v>
      </c>
      <c r="U13">
        <v>2.1</v>
      </c>
      <c r="V13">
        <v>2.88</v>
      </c>
      <c r="W13">
        <v>4.5</v>
      </c>
      <c r="X13">
        <v>6.5</v>
      </c>
      <c r="Y13">
        <v>9</v>
      </c>
      <c r="Z13">
        <v>1.44</v>
      </c>
      <c r="AA13">
        <v>1.95</v>
      </c>
      <c r="AB13">
        <v>2.88</v>
      </c>
      <c r="AC13">
        <v>4.8</v>
      </c>
      <c r="AD13">
        <v>7.5</v>
      </c>
      <c r="AE13">
        <v>11</v>
      </c>
      <c r="AF13">
        <v>17</v>
      </c>
      <c r="AG13">
        <v>34</v>
      </c>
      <c r="AH13">
        <v>1.0049999999999999</v>
      </c>
      <c r="AI13">
        <v>1.05</v>
      </c>
      <c r="AJ13">
        <v>1.1100000000000001</v>
      </c>
      <c r="AK13">
        <v>1.25</v>
      </c>
      <c r="AL13">
        <v>1.45</v>
      </c>
      <c r="AM13">
        <v>1.75</v>
      </c>
      <c r="AN13">
        <v>2.25</v>
      </c>
      <c r="AO13">
        <v>3</v>
      </c>
      <c r="AP13">
        <v>4</v>
      </c>
      <c r="AQ13">
        <v>5.5</v>
      </c>
      <c r="AR13">
        <v>8</v>
      </c>
      <c r="AS13" t="s">
        <v>72</v>
      </c>
      <c r="AT13">
        <v>3.2</v>
      </c>
      <c r="AU13" s="15">
        <f t="shared" si="0"/>
        <v>0.35251483406575002</v>
      </c>
      <c r="AV13" s="9" t="s">
        <v>71</v>
      </c>
      <c r="AW13" s="15">
        <f t="shared" ref="AW13" si="4">IF(AT13="","",((((AT13-1)*AU13)-(1-AU13))/(AT13-1)))</f>
        <v>5.8203395004727314E-2</v>
      </c>
      <c r="AX13" t="s">
        <v>88</v>
      </c>
      <c r="AY13">
        <v>2.2000000000000002</v>
      </c>
      <c r="AZ13" t="s">
        <v>71</v>
      </c>
      <c r="BA13" s="9" t="s">
        <v>73</v>
      </c>
      <c r="BD13" t="s">
        <v>87</v>
      </c>
      <c r="BE13">
        <v>2.5499999999999998</v>
      </c>
      <c r="BF13" t="s">
        <v>71</v>
      </c>
    </row>
    <row r="14" spans="1:60" x14ac:dyDescent="0.35">
      <c r="A14" s="7" t="s">
        <v>80</v>
      </c>
      <c r="B14" s="7" t="s">
        <v>81</v>
      </c>
      <c r="C14" s="14">
        <v>44835</v>
      </c>
      <c r="D14" s="8">
        <v>0.71871044734422196</v>
      </c>
      <c r="E14" s="8">
        <v>0.201289552655778</v>
      </c>
      <c r="F14" s="17">
        <v>0.72954109595995098</v>
      </c>
      <c r="G14" s="17">
        <v>0.190458904040049</v>
      </c>
      <c r="H14" s="2">
        <v>9.3716142028337401</v>
      </c>
      <c r="I14" s="2">
        <v>3.2378955043634199</v>
      </c>
      <c r="J14" s="2">
        <v>12.6095097071972</v>
      </c>
      <c r="K14" s="9">
        <v>1.37</v>
      </c>
      <c r="L14" s="9">
        <v>5.25</v>
      </c>
      <c r="M14" s="9">
        <v>1.5069999999999999</v>
      </c>
      <c r="N14" s="9">
        <v>5.7750000000000004</v>
      </c>
      <c r="O14" s="9">
        <v>1.1399999999999999</v>
      </c>
      <c r="P14">
        <v>11</v>
      </c>
      <c r="Q14">
        <v>6.5</v>
      </c>
      <c r="R14">
        <v>1.05</v>
      </c>
      <c r="S14">
        <v>1.17</v>
      </c>
      <c r="T14">
        <v>1.36</v>
      </c>
      <c r="U14">
        <v>1.73</v>
      </c>
      <c r="V14">
        <v>2.25</v>
      </c>
      <c r="W14">
        <v>3</v>
      </c>
      <c r="X14">
        <v>4.5</v>
      </c>
      <c r="Y14">
        <v>6.5</v>
      </c>
      <c r="Z14">
        <v>2.2000000000000002</v>
      </c>
      <c r="AA14">
        <v>3.8</v>
      </c>
      <c r="AB14">
        <v>6.5</v>
      </c>
      <c r="AC14">
        <v>11</v>
      </c>
      <c r="AD14">
        <v>17</v>
      </c>
      <c r="AE14">
        <v>34</v>
      </c>
      <c r="AF14">
        <v>34</v>
      </c>
      <c r="AG14">
        <v>34</v>
      </c>
      <c r="AH14">
        <v>1.01</v>
      </c>
      <c r="AI14">
        <v>1.07</v>
      </c>
      <c r="AJ14">
        <v>1.17</v>
      </c>
      <c r="AK14">
        <v>1.33</v>
      </c>
      <c r="AL14">
        <v>1.57</v>
      </c>
      <c r="AM14">
        <v>1.95</v>
      </c>
      <c r="AN14">
        <v>2.5499999999999998</v>
      </c>
      <c r="AO14">
        <v>3.6</v>
      </c>
      <c r="AP14">
        <v>4.8</v>
      </c>
      <c r="AQ14">
        <v>7</v>
      </c>
      <c r="AR14">
        <v>9</v>
      </c>
      <c r="AS14" s="9" t="s">
        <v>73</v>
      </c>
      <c r="AU14" s="15" t="str">
        <f t="shared" si="0"/>
        <v/>
      </c>
      <c r="AX14" s="9" t="s">
        <v>73</v>
      </c>
      <c r="BA14" s="9" t="s">
        <v>73</v>
      </c>
      <c r="BD14" t="s">
        <v>86</v>
      </c>
      <c r="BE14">
        <v>2.5499999999999998</v>
      </c>
      <c r="BF14" t="s">
        <v>71</v>
      </c>
    </row>
    <row r="15" spans="1:60" x14ac:dyDescent="0.35">
      <c r="A15" s="7" t="s">
        <v>20</v>
      </c>
      <c r="B15" s="7" t="s">
        <v>14</v>
      </c>
      <c r="C15" s="14">
        <v>44835</v>
      </c>
      <c r="D15" s="8">
        <v>0.436309489861615</v>
      </c>
      <c r="E15" s="8">
        <v>0.48369051013838499</v>
      </c>
      <c r="F15" s="17">
        <v>0.55110069396323202</v>
      </c>
      <c r="G15" s="17">
        <v>0.36889930603676802</v>
      </c>
      <c r="H15" s="2">
        <v>6.22819418188908</v>
      </c>
      <c r="I15" s="2">
        <v>3.9070297859455998</v>
      </c>
      <c r="J15" s="2">
        <v>10.135223967834699</v>
      </c>
      <c r="K15" s="9">
        <v>1.81</v>
      </c>
      <c r="L15" s="9">
        <v>2.71</v>
      </c>
      <c r="M15" s="9">
        <v>1.9910000000000001</v>
      </c>
      <c r="N15" s="9">
        <v>2.9809999999999999</v>
      </c>
      <c r="O15" s="9">
        <v>1.53</v>
      </c>
      <c r="P15">
        <v>7.5</v>
      </c>
      <c r="Q15">
        <v>2.88</v>
      </c>
      <c r="R15">
        <v>1.17</v>
      </c>
      <c r="S15">
        <v>1.44</v>
      </c>
      <c r="T15">
        <v>1.85</v>
      </c>
      <c r="U15">
        <v>2.5499999999999998</v>
      </c>
      <c r="V15">
        <v>3.8</v>
      </c>
      <c r="W15">
        <v>5.5</v>
      </c>
      <c r="X15">
        <v>8</v>
      </c>
      <c r="Y15">
        <v>13</v>
      </c>
      <c r="Z15">
        <v>1.5</v>
      </c>
      <c r="AA15">
        <v>2.1</v>
      </c>
      <c r="AB15">
        <v>3.3</v>
      </c>
      <c r="AC15">
        <v>5.5</v>
      </c>
      <c r="AD15">
        <v>8</v>
      </c>
      <c r="AE15">
        <v>13</v>
      </c>
      <c r="AF15">
        <v>19</v>
      </c>
      <c r="AG15">
        <v>34</v>
      </c>
      <c r="AH15">
        <v>1.02</v>
      </c>
      <c r="AI15">
        <v>1.08</v>
      </c>
      <c r="AJ15">
        <v>1.2</v>
      </c>
      <c r="AK15">
        <v>1.36</v>
      </c>
      <c r="AL15">
        <v>1.65</v>
      </c>
      <c r="AM15">
        <v>2.1</v>
      </c>
      <c r="AN15">
        <v>2.88</v>
      </c>
      <c r="AO15">
        <v>4</v>
      </c>
      <c r="AP15">
        <v>5.5</v>
      </c>
      <c r="AQ15">
        <v>8</v>
      </c>
      <c r="AR15">
        <v>11</v>
      </c>
      <c r="AS15" s="9" t="s">
        <v>73</v>
      </c>
      <c r="AU15" s="15" t="str">
        <f t="shared" si="0"/>
        <v/>
      </c>
      <c r="AX15" s="9" t="s">
        <v>73</v>
      </c>
      <c r="BA15" s="9" t="s">
        <v>73</v>
      </c>
      <c r="BD15" s="9" t="s">
        <v>73</v>
      </c>
    </row>
    <row r="16" spans="1:60" x14ac:dyDescent="0.35">
      <c r="A16" s="7" t="s">
        <v>16</v>
      </c>
      <c r="B16" s="7" t="s">
        <v>82</v>
      </c>
      <c r="C16" s="14">
        <v>44836</v>
      </c>
      <c r="D16" s="8">
        <v>0.69775071031001701</v>
      </c>
      <c r="E16" s="8">
        <v>0.222249289689983</v>
      </c>
      <c r="F16" s="17">
        <v>0.739284843271514</v>
      </c>
      <c r="G16" s="17">
        <v>0.18071515672848601</v>
      </c>
      <c r="H16" s="2">
        <v>7.8082927657542998</v>
      </c>
      <c r="I16" s="2">
        <v>2.7085431254799599</v>
      </c>
      <c r="J16" s="2">
        <v>10.516835891234299</v>
      </c>
      <c r="K16" s="9">
        <v>1.35</v>
      </c>
      <c r="L16" s="9">
        <v>5.53</v>
      </c>
      <c r="M16" s="9">
        <v>1.4850000000000001</v>
      </c>
      <c r="N16" s="9">
        <v>6.0830000000000002</v>
      </c>
      <c r="O16" s="9">
        <v>1.08</v>
      </c>
      <c r="P16">
        <v>13</v>
      </c>
      <c r="Q16">
        <v>9</v>
      </c>
      <c r="R16">
        <v>1.05</v>
      </c>
      <c r="S16">
        <v>1.1399999999999999</v>
      </c>
      <c r="T16">
        <v>1.3</v>
      </c>
      <c r="U16">
        <v>1.6</v>
      </c>
      <c r="V16">
        <v>2.1</v>
      </c>
      <c r="W16">
        <v>2.75</v>
      </c>
      <c r="X16">
        <v>3.8</v>
      </c>
      <c r="Y16">
        <v>5.5</v>
      </c>
      <c r="Z16">
        <v>2.75</v>
      </c>
      <c r="AA16">
        <v>4.8</v>
      </c>
      <c r="AB16">
        <v>8</v>
      </c>
      <c r="AC16">
        <v>17</v>
      </c>
      <c r="AD16">
        <v>26</v>
      </c>
      <c r="AE16">
        <v>34</v>
      </c>
      <c r="AF16">
        <v>34</v>
      </c>
      <c r="AG16">
        <v>34</v>
      </c>
      <c r="AH16">
        <v>1.02</v>
      </c>
      <c r="AI16">
        <v>1.07</v>
      </c>
      <c r="AJ16">
        <v>1.17</v>
      </c>
      <c r="AK16">
        <v>1.36</v>
      </c>
      <c r="AL16">
        <v>1.6</v>
      </c>
      <c r="AM16">
        <v>2</v>
      </c>
      <c r="AN16">
        <v>2.6</v>
      </c>
      <c r="AO16">
        <v>3.6</v>
      </c>
      <c r="AP16">
        <v>5.2</v>
      </c>
      <c r="AQ16">
        <v>7</v>
      </c>
      <c r="AR16">
        <v>9</v>
      </c>
      <c r="AS16" t="s">
        <v>72</v>
      </c>
      <c r="AT16">
        <v>9</v>
      </c>
      <c r="AU16" s="15">
        <f t="shared" si="0"/>
        <v>0.18071515672848601</v>
      </c>
      <c r="AV16" s="9" t="s">
        <v>71</v>
      </c>
      <c r="AW16" s="15">
        <f t="shared" ref="AW16:AW29" si="5">IF(AT16="","",((((AT16-1)*AU16)-(1-AU16))/(AT16-1)))</f>
        <v>7.8304551319546764E-2</v>
      </c>
      <c r="AX16" t="s">
        <v>89</v>
      </c>
      <c r="AY16">
        <v>2.1</v>
      </c>
      <c r="AZ16" s="9" t="s">
        <v>71</v>
      </c>
      <c r="BA16" s="9" t="s">
        <v>73</v>
      </c>
      <c r="BD16" t="s">
        <v>75</v>
      </c>
      <c r="BE16">
        <v>2</v>
      </c>
      <c r="BF16" t="s">
        <v>71</v>
      </c>
    </row>
    <row r="17" spans="1:58" x14ac:dyDescent="0.35">
      <c r="A17" s="7" t="s">
        <v>83</v>
      </c>
      <c r="B17" s="7" t="s">
        <v>13</v>
      </c>
      <c r="C17" s="14">
        <v>44836</v>
      </c>
      <c r="D17" s="8">
        <v>0.52468578922345799</v>
      </c>
      <c r="E17" s="8">
        <v>0.395314210776542</v>
      </c>
      <c r="F17" s="17">
        <v>0.53581260844118594</v>
      </c>
      <c r="G17" s="17">
        <v>0.38418739155881398</v>
      </c>
      <c r="H17" s="2">
        <v>6.09684960083219</v>
      </c>
      <c r="I17" s="2">
        <v>4.7669253639128604</v>
      </c>
      <c r="J17" s="2">
        <v>10.863774964745099</v>
      </c>
      <c r="K17" s="9">
        <v>1.87</v>
      </c>
      <c r="L17" s="9">
        <v>2.6</v>
      </c>
      <c r="M17" s="9">
        <v>2.0569999999999999</v>
      </c>
      <c r="N17" s="9">
        <v>2.86</v>
      </c>
      <c r="O17" s="9">
        <v>1.5</v>
      </c>
      <c r="P17">
        <v>8</v>
      </c>
      <c r="Q17">
        <v>3</v>
      </c>
      <c r="R17">
        <v>1.17</v>
      </c>
      <c r="S17">
        <v>1.4</v>
      </c>
      <c r="T17">
        <v>1.8</v>
      </c>
      <c r="U17">
        <v>2.5499999999999998</v>
      </c>
      <c r="V17">
        <v>3.6</v>
      </c>
      <c r="W17">
        <v>5.5</v>
      </c>
      <c r="X17">
        <v>8</v>
      </c>
      <c r="Y17">
        <v>11</v>
      </c>
      <c r="Z17">
        <v>1.5</v>
      </c>
      <c r="AA17">
        <v>2.2000000000000002</v>
      </c>
      <c r="AB17">
        <v>3.3</v>
      </c>
      <c r="AC17">
        <v>5.5</v>
      </c>
      <c r="AD17">
        <v>8</v>
      </c>
      <c r="AE17">
        <v>13</v>
      </c>
      <c r="AF17">
        <v>19</v>
      </c>
      <c r="AG17">
        <v>34</v>
      </c>
      <c r="AH17">
        <v>1.02</v>
      </c>
      <c r="AI17">
        <v>1.07</v>
      </c>
      <c r="AJ17">
        <v>1.2</v>
      </c>
      <c r="AK17">
        <v>1.36</v>
      </c>
      <c r="AL17">
        <v>1.65</v>
      </c>
      <c r="AM17">
        <v>2.1</v>
      </c>
      <c r="AN17">
        <v>2.88</v>
      </c>
      <c r="AO17">
        <v>4</v>
      </c>
      <c r="AP17">
        <v>5.5</v>
      </c>
      <c r="AQ17">
        <v>8</v>
      </c>
      <c r="AR17">
        <v>11</v>
      </c>
      <c r="AS17" t="s">
        <v>72</v>
      </c>
      <c r="AT17">
        <v>3</v>
      </c>
      <c r="AU17" s="16">
        <f t="shared" si="0"/>
        <v>0.38418739155881398</v>
      </c>
      <c r="AV17" s="9" t="s">
        <v>71</v>
      </c>
      <c r="AW17" s="15">
        <f t="shared" si="5"/>
        <v>7.6281087338220976E-2</v>
      </c>
      <c r="AX17" s="9" t="s">
        <v>73</v>
      </c>
      <c r="BA17" t="s">
        <v>77</v>
      </c>
      <c r="BB17">
        <v>2.2000000000000002</v>
      </c>
      <c r="BC17" s="9" t="s">
        <v>71</v>
      </c>
      <c r="BD17" s="9" t="s">
        <v>75</v>
      </c>
      <c r="BE17">
        <v>2.1</v>
      </c>
      <c r="BF17" s="9" t="s">
        <v>71</v>
      </c>
    </row>
    <row r="18" spans="1:58" x14ac:dyDescent="0.35">
      <c r="A18" s="7" t="s">
        <v>12</v>
      </c>
      <c r="B18" s="7" t="s">
        <v>22</v>
      </c>
      <c r="C18" s="14">
        <v>44837</v>
      </c>
      <c r="D18" s="8">
        <v>0.60087033877454099</v>
      </c>
      <c r="E18" s="8">
        <v>0.31912966122545899</v>
      </c>
      <c r="F18" s="17">
        <v>0.61603670994113402</v>
      </c>
      <c r="G18" s="17">
        <v>0.30396329005886602</v>
      </c>
      <c r="H18" s="2">
        <v>6.46766974244865</v>
      </c>
      <c r="I18" s="2">
        <v>3.8010917738879102</v>
      </c>
      <c r="J18" s="2">
        <v>10.2687615163366</v>
      </c>
      <c r="K18" s="9">
        <v>1.62</v>
      </c>
      <c r="L18" s="9">
        <v>3.29</v>
      </c>
      <c r="M18" s="9">
        <v>1.782</v>
      </c>
      <c r="N18" s="9">
        <v>3.6190000000000002</v>
      </c>
      <c r="O18" s="9">
        <v>1.33</v>
      </c>
      <c r="P18">
        <v>8.5</v>
      </c>
      <c r="Q18">
        <v>4</v>
      </c>
      <c r="R18">
        <v>1.1100000000000001</v>
      </c>
      <c r="S18">
        <v>1.3</v>
      </c>
      <c r="T18">
        <v>1.6</v>
      </c>
      <c r="U18">
        <v>2.2000000000000002</v>
      </c>
      <c r="V18">
        <v>3</v>
      </c>
      <c r="W18">
        <v>4.5</v>
      </c>
      <c r="X18">
        <v>7</v>
      </c>
      <c r="Y18">
        <v>9</v>
      </c>
      <c r="Z18">
        <v>1.75</v>
      </c>
      <c r="AA18">
        <v>2.6</v>
      </c>
      <c r="AB18">
        <v>4.5</v>
      </c>
      <c r="AC18">
        <v>7.5</v>
      </c>
      <c r="AD18">
        <v>11</v>
      </c>
      <c r="AE18">
        <v>19</v>
      </c>
      <c r="AF18">
        <v>34</v>
      </c>
      <c r="AG18">
        <v>34</v>
      </c>
      <c r="AH18">
        <v>1.02</v>
      </c>
      <c r="AI18">
        <v>1.08</v>
      </c>
      <c r="AJ18">
        <v>1.2</v>
      </c>
      <c r="AK18">
        <v>1.36</v>
      </c>
      <c r="AL18">
        <v>1.65</v>
      </c>
      <c r="AM18">
        <v>2.2000000000000002</v>
      </c>
      <c r="AN18">
        <v>2.88</v>
      </c>
      <c r="AO18">
        <v>4</v>
      </c>
      <c r="AP18">
        <v>5.5</v>
      </c>
      <c r="AQ18">
        <v>8</v>
      </c>
      <c r="AR18">
        <v>11</v>
      </c>
      <c r="AS18" t="s">
        <v>72</v>
      </c>
      <c r="AT18">
        <v>4</v>
      </c>
      <c r="AU18" s="16">
        <f t="shared" si="0"/>
        <v>0.30396329005886602</v>
      </c>
      <c r="AV18" s="9" t="s">
        <v>71</v>
      </c>
      <c r="AW18" s="15">
        <f t="shared" si="5"/>
        <v>7.1951053411821356E-2</v>
      </c>
      <c r="AX18" s="9" t="s">
        <v>73</v>
      </c>
      <c r="BA18" s="9" t="s">
        <v>73</v>
      </c>
      <c r="BD18" s="9" t="s">
        <v>73</v>
      </c>
    </row>
    <row r="19" spans="1:58" x14ac:dyDescent="0.35">
      <c r="A19" s="9" t="s">
        <v>21</v>
      </c>
      <c r="B19" s="9" t="s">
        <v>11</v>
      </c>
      <c r="C19" s="10">
        <v>44842</v>
      </c>
      <c r="D19" s="8">
        <v>0.61676643406704601</v>
      </c>
      <c r="E19" s="8">
        <v>0.30323356593295397</v>
      </c>
      <c r="F19" s="17">
        <v>0.54134662010788004</v>
      </c>
      <c r="G19" s="17">
        <v>0.37865337989212</v>
      </c>
      <c r="H19" s="2">
        <v>6.4845944527150898</v>
      </c>
      <c r="I19" s="2">
        <v>4.7723073827956304</v>
      </c>
      <c r="J19" s="2">
        <v>11.2569018355107</v>
      </c>
      <c r="K19" s="9">
        <v>1.85</v>
      </c>
      <c r="L19" s="9">
        <v>2.64</v>
      </c>
      <c r="M19" s="9">
        <v>2.0350000000000001</v>
      </c>
      <c r="N19" s="9">
        <v>2.9039999999999999</v>
      </c>
      <c r="O19" s="9">
        <v>1.3</v>
      </c>
      <c r="P19">
        <v>9</v>
      </c>
      <c r="Q19">
        <v>4</v>
      </c>
      <c r="R19">
        <v>1.08</v>
      </c>
      <c r="S19">
        <v>1.25</v>
      </c>
      <c r="T19">
        <v>1.5</v>
      </c>
      <c r="U19">
        <v>1.95</v>
      </c>
      <c r="V19">
        <v>2.75</v>
      </c>
      <c r="W19">
        <v>4</v>
      </c>
      <c r="X19">
        <v>5.5</v>
      </c>
      <c r="Y19">
        <v>8</v>
      </c>
      <c r="Z19">
        <v>1.65</v>
      </c>
      <c r="AA19">
        <v>2.4</v>
      </c>
      <c r="AB19">
        <v>4</v>
      </c>
      <c r="AC19">
        <v>7</v>
      </c>
      <c r="AD19">
        <v>11</v>
      </c>
      <c r="AE19">
        <v>17</v>
      </c>
      <c r="AF19">
        <v>26</v>
      </c>
      <c r="AG19">
        <v>34</v>
      </c>
      <c r="AH19">
        <v>1.01</v>
      </c>
      <c r="AI19">
        <v>1.05</v>
      </c>
      <c r="AJ19">
        <v>1.1399999999999999</v>
      </c>
      <c r="AK19">
        <v>1.29</v>
      </c>
      <c r="AL19">
        <v>1.57</v>
      </c>
      <c r="AM19">
        <v>1.91</v>
      </c>
      <c r="AN19">
        <v>2.5499999999999998</v>
      </c>
      <c r="AO19">
        <v>3.3</v>
      </c>
      <c r="AP19">
        <v>4.8</v>
      </c>
      <c r="AQ19">
        <v>7</v>
      </c>
      <c r="AR19">
        <v>9</v>
      </c>
      <c r="AS19" t="s">
        <v>72</v>
      </c>
      <c r="AT19">
        <v>4</v>
      </c>
      <c r="AU19" s="16">
        <f t="shared" si="0"/>
        <v>0.37865337989212</v>
      </c>
      <c r="AV19" s="9" t="s">
        <v>71</v>
      </c>
      <c r="AW19" s="15">
        <f t="shared" si="5"/>
        <v>0.17153783985616003</v>
      </c>
      <c r="AX19" t="s">
        <v>73</v>
      </c>
      <c r="BA19" t="s">
        <v>77</v>
      </c>
      <c r="BB19">
        <v>2.4</v>
      </c>
      <c r="BC19" s="9" t="s">
        <v>71</v>
      </c>
      <c r="BD19" t="s">
        <v>73</v>
      </c>
    </row>
    <row r="20" spans="1:58" x14ac:dyDescent="0.35">
      <c r="A20" s="9" t="s">
        <v>79</v>
      </c>
      <c r="B20" s="9" t="s">
        <v>14</v>
      </c>
      <c r="C20" s="10">
        <v>44842</v>
      </c>
      <c r="D20" s="8">
        <v>0.41710367437391599</v>
      </c>
      <c r="E20" s="8">
        <v>0.502896325626084</v>
      </c>
      <c r="F20" s="17">
        <v>0.63968148348837395</v>
      </c>
      <c r="G20" s="17">
        <v>0.28031851651162598</v>
      </c>
      <c r="H20" s="2">
        <v>7.69284137177379</v>
      </c>
      <c r="I20" s="2">
        <v>4.0208409033100097</v>
      </c>
      <c r="J20" s="2">
        <v>11.7136822750838</v>
      </c>
      <c r="K20" s="9">
        <v>1.56</v>
      </c>
      <c r="L20" s="9">
        <v>3.57</v>
      </c>
      <c r="M20" s="9">
        <v>1.716</v>
      </c>
      <c r="N20" s="9">
        <v>3.927</v>
      </c>
      <c r="O20" s="9">
        <v>1.17</v>
      </c>
      <c r="P20">
        <v>10</v>
      </c>
      <c r="Q20">
        <v>5.5</v>
      </c>
      <c r="R20">
        <v>1.06</v>
      </c>
      <c r="S20">
        <v>1.2</v>
      </c>
      <c r="T20">
        <v>1.4</v>
      </c>
      <c r="U20">
        <v>1.75</v>
      </c>
      <c r="V20">
        <v>2.25</v>
      </c>
      <c r="W20">
        <v>3.3</v>
      </c>
      <c r="X20">
        <v>4.8</v>
      </c>
      <c r="Y20">
        <v>7</v>
      </c>
      <c r="Z20">
        <v>1.95</v>
      </c>
      <c r="AA20">
        <v>3.2</v>
      </c>
      <c r="AB20">
        <v>5.5</v>
      </c>
      <c r="AC20">
        <v>9</v>
      </c>
      <c r="AD20">
        <v>17</v>
      </c>
      <c r="AE20">
        <v>26</v>
      </c>
      <c r="AF20">
        <v>34</v>
      </c>
      <c r="AG20">
        <v>34</v>
      </c>
      <c r="AH20">
        <v>1.01</v>
      </c>
      <c r="AI20">
        <v>1.06</v>
      </c>
      <c r="AJ20">
        <v>1.1399999999999999</v>
      </c>
      <c r="AK20">
        <v>1.3</v>
      </c>
      <c r="AL20">
        <v>1.57</v>
      </c>
      <c r="AM20">
        <v>1.91</v>
      </c>
      <c r="AN20">
        <v>2.5499999999999998</v>
      </c>
      <c r="AO20">
        <v>3.3</v>
      </c>
      <c r="AP20">
        <v>4.8</v>
      </c>
      <c r="AQ20">
        <v>7</v>
      </c>
      <c r="AR20">
        <v>9</v>
      </c>
      <c r="AS20" t="s">
        <v>72</v>
      </c>
      <c r="AT20" s="9">
        <v>5.5</v>
      </c>
      <c r="AU20" s="16">
        <f t="shared" si="0"/>
        <v>0.28031851651162598</v>
      </c>
      <c r="AV20" s="9" t="s">
        <v>71</v>
      </c>
      <c r="AW20" s="15">
        <f t="shared" si="5"/>
        <v>0.12038929795865395</v>
      </c>
      <c r="AX20" s="9" t="s">
        <v>73</v>
      </c>
      <c r="BA20" s="9" t="s">
        <v>73</v>
      </c>
      <c r="BD20" t="s">
        <v>86</v>
      </c>
      <c r="BE20">
        <v>2.5499999999999998</v>
      </c>
      <c r="BF20" s="9" t="s">
        <v>71</v>
      </c>
    </row>
    <row r="21" spans="1:58" x14ac:dyDescent="0.35">
      <c r="A21" s="9" t="s">
        <v>16</v>
      </c>
      <c r="B21" s="9" t="s">
        <v>10</v>
      </c>
      <c r="C21" s="10">
        <v>44842</v>
      </c>
      <c r="D21" s="8">
        <v>0.66470456331069605</v>
      </c>
      <c r="E21" s="8">
        <v>0.25529543668930399</v>
      </c>
      <c r="F21" s="17">
        <v>0.75614365966877095</v>
      </c>
      <c r="G21" s="17">
        <v>0.16385634033123</v>
      </c>
      <c r="H21" s="2">
        <v>8.8500676751465601</v>
      </c>
      <c r="I21" s="2">
        <v>1.24526389191618</v>
      </c>
      <c r="J21" s="2">
        <v>10.095331567062701</v>
      </c>
      <c r="K21" s="9">
        <v>1.32</v>
      </c>
      <c r="L21" s="9">
        <v>6.1</v>
      </c>
      <c r="M21" s="9">
        <v>1.452</v>
      </c>
      <c r="N21" s="9">
        <v>6.71</v>
      </c>
      <c r="O21" s="9">
        <v>1.03</v>
      </c>
      <c r="P21">
        <v>15</v>
      </c>
      <c r="Q21">
        <v>13</v>
      </c>
      <c r="R21">
        <v>1.01</v>
      </c>
      <c r="S21">
        <v>1.07</v>
      </c>
      <c r="T21">
        <v>1.2</v>
      </c>
      <c r="U21">
        <v>1.36</v>
      </c>
      <c r="V21">
        <v>1.65</v>
      </c>
      <c r="W21">
        <v>2.1</v>
      </c>
      <c r="X21">
        <v>2.88</v>
      </c>
      <c r="Y21">
        <v>3.8</v>
      </c>
      <c r="Z21">
        <v>3.3</v>
      </c>
      <c r="AA21">
        <v>6.5</v>
      </c>
      <c r="AB21">
        <v>11</v>
      </c>
      <c r="AC21">
        <v>19</v>
      </c>
      <c r="AD21">
        <v>34</v>
      </c>
      <c r="AE21">
        <v>34</v>
      </c>
      <c r="AF21">
        <v>34</v>
      </c>
      <c r="AG21">
        <v>34</v>
      </c>
      <c r="AH21">
        <v>1.0049999999999999</v>
      </c>
      <c r="AI21">
        <v>1.05</v>
      </c>
      <c r="AJ21">
        <v>1.1299999999999999</v>
      </c>
      <c r="AK21">
        <v>1.29</v>
      </c>
      <c r="AL21">
        <v>1.5</v>
      </c>
      <c r="AM21">
        <v>1.8</v>
      </c>
      <c r="AN21">
        <v>2.25</v>
      </c>
      <c r="AO21">
        <v>3</v>
      </c>
      <c r="AP21">
        <v>4</v>
      </c>
      <c r="AQ21">
        <v>5.5</v>
      </c>
      <c r="AR21">
        <v>7.5</v>
      </c>
      <c r="AS21" t="s">
        <v>72</v>
      </c>
      <c r="AT21">
        <v>13</v>
      </c>
      <c r="AU21" s="16">
        <f t="shared" si="0"/>
        <v>0.16385634033123</v>
      </c>
      <c r="AV21" s="9" t="s">
        <v>71</v>
      </c>
      <c r="AW21" s="15">
        <f t="shared" si="5"/>
        <v>9.4177702025499174E-2</v>
      </c>
      <c r="AX21" t="s">
        <v>93</v>
      </c>
      <c r="AY21">
        <v>2.1</v>
      </c>
      <c r="AZ21" s="9" t="s">
        <v>71</v>
      </c>
      <c r="BA21" s="9" t="s">
        <v>73</v>
      </c>
      <c r="BD21" s="9" t="s">
        <v>73</v>
      </c>
    </row>
    <row r="22" spans="1:58" x14ac:dyDescent="0.35">
      <c r="A22" s="9" t="s">
        <v>15</v>
      </c>
      <c r="B22" s="9" t="s">
        <v>12</v>
      </c>
      <c r="C22" s="10">
        <v>44842</v>
      </c>
      <c r="D22" s="8">
        <v>0.29460516262921599</v>
      </c>
      <c r="E22" s="8">
        <v>0.62539483737078405</v>
      </c>
      <c r="F22" s="17">
        <v>0.44916671027417299</v>
      </c>
      <c r="G22" s="17">
        <v>0.470833289725827</v>
      </c>
      <c r="H22" s="2">
        <v>4.8572867303481999</v>
      </c>
      <c r="I22" s="2">
        <v>6.5612396844007597</v>
      </c>
      <c r="J22" s="2">
        <v>11.418526414749</v>
      </c>
      <c r="K22" s="9">
        <v>2.23</v>
      </c>
      <c r="L22" s="9">
        <v>2.12</v>
      </c>
      <c r="M22" s="9">
        <v>2.4529999999999998</v>
      </c>
      <c r="N22" s="9">
        <v>2.3319999999999999</v>
      </c>
      <c r="O22" s="9">
        <v>2.5</v>
      </c>
      <c r="P22">
        <v>7</v>
      </c>
      <c r="Q22">
        <v>1.73</v>
      </c>
      <c r="R22">
        <v>1.44</v>
      </c>
      <c r="S22">
        <v>2</v>
      </c>
      <c r="T22">
        <v>3</v>
      </c>
      <c r="U22">
        <v>4.8</v>
      </c>
      <c r="V22">
        <v>8</v>
      </c>
      <c r="W22">
        <v>11</v>
      </c>
      <c r="X22">
        <v>19</v>
      </c>
      <c r="Y22">
        <v>34</v>
      </c>
      <c r="Z22">
        <v>1.25</v>
      </c>
      <c r="AA22">
        <v>1.57</v>
      </c>
      <c r="AB22">
        <v>2.2000000000000002</v>
      </c>
      <c r="AC22">
        <v>3.2</v>
      </c>
      <c r="AD22">
        <v>4.8</v>
      </c>
      <c r="AE22">
        <v>7.5</v>
      </c>
      <c r="AF22">
        <v>11</v>
      </c>
      <c r="AG22">
        <v>17</v>
      </c>
      <c r="AH22">
        <v>1.03</v>
      </c>
      <c r="AI22">
        <v>1.1100000000000001</v>
      </c>
      <c r="AJ22">
        <v>1.22</v>
      </c>
      <c r="AK22">
        <v>1.44</v>
      </c>
      <c r="AL22">
        <v>1.8</v>
      </c>
      <c r="AM22">
        <v>2.25</v>
      </c>
      <c r="AN22">
        <v>3.2</v>
      </c>
      <c r="AO22">
        <v>4.5</v>
      </c>
      <c r="AP22">
        <v>7</v>
      </c>
      <c r="AQ22">
        <v>9</v>
      </c>
      <c r="AR22">
        <v>13</v>
      </c>
      <c r="AS22" s="9" t="s">
        <v>73</v>
      </c>
      <c r="AU22" s="16" t="str">
        <f t="shared" si="0"/>
        <v/>
      </c>
      <c r="AW22" s="15" t="str">
        <f t="shared" si="5"/>
        <v/>
      </c>
      <c r="AX22" t="s">
        <v>77</v>
      </c>
      <c r="AY22">
        <v>2</v>
      </c>
      <c r="AZ22" t="s">
        <v>71</v>
      </c>
      <c r="BA22" t="s">
        <v>92</v>
      </c>
      <c r="BB22">
        <v>2.2000000000000002</v>
      </c>
      <c r="BC22" t="s">
        <v>71</v>
      </c>
      <c r="BD22" t="s">
        <v>75</v>
      </c>
      <c r="BE22">
        <v>2.25</v>
      </c>
      <c r="BF22" t="s">
        <v>71</v>
      </c>
    </row>
    <row r="23" spans="1:58" x14ac:dyDescent="0.35">
      <c r="A23" s="9" t="s">
        <v>81</v>
      </c>
      <c r="B23" s="9" t="s">
        <v>17</v>
      </c>
      <c r="C23" s="10">
        <v>44842</v>
      </c>
      <c r="D23" s="8">
        <v>0.53746740987816399</v>
      </c>
      <c r="E23" s="8">
        <v>0.38253259012183599</v>
      </c>
      <c r="F23" s="17">
        <v>0.53901551461198705</v>
      </c>
      <c r="G23" s="17">
        <v>0.38098448538801299</v>
      </c>
      <c r="H23" s="2">
        <v>5.0600840306140604</v>
      </c>
      <c r="I23" s="2">
        <v>4.4026104038901304</v>
      </c>
      <c r="J23" s="2">
        <v>9.4626944345041792</v>
      </c>
      <c r="K23" s="9">
        <v>1.86</v>
      </c>
      <c r="L23" s="9">
        <v>2.62</v>
      </c>
      <c r="M23" s="9">
        <v>2.0459999999999998</v>
      </c>
      <c r="N23" s="9">
        <v>2.8820000000000001</v>
      </c>
      <c r="O23" s="9">
        <v>1.83</v>
      </c>
      <c r="P23">
        <v>7</v>
      </c>
      <c r="Q23">
        <v>2.25</v>
      </c>
      <c r="R23">
        <v>1.25</v>
      </c>
      <c r="S23">
        <v>1.57</v>
      </c>
      <c r="T23">
        <v>2.2000000000000002</v>
      </c>
      <c r="U23">
        <v>3.2</v>
      </c>
      <c r="V23">
        <v>4.8</v>
      </c>
      <c r="W23">
        <v>7.5</v>
      </c>
      <c r="X23">
        <v>11</v>
      </c>
      <c r="Y23">
        <v>17</v>
      </c>
      <c r="Z23">
        <v>1.36</v>
      </c>
      <c r="AA23">
        <v>1.8</v>
      </c>
      <c r="AB23">
        <v>2.5499999999999998</v>
      </c>
      <c r="AC23">
        <v>4</v>
      </c>
      <c r="AD23">
        <v>6.5</v>
      </c>
      <c r="AE23">
        <v>9</v>
      </c>
      <c r="AF23">
        <v>17</v>
      </c>
      <c r="AG23">
        <v>21</v>
      </c>
      <c r="AH23">
        <v>1.01</v>
      </c>
      <c r="AI23">
        <v>1.07</v>
      </c>
      <c r="AJ23">
        <v>1.2</v>
      </c>
      <c r="AK23">
        <v>1.36</v>
      </c>
      <c r="AL23">
        <v>1.65</v>
      </c>
      <c r="AM23">
        <v>2.2000000000000002</v>
      </c>
      <c r="AN23">
        <v>2.88</v>
      </c>
      <c r="AO23">
        <v>4</v>
      </c>
      <c r="AP23">
        <v>5.5</v>
      </c>
      <c r="AQ23">
        <v>8</v>
      </c>
      <c r="AR23">
        <v>11</v>
      </c>
      <c r="AS23" t="s">
        <v>73</v>
      </c>
      <c r="AU23" s="16" t="str">
        <f t="shared" si="0"/>
        <v/>
      </c>
      <c r="AW23" s="15" t="str">
        <f t="shared" si="5"/>
        <v/>
      </c>
      <c r="AX23" s="9" t="s">
        <v>73</v>
      </c>
      <c r="BA23" s="9" t="s">
        <v>73</v>
      </c>
      <c r="BD23" s="9" t="s">
        <v>73</v>
      </c>
    </row>
    <row r="24" spans="1:58" x14ac:dyDescent="0.35">
      <c r="A24" s="9" t="s">
        <v>20</v>
      </c>
      <c r="B24" s="9" t="s">
        <v>9</v>
      </c>
      <c r="C24" s="10">
        <v>44843</v>
      </c>
      <c r="D24" s="8">
        <v>0.554593595391767</v>
      </c>
      <c r="E24" s="8">
        <v>0.36540640460823298</v>
      </c>
      <c r="F24" s="17">
        <v>0.583933100350714</v>
      </c>
      <c r="G24" s="17">
        <v>0.33606689964928599</v>
      </c>
      <c r="H24" s="2">
        <v>6.1284804316883701</v>
      </c>
      <c r="I24" s="2">
        <v>4.0955586745430503</v>
      </c>
      <c r="J24" s="2">
        <v>10.2240391062314</v>
      </c>
      <c r="K24" s="9">
        <v>1.71</v>
      </c>
      <c r="L24" s="9">
        <v>2.98</v>
      </c>
      <c r="M24" s="9">
        <v>1.881</v>
      </c>
      <c r="N24" s="9">
        <v>3.278</v>
      </c>
      <c r="O24" s="9">
        <v>1.4</v>
      </c>
      <c r="P24">
        <v>8</v>
      </c>
      <c r="Q24">
        <v>3.5</v>
      </c>
      <c r="R24">
        <v>1.1399999999999999</v>
      </c>
      <c r="S24">
        <v>1.36</v>
      </c>
      <c r="T24">
        <v>1.73</v>
      </c>
      <c r="U24">
        <v>2.25</v>
      </c>
      <c r="V24">
        <v>3.3</v>
      </c>
      <c r="W24">
        <v>4.8</v>
      </c>
      <c r="X24">
        <v>7.5</v>
      </c>
      <c r="Y24">
        <v>11</v>
      </c>
      <c r="Z24">
        <v>1.6</v>
      </c>
      <c r="AA24">
        <v>2.4</v>
      </c>
      <c r="AB24">
        <v>3.8</v>
      </c>
      <c r="AC24">
        <v>6.5</v>
      </c>
      <c r="AD24">
        <v>10</v>
      </c>
      <c r="AE24">
        <v>17</v>
      </c>
      <c r="AF24">
        <v>26</v>
      </c>
      <c r="AG24">
        <v>34</v>
      </c>
      <c r="AH24">
        <v>1.02</v>
      </c>
      <c r="AI24">
        <v>1.08</v>
      </c>
      <c r="AJ24">
        <v>1.2</v>
      </c>
      <c r="AK24">
        <v>1.36</v>
      </c>
      <c r="AL24">
        <v>1.65</v>
      </c>
      <c r="AM24">
        <v>2.1</v>
      </c>
      <c r="AN24">
        <v>2.88</v>
      </c>
      <c r="AO24">
        <v>4</v>
      </c>
      <c r="AP24">
        <v>5.5</v>
      </c>
      <c r="AQ24">
        <v>8</v>
      </c>
      <c r="AR24">
        <v>11</v>
      </c>
      <c r="AS24" t="s">
        <v>72</v>
      </c>
      <c r="AT24" s="9">
        <v>3.5</v>
      </c>
      <c r="AU24" s="16">
        <f t="shared" si="0"/>
        <v>0.33606689964928599</v>
      </c>
      <c r="AV24" s="9" t="s">
        <v>71</v>
      </c>
      <c r="AW24" s="15">
        <f t="shared" si="5"/>
        <v>7.0493659509000356E-2</v>
      </c>
      <c r="AX24" s="9" t="s">
        <v>73</v>
      </c>
      <c r="BA24" s="9" t="s">
        <v>73</v>
      </c>
      <c r="BD24" s="9" t="s">
        <v>73</v>
      </c>
    </row>
    <row r="25" spans="1:58" x14ac:dyDescent="0.35">
      <c r="A25" s="9" t="s">
        <v>78</v>
      </c>
      <c r="B25" s="9" t="s">
        <v>83</v>
      </c>
      <c r="C25" s="10">
        <v>44843</v>
      </c>
      <c r="D25" s="8">
        <v>0.390025468834866</v>
      </c>
      <c r="E25" s="8">
        <v>0.52997453116513404</v>
      </c>
      <c r="F25" s="17">
        <v>0.56120243817011195</v>
      </c>
      <c r="G25" s="17">
        <v>0.35879756182988798</v>
      </c>
      <c r="H25" s="2">
        <v>6.1476561388542397</v>
      </c>
      <c r="I25" s="2">
        <v>5.1253333623618103</v>
      </c>
      <c r="J25" s="2">
        <v>11.272989501215999</v>
      </c>
      <c r="K25" s="9">
        <v>1.78</v>
      </c>
      <c r="L25" s="9">
        <v>2.79</v>
      </c>
      <c r="M25" s="9">
        <v>1.958</v>
      </c>
      <c r="N25" s="9">
        <v>3.069</v>
      </c>
      <c r="O25" s="9">
        <v>1.8</v>
      </c>
      <c r="P25">
        <v>7</v>
      </c>
      <c r="Q25">
        <v>2.38</v>
      </c>
      <c r="R25">
        <v>1.25</v>
      </c>
      <c r="S25">
        <v>1.57</v>
      </c>
      <c r="T25">
        <v>2.1</v>
      </c>
      <c r="U25">
        <v>3</v>
      </c>
      <c r="V25">
        <v>4.5</v>
      </c>
      <c r="W25">
        <v>7</v>
      </c>
      <c r="X25">
        <v>10</v>
      </c>
      <c r="Y25">
        <v>17</v>
      </c>
      <c r="Z25">
        <v>1.36</v>
      </c>
      <c r="AA25">
        <v>1.85</v>
      </c>
      <c r="AB25">
        <v>2.75</v>
      </c>
      <c r="AC25">
        <v>4</v>
      </c>
      <c r="AD25">
        <v>7</v>
      </c>
      <c r="AE25">
        <v>10</v>
      </c>
      <c r="AF25">
        <v>17</v>
      </c>
      <c r="AG25">
        <v>21</v>
      </c>
      <c r="AH25">
        <v>1.02</v>
      </c>
      <c r="AI25">
        <v>1.07</v>
      </c>
      <c r="AJ25">
        <v>1.2</v>
      </c>
      <c r="AK25">
        <v>1.36</v>
      </c>
      <c r="AL25">
        <v>1.65</v>
      </c>
      <c r="AM25">
        <v>2.1</v>
      </c>
      <c r="AN25">
        <v>2.88</v>
      </c>
      <c r="AO25">
        <v>4</v>
      </c>
      <c r="AP25">
        <v>5.5</v>
      </c>
      <c r="AQ25">
        <v>8</v>
      </c>
      <c r="AR25">
        <v>11</v>
      </c>
      <c r="AS25" s="9" t="s">
        <v>73</v>
      </c>
      <c r="AU25" s="16" t="str">
        <f t="shared" si="0"/>
        <v/>
      </c>
      <c r="AW25" s="15" t="str">
        <f t="shared" si="5"/>
        <v/>
      </c>
      <c r="AX25" t="s">
        <v>92</v>
      </c>
      <c r="AY25">
        <v>2.1</v>
      </c>
      <c r="AZ25" s="9" t="s">
        <v>71</v>
      </c>
      <c r="BA25" s="9" t="s">
        <v>73</v>
      </c>
      <c r="BD25" s="9" t="s">
        <v>75</v>
      </c>
      <c r="BE25">
        <v>2.2000000000000002</v>
      </c>
      <c r="BF25" s="9" t="s">
        <v>71</v>
      </c>
    </row>
    <row r="26" spans="1:58" x14ac:dyDescent="0.35">
      <c r="A26" s="9" t="s">
        <v>19</v>
      </c>
      <c r="B26" s="9" t="s">
        <v>82</v>
      </c>
      <c r="C26" s="10">
        <v>44843</v>
      </c>
      <c r="D26" s="8">
        <v>0.414893598369028</v>
      </c>
      <c r="E26" s="8">
        <v>0.50510640163097198</v>
      </c>
      <c r="F26" s="17">
        <v>0.47287847930806698</v>
      </c>
      <c r="G26" s="17">
        <v>0.44712152069193301</v>
      </c>
      <c r="H26" s="2">
        <v>5.2075455516868203</v>
      </c>
      <c r="I26" s="2">
        <v>5.9610531676158303</v>
      </c>
      <c r="J26" s="2">
        <v>11.168598719302601</v>
      </c>
      <c r="K26" s="9">
        <v>2.11</v>
      </c>
      <c r="L26" s="9">
        <v>2.2400000000000002</v>
      </c>
      <c r="M26" s="9">
        <v>2.3210000000000002</v>
      </c>
      <c r="N26" s="9">
        <v>2.464</v>
      </c>
      <c r="O26" s="9">
        <v>2.8</v>
      </c>
      <c r="P26">
        <v>7.5</v>
      </c>
      <c r="Q26">
        <v>1.57</v>
      </c>
      <c r="R26">
        <v>1.44</v>
      </c>
      <c r="S26">
        <v>1.95</v>
      </c>
      <c r="T26">
        <v>2.88</v>
      </c>
      <c r="U26">
        <v>4.5</v>
      </c>
      <c r="V26">
        <v>7.5</v>
      </c>
      <c r="W26">
        <v>11</v>
      </c>
      <c r="X26">
        <v>17</v>
      </c>
      <c r="Y26">
        <v>26</v>
      </c>
      <c r="Z26">
        <v>1.1399999999999999</v>
      </c>
      <c r="AA26">
        <v>1.4</v>
      </c>
      <c r="AB26">
        <v>1.8</v>
      </c>
      <c r="AC26">
        <v>2.5499999999999998</v>
      </c>
      <c r="AD26">
        <v>3.6</v>
      </c>
      <c r="AE26">
        <v>5.5</v>
      </c>
      <c r="AF26">
        <v>8</v>
      </c>
      <c r="AG26">
        <v>11</v>
      </c>
      <c r="AH26">
        <v>1.01</v>
      </c>
      <c r="AI26">
        <v>1.06</v>
      </c>
      <c r="AJ26">
        <v>1.1399999999999999</v>
      </c>
      <c r="AK26">
        <v>1.3</v>
      </c>
      <c r="AL26">
        <v>1.57</v>
      </c>
      <c r="AM26">
        <v>1.95</v>
      </c>
      <c r="AN26">
        <v>2.5499999999999998</v>
      </c>
      <c r="AO26">
        <v>3.6</v>
      </c>
      <c r="AP26">
        <v>5.2</v>
      </c>
      <c r="AQ26">
        <v>7.5</v>
      </c>
      <c r="AR26">
        <v>10</v>
      </c>
      <c r="AS26" t="s">
        <v>70</v>
      </c>
      <c r="AT26">
        <v>2.8</v>
      </c>
      <c r="AU26" s="16">
        <f t="shared" si="0"/>
        <v>0.47287847930806698</v>
      </c>
      <c r="AV26" s="9" t="s">
        <v>71</v>
      </c>
      <c r="AW26" s="15">
        <f t="shared" si="5"/>
        <v>0.18003319003477078</v>
      </c>
      <c r="AX26" s="9" t="s">
        <v>73</v>
      </c>
      <c r="BA26" s="9" t="s">
        <v>73</v>
      </c>
      <c r="BD26" s="9" t="s">
        <v>73</v>
      </c>
    </row>
    <row r="27" spans="1:58" x14ac:dyDescent="0.35">
      <c r="A27" s="9" t="s">
        <v>18</v>
      </c>
      <c r="B27" s="9" t="s">
        <v>80</v>
      </c>
      <c r="C27" s="10">
        <v>44843</v>
      </c>
      <c r="D27" s="8">
        <v>0.55903528017168103</v>
      </c>
      <c r="E27" s="8">
        <v>0.36096471982831901</v>
      </c>
      <c r="F27" s="17">
        <v>0.36137396488755602</v>
      </c>
      <c r="G27" s="17">
        <v>0.55862603511244402</v>
      </c>
      <c r="H27" s="2">
        <v>3.7757100439643101</v>
      </c>
      <c r="I27" s="2">
        <v>4.4482307555218297</v>
      </c>
      <c r="J27" s="2">
        <v>8.2239407994861509</v>
      </c>
      <c r="K27" s="9">
        <v>2.77</v>
      </c>
      <c r="L27" s="9">
        <v>1.79</v>
      </c>
      <c r="M27" s="9">
        <v>3.0470000000000002</v>
      </c>
      <c r="N27" s="9">
        <v>1.9690000000000001</v>
      </c>
      <c r="O27" s="9">
        <v>2.1</v>
      </c>
      <c r="P27">
        <v>7</v>
      </c>
      <c r="Q27">
        <v>1.91</v>
      </c>
      <c r="R27">
        <v>1.3</v>
      </c>
      <c r="S27">
        <v>1.73</v>
      </c>
      <c r="T27">
        <v>2.4</v>
      </c>
      <c r="U27">
        <v>3.6</v>
      </c>
      <c r="V27">
        <v>5.5</v>
      </c>
      <c r="W27">
        <v>8</v>
      </c>
      <c r="X27">
        <v>13</v>
      </c>
      <c r="Y27">
        <v>19</v>
      </c>
      <c r="Z27">
        <v>1.25</v>
      </c>
      <c r="AA27">
        <v>1.6</v>
      </c>
      <c r="AB27">
        <v>2.2000000000000002</v>
      </c>
      <c r="AC27">
        <v>3.2</v>
      </c>
      <c r="AD27">
        <v>4.8</v>
      </c>
      <c r="AE27">
        <v>7.5</v>
      </c>
      <c r="AF27">
        <v>11</v>
      </c>
      <c r="AG27">
        <v>17</v>
      </c>
      <c r="AH27">
        <v>1.01</v>
      </c>
      <c r="AI27">
        <v>1.07</v>
      </c>
      <c r="AJ27">
        <v>1.17</v>
      </c>
      <c r="AK27">
        <v>1.36</v>
      </c>
      <c r="AL27">
        <v>1.6</v>
      </c>
      <c r="AM27">
        <v>2.1</v>
      </c>
      <c r="AN27">
        <v>2.75</v>
      </c>
      <c r="AO27">
        <v>3.8</v>
      </c>
      <c r="AP27">
        <v>5.5</v>
      </c>
      <c r="AQ27">
        <v>8</v>
      </c>
      <c r="AR27">
        <v>11</v>
      </c>
      <c r="AS27" s="9" t="s">
        <v>73</v>
      </c>
      <c r="AU27" s="16" t="str">
        <f t="shared" si="0"/>
        <v/>
      </c>
      <c r="AW27" s="15" t="str">
        <f t="shared" si="5"/>
        <v/>
      </c>
      <c r="AX27" s="9" t="s">
        <v>73</v>
      </c>
      <c r="BA27" s="9" t="s">
        <v>73</v>
      </c>
      <c r="BD27" t="s">
        <v>87</v>
      </c>
      <c r="BE27">
        <v>2.2000000000000002</v>
      </c>
      <c r="BF27" t="s">
        <v>71</v>
      </c>
    </row>
    <row r="28" spans="1:58" x14ac:dyDescent="0.35">
      <c r="A28" s="9" t="s">
        <v>22</v>
      </c>
      <c r="B28" s="9" t="s">
        <v>13</v>
      </c>
      <c r="C28" s="10">
        <v>44844</v>
      </c>
      <c r="D28" s="8">
        <v>0.55150384400941599</v>
      </c>
      <c r="E28" s="8">
        <v>0.368496155990584</v>
      </c>
      <c r="F28" s="17">
        <v>0.42312438269254699</v>
      </c>
      <c r="G28" s="17">
        <v>0.496875617307453</v>
      </c>
      <c r="H28" s="2">
        <v>4.3025254642012003</v>
      </c>
      <c r="I28" s="2">
        <v>5.3890517290459998</v>
      </c>
      <c r="J28" s="2">
        <v>9.6915771932472108</v>
      </c>
      <c r="K28" s="9">
        <v>2.36</v>
      </c>
      <c r="L28" s="9">
        <v>2.0099999999999998</v>
      </c>
      <c r="M28" s="9">
        <v>2.5960000000000001</v>
      </c>
      <c r="N28" s="9">
        <v>2.2109999999999999</v>
      </c>
      <c r="O28" s="9">
        <v>2.4</v>
      </c>
      <c r="P28">
        <v>7.5</v>
      </c>
      <c r="Q28">
        <v>1.73</v>
      </c>
      <c r="R28">
        <v>1.36</v>
      </c>
      <c r="S28">
        <v>1.8</v>
      </c>
      <c r="T28">
        <v>2.6</v>
      </c>
      <c r="U28">
        <v>4</v>
      </c>
      <c r="V28">
        <v>6.5</v>
      </c>
      <c r="W28">
        <v>10</v>
      </c>
      <c r="X28">
        <v>17</v>
      </c>
      <c r="Y28">
        <v>21</v>
      </c>
      <c r="Z28">
        <v>1.2</v>
      </c>
      <c r="AA28">
        <v>1.5</v>
      </c>
      <c r="AB28">
        <v>2</v>
      </c>
      <c r="AC28">
        <v>2.88</v>
      </c>
      <c r="AD28">
        <v>4.5</v>
      </c>
      <c r="AE28">
        <v>7</v>
      </c>
      <c r="AF28">
        <v>9</v>
      </c>
      <c r="AG28">
        <v>13</v>
      </c>
      <c r="AH28">
        <v>1.01</v>
      </c>
      <c r="AI28">
        <v>1.06</v>
      </c>
      <c r="AJ28">
        <v>1.17</v>
      </c>
      <c r="AK28">
        <v>1.33</v>
      </c>
      <c r="AL28">
        <v>1.6</v>
      </c>
      <c r="AM28">
        <v>2</v>
      </c>
      <c r="AN28">
        <v>2.75</v>
      </c>
      <c r="AO28">
        <v>3.6</v>
      </c>
      <c r="AP28">
        <v>5.5</v>
      </c>
      <c r="AQ28">
        <v>7.5</v>
      </c>
      <c r="AR28">
        <v>11</v>
      </c>
      <c r="AS28" t="s">
        <v>73</v>
      </c>
      <c r="AU28" s="16" t="str">
        <f t="shared" si="0"/>
        <v/>
      </c>
      <c r="AW28" s="15" t="str">
        <f t="shared" si="5"/>
        <v/>
      </c>
      <c r="AX28" t="s">
        <v>73</v>
      </c>
      <c r="BA28" t="s">
        <v>73</v>
      </c>
      <c r="BD28" t="s">
        <v>73</v>
      </c>
    </row>
    <row r="29" spans="1:58" x14ac:dyDescent="0.35">
      <c r="A29" s="7" t="s">
        <v>11</v>
      </c>
      <c r="B29" s="7" t="s">
        <v>81</v>
      </c>
      <c r="C29" s="14">
        <v>44848</v>
      </c>
      <c r="D29" s="8">
        <v>0.51858471866547995</v>
      </c>
      <c r="E29" s="8">
        <v>0.40141528133452098</v>
      </c>
      <c r="F29" s="8">
        <v>0.51214439213924601</v>
      </c>
      <c r="G29" s="8">
        <v>0.40785560786075398</v>
      </c>
      <c r="H29" s="2">
        <v>6.1067128042855003</v>
      </c>
      <c r="I29" s="2">
        <v>4.9813758260901997</v>
      </c>
      <c r="J29" s="2">
        <v>11.088088630375699</v>
      </c>
      <c r="K29">
        <v>1.95</v>
      </c>
      <c r="L29">
        <v>2.4500000000000002</v>
      </c>
      <c r="M29" s="6">
        <v>2.145</v>
      </c>
      <c r="N29" s="6">
        <v>2.6949999999999998</v>
      </c>
      <c r="O29" s="9">
        <v>2.2999999999999998</v>
      </c>
      <c r="P29">
        <v>7</v>
      </c>
      <c r="Q29" s="6">
        <f>(5/6)+1</f>
        <v>1.8333333333333335</v>
      </c>
      <c r="R29" s="6">
        <f>(4/11)+1</f>
        <v>1.3636363636363638</v>
      </c>
      <c r="S29">
        <f>(4/5)+1</f>
        <v>1.8</v>
      </c>
      <c r="T29" s="9">
        <f>(31/20)+1</f>
        <v>2.5499999999999998</v>
      </c>
      <c r="U29">
        <v>4</v>
      </c>
      <c r="V29" s="9">
        <v>6.5</v>
      </c>
      <c r="W29" s="9">
        <v>10</v>
      </c>
      <c r="X29" s="9">
        <v>17</v>
      </c>
      <c r="Y29">
        <v>21</v>
      </c>
      <c r="Z29" s="9">
        <f>(1/4)+1</f>
        <v>1.25</v>
      </c>
      <c r="AA29" s="6">
        <f>(4/7)+1</f>
        <v>1.5714285714285714</v>
      </c>
      <c r="AB29">
        <f>(11/10)+1</f>
        <v>2.1</v>
      </c>
      <c r="AC29">
        <f>(11/5)+1</f>
        <v>3.2</v>
      </c>
      <c r="AD29">
        <f>(19/5)+1</f>
        <v>4.8</v>
      </c>
      <c r="AE29">
        <v>7.5</v>
      </c>
      <c r="AF29">
        <v>11</v>
      </c>
      <c r="AG29">
        <v>17</v>
      </c>
      <c r="AH29">
        <f>(1/80)+1</f>
        <v>1.0125</v>
      </c>
      <c r="AI29">
        <f>(1/14)+1</f>
        <v>1.0714285714285714</v>
      </c>
      <c r="AJ29">
        <f>(1/5)+1</f>
        <v>1.2</v>
      </c>
      <c r="AK29">
        <f>(4/11)+1</f>
        <v>1.3636363636363638</v>
      </c>
      <c r="AL29">
        <f>(13/20)+1</f>
        <v>1.65</v>
      </c>
      <c r="AM29">
        <f>(11/10)+1</f>
        <v>2.1</v>
      </c>
      <c r="AN29">
        <f>(15/8)+1</f>
        <v>2.875</v>
      </c>
      <c r="AO29">
        <v>4</v>
      </c>
      <c r="AP29">
        <v>5.5</v>
      </c>
      <c r="AQ29">
        <v>8</v>
      </c>
      <c r="AR29">
        <v>11</v>
      </c>
      <c r="AS29" t="s">
        <v>70</v>
      </c>
      <c r="AT29">
        <v>2.2999999999999998</v>
      </c>
      <c r="AU29" s="16">
        <f t="shared" si="0"/>
        <v>0.51214439213924601</v>
      </c>
      <c r="AV29" t="s">
        <v>71</v>
      </c>
      <c r="AW29" s="15">
        <f t="shared" si="5"/>
        <v>0.13687084763097368</v>
      </c>
      <c r="AX29" t="s">
        <v>92</v>
      </c>
      <c r="AY29" s="9">
        <f>(31/20)+1</f>
        <v>2.5499999999999998</v>
      </c>
      <c r="AZ29" t="s">
        <v>71</v>
      </c>
      <c r="BA29" s="9" t="s">
        <v>73</v>
      </c>
      <c r="BD29" s="9" t="s">
        <v>75</v>
      </c>
      <c r="BE29" s="9">
        <f>(11/10)+1</f>
        <v>2.1</v>
      </c>
      <c r="BF29" s="9" t="s">
        <v>71</v>
      </c>
    </row>
    <row r="30" spans="1:58" x14ac:dyDescent="0.35">
      <c r="A30" s="7" t="s">
        <v>12</v>
      </c>
      <c r="B30" s="7" t="s">
        <v>78</v>
      </c>
      <c r="C30" s="14">
        <v>44849</v>
      </c>
      <c r="D30" s="8">
        <v>0.54074030038098597</v>
      </c>
      <c r="E30" s="8">
        <v>0.37925969961901401</v>
      </c>
      <c r="F30" s="8">
        <v>0.49022682986978</v>
      </c>
      <c r="G30" s="8">
        <v>0.42977317013021998</v>
      </c>
      <c r="H30" s="2">
        <v>5.1704213219523503</v>
      </c>
      <c r="I30" s="2">
        <v>4.6458138314376498</v>
      </c>
      <c r="J30" s="2">
        <v>9.8162351533900001</v>
      </c>
      <c r="K30">
        <v>2.04</v>
      </c>
      <c r="L30">
        <v>2.33</v>
      </c>
      <c r="M30" s="6">
        <v>2.2440000000000002</v>
      </c>
      <c r="N30" s="6">
        <v>2.5630000000000002</v>
      </c>
      <c r="O30" s="6">
        <f>(4/6)+1</f>
        <v>1.6666666666666665</v>
      </c>
      <c r="P30" s="6">
        <f>(13/2)+1</f>
        <v>7.5</v>
      </c>
      <c r="Q30" s="6">
        <f>(6/4)+1</f>
        <v>2.5</v>
      </c>
      <c r="R30" s="6">
        <f>(2/9)+1</f>
        <v>1.2222222222222223</v>
      </c>
      <c r="S30" s="6">
        <v>1.5</v>
      </c>
      <c r="T30" s="6">
        <v>2</v>
      </c>
      <c r="U30" s="6">
        <f>(15/8)+1</f>
        <v>2.875</v>
      </c>
      <c r="V30" s="6">
        <v>4.5</v>
      </c>
      <c r="W30" s="6">
        <v>7</v>
      </c>
      <c r="X30" s="6">
        <v>10</v>
      </c>
      <c r="Y30" s="6">
        <v>17</v>
      </c>
      <c r="Z30" s="6">
        <f>(2/5)+1</f>
        <v>1.4</v>
      </c>
      <c r="AA30">
        <f>(10/11)+1</f>
        <v>1.9090909090909092</v>
      </c>
      <c r="AB30">
        <f>(15/8)+1</f>
        <v>2.875</v>
      </c>
      <c r="AC30">
        <f>(7/2)+1</f>
        <v>4.5</v>
      </c>
      <c r="AD30">
        <f>(13/2)+1</f>
        <v>7.5</v>
      </c>
      <c r="AE30">
        <v>11</v>
      </c>
      <c r="AF30">
        <v>17</v>
      </c>
      <c r="AG30">
        <v>26</v>
      </c>
      <c r="AH30">
        <f>(1/50)+1</f>
        <v>1.02</v>
      </c>
      <c r="AI30">
        <f>(1/12)+1</f>
        <v>1.0833333333333333</v>
      </c>
      <c r="AJ30">
        <f>(1/5)+1</f>
        <v>1.2</v>
      </c>
      <c r="AK30">
        <f>(4/11)+1</f>
        <v>1.3636363636363638</v>
      </c>
      <c r="AL30">
        <f>(13/20)+1</f>
        <v>1.65</v>
      </c>
      <c r="AM30">
        <f>(6/5)+1</f>
        <v>2.2000000000000002</v>
      </c>
      <c r="AN30">
        <f>(15/8)+1</f>
        <v>2.875</v>
      </c>
      <c r="AO30">
        <v>4</v>
      </c>
      <c r="AP30">
        <v>5.5</v>
      </c>
      <c r="AQ30">
        <v>8</v>
      </c>
      <c r="AR30">
        <v>11</v>
      </c>
      <c r="AS30" t="s">
        <v>72</v>
      </c>
      <c r="AT30">
        <v>2.5</v>
      </c>
      <c r="AV30" s="9" t="s">
        <v>71</v>
      </c>
      <c r="AX30" s="9" t="s">
        <v>73</v>
      </c>
      <c r="BA30" s="9" t="s">
        <v>73</v>
      </c>
      <c r="BD30" s="9" t="s">
        <v>73</v>
      </c>
    </row>
    <row r="31" spans="1:58" x14ac:dyDescent="0.35">
      <c r="A31" s="7" t="s">
        <v>9</v>
      </c>
      <c r="B31" s="7" t="s">
        <v>15</v>
      </c>
      <c r="C31" s="14">
        <v>44849</v>
      </c>
      <c r="D31" s="8">
        <v>0.44723325576994899</v>
      </c>
      <c r="E31" s="8">
        <v>0.47276674423005099</v>
      </c>
      <c r="F31" s="8">
        <v>0.60957348307175196</v>
      </c>
      <c r="G31" s="8">
        <v>0.31042651692824802</v>
      </c>
      <c r="H31" s="2">
        <v>7.2565701981101904</v>
      </c>
      <c r="I31" s="2">
        <v>3.2711229309340899</v>
      </c>
      <c r="J31" s="2">
        <v>10.5276931290443</v>
      </c>
      <c r="K31">
        <v>1.64</v>
      </c>
      <c r="L31">
        <v>3.22</v>
      </c>
      <c r="M31" s="6">
        <v>1.804</v>
      </c>
      <c r="N31" s="6">
        <v>3.5419999999999998</v>
      </c>
      <c r="O31" s="6">
        <v>1.33</v>
      </c>
      <c r="P31" s="6">
        <v>8</v>
      </c>
      <c r="Q31" s="6">
        <f>(11/4)+1</f>
        <v>3.75</v>
      </c>
      <c r="R31" s="6">
        <f>(1/9)+1</f>
        <v>1.1111111111111112</v>
      </c>
      <c r="S31" s="6">
        <v>1.33</v>
      </c>
      <c r="T31" s="6">
        <f>(13/20)+1</f>
        <v>1.65</v>
      </c>
      <c r="U31" s="6">
        <f>(5/4)+1</f>
        <v>2.25</v>
      </c>
      <c r="V31" s="6">
        <f>(11/5)+1</f>
        <v>3.2</v>
      </c>
      <c r="W31" s="6">
        <f>(19/5)+1</f>
        <v>4.8</v>
      </c>
      <c r="X31" s="6">
        <v>7</v>
      </c>
      <c r="Y31" s="6">
        <v>10</v>
      </c>
      <c r="Z31" s="6">
        <v>1.75</v>
      </c>
      <c r="AA31">
        <f>(8/5)+1</f>
        <v>2.6</v>
      </c>
      <c r="AB31">
        <v>4.5</v>
      </c>
      <c r="AC31">
        <v>7.5</v>
      </c>
      <c r="AD31">
        <v>11</v>
      </c>
      <c r="AE31">
        <v>17</v>
      </c>
      <c r="AF31">
        <v>34</v>
      </c>
      <c r="AG31">
        <v>34</v>
      </c>
      <c r="AH31" s="9">
        <f>(1/50)+1</f>
        <v>1.02</v>
      </c>
      <c r="AI31" s="9">
        <f>(1/12)+1</f>
        <v>1.0833333333333333</v>
      </c>
      <c r="AJ31" s="9">
        <f>(1/5)+1</f>
        <v>1.2</v>
      </c>
      <c r="AK31">
        <f>(2/5)+1</f>
        <v>1.4</v>
      </c>
      <c r="AL31">
        <f>(8/11)+1</f>
        <v>1.7272727272727273</v>
      </c>
      <c r="AM31">
        <f>(6/5)+1</f>
        <v>2.2000000000000002</v>
      </c>
      <c r="AN31" s="9">
        <f>(15/8)+1</f>
        <v>2.875</v>
      </c>
      <c r="AO31">
        <v>4</v>
      </c>
      <c r="AP31">
        <v>6.5</v>
      </c>
      <c r="AQ31">
        <v>8</v>
      </c>
      <c r="AR31">
        <v>11</v>
      </c>
      <c r="AS31" t="s">
        <v>72</v>
      </c>
      <c r="AT31" s="9">
        <f>(11/4)+1</f>
        <v>3.75</v>
      </c>
      <c r="AV31" s="9" t="s">
        <v>71</v>
      </c>
      <c r="AX31" t="s">
        <v>76</v>
      </c>
      <c r="AY31">
        <v>2.25</v>
      </c>
      <c r="AZ31" s="9" t="s">
        <v>71</v>
      </c>
      <c r="BA31" s="9" t="s">
        <v>73</v>
      </c>
      <c r="BD31" t="s">
        <v>75</v>
      </c>
      <c r="BE31" s="9">
        <f>(6/5)+1</f>
        <v>2.2000000000000002</v>
      </c>
      <c r="BF31" s="9" t="s">
        <v>71</v>
      </c>
    </row>
    <row r="32" spans="1:58" x14ac:dyDescent="0.35">
      <c r="A32" s="7" t="s">
        <v>14</v>
      </c>
      <c r="B32" s="7" t="s">
        <v>22</v>
      </c>
      <c r="C32" s="14">
        <v>44849</v>
      </c>
      <c r="D32" s="8">
        <v>0.52787471171510003</v>
      </c>
      <c r="E32" s="8">
        <v>0.39212528828490001</v>
      </c>
      <c r="F32" s="8">
        <v>0.609324274929262</v>
      </c>
      <c r="G32" s="8">
        <v>0.31067572507073798</v>
      </c>
      <c r="H32" s="2">
        <v>5.8631963100943798</v>
      </c>
      <c r="I32" s="2">
        <v>3.2040436296565802</v>
      </c>
      <c r="J32" s="2">
        <v>9.0672399397509604</v>
      </c>
      <c r="K32">
        <v>1.64</v>
      </c>
      <c r="L32">
        <v>3.22</v>
      </c>
      <c r="M32" s="6">
        <v>1.804</v>
      </c>
      <c r="N32" s="6">
        <v>3.5419999999999998</v>
      </c>
      <c r="O32" s="6">
        <v>1.3</v>
      </c>
      <c r="P32" s="6">
        <v>8.5</v>
      </c>
      <c r="Q32" s="6">
        <f>(16/5)+1</f>
        <v>4.2</v>
      </c>
      <c r="R32" s="6">
        <f>(1/12)+1</f>
        <v>1.0833333333333333</v>
      </c>
      <c r="S32" s="6">
        <v>1.25</v>
      </c>
      <c r="T32" s="6">
        <f>(4/7)+1</f>
        <v>1.5714285714285714</v>
      </c>
      <c r="U32" s="6">
        <v>2</v>
      </c>
      <c r="V32" s="6">
        <f>(7/4)+1</f>
        <v>2.75</v>
      </c>
      <c r="W32" s="6">
        <v>4</v>
      </c>
      <c r="X32" s="6">
        <v>5.5</v>
      </c>
      <c r="Y32" s="6">
        <v>8</v>
      </c>
      <c r="Z32" s="6">
        <f>(8/11)+1</f>
        <v>1.7272727272727273</v>
      </c>
      <c r="AA32">
        <f>(8/5)+1</f>
        <v>2.6</v>
      </c>
      <c r="AB32" s="6">
        <v>4</v>
      </c>
      <c r="AC32" s="6">
        <v>7</v>
      </c>
      <c r="AD32" s="6">
        <v>11</v>
      </c>
      <c r="AE32" s="6">
        <v>17</v>
      </c>
      <c r="AF32" s="6">
        <v>34</v>
      </c>
      <c r="AG32" s="6">
        <v>34</v>
      </c>
      <c r="AH32">
        <f>(1/80)+1</f>
        <v>1.0125</v>
      </c>
      <c r="AI32">
        <f>(1/18)+1</f>
        <v>1.0555555555555556</v>
      </c>
      <c r="AJ32">
        <f>(1/7)+1</f>
        <v>1.1428571428571428</v>
      </c>
      <c r="AK32">
        <v>1.33</v>
      </c>
      <c r="AL32" s="9">
        <f>(4/7)+1</f>
        <v>1.5714285714285714</v>
      </c>
      <c r="AM32">
        <v>2</v>
      </c>
      <c r="AN32">
        <f>(8/5)+1</f>
        <v>2.6</v>
      </c>
      <c r="AO32">
        <f>(13/5)+1</f>
        <v>3.6</v>
      </c>
      <c r="AP32">
        <f>(21/5)+1</f>
        <v>5.2</v>
      </c>
      <c r="AQ32">
        <v>7.5</v>
      </c>
      <c r="AR32">
        <v>11</v>
      </c>
      <c r="AS32" t="s">
        <v>72</v>
      </c>
      <c r="AT32" s="9">
        <f>(16/5)+1</f>
        <v>4.2</v>
      </c>
      <c r="AV32" s="9" t="s">
        <v>71</v>
      </c>
      <c r="AX32" s="9" t="s">
        <v>73</v>
      </c>
      <c r="BA32" s="9" t="s">
        <v>73</v>
      </c>
      <c r="BD32" s="9" t="s">
        <v>73</v>
      </c>
    </row>
    <row r="33" spans="1:58" x14ac:dyDescent="0.35">
      <c r="A33" s="7" t="s">
        <v>17</v>
      </c>
      <c r="B33" s="7" t="s">
        <v>19</v>
      </c>
      <c r="C33" s="14">
        <v>44849</v>
      </c>
      <c r="D33" s="8">
        <v>0.68419393630084802</v>
      </c>
      <c r="E33" s="8">
        <v>0.235806063699152</v>
      </c>
      <c r="F33" s="8">
        <v>0.69541702340038203</v>
      </c>
      <c r="G33" s="8">
        <v>0.22458297659961801</v>
      </c>
      <c r="H33" s="2">
        <v>8.0509470433868593</v>
      </c>
      <c r="I33" s="2">
        <v>3.2686253893812101</v>
      </c>
      <c r="J33" s="2">
        <v>11.3195724327681</v>
      </c>
      <c r="K33">
        <v>1.44</v>
      </c>
      <c r="L33">
        <v>4.45</v>
      </c>
      <c r="M33" s="6">
        <v>1.5840000000000001</v>
      </c>
      <c r="N33" s="6">
        <v>4.8949999999999996</v>
      </c>
      <c r="O33" s="6">
        <v>1.25</v>
      </c>
      <c r="P33">
        <f>(17/2)+1</f>
        <v>9.5</v>
      </c>
      <c r="Q33" s="6">
        <v>4.5</v>
      </c>
      <c r="R33">
        <f>(1/18)+1</f>
        <v>1.0555555555555556</v>
      </c>
      <c r="S33">
        <f>(1/6)+1</f>
        <v>1.1666666666666667</v>
      </c>
      <c r="T33">
        <f>(4/11)+1</f>
        <v>1.3636363636363638</v>
      </c>
      <c r="U33">
        <f>(8/11)+1</f>
        <v>1.7272727272727273</v>
      </c>
      <c r="V33">
        <f>(5/4)+1</f>
        <v>2.25</v>
      </c>
      <c r="W33">
        <f>(11/5)+1</f>
        <v>3.2</v>
      </c>
      <c r="X33" s="6">
        <v>4.5</v>
      </c>
      <c r="Y33" s="6">
        <v>6.5</v>
      </c>
      <c r="Z33">
        <v>1.6</v>
      </c>
      <c r="AA33">
        <f>(7/5)+1</f>
        <v>2.4</v>
      </c>
      <c r="AB33">
        <f>(14/5)+1</f>
        <v>3.8</v>
      </c>
      <c r="AC33">
        <v>6.5</v>
      </c>
      <c r="AD33">
        <v>10</v>
      </c>
      <c r="AE33">
        <v>17</v>
      </c>
      <c r="AF33">
        <v>26</v>
      </c>
      <c r="AG33">
        <v>34</v>
      </c>
      <c r="AH33">
        <f>(1/200)+1</f>
        <v>1.0049999999999999</v>
      </c>
      <c r="AI33">
        <f>(1/33)+1</f>
        <v>1.0303030303030303</v>
      </c>
      <c r="AJ33">
        <f>(1/12)+1</f>
        <v>1.0833333333333333</v>
      </c>
      <c r="AK33">
        <f>(1/5)+1</f>
        <v>1.2</v>
      </c>
      <c r="AL33">
        <f>(2/5)+1</f>
        <v>1.4</v>
      </c>
      <c r="AM33">
        <f>(13/20)+1</f>
        <v>1.65</v>
      </c>
      <c r="AN33" s="9">
        <v>2.1</v>
      </c>
      <c r="AO33">
        <f>(7/4)+1</f>
        <v>2.75</v>
      </c>
      <c r="AP33">
        <f>(14/5)+1</f>
        <v>3.8</v>
      </c>
      <c r="AQ33">
        <v>5.5</v>
      </c>
      <c r="AR33">
        <v>7.5</v>
      </c>
      <c r="AS33" s="9" t="s">
        <v>73</v>
      </c>
      <c r="AX33" t="s">
        <v>76</v>
      </c>
      <c r="AY33" s="9">
        <f>(5/4)+1</f>
        <v>2.25</v>
      </c>
      <c r="AZ33" s="9" t="s">
        <v>71</v>
      </c>
      <c r="BA33" s="9" t="s">
        <v>73</v>
      </c>
      <c r="BD33" s="9" t="s">
        <v>73</v>
      </c>
    </row>
    <row r="34" spans="1:58" x14ac:dyDescent="0.35">
      <c r="A34" s="7" t="s">
        <v>10</v>
      </c>
      <c r="B34" s="7" t="s">
        <v>20</v>
      </c>
      <c r="C34" s="14">
        <v>44850</v>
      </c>
      <c r="D34" s="8">
        <v>0.58761045129853595</v>
      </c>
      <c r="E34" s="8">
        <v>0.33238954870146398</v>
      </c>
      <c r="F34" s="8">
        <v>0.56189958053447298</v>
      </c>
      <c r="G34" s="8">
        <v>0.35810041946552701</v>
      </c>
      <c r="H34" s="2">
        <v>4.85495843881582</v>
      </c>
      <c r="I34" s="2">
        <v>4.4691431342692702</v>
      </c>
      <c r="J34" s="2">
        <v>9.3241015730850894</v>
      </c>
      <c r="K34">
        <v>1.78</v>
      </c>
      <c r="L34">
        <v>2.79</v>
      </c>
      <c r="M34" s="6">
        <v>1.958</v>
      </c>
      <c r="N34" s="6">
        <v>3.069</v>
      </c>
      <c r="O34" s="6">
        <v>2.1</v>
      </c>
      <c r="P34" s="6">
        <v>7.5</v>
      </c>
      <c r="Q34">
        <f>(10/11)+1</f>
        <v>1.9090909090909092</v>
      </c>
      <c r="R34" s="9">
        <f>(2/7)+1</f>
        <v>1.2857142857142856</v>
      </c>
      <c r="S34">
        <f>(13/20)+1</f>
        <v>1.65</v>
      </c>
      <c r="T34" s="9">
        <f>(5/4)+1</f>
        <v>2.25</v>
      </c>
      <c r="U34" s="9">
        <f>(13/5)+1</f>
        <v>3.6</v>
      </c>
      <c r="V34">
        <v>5.5</v>
      </c>
      <c r="W34" s="6">
        <v>8</v>
      </c>
      <c r="X34" s="6">
        <v>13</v>
      </c>
      <c r="Y34" s="6">
        <v>19</v>
      </c>
      <c r="Z34" s="6">
        <v>1.25</v>
      </c>
      <c r="AA34">
        <f>(4/7)+1</f>
        <v>1.5714285714285714</v>
      </c>
      <c r="AB34" s="9">
        <f>(6/5)+1</f>
        <v>2.2000000000000002</v>
      </c>
      <c r="AC34" s="9">
        <f>(11/5)+1</f>
        <v>3.2</v>
      </c>
      <c r="AD34" s="9">
        <f>(19/5)+1</f>
        <v>4.8</v>
      </c>
      <c r="AE34" s="9">
        <v>7.5</v>
      </c>
      <c r="AF34" s="9">
        <v>11</v>
      </c>
      <c r="AG34" s="9">
        <v>17</v>
      </c>
      <c r="AH34" s="9">
        <f>(1/80)+1</f>
        <v>1.0125</v>
      </c>
      <c r="AI34" s="9">
        <f>(1/18)+1</f>
        <v>1.0555555555555556</v>
      </c>
      <c r="AJ34" s="9">
        <f>(1/7)+1</f>
        <v>1.1428571428571428</v>
      </c>
      <c r="AK34" s="9">
        <v>1.33</v>
      </c>
      <c r="AL34" s="9">
        <f>(4/7)+1</f>
        <v>1.5714285714285714</v>
      </c>
      <c r="AM34" s="9">
        <v>2</v>
      </c>
      <c r="AN34" s="9">
        <f>(8/5)+1</f>
        <v>2.6</v>
      </c>
      <c r="AO34" s="9">
        <f>(13/5)+1</f>
        <v>3.6</v>
      </c>
      <c r="AP34" s="9">
        <f>(21/5)+1</f>
        <v>5.2</v>
      </c>
      <c r="AQ34" s="9">
        <v>7.5</v>
      </c>
      <c r="AR34" s="9">
        <v>10</v>
      </c>
      <c r="AS34" s="9" t="s">
        <v>73</v>
      </c>
      <c r="AX34" s="9" t="s">
        <v>73</v>
      </c>
      <c r="BA34" s="9" t="s">
        <v>73</v>
      </c>
      <c r="BD34" s="9" t="s">
        <v>73</v>
      </c>
    </row>
    <row r="35" spans="1:58" x14ac:dyDescent="0.35">
      <c r="A35" s="7" t="s">
        <v>83</v>
      </c>
      <c r="B35" s="7" t="s">
        <v>18</v>
      </c>
      <c r="C35" s="14">
        <v>44850</v>
      </c>
      <c r="D35" s="8">
        <v>0.27363231221651402</v>
      </c>
      <c r="E35" s="8">
        <v>0.64636768778348597</v>
      </c>
      <c r="F35" s="8">
        <v>0.43990544417127098</v>
      </c>
      <c r="G35" s="8">
        <v>0.48009455582872901</v>
      </c>
      <c r="H35" s="2">
        <v>4.85879490219539</v>
      </c>
      <c r="I35" s="2">
        <v>5.06940101357067</v>
      </c>
      <c r="J35" s="2">
        <v>9.9281959157660609</v>
      </c>
      <c r="K35">
        <v>2.27</v>
      </c>
      <c r="L35">
        <v>2.08</v>
      </c>
      <c r="M35" s="6">
        <v>2.4969999999999999</v>
      </c>
      <c r="N35" s="6">
        <v>2.2879999999999998</v>
      </c>
      <c r="O35" s="9">
        <f>(11/4)+1</f>
        <v>3.75</v>
      </c>
      <c r="P35">
        <v>8</v>
      </c>
      <c r="Q35">
        <f>(4/11)+1</f>
        <v>1.3636363636363638</v>
      </c>
      <c r="R35">
        <f>(17/20)+1</f>
        <v>1.85</v>
      </c>
      <c r="S35">
        <f>(15/8)+1</f>
        <v>2.875</v>
      </c>
      <c r="T35">
        <f>(19/5)+1</f>
        <v>4.8</v>
      </c>
      <c r="U35">
        <v>8</v>
      </c>
      <c r="V35">
        <v>13</v>
      </c>
      <c r="W35">
        <v>21</v>
      </c>
      <c r="X35" s="6">
        <v>34</v>
      </c>
      <c r="Y35" s="6">
        <v>34</v>
      </c>
      <c r="Z35">
        <f>(1/7)+1</f>
        <v>1.1428571428571428</v>
      </c>
      <c r="AA35">
        <f>(4/11)+1</f>
        <v>1.3636363636363638</v>
      </c>
      <c r="AB35">
        <v>1.75</v>
      </c>
      <c r="AC35">
        <f>(7/5)+1</f>
        <v>2.4</v>
      </c>
      <c r="AD35">
        <f>(13/5)+1</f>
        <v>3.6</v>
      </c>
      <c r="AE35">
        <v>5.5</v>
      </c>
      <c r="AF35">
        <v>8</v>
      </c>
      <c r="AG35">
        <v>11</v>
      </c>
      <c r="AH35" s="9">
        <f>(1/20)+1</f>
        <v>1.05</v>
      </c>
      <c r="AI35" s="9">
        <f>(1/9)+1</f>
        <v>1.1111111111111112</v>
      </c>
      <c r="AJ35">
        <v>1.25</v>
      </c>
      <c r="AK35">
        <v>1.5</v>
      </c>
      <c r="AL35">
        <f>(17/20)+1</f>
        <v>1.85</v>
      </c>
      <c r="AM35">
        <f>(7/5)+1</f>
        <v>2.4</v>
      </c>
      <c r="AN35" s="9">
        <v>3.3</v>
      </c>
      <c r="AO35" s="9">
        <f>(19/5)+1</f>
        <v>4.8</v>
      </c>
      <c r="AP35" s="9">
        <v>7</v>
      </c>
      <c r="AQ35" s="9">
        <v>10</v>
      </c>
      <c r="AR35" s="9">
        <v>13</v>
      </c>
      <c r="AS35" t="s">
        <v>72</v>
      </c>
      <c r="AT35" s="9">
        <f>(11/4)+1</f>
        <v>3.75</v>
      </c>
      <c r="AV35" s="9" t="s">
        <v>71</v>
      </c>
      <c r="AX35" t="s">
        <v>77</v>
      </c>
      <c r="AY35" s="9">
        <f>(15/8)+1</f>
        <v>2.875</v>
      </c>
      <c r="AZ35" s="9" t="s">
        <v>71</v>
      </c>
      <c r="BA35" s="9" t="s">
        <v>73</v>
      </c>
      <c r="BD35" s="9" t="s">
        <v>73</v>
      </c>
    </row>
    <row r="36" spans="1:58" x14ac:dyDescent="0.35">
      <c r="A36" s="7" t="s">
        <v>82</v>
      </c>
      <c r="B36" s="7" t="s">
        <v>21</v>
      </c>
      <c r="C36" s="14">
        <v>44850</v>
      </c>
      <c r="D36" s="8">
        <v>0.41057494931803501</v>
      </c>
      <c r="E36" s="8">
        <v>0.50942505068196497</v>
      </c>
      <c r="F36" s="8">
        <v>0.52581689895445305</v>
      </c>
      <c r="G36" s="8">
        <v>0.39418310104554699</v>
      </c>
      <c r="H36" s="2">
        <v>5.9369851232568598</v>
      </c>
      <c r="I36" s="2">
        <v>4.7348204921966097</v>
      </c>
      <c r="J36" s="2">
        <v>10.671805615453501</v>
      </c>
      <c r="K36">
        <v>1.9</v>
      </c>
      <c r="L36">
        <v>2.54</v>
      </c>
      <c r="M36" s="6">
        <v>2.09</v>
      </c>
      <c r="N36" s="6">
        <v>2.794</v>
      </c>
      <c r="O36" s="9">
        <f>(4/6)+1</f>
        <v>1.6666666666666665</v>
      </c>
      <c r="P36">
        <v>7.5</v>
      </c>
      <c r="Q36">
        <f>(13/8)+1</f>
        <v>2.625</v>
      </c>
      <c r="R36">
        <v>1.2</v>
      </c>
      <c r="S36">
        <f>(9/20)+1</f>
        <v>1.45</v>
      </c>
      <c r="T36">
        <f>(10/11)+1</f>
        <v>1.9090909090909092</v>
      </c>
      <c r="U36">
        <f>(7/4)+1</f>
        <v>2.75</v>
      </c>
      <c r="V36">
        <v>4</v>
      </c>
      <c r="W36">
        <v>6.5</v>
      </c>
      <c r="X36" s="6">
        <v>9</v>
      </c>
      <c r="Y36" s="6">
        <v>13</v>
      </c>
      <c r="Z36">
        <f>(2/5)+1</f>
        <v>1.4</v>
      </c>
      <c r="AA36">
        <f>(10/11)+1</f>
        <v>1.9090909090909092</v>
      </c>
      <c r="AB36">
        <f>(15/8)+1</f>
        <v>2.875</v>
      </c>
      <c r="AC36" s="18">
        <v>44685</v>
      </c>
      <c r="AD36" s="18">
        <v>44688</v>
      </c>
      <c r="AE36">
        <v>11</v>
      </c>
      <c r="AF36">
        <v>17</v>
      </c>
      <c r="AG36">
        <v>26</v>
      </c>
      <c r="AH36">
        <f>(1/80)+1</f>
        <v>1.0125</v>
      </c>
      <c r="AI36">
        <f>(1/14)+1</f>
        <v>1.0714285714285714</v>
      </c>
      <c r="AJ36">
        <f>(1/6)+1</f>
        <v>1.1666666666666667</v>
      </c>
      <c r="AK36">
        <f>(4/11)+1</f>
        <v>1.3636363636363638</v>
      </c>
      <c r="AL36">
        <v>1.6</v>
      </c>
      <c r="AM36">
        <v>2.1</v>
      </c>
      <c r="AN36">
        <f>(7/4)+1</f>
        <v>2.75</v>
      </c>
      <c r="AO36">
        <f>(14/5)+1</f>
        <v>3.8</v>
      </c>
      <c r="AP36">
        <v>5.5</v>
      </c>
      <c r="AQ36">
        <v>8</v>
      </c>
      <c r="AR36">
        <v>11</v>
      </c>
      <c r="AS36" t="s">
        <v>72</v>
      </c>
      <c r="AT36" s="9">
        <f>(13/8)+1</f>
        <v>2.625</v>
      </c>
      <c r="AV36" s="9" t="s">
        <v>71</v>
      </c>
      <c r="AX36" s="9" t="s">
        <v>73</v>
      </c>
      <c r="BA36" s="9" t="s">
        <v>73</v>
      </c>
      <c r="BD36" t="s">
        <v>75</v>
      </c>
      <c r="BE36" s="9">
        <v>2.1</v>
      </c>
      <c r="BF36" t="s">
        <v>71</v>
      </c>
    </row>
    <row r="37" spans="1:58" x14ac:dyDescent="0.35">
      <c r="A37" s="7" t="s">
        <v>13</v>
      </c>
      <c r="B37" s="7" t="s">
        <v>79</v>
      </c>
      <c r="C37" s="14">
        <v>44850</v>
      </c>
      <c r="D37" s="8">
        <v>0.399436335203816</v>
      </c>
      <c r="E37" s="8">
        <v>0.52056366479618399</v>
      </c>
      <c r="F37" s="8">
        <v>0.41830453920987198</v>
      </c>
      <c r="G37" s="8">
        <v>0.50169546079012795</v>
      </c>
      <c r="H37" s="2">
        <v>4.4214492126704599</v>
      </c>
      <c r="I37" s="2">
        <v>4.7271314494379997</v>
      </c>
      <c r="J37" s="2">
        <v>9.1485806621084595</v>
      </c>
      <c r="K37">
        <v>2.39</v>
      </c>
      <c r="L37">
        <v>1.99</v>
      </c>
      <c r="M37" s="6">
        <v>2.629</v>
      </c>
      <c r="N37" s="6">
        <v>2.1890000000000001</v>
      </c>
      <c r="O37" s="9">
        <f>(15/8)+1</f>
        <v>2.875</v>
      </c>
      <c r="P37">
        <v>7.5</v>
      </c>
      <c r="Q37">
        <f>(8/15)+1</f>
        <v>1.5333333333333332</v>
      </c>
      <c r="R37">
        <f>(4/7)+1</f>
        <v>1.5714285714285714</v>
      </c>
      <c r="S37">
        <f>(5/4)+1</f>
        <v>2.25</v>
      </c>
      <c r="T37">
        <f>(13/5)+1</f>
        <v>3.6</v>
      </c>
      <c r="U37">
        <v>5.5</v>
      </c>
      <c r="V37">
        <v>9</v>
      </c>
      <c r="W37">
        <v>17</v>
      </c>
      <c r="X37">
        <v>21</v>
      </c>
      <c r="Y37">
        <v>34</v>
      </c>
      <c r="Z37">
        <v>1.2</v>
      </c>
      <c r="AA37">
        <f>(9/20)+1</f>
        <v>1.45</v>
      </c>
      <c r="AB37">
        <f>(19/20)+1</f>
        <v>1.95</v>
      </c>
      <c r="AC37">
        <f>(7/4)+1</f>
        <v>2.75</v>
      </c>
      <c r="AD37">
        <v>4</v>
      </c>
      <c r="AE37">
        <v>6.5</v>
      </c>
      <c r="AF37">
        <v>9</v>
      </c>
      <c r="AG37">
        <v>13</v>
      </c>
      <c r="AH37">
        <f>(1/33)+1</f>
        <v>1.0303030303030303</v>
      </c>
      <c r="AI37">
        <f>(1/9)+1</f>
        <v>1.1111111111111112</v>
      </c>
      <c r="AJ37">
        <v>1.22</v>
      </c>
      <c r="AK37">
        <f>(9/20)+1</f>
        <v>1.45</v>
      </c>
      <c r="AL37">
        <f>(4/5)+1</f>
        <v>1.8</v>
      </c>
      <c r="AM37">
        <f>(5/4)+1</f>
        <v>2.25</v>
      </c>
      <c r="AN37">
        <f>(11/5)+1</f>
        <v>3.2</v>
      </c>
      <c r="AO37">
        <v>4.5</v>
      </c>
      <c r="AP37">
        <v>7</v>
      </c>
      <c r="AQ37">
        <v>9</v>
      </c>
      <c r="AR37">
        <v>13</v>
      </c>
      <c r="AS37" t="s">
        <v>70</v>
      </c>
      <c r="AT37" s="9">
        <f>(15/8)+1</f>
        <v>2.875</v>
      </c>
      <c r="AV37" s="9" t="s">
        <v>71</v>
      </c>
      <c r="AX37" s="9" t="s">
        <v>73</v>
      </c>
      <c r="BA37" s="9" t="s">
        <v>73</v>
      </c>
      <c r="BD37" s="9" t="s">
        <v>73</v>
      </c>
    </row>
    <row r="38" spans="1:58" x14ac:dyDescent="0.35">
      <c r="A38" s="7" t="s">
        <v>80</v>
      </c>
      <c r="B38" s="7" t="s">
        <v>16</v>
      </c>
      <c r="C38" s="14">
        <v>44850</v>
      </c>
      <c r="D38" s="8">
        <v>0.663794657814331</v>
      </c>
      <c r="E38" s="8">
        <v>0.25620534218566898</v>
      </c>
      <c r="F38" s="8">
        <v>0.494752767279727</v>
      </c>
      <c r="G38" s="8">
        <v>0.42524723272027298</v>
      </c>
      <c r="H38" s="2">
        <v>4.4526926077985403</v>
      </c>
      <c r="I38" s="2">
        <v>3.5424811517674901</v>
      </c>
      <c r="J38" s="2">
        <v>7.9951737595660299</v>
      </c>
      <c r="K38">
        <v>2.02</v>
      </c>
      <c r="L38">
        <v>2.35</v>
      </c>
      <c r="M38" s="6">
        <v>2.222</v>
      </c>
      <c r="N38" s="6">
        <v>2.585</v>
      </c>
      <c r="O38" s="9">
        <v>3.3</v>
      </c>
      <c r="P38">
        <v>7.5</v>
      </c>
      <c r="Q38">
        <f>(4/9)+1</f>
        <v>1.4444444444444444</v>
      </c>
      <c r="R38">
        <v>1.6</v>
      </c>
      <c r="S38">
        <f>(5/4)+1</f>
        <v>2.25</v>
      </c>
      <c r="T38">
        <f>(13/5)+1</f>
        <v>3.6</v>
      </c>
      <c r="U38">
        <v>6.5</v>
      </c>
      <c r="V38">
        <v>9</v>
      </c>
      <c r="W38">
        <v>17</v>
      </c>
      <c r="X38">
        <v>21</v>
      </c>
      <c r="Y38">
        <v>34</v>
      </c>
      <c r="Z38" s="9">
        <v>1.2</v>
      </c>
      <c r="AA38" s="9">
        <f>(9/20)+1</f>
        <v>1.45</v>
      </c>
      <c r="AB38">
        <f>(10/11)+1</f>
        <v>1.9090909090909092</v>
      </c>
      <c r="AC38" s="9">
        <f>(7/4)+1</f>
        <v>2.75</v>
      </c>
      <c r="AD38" s="9">
        <v>4</v>
      </c>
      <c r="AE38" s="9">
        <v>6.5</v>
      </c>
      <c r="AF38" s="9">
        <v>9</v>
      </c>
      <c r="AG38" s="9">
        <v>13</v>
      </c>
      <c r="AH38" s="9">
        <f>(1/33)+1</f>
        <v>1.0303030303030303</v>
      </c>
      <c r="AI38" s="9">
        <f>(1/9)+1</f>
        <v>1.1111111111111112</v>
      </c>
      <c r="AJ38">
        <v>1.25</v>
      </c>
      <c r="AK38" s="9">
        <f>(9/20)+1</f>
        <v>1.45</v>
      </c>
      <c r="AL38" s="9">
        <f>(4/5)+1</f>
        <v>1.8</v>
      </c>
      <c r="AM38" s="9">
        <f>(31/20)+1</f>
        <v>2.5499999999999998</v>
      </c>
      <c r="AN38">
        <v>3.3</v>
      </c>
      <c r="AO38">
        <f>(19/5)</f>
        <v>3.8</v>
      </c>
      <c r="AP38">
        <v>7</v>
      </c>
      <c r="AQ38">
        <v>10</v>
      </c>
      <c r="AR38">
        <v>13</v>
      </c>
      <c r="AS38" t="s">
        <v>70</v>
      </c>
      <c r="AT38" s="9">
        <v>3.3</v>
      </c>
      <c r="AV38" s="9" t="s">
        <v>71</v>
      </c>
      <c r="AX38" s="9" t="s">
        <v>73</v>
      </c>
      <c r="BA38" s="9" t="s">
        <v>73</v>
      </c>
      <c r="BD38" s="9" t="s">
        <v>73</v>
      </c>
    </row>
    <row r="39" spans="1:58" x14ac:dyDescent="0.35">
      <c r="A39" s="9" t="s">
        <v>81</v>
      </c>
      <c r="B39" s="9" t="s">
        <v>22</v>
      </c>
      <c r="C39" s="10">
        <v>44852</v>
      </c>
      <c r="D39" s="8">
        <v>0.71792057453150104</v>
      </c>
      <c r="E39" s="8">
        <v>0.202079425468499</v>
      </c>
      <c r="F39" s="8">
        <v>0.64202487032698996</v>
      </c>
      <c r="G39" s="8">
        <v>0.27797512967301002</v>
      </c>
      <c r="H39" s="2">
        <v>5.5364711868704104</v>
      </c>
      <c r="I39" s="2">
        <v>3.91769758355648</v>
      </c>
      <c r="J39" s="2">
        <v>9.4541687704269002</v>
      </c>
      <c r="K39" s="9">
        <v>1.56</v>
      </c>
      <c r="L39" s="9">
        <v>3.6</v>
      </c>
      <c r="M39" s="9">
        <v>1.716</v>
      </c>
      <c r="N39" s="9">
        <v>3.96</v>
      </c>
      <c r="O39" s="9">
        <f>(1/7)+1</f>
        <v>1.1428571428571428</v>
      </c>
      <c r="P39">
        <v>11</v>
      </c>
      <c r="Q39">
        <f>(11/2)+1</f>
        <v>6.5</v>
      </c>
      <c r="R39">
        <f>(1/20)+1</f>
        <v>1.05</v>
      </c>
      <c r="S39" s="9">
        <f>(1/7)+1</f>
        <v>1.1428571428571428</v>
      </c>
      <c r="T39">
        <f>(4/11)+1</f>
        <v>1.3636363636363638</v>
      </c>
      <c r="U39">
        <f>(13/20)+1</f>
        <v>1.65</v>
      </c>
      <c r="V39">
        <f>(6/5)+1</f>
        <v>2.2000000000000002</v>
      </c>
      <c r="W39">
        <v>3</v>
      </c>
      <c r="X39" s="6">
        <v>4.5</v>
      </c>
      <c r="Y39" s="6">
        <v>6.5</v>
      </c>
      <c r="Z39">
        <f>(6/5)+1</f>
        <v>2.2000000000000002</v>
      </c>
      <c r="AA39" s="9">
        <f>(13/5)+1</f>
        <v>3.6</v>
      </c>
      <c r="AB39">
        <v>6.5</v>
      </c>
      <c r="AC39">
        <v>11</v>
      </c>
      <c r="AD39">
        <v>17</v>
      </c>
      <c r="AE39">
        <v>34</v>
      </c>
      <c r="AF39">
        <v>34</v>
      </c>
      <c r="AG39">
        <v>34</v>
      </c>
      <c r="AH39" s="9">
        <f>(1/80)+1</f>
        <v>1.0125</v>
      </c>
      <c r="AI39" s="9">
        <f>(1/18)+1</f>
        <v>1.0555555555555556</v>
      </c>
      <c r="AJ39" s="9">
        <f>(1/7)+1</f>
        <v>1.1428571428571428</v>
      </c>
      <c r="AK39">
        <v>1.3</v>
      </c>
      <c r="AL39" s="9">
        <f>(4/7)+1</f>
        <v>1.5714285714285714</v>
      </c>
      <c r="AM39">
        <f>(10/11)+1</f>
        <v>1.9090909090909092</v>
      </c>
      <c r="AN39">
        <f>(31/20)+1</f>
        <v>2.5499999999999998</v>
      </c>
      <c r="AO39">
        <v>3.3</v>
      </c>
      <c r="AP39" s="9">
        <f>(19/5)+1</f>
        <v>4.8</v>
      </c>
      <c r="AQ39">
        <v>7</v>
      </c>
      <c r="AR39">
        <v>9</v>
      </c>
      <c r="AS39" t="s">
        <v>72</v>
      </c>
      <c r="AT39">
        <v>6.5</v>
      </c>
      <c r="AV39" s="9" t="s">
        <v>71</v>
      </c>
      <c r="AX39" t="s">
        <v>94</v>
      </c>
      <c r="AY39">
        <v>2.1</v>
      </c>
      <c r="AZ39" s="9" t="s">
        <v>71</v>
      </c>
      <c r="BA39" t="s">
        <v>74</v>
      </c>
      <c r="BB39">
        <v>2.2000000000000002</v>
      </c>
      <c r="BC39" t="s">
        <v>71</v>
      </c>
      <c r="BD39" s="9" t="s">
        <v>73</v>
      </c>
    </row>
    <row r="40" spans="1:58" x14ac:dyDescent="0.35">
      <c r="A40" s="9" t="s">
        <v>78</v>
      </c>
      <c r="B40" s="9" t="s">
        <v>14</v>
      </c>
      <c r="C40" s="10">
        <v>44852</v>
      </c>
      <c r="D40" s="8">
        <v>0.35077981209026099</v>
      </c>
      <c r="E40" s="8">
        <v>0.56922018790973905</v>
      </c>
      <c r="F40" s="8">
        <v>0.57370347811245503</v>
      </c>
      <c r="G40" s="8">
        <v>0.34629652188754501</v>
      </c>
      <c r="H40" s="2">
        <v>6.4466310942509599</v>
      </c>
      <c r="I40" s="2">
        <v>4.9868144007900597</v>
      </c>
      <c r="J40" s="2">
        <v>11.433445495040999</v>
      </c>
      <c r="K40" s="9">
        <v>1.74</v>
      </c>
      <c r="L40" s="9">
        <v>2.89</v>
      </c>
      <c r="M40" s="9">
        <v>1.9139999999999999</v>
      </c>
      <c r="N40" s="9">
        <v>3.1789999999999998</v>
      </c>
      <c r="O40" s="9">
        <f>(4/6)+1</f>
        <v>1.6666666666666665</v>
      </c>
      <c r="P40">
        <v>7</v>
      </c>
      <c r="Q40" s="9">
        <f>(8/5)+1</f>
        <v>2.6</v>
      </c>
      <c r="R40">
        <v>1.25</v>
      </c>
      <c r="S40" s="9">
        <f>(4/7)+1</f>
        <v>1.5714285714285714</v>
      </c>
      <c r="T40" s="9">
        <f>(6/5)+1</f>
        <v>2.2000000000000002</v>
      </c>
      <c r="U40">
        <f>(11/5)+1</f>
        <v>3.2</v>
      </c>
      <c r="V40">
        <f>(19/5)+1</f>
        <v>4.8</v>
      </c>
      <c r="W40">
        <v>7.5</v>
      </c>
      <c r="X40" s="6">
        <v>11</v>
      </c>
      <c r="Y40" s="6">
        <v>17</v>
      </c>
      <c r="Z40">
        <v>1.5</v>
      </c>
      <c r="AA40">
        <v>2.1</v>
      </c>
      <c r="AB40" s="9">
        <f>(11/5)+1</f>
        <v>3.2</v>
      </c>
      <c r="AC40">
        <f>(21/5)+1</f>
        <v>5.2</v>
      </c>
      <c r="AD40">
        <v>8</v>
      </c>
      <c r="AE40">
        <v>13</v>
      </c>
      <c r="AF40">
        <v>19</v>
      </c>
      <c r="AG40">
        <v>34</v>
      </c>
      <c r="AH40">
        <f>(1/33)+1</f>
        <v>1.0303030303030303</v>
      </c>
      <c r="AI40" s="9">
        <f>(1/9)+1</f>
        <v>1.1111111111111112</v>
      </c>
      <c r="AJ40" s="9">
        <v>1.25</v>
      </c>
      <c r="AK40">
        <v>1.5</v>
      </c>
      <c r="AL40" s="9">
        <f>(17/20)+1</f>
        <v>1.85</v>
      </c>
      <c r="AM40" s="9">
        <f>(7/5)+1</f>
        <v>2.4</v>
      </c>
      <c r="AN40" s="9">
        <v>3.3</v>
      </c>
      <c r="AO40" s="9">
        <f>(19/5)</f>
        <v>3.8</v>
      </c>
      <c r="AP40" s="9">
        <v>7</v>
      </c>
      <c r="AQ40" s="9">
        <v>10</v>
      </c>
      <c r="AR40" s="9">
        <v>13</v>
      </c>
      <c r="AS40" s="9" t="s">
        <v>73</v>
      </c>
      <c r="AX40" t="s">
        <v>92</v>
      </c>
      <c r="AY40" s="9">
        <f>(6/5)+1</f>
        <v>2.2000000000000002</v>
      </c>
      <c r="AZ40" s="9" t="s">
        <v>71</v>
      </c>
      <c r="BA40" t="s">
        <v>77</v>
      </c>
      <c r="BB40" s="9">
        <v>2.1</v>
      </c>
      <c r="BC40" s="9" t="s">
        <v>71</v>
      </c>
      <c r="BD40" t="s">
        <v>75</v>
      </c>
      <c r="BE40" s="9">
        <f>(7/5)+1</f>
        <v>2.4</v>
      </c>
      <c r="BF40" s="9" t="s">
        <v>71</v>
      </c>
    </row>
    <row r="41" spans="1:58" x14ac:dyDescent="0.35">
      <c r="A41" s="9" t="s">
        <v>80</v>
      </c>
      <c r="B41" s="9" t="s">
        <v>20</v>
      </c>
      <c r="C41" s="10">
        <v>44853</v>
      </c>
      <c r="D41" s="8">
        <v>0.59130483816365897</v>
      </c>
      <c r="E41" s="8">
        <v>0.32869516183634201</v>
      </c>
      <c r="F41" s="8">
        <v>0.71251489987538796</v>
      </c>
      <c r="G41" s="8">
        <v>0.20748510012461199</v>
      </c>
      <c r="H41" s="2">
        <v>7.6209023084992102</v>
      </c>
      <c r="I41" s="2">
        <v>2.9446364085760601</v>
      </c>
      <c r="J41" s="2">
        <v>10.565538717075301</v>
      </c>
      <c r="K41" s="9">
        <v>1.4</v>
      </c>
      <c r="L41" s="9">
        <v>4.82</v>
      </c>
      <c r="M41" s="9">
        <v>1.54</v>
      </c>
      <c r="N41" s="9">
        <v>5.3019999999999996</v>
      </c>
      <c r="O41" s="9">
        <v>1.1111111111111112</v>
      </c>
      <c r="P41">
        <v>11</v>
      </c>
      <c r="Q41">
        <v>7.5</v>
      </c>
      <c r="R41">
        <v>1.05</v>
      </c>
      <c r="S41">
        <v>1.1666666666666667</v>
      </c>
      <c r="T41">
        <v>1.3636363636363638</v>
      </c>
      <c r="U41">
        <v>1.65</v>
      </c>
      <c r="V41">
        <v>2.2000000000000002</v>
      </c>
      <c r="W41">
        <v>3</v>
      </c>
      <c r="X41">
        <v>4</v>
      </c>
      <c r="Y41">
        <v>6.5</v>
      </c>
      <c r="Z41">
        <v>2.4</v>
      </c>
      <c r="AA41">
        <v>4</v>
      </c>
      <c r="AB41">
        <v>7.5</v>
      </c>
      <c r="AC41">
        <v>13</v>
      </c>
      <c r="AD41">
        <v>19</v>
      </c>
      <c r="AE41">
        <v>34</v>
      </c>
      <c r="AF41">
        <v>34</v>
      </c>
      <c r="AG41">
        <v>34</v>
      </c>
      <c r="AH41">
        <v>1.0125</v>
      </c>
      <c r="AI41">
        <v>1.0714285714285714</v>
      </c>
      <c r="AJ41">
        <v>1.1666666666666667</v>
      </c>
      <c r="AK41">
        <v>1.3636363636363638</v>
      </c>
      <c r="AL41">
        <v>1.6</v>
      </c>
      <c r="AM41">
        <v>2</v>
      </c>
      <c r="AN41">
        <v>2.6</v>
      </c>
      <c r="AO41">
        <v>3.6</v>
      </c>
      <c r="AP41">
        <v>5.2</v>
      </c>
      <c r="AQ41">
        <v>7.5</v>
      </c>
      <c r="AR41">
        <v>9</v>
      </c>
      <c r="AS41" t="s">
        <v>72</v>
      </c>
      <c r="AT41" s="9">
        <v>7.5</v>
      </c>
      <c r="AV41" s="9" t="s">
        <v>71</v>
      </c>
      <c r="AX41" t="s">
        <v>89</v>
      </c>
      <c r="AY41" s="9">
        <v>2.2000000000000002</v>
      </c>
      <c r="AZ41" s="9" t="s">
        <v>71</v>
      </c>
      <c r="BA41" s="9" t="s">
        <v>73</v>
      </c>
      <c r="BD41" s="9" t="s">
        <v>75</v>
      </c>
      <c r="BE41" s="9">
        <v>2</v>
      </c>
      <c r="BF41" s="9" t="s">
        <v>71</v>
      </c>
    </row>
    <row r="42" spans="1:58" x14ac:dyDescent="0.35">
      <c r="A42" s="9" t="s">
        <v>21</v>
      </c>
      <c r="B42" s="9" t="s">
        <v>19</v>
      </c>
      <c r="C42" s="10">
        <v>44853</v>
      </c>
      <c r="D42" s="8">
        <v>0.74755272006186901</v>
      </c>
      <c r="E42" s="8">
        <v>0.172447279938131</v>
      </c>
      <c r="F42" s="8">
        <v>0.63322657664580795</v>
      </c>
      <c r="G42" s="8">
        <v>0.28677342335419198</v>
      </c>
      <c r="H42" s="2">
        <v>6.8338748410239498</v>
      </c>
      <c r="I42" s="2">
        <v>3.6798782433531598</v>
      </c>
      <c r="J42" s="2">
        <v>10.5137530843771</v>
      </c>
      <c r="K42" s="9">
        <v>1.58</v>
      </c>
      <c r="L42" s="9">
        <v>3.49</v>
      </c>
      <c r="M42" s="9">
        <v>1.738</v>
      </c>
      <c r="N42" s="9">
        <v>3.839</v>
      </c>
      <c r="O42" s="9">
        <v>1.3</v>
      </c>
      <c r="P42">
        <v>9</v>
      </c>
      <c r="Q42">
        <v>4.3333333333333339</v>
      </c>
      <c r="R42">
        <v>1.0714285714285714</v>
      </c>
      <c r="S42">
        <v>1.2</v>
      </c>
      <c r="T42">
        <v>1.45</v>
      </c>
      <c r="U42">
        <v>1.85</v>
      </c>
      <c r="V42">
        <v>2.5499999999999998</v>
      </c>
      <c r="W42">
        <v>3</v>
      </c>
      <c r="X42">
        <v>5.2</v>
      </c>
      <c r="Y42">
        <v>7.5</v>
      </c>
      <c r="Z42">
        <v>1.6</v>
      </c>
      <c r="AA42">
        <v>2.4</v>
      </c>
      <c r="AB42">
        <v>3.8</v>
      </c>
      <c r="AC42">
        <v>6.5</v>
      </c>
      <c r="AD42">
        <v>11</v>
      </c>
      <c r="AE42">
        <v>17</v>
      </c>
      <c r="AF42">
        <v>26</v>
      </c>
      <c r="AG42">
        <v>34</v>
      </c>
      <c r="AH42">
        <v>1.0049999999999999</v>
      </c>
      <c r="AI42">
        <v>1.05</v>
      </c>
      <c r="AJ42">
        <v>1.1111111111111112</v>
      </c>
      <c r="AK42">
        <v>1.25</v>
      </c>
      <c r="AL42">
        <v>1.45</v>
      </c>
      <c r="AM42">
        <v>1.75</v>
      </c>
      <c r="AN42">
        <v>2.25</v>
      </c>
      <c r="AO42">
        <v>3</v>
      </c>
      <c r="AP42">
        <v>4</v>
      </c>
      <c r="AQ42">
        <v>6.5</v>
      </c>
      <c r="AR42">
        <v>8</v>
      </c>
      <c r="AS42" s="9" t="s">
        <v>72</v>
      </c>
      <c r="AT42" s="9">
        <v>4.3333333333333339</v>
      </c>
      <c r="AV42" s="9" t="s">
        <v>71</v>
      </c>
      <c r="AX42" s="9" t="s">
        <v>73</v>
      </c>
      <c r="BA42" s="9" t="s">
        <v>73</v>
      </c>
      <c r="BD42" s="9" t="s">
        <v>73</v>
      </c>
    </row>
    <row r="43" spans="1:58" x14ac:dyDescent="0.35">
      <c r="A43" s="9" t="s">
        <v>15</v>
      </c>
      <c r="B43" s="9" t="s">
        <v>10</v>
      </c>
      <c r="C43" s="10">
        <v>44853</v>
      </c>
      <c r="D43" s="8">
        <v>0.53941350666727395</v>
      </c>
      <c r="E43" s="8">
        <v>0.38058649333272598</v>
      </c>
      <c r="F43" s="8">
        <v>0.50578327714191795</v>
      </c>
      <c r="G43" s="8">
        <v>0.41421672285808298</v>
      </c>
      <c r="H43" s="2">
        <v>4.9070876391125502</v>
      </c>
      <c r="I43" s="2">
        <v>5.06418208264268</v>
      </c>
      <c r="J43" s="2">
        <v>9.9712697217552293</v>
      </c>
      <c r="K43" s="9">
        <v>1.98</v>
      </c>
      <c r="L43" s="9">
        <v>2.41</v>
      </c>
      <c r="M43" s="9">
        <v>2.1779999999999999</v>
      </c>
      <c r="N43" s="9">
        <v>2.6509999999999998</v>
      </c>
      <c r="O43" s="9">
        <v>1.9090909090909092</v>
      </c>
      <c r="P43">
        <v>7</v>
      </c>
      <c r="Q43">
        <v>2.2000000000000002</v>
      </c>
      <c r="R43">
        <v>1.2857142857142856</v>
      </c>
      <c r="S43">
        <v>1.6</v>
      </c>
      <c r="T43">
        <v>2.25</v>
      </c>
      <c r="U43">
        <v>3.3</v>
      </c>
      <c r="V43">
        <v>5.2</v>
      </c>
      <c r="W43">
        <v>6</v>
      </c>
      <c r="X43">
        <v>11</v>
      </c>
      <c r="Y43">
        <v>17</v>
      </c>
      <c r="Z43">
        <v>1.3333333333333333</v>
      </c>
      <c r="AA43">
        <v>1.75</v>
      </c>
      <c r="AB43">
        <v>2.5499999999999998</v>
      </c>
      <c r="AC43">
        <v>3.8</v>
      </c>
      <c r="AD43">
        <v>6.5</v>
      </c>
      <c r="AE43">
        <v>9</v>
      </c>
      <c r="AF43">
        <v>13</v>
      </c>
      <c r="AG43">
        <v>21</v>
      </c>
      <c r="AH43">
        <v>1.0125</v>
      </c>
      <c r="AI43">
        <v>1.0714285714285714</v>
      </c>
      <c r="AJ43">
        <v>1.2</v>
      </c>
      <c r="AK43">
        <v>1.3636363636363638</v>
      </c>
      <c r="AL43">
        <v>1.65</v>
      </c>
      <c r="AM43">
        <v>2.2000000000000002</v>
      </c>
      <c r="AN43">
        <v>2.875</v>
      </c>
      <c r="AO43">
        <v>4</v>
      </c>
      <c r="AP43">
        <v>5.5</v>
      </c>
      <c r="AQ43">
        <v>8</v>
      </c>
      <c r="AR43">
        <v>11</v>
      </c>
      <c r="AS43" s="9" t="s">
        <v>73</v>
      </c>
      <c r="AX43" s="9" t="s">
        <v>73</v>
      </c>
      <c r="BA43" s="9" t="s">
        <v>73</v>
      </c>
      <c r="BD43" s="9" t="s">
        <v>73</v>
      </c>
    </row>
    <row r="44" spans="1:58" x14ac:dyDescent="0.35">
      <c r="A44" s="9" t="s">
        <v>11</v>
      </c>
      <c r="B44" s="9" t="s">
        <v>79</v>
      </c>
      <c r="C44" s="10">
        <v>44853</v>
      </c>
      <c r="D44" s="8">
        <v>0.49381098652422201</v>
      </c>
      <c r="E44" s="8">
        <v>0.42618901347577798</v>
      </c>
      <c r="F44" s="8">
        <v>0.438701906662194</v>
      </c>
      <c r="G44" s="8">
        <v>0.48129809333780599</v>
      </c>
      <c r="H44" s="2">
        <v>5.6417521192621303</v>
      </c>
      <c r="I44" s="2">
        <v>6.1860314303912798</v>
      </c>
      <c r="J44" s="2">
        <v>11.8277835496534</v>
      </c>
      <c r="K44" s="9">
        <v>2.2799999999999998</v>
      </c>
      <c r="L44" s="9">
        <v>2.08</v>
      </c>
      <c r="M44" s="9">
        <v>2.508</v>
      </c>
      <c r="N44" s="9">
        <v>2.2879999999999998</v>
      </c>
      <c r="O44" s="9">
        <v>3.1</v>
      </c>
      <c r="P44">
        <v>8</v>
      </c>
      <c r="Q44">
        <v>1.5</v>
      </c>
      <c r="R44">
        <v>1.5</v>
      </c>
      <c r="S44">
        <v>2.1</v>
      </c>
      <c r="T44">
        <v>3.3</v>
      </c>
      <c r="U44">
        <v>5.5</v>
      </c>
      <c r="V44">
        <v>8</v>
      </c>
      <c r="W44">
        <v>2</v>
      </c>
      <c r="X44">
        <v>19</v>
      </c>
      <c r="Y44">
        <v>34</v>
      </c>
      <c r="Z44">
        <v>1.125</v>
      </c>
      <c r="AA44">
        <v>1.3333333333333333</v>
      </c>
      <c r="AB44">
        <v>1.7272727272727273</v>
      </c>
      <c r="AC44">
        <v>2.25</v>
      </c>
      <c r="AD44">
        <v>3.3</v>
      </c>
      <c r="AE44">
        <v>5.2</v>
      </c>
      <c r="AF44">
        <v>7.5</v>
      </c>
      <c r="AG44">
        <v>11</v>
      </c>
      <c r="AH44">
        <v>1.0125</v>
      </c>
      <c r="AI44">
        <v>1.0555555555555556</v>
      </c>
      <c r="AJ44">
        <v>1.1428571428571428</v>
      </c>
      <c r="AK44">
        <v>1.3333333333333333</v>
      </c>
      <c r="AL44">
        <v>1.5714285714285714</v>
      </c>
      <c r="AM44">
        <v>2</v>
      </c>
      <c r="AN44">
        <v>2.6</v>
      </c>
      <c r="AO44">
        <v>3.6</v>
      </c>
      <c r="AP44">
        <v>5.2</v>
      </c>
      <c r="AQ44">
        <v>7.5</v>
      </c>
      <c r="AR44">
        <v>10</v>
      </c>
      <c r="AS44" t="s">
        <v>70</v>
      </c>
      <c r="AT44" s="9">
        <v>3.1</v>
      </c>
      <c r="AV44" s="9" t="s">
        <v>71</v>
      </c>
      <c r="AX44" t="s">
        <v>77</v>
      </c>
      <c r="AY44" s="9">
        <v>2.1</v>
      </c>
      <c r="AZ44" s="9" t="s">
        <v>71</v>
      </c>
      <c r="BA44" s="9" t="s">
        <v>73</v>
      </c>
      <c r="BD44" s="9" t="s">
        <v>75</v>
      </c>
      <c r="BE44" s="9">
        <v>2</v>
      </c>
      <c r="BF44" s="9" t="s">
        <v>71</v>
      </c>
    </row>
    <row r="45" spans="1:58" x14ac:dyDescent="0.35">
      <c r="A45" s="9" t="s">
        <v>82</v>
      </c>
      <c r="B45" s="9" t="s">
        <v>17</v>
      </c>
      <c r="C45" s="10">
        <v>44853</v>
      </c>
      <c r="D45" s="8">
        <v>0.50008893841073698</v>
      </c>
      <c r="E45" s="8">
        <v>0.419911061589263</v>
      </c>
      <c r="F45" s="8">
        <v>0.52593473626184895</v>
      </c>
      <c r="G45" s="8">
        <v>0.39406526373815098</v>
      </c>
      <c r="H45" s="2">
        <v>5.4734904405460503</v>
      </c>
      <c r="I45" s="2">
        <v>4.9551405516945204</v>
      </c>
      <c r="J45" s="2">
        <v>10.428630992240601</v>
      </c>
      <c r="K45" s="9">
        <v>1.9</v>
      </c>
      <c r="L45" s="9">
        <v>2.54</v>
      </c>
      <c r="M45" s="9">
        <v>2.09</v>
      </c>
      <c r="N45" s="9">
        <v>2.794</v>
      </c>
      <c r="O45" s="9">
        <v>1.8333333333333335</v>
      </c>
      <c r="P45">
        <v>7</v>
      </c>
      <c r="Q45">
        <v>2.2999999999999998</v>
      </c>
      <c r="R45">
        <v>1.2857142857142856</v>
      </c>
      <c r="S45">
        <v>1.6</v>
      </c>
      <c r="T45">
        <v>2.25</v>
      </c>
      <c r="U45">
        <v>3.3</v>
      </c>
      <c r="V45">
        <v>5.2</v>
      </c>
      <c r="W45">
        <v>6</v>
      </c>
      <c r="X45">
        <v>11</v>
      </c>
      <c r="Y45">
        <v>9</v>
      </c>
      <c r="Z45">
        <v>1.3636363636363638</v>
      </c>
      <c r="AA45">
        <v>1.85</v>
      </c>
      <c r="AB45">
        <v>2.75</v>
      </c>
      <c r="AC45">
        <v>4</v>
      </c>
      <c r="AD45">
        <v>7</v>
      </c>
      <c r="AE45">
        <v>10</v>
      </c>
      <c r="AF45">
        <v>17</v>
      </c>
      <c r="AG45">
        <v>21</v>
      </c>
      <c r="AH45">
        <v>1.02</v>
      </c>
      <c r="AI45">
        <v>1.0833333333333333</v>
      </c>
      <c r="AJ45">
        <v>1.2</v>
      </c>
      <c r="AK45">
        <v>1.4</v>
      </c>
      <c r="AL45">
        <v>1.7272727272727273</v>
      </c>
      <c r="AM45">
        <v>2.25</v>
      </c>
      <c r="AN45">
        <v>3</v>
      </c>
      <c r="AO45">
        <v>4</v>
      </c>
      <c r="AP45">
        <v>6.5</v>
      </c>
      <c r="AQ45">
        <v>8</v>
      </c>
      <c r="AR45">
        <v>13</v>
      </c>
      <c r="AS45" s="9" t="s">
        <v>73</v>
      </c>
      <c r="AX45" t="s">
        <v>92</v>
      </c>
      <c r="AY45" s="9">
        <v>2.25</v>
      </c>
      <c r="AZ45" s="9" t="s">
        <v>71</v>
      </c>
      <c r="BA45" s="9" t="s">
        <v>73</v>
      </c>
      <c r="BD45" s="9" t="s">
        <v>75</v>
      </c>
      <c r="BE45" s="9">
        <v>2.25</v>
      </c>
      <c r="BF45" s="9" t="s">
        <v>71</v>
      </c>
    </row>
    <row r="46" spans="1:58" x14ac:dyDescent="0.35">
      <c r="A46" s="9" t="s">
        <v>9</v>
      </c>
      <c r="B46" s="9" t="s">
        <v>13</v>
      </c>
      <c r="C46" s="10">
        <v>44854</v>
      </c>
      <c r="D46" s="8">
        <v>0.357181863334326</v>
      </c>
      <c r="E46" s="8">
        <v>0.56281813666567404</v>
      </c>
      <c r="F46" s="8">
        <v>0.41704456334492801</v>
      </c>
      <c r="G46" s="8">
        <v>0.50295543665507203</v>
      </c>
      <c r="H46" s="2">
        <v>4.9265288700813201</v>
      </c>
      <c r="I46" s="2">
        <v>5.7531646323859098</v>
      </c>
      <c r="J46" s="2">
        <v>10.679693502467201</v>
      </c>
      <c r="K46" s="9">
        <v>2.4</v>
      </c>
      <c r="L46" s="9">
        <v>1.99</v>
      </c>
      <c r="M46" s="9">
        <v>2.64</v>
      </c>
      <c r="N46" s="9">
        <v>2.1890000000000001</v>
      </c>
      <c r="O46" s="9">
        <v>2.2999999999999998</v>
      </c>
      <c r="P46">
        <v>7</v>
      </c>
      <c r="Q46">
        <v>1.8333333333333335</v>
      </c>
      <c r="R46">
        <v>1.3636363636363638</v>
      </c>
      <c r="S46">
        <v>1.8</v>
      </c>
      <c r="T46">
        <v>2.6</v>
      </c>
      <c r="U46">
        <v>4</v>
      </c>
      <c r="V46">
        <v>6.5</v>
      </c>
      <c r="W46">
        <v>3</v>
      </c>
      <c r="X46">
        <v>17</v>
      </c>
      <c r="Y46">
        <v>21</v>
      </c>
      <c r="Z46">
        <v>1.25</v>
      </c>
      <c r="AA46">
        <v>1.5714285714285714</v>
      </c>
      <c r="AB46">
        <v>2.2000000000000002</v>
      </c>
      <c r="AC46">
        <v>3.2</v>
      </c>
      <c r="AD46">
        <v>4.8</v>
      </c>
      <c r="AE46">
        <v>7.5</v>
      </c>
      <c r="AF46">
        <v>11</v>
      </c>
      <c r="AG46">
        <v>17</v>
      </c>
      <c r="AH46">
        <v>1.0125</v>
      </c>
      <c r="AI46">
        <v>1.0833333333333333</v>
      </c>
      <c r="AJ46">
        <v>1.2</v>
      </c>
      <c r="AK46">
        <v>1.3636363636363638</v>
      </c>
      <c r="AL46">
        <v>1.65</v>
      </c>
      <c r="AM46">
        <v>2.2000000000000002</v>
      </c>
      <c r="AN46">
        <v>2.875</v>
      </c>
      <c r="AO46">
        <v>4</v>
      </c>
      <c r="AP46">
        <v>6.5</v>
      </c>
      <c r="AQ46">
        <v>8</v>
      </c>
      <c r="AR46">
        <v>11</v>
      </c>
      <c r="AS46" s="9" t="s">
        <v>73</v>
      </c>
      <c r="AX46" s="9" t="s">
        <v>73</v>
      </c>
      <c r="BA46" t="s">
        <v>92</v>
      </c>
      <c r="BB46" s="9">
        <v>2.2000000000000002</v>
      </c>
      <c r="BC46" s="9" t="s">
        <v>71</v>
      </c>
      <c r="BD46" s="9" t="s">
        <v>75</v>
      </c>
      <c r="BE46" s="9">
        <v>2.2000000000000002</v>
      </c>
      <c r="BF46" s="9" t="s">
        <v>71</v>
      </c>
    </row>
    <row r="47" spans="1:58" x14ac:dyDescent="0.35">
      <c r="A47" s="9" t="s">
        <v>12</v>
      </c>
      <c r="B47" s="9" t="s">
        <v>83</v>
      </c>
      <c r="C47" s="10">
        <v>44854</v>
      </c>
      <c r="D47" s="8">
        <v>0.42859551864524797</v>
      </c>
      <c r="E47" s="8">
        <v>0.49140448135475201</v>
      </c>
      <c r="F47" s="8">
        <v>0.54149329190321405</v>
      </c>
      <c r="G47" s="8">
        <v>0.37850670809678599</v>
      </c>
      <c r="H47" s="2">
        <v>6.4080444327141404</v>
      </c>
      <c r="I47" s="2">
        <v>4.5640395382767798</v>
      </c>
      <c r="J47" s="2">
        <v>10.9720839709909</v>
      </c>
      <c r="K47" s="9">
        <v>1.85</v>
      </c>
      <c r="L47" s="9">
        <v>2.64</v>
      </c>
      <c r="M47" s="9">
        <v>2.0350000000000001</v>
      </c>
      <c r="N47" s="9">
        <v>2.9039999999999999</v>
      </c>
      <c r="O47" s="9">
        <v>1.8</v>
      </c>
      <c r="P47">
        <v>7</v>
      </c>
      <c r="Q47">
        <v>2.2999999999999998</v>
      </c>
      <c r="R47">
        <v>1.25</v>
      </c>
      <c r="S47">
        <v>1.5714285714285714</v>
      </c>
      <c r="T47">
        <v>2.2000000000000002</v>
      </c>
      <c r="U47">
        <v>3.2</v>
      </c>
      <c r="V47">
        <v>4.8</v>
      </c>
      <c r="W47">
        <v>3.5</v>
      </c>
      <c r="X47">
        <v>11</v>
      </c>
      <c r="Y47">
        <v>17</v>
      </c>
      <c r="Z47">
        <v>1.4</v>
      </c>
      <c r="AA47">
        <v>1.85</v>
      </c>
      <c r="AB47">
        <v>2.75</v>
      </c>
      <c r="AC47">
        <v>4</v>
      </c>
      <c r="AD47">
        <v>7</v>
      </c>
      <c r="AE47">
        <v>11</v>
      </c>
      <c r="AF47">
        <v>17</v>
      </c>
      <c r="AG47">
        <v>21</v>
      </c>
      <c r="AH47">
        <v>1.02</v>
      </c>
      <c r="AI47">
        <v>1.0833333333333333</v>
      </c>
      <c r="AJ47">
        <v>1.2</v>
      </c>
      <c r="AK47">
        <v>1.4</v>
      </c>
      <c r="AL47">
        <v>1.65</v>
      </c>
      <c r="AM47">
        <v>2.2000000000000002</v>
      </c>
      <c r="AN47">
        <v>2.875</v>
      </c>
      <c r="AO47">
        <v>4</v>
      </c>
      <c r="AP47">
        <v>6.5</v>
      </c>
      <c r="AQ47">
        <v>8</v>
      </c>
      <c r="AR47">
        <v>11</v>
      </c>
      <c r="AS47" s="9" t="s">
        <v>73</v>
      </c>
      <c r="AX47" s="9" t="s">
        <v>92</v>
      </c>
      <c r="AY47" s="9">
        <v>2.2000000000000002</v>
      </c>
      <c r="AZ47" s="9" t="s">
        <v>71</v>
      </c>
      <c r="BA47" s="9" t="s">
        <v>73</v>
      </c>
      <c r="BD47" s="9" t="s">
        <v>75</v>
      </c>
      <c r="BE47" s="9">
        <v>2.2000000000000002</v>
      </c>
      <c r="BF47" s="9" t="s">
        <v>71</v>
      </c>
    </row>
    <row r="48" spans="1:58" x14ac:dyDescent="0.35">
      <c r="A48" s="19" t="s">
        <v>22</v>
      </c>
      <c r="B48" s="19" t="s">
        <v>80</v>
      </c>
      <c r="C48" s="20">
        <v>44856</v>
      </c>
      <c r="D48" s="8">
        <v>0.43197409040631901</v>
      </c>
      <c r="E48" s="8">
        <v>0.48802590959368097</v>
      </c>
      <c r="F48" s="8">
        <v>0.31095116558428298</v>
      </c>
      <c r="G48" s="8">
        <v>0.609048834415717</v>
      </c>
      <c r="H48" s="2">
        <v>4.5215263868758999</v>
      </c>
      <c r="I48" s="2">
        <v>7.1280905252391502</v>
      </c>
      <c r="J48" s="2">
        <v>11.649616912115</v>
      </c>
      <c r="K48">
        <v>3.22</v>
      </c>
      <c r="L48">
        <v>1.64</v>
      </c>
      <c r="M48" s="6">
        <v>3.5419999999999998</v>
      </c>
      <c r="N48" s="6">
        <v>1.804</v>
      </c>
      <c r="O48" s="9">
        <v>8</v>
      </c>
      <c r="P48">
        <v>12</v>
      </c>
      <c r="Q48">
        <v>1.1000000000000001</v>
      </c>
      <c r="R48">
        <v>2.4</v>
      </c>
      <c r="S48">
        <v>4</v>
      </c>
      <c r="T48">
        <v>7.5</v>
      </c>
      <c r="U48">
        <v>13</v>
      </c>
      <c r="V48">
        <v>21</v>
      </c>
      <c r="W48">
        <v>2</v>
      </c>
      <c r="X48">
        <v>34</v>
      </c>
      <c r="Y48">
        <v>34</v>
      </c>
      <c r="Z48">
        <v>1.05</v>
      </c>
      <c r="AA48">
        <v>1.125</v>
      </c>
      <c r="AB48">
        <v>1.3</v>
      </c>
      <c r="AC48">
        <v>1.6</v>
      </c>
      <c r="AD48">
        <v>2.1</v>
      </c>
      <c r="AE48">
        <v>2.875</v>
      </c>
      <c r="AF48">
        <v>4</v>
      </c>
      <c r="AG48">
        <v>5.5</v>
      </c>
      <c r="AH48">
        <v>1.0125</v>
      </c>
      <c r="AI48">
        <v>1.0555555555555556</v>
      </c>
      <c r="AJ48">
        <v>1.1666666666666667</v>
      </c>
      <c r="AK48">
        <v>1.3</v>
      </c>
      <c r="AL48">
        <v>1.5714285714285714</v>
      </c>
      <c r="AM48">
        <v>1.95</v>
      </c>
      <c r="AN48">
        <v>2.5499999999999998</v>
      </c>
      <c r="AO48">
        <v>3.3</v>
      </c>
      <c r="AP48">
        <v>4.8</v>
      </c>
      <c r="AQ48">
        <v>7</v>
      </c>
      <c r="AR48">
        <v>9</v>
      </c>
      <c r="AS48" t="s">
        <v>70</v>
      </c>
      <c r="AT48" s="9">
        <v>8</v>
      </c>
      <c r="AV48" t="s">
        <v>71</v>
      </c>
      <c r="AX48" t="s">
        <v>77</v>
      </c>
      <c r="AY48" s="9">
        <v>4</v>
      </c>
      <c r="AZ48" s="9" t="s">
        <v>71</v>
      </c>
      <c r="BA48" s="9" t="s">
        <v>73</v>
      </c>
      <c r="BD48" s="9" t="s">
        <v>86</v>
      </c>
      <c r="BE48" s="9">
        <v>2.5499999999999998</v>
      </c>
    </row>
    <row r="49" spans="1:58" x14ac:dyDescent="0.35">
      <c r="A49" s="19" t="s">
        <v>19</v>
      </c>
      <c r="B49" s="19" t="s">
        <v>78</v>
      </c>
      <c r="C49" s="20">
        <v>44856</v>
      </c>
      <c r="D49" s="8">
        <v>0.57306691155996003</v>
      </c>
      <c r="E49" s="8">
        <v>0.34693308844004001</v>
      </c>
      <c r="F49" s="8">
        <v>0.53364094596808798</v>
      </c>
      <c r="G49" s="8">
        <v>0.38635905403191301</v>
      </c>
      <c r="H49" s="2">
        <v>6.1939140471959098</v>
      </c>
      <c r="I49" s="2">
        <v>4.23429558474826</v>
      </c>
      <c r="J49" s="2">
        <v>10.428209631944201</v>
      </c>
      <c r="K49">
        <v>1.87</v>
      </c>
      <c r="L49">
        <v>2.59</v>
      </c>
      <c r="M49" s="6">
        <v>2.0569999999999999</v>
      </c>
      <c r="N49" s="6">
        <v>2.8490000000000002</v>
      </c>
      <c r="O49" s="9">
        <v>2</v>
      </c>
      <c r="P49">
        <v>7</v>
      </c>
      <c r="Q49">
        <v>2.1</v>
      </c>
      <c r="R49">
        <v>1.3</v>
      </c>
      <c r="S49">
        <v>1.7272727272727273</v>
      </c>
      <c r="T49">
        <v>2.4</v>
      </c>
      <c r="U49">
        <v>3.6</v>
      </c>
      <c r="V49">
        <v>5.5</v>
      </c>
      <c r="W49">
        <v>3</v>
      </c>
      <c r="X49">
        <v>13</v>
      </c>
      <c r="Y49">
        <v>19</v>
      </c>
      <c r="Z49">
        <v>1.3</v>
      </c>
      <c r="AA49">
        <v>1.7272727272727273</v>
      </c>
      <c r="AB49">
        <v>2.4</v>
      </c>
      <c r="AC49">
        <v>3.8</v>
      </c>
      <c r="AD49">
        <v>5.5</v>
      </c>
      <c r="AE49">
        <v>9</v>
      </c>
      <c r="AF49">
        <v>13</v>
      </c>
      <c r="AG49">
        <v>19</v>
      </c>
      <c r="AH49">
        <v>1.02</v>
      </c>
      <c r="AI49">
        <v>1.0833333333333333</v>
      </c>
      <c r="AJ49">
        <v>1.2</v>
      </c>
      <c r="AK49">
        <v>1.4</v>
      </c>
      <c r="AL49">
        <v>1.7272727272727273</v>
      </c>
      <c r="AM49">
        <v>2.25</v>
      </c>
      <c r="AN49">
        <v>3</v>
      </c>
      <c r="AO49">
        <v>4.5</v>
      </c>
      <c r="AP49">
        <v>6.5</v>
      </c>
      <c r="AQ49">
        <v>9</v>
      </c>
      <c r="AR49">
        <v>13</v>
      </c>
      <c r="AS49" s="9" t="s">
        <v>73</v>
      </c>
      <c r="AX49" t="s">
        <v>92</v>
      </c>
      <c r="AY49" s="9">
        <v>2.4</v>
      </c>
      <c r="AZ49" s="9" t="s">
        <v>71</v>
      </c>
      <c r="BA49" t="s">
        <v>95</v>
      </c>
      <c r="BB49">
        <v>2</v>
      </c>
      <c r="BC49" s="9" t="s">
        <v>71</v>
      </c>
      <c r="BD49" s="9" t="s">
        <v>73</v>
      </c>
    </row>
    <row r="50" spans="1:58" x14ac:dyDescent="0.35">
      <c r="A50" s="19" t="s">
        <v>16</v>
      </c>
      <c r="B50" s="19" t="s">
        <v>81</v>
      </c>
      <c r="C50" s="20">
        <v>44856</v>
      </c>
      <c r="D50" s="8">
        <v>0.69743874591663302</v>
      </c>
      <c r="E50" s="8">
        <v>0.22256125408336699</v>
      </c>
      <c r="F50" s="8">
        <v>0.72543420072001197</v>
      </c>
      <c r="G50" s="8">
        <v>0.19456579927998799</v>
      </c>
      <c r="H50" s="2">
        <v>9.1731534279708402</v>
      </c>
      <c r="I50" s="2">
        <v>2.5125866031645301</v>
      </c>
      <c r="J50" s="2">
        <v>11.685740031135399</v>
      </c>
      <c r="K50">
        <v>1.38</v>
      </c>
      <c r="L50">
        <v>5.14</v>
      </c>
      <c r="M50" s="6">
        <v>1.518</v>
      </c>
      <c r="N50" s="6">
        <v>5.6539999999999999</v>
      </c>
      <c r="O50" s="9">
        <v>1.05</v>
      </c>
      <c r="P50">
        <v>14</v>
      </c>
      <c r="Q50">
        <v>12</v>
      </c>
      <c r="R50">
        <v>1.02</v>
      </c>
      <c r="S50">
        <v>1.1111111111111112</v>
      </c>
      <c r="T50">
        <v>1.25</v>
      </c>
      <c r="U50">
        <v>1.5</v>
      </c>
      <c r="V50">
        <v>1.85</v>
      </c>
      <c r="W50">
        <f>(7/5)+1</f>
        <v>2.4</v>
      </c>
      <c r="X50">
        <v>3.3</v>
      </c>
      <c r="Y50">
        <v>4.8</v>
      </c>
      <c r="Z50">
        <v>3</v>
      </c>
      <c r="AA50">
        <v>5.5</v>
      </c>
      <c r="AB50">
        <v>10</v>
      </c>
      <c r="AC50">
        <v>17</v>
      </c>
      <c r="AD50">
        <v>34</v>
      </c>
      <c r="AE50">
        <v>34</v>
      </c>
      <c r="AF50">
        <v>34</v>
      </c>
      <c r="AG50">
        <v>34</v>
      </c>
      <c r="AH50">
        <v>1.0125</v>
      </c>
      <c r="AI50">
        <v>1.0714285714285714</v>
      </c>
      <c r="AJ50">
        <v>1.1666666666666667</v>
      </c>
      <c r="AK50">
        <v>1.3333333333333333</v>
      </c>
      <c r="AL50">
        <v>1.5714285714285714</v>
      </c>
      <c r="AM50">
        <v>1.95</v>
      </c>
      <c r="AN50">
        <v>2.5499999999999998</v>
      </c>
      <c r="AO50">
        <v>3.3</v>
      </c>
      <c r="AP50">
        <v>4.8</v>
      </c>
      <c r="AQ50">
        <v>6.5</v>
      </c>
      <c r="AR50">
        <v>9</v>
      </c>
      <c r="AS50" t="s">
        <v>72</v>
      </c>
      <c r="AT50" s="9">
        <v>12</v>
      </c>
      <c r="AV50" s="9" t="s">
        <v>71</v>
      </c>
      <c r="AX50" t="s">
        <v>93</v>
      </c>
      <c r="AY50" s="9">
        <f>(7/5)+1</f>
        <v>2.4</v>
      </c>
      <c r="AZ50" s="9" t="s">
        <v>71</v>
      </c>
      <c r="BA50" s="9" t="s">
        <v>73</v>
      </c>
      <c r="BD50" s="9" t="s">
        <v>75</v>
      </c>
      <c r="BE50">
        <v>2</v>
      </c>
      <c r="BF50" s="9" t="s">
        <v>71</v>
      </c>
    </row>
    <row r="51" spans="1:58" x14ac:dyDescent="0.35">
      <c r="A51" s="19" t="s">
        <v>79</v>
      </c>
      <c r="B51" s="19" t="s">
        <v>82</v>
      </c>
      <c r="C51" s="20">
        <v>44856</v>
      </c>
      <c r="D51" s="8">
        <v>0.42956728686074702</v>
      </c>
      <c r="E51" s="8">
        <v>0.49043271313925302</v>
      </c>
      <c r="F51" s="8">
        <v>0.61000293078707901</v>
      </c>
      <c r="G51" s="8">
        <v>0.30999706921292097</v>
      </c>
      <c r="H51" s="2">
        <v>5.3584528575388504</v>
      </c>
      <c r="I51" s="2">
        <v>3.8179578056045802</v>
      </c>
      <c r="J51" s="2">
        <v>9.1764106631434306</v>
      </c>
      <c r="K51">
        <v>1.64</v>
      </c>
      <c r="L51">
        <v>3.23</v>
      </c>
      <c r="M51" s="6">
        <v>1.804</v>
      </c>
      <c r="N51" s="6">
        <v>3.5529999999999999</v>
      </c>
      <c r="O51" s="9">
        <v>1.4</v>
      </c>
      <c r="P51">
        <v>8</v>
      </c>
      <c r="Q51">
        <v>3.6</v>
      </c>
      <c r="R51">
        <v>1.1111111111111112</v>
      </c>
      <c r="S51">
        <v>1.2857142857142856</v>
      </c>
      <c r="T51">
        <v>1.5714285714285714</v>
      </c>
      <c r="U51">
        <v>2.1</v>
      </c>
      <c r="V51">
        <v>2.875</v>
      </c>
      <c r="W51">
        <v>5</v>
      </c>
      <c r="X51">
        <v>6.5</v>
      </c>
      <c r="Y51">
        <v>9</v>
      </c>
      <c r="Z51">
        <v>1.5</v>
      </c>
      <c r="AA51">
        <v>2.2000000000000002</v>
      </c>
      <c r="AB51">
        <v>3.3</v>
      </c>
      <c r="AC51">
        <v>5.5</v>
      </c>
      <c r="AD51">
        <v>8</v>
      </c>
      <c r="AE51">
        <v>13</v>
      </c>
      <c r="AF51">
        <v>19</v>
      </c>
      <c r="AG51">
        <v>34</v>
      </c>
      <c r="AH51">
        <v>1.0049999999999999</v>
      </c>
      <c r="AI51">
        <v>1.05</v>
      </c>
      <c r="AJ51">
        <v>1.1428571428571428</v>
      </c>
      <c r="AK51">
        <v>1.2857142857142856</v>
      </c>
      <c r="AL51">
        <v>1.5</v>
      </c>
      <c r="AM51">
        <v>1.85</v>
      </c>
      <c r="AN51">
        <v>2.4</v>
      </c>
      <c r="AO51">
        <v>3.3</v>
      </c>
      <c r="AP51">
        <v>4.8</v>
      </c>
      <c r="AQ51">
        <v>7</v>
      </c>
      <c r="AR51">
        <v>9</v>
      </c>
      <c r="AS51" s="9" t="s">
        <v>73</v>
      </c>
      <c r="AX51" s="9" t="s">
        <v>73</v>
      </c>
      <c r="BA51" s="9" t="s">
        <v>73</v>
      </c>
      <c r="BD51" t="s">
        <v>87</v>
      </c>
      <c r="BE51">
        <f>(6/5)+1</f>
        <v>2.2000000000000002</v>
      </c>
      <c r="BF51" s="9" t="s">
        <v>71</v>
      </c>
    </row>
    <row r="52" spans="1:58" x14ac:dyDescent="0.35">
      <c r="A52" s="19" t="s">
        <v>14</v>
      </c>
      <c r="B52" s="19" t="s">
        <v>12</v>
      </c>
      <c r="C52" s="20">
        <v>44857</v>
      </c>
      <c r="D52" s="8">
        <v>0.46297028961799103</v>
      </c>
      <c r="E52" s="8">
        <v>0.45702971038200901</v>
      </c>
      <c r="F52" s="8">
        <v>0.48946162318028003</v>
      </c>
      <c r="G52" s="8">
        <v>0.43053837681972001</v>
      </c>
      <c r="H52" s="2">
        <v>4.7860982993736396</v>
      </c>
      <c r="I52" s="2">
        <v>5.6816245898533602</v>
      </c>
      <c r="J52" s="2">
        <v>10.467722889227</v>
      </c>
      <c r="K52">
        <v>2.04</v>
      </c>
      <c r="L52">
        <v>2.3199999999999998</v>
      </c>
      <c r="M52" s="6">
        <v>2.2440000000000002</v>
      </c>
      <c r="N52" s="6">
        <v>2.552</v>
      </c>
      <c r="O52" s="9">
        <v>1.7272727272727273</v>
      </c>
      <c r="P52">
        <v>7.5</v>
      </c>
      <c r="Q52">
        <v>2.5</v>
      </c>
      <c r="R52">
        <v>1.25</v>
      </c>
      <c r="S52">
        <v>1.5714285714285714</v>
      </c>
      <c r="T52">
        <v>2.2000000000000002</v>
      </c>
      <c r="U52">
        <v>3.2</v>
      </c>
      <c r="V52">
        <v>4.8</v>
      </c>
      <c r="W52">
        <v>3.5</v>
      </c>
      <c r="X52">
        <v>11</v>
      </c>
      <c r="Y52">
        <v>17</v>
      </c>
      <c r="Z52">
        <v>1.45</v>
      </c>
      <c r="AA52">
        <v>2</v>
      </c>
      <c r="AB52">
        <v>2.875</v>
      </c>
      <c r="AC52">
        <v>4.8</v>
      </c>
      <c r="AD52">
        <v>7.5</v>
      </c>
      <c r="AE52">
        <v>11</v>
      </c>
      <c r="AF52">
        <v>19</v>
      </c>
      <c r="AG52">
        <v>34</v>
      </c>
      <c r="AH52">
        <v>1.0303030303030303</v>
      </c>
      <c r="AI52">
        <v>1.1111111111111112</v>
      </c>
      <c r="AJ52">
        <v>1.2222222222222223</v>
      </c>
      <c r="AK52">
        <v>1.4444444444444444</v>
      </c>
      <c r="AL52">
        <v>1.8</v>
      </c>
      <c r="AM52">
        <v>2.25</v>
      </c>
      <c r="AN52">
        <v>3.3</v>
      </c>
      <c r="AO52">
        <v>4.8</v>
      </c>
      <c r="AP52">
        <v>7</v>
      </c>
      <c r="AQ52">
        <v>9</v>
      </c>
      <c r="AR52">
        <v>13</v>
      </c>
      <c r="AS52" s="9" t="s">
        <v>73</v>
      </c>
      <c r="AX52" s="9" t="s">
        <v>73</v>
      </c>
      <c r="BA52" t="s">
        <v>92</v>
      </c>
      <c r="BB52" s="9">
        <v>2.875</v>
      </c>
      <c r="BC52" s="9" t="s">
        <v>71</v>
      </c>
      <c r="BD52" s="9" t="s">
        <v>75</v>
      </c>
      <c r="BE52" s="9">
        <f>(5/4)+1</f>
        <v>2.25</v>
      </c>
      <c r="BF52" s="9" t="s">
        <v>71</v>
      </c>
    </row>
    <row r="53" spans="1:58" x14ac:dyDescent="0.35">
      <c r="A53" s="19" t="s">
        <v>13</v>
      </c>
      <c r="B53" s="19" t="s">
        <v>11</v>
      </c>
      <c r="C53" s="20">
        <v>44857</v>
      </c>
      <c r="D53" s="8">
        <v>0.48522377416148998</v>
      </c>
      <c r="E53" s="8">
        <v>0.43477622583851</v>
      </c>
      <c r="F53" s="8">
        <v>0.55622552726951102</v>
      </c>
      <c r="G53" s="8">
        <v>0.36377447273048902</v>
      </c>
      <c r="H53" s="2">
        <v>7.0011096109522502</v>
      </c>
      <c r="I53" s="2">
        <v>5.1108449848883204</v>
      </c>
      <c r="J53" s="2">
        <v>12.111954595840601</v>
      </c>
      <c r="K53">
        <v>1.8</v>
      </c>
      <c r="L53">
        <v>2.75</v>
      </c>
      <c r="M53" s="6">
        <v>1.98</v>
      </c>
      <c r="N53" s="6">
        <v>3.0249999999999999</v>
      </c>
      <c r="O53" s="9">
        <v>1.5714285714285714</v>
      </c>
      <c r="P53">
        <v>7.5</v>
      </c>
      <c r="Q53">
        <v>2.875</v>
      </c>
      <c r="R53">
        <v>1.2</v>
      </c>
      <c r="S53">
        <v>1.45</v>
      </c>
      <c r="T53">
        <v>1.95</v>
      </c>
      <c r="U53">
        <v>2.75</v>
      </c>
      <c r="V53">
        <v>4</v>
      </c>
      <c r="W53">
        <v>1.5</v>
      </c>
      <c r="X53">
        <v>9</v>
      </c>
      <c r="Y53">
        <v>13</v>
      </c>
      <c r="Z53">
        <v>1.5</v>
      </c>
      <c r="AA53">
        <v>2.1</v>
      </c>
      <c r="AB53">
        <v>3.2</v>
      </c>
      <c r="AC53">
        <v>5.2</v>
      </c>
      <c r="AD53">
        <v>8</v>
      </c>
      <c r="AE53">
        <v>13</v>
      </c>
      <c r="AF53">
        <v>19</v>
      </c>
      <c r="AG53">
        <v>34</v>
      </c>
      <c r="AH53">
        <v>1.02</v>
      </c>
      <c r="AI53">
        <v>1.0833333333333333</v>
      </c>
      <c r="AJ53">
        <v>1.2</v>
      </c>
      <c r="AK53">
        <v>1.4</v>
      </c>
      <c r="AL53">
        <v>1.7272727272727273</v>
      </c>
      <c r="AM53">
        <v>2.25</v>
      </c>
      <c r="AN53">
        <v>3</v>
      </c>
      <c r="AO53">
        <v>4</v>
      </c>
      <c r="AP53">
        <v>6.5</v>
      </c>
      <c r="AQ53">
        <v>8</v>
      </c>
      <c r="AR53">
        <v>13</v>
      </c>
      <c r="AS53" s="9" t="s">
        <v>73</v>
      </c>
      <c r="AX53" t="s">
        <v>76</v>
      </c>
      <c r="AY53" s="9">
        <v>2.75</v>
      </c>
      <c r="AZ53" s="9" t="s">
        <v>71</v>
      </c>
      <c r="BA53" t="s">
        <v>77</v>
      </c>
      <c r="BB53" s="9">
        <v>2.1</v>
      </c>
      <c r="BC53" s="9" t="s">
        <v>71</v>
      </c>
      <c r="BD53" t="s">
        <v>75</v>
      </c>
      <c r="BE53">
        <f>(6/5)+1</f>
        <v>2.2000000000000002</v>
      </c>
      <c r="BF53" s="9" t="s">
        <v>71</v>
      </c>
    </row>
    <row r="54" spans="1:58" x14ac:dyDescent="0.35">
      <c r="A54" s="19" t="s">
        <v>10</v>
      </c>
      <c r="B54" s="19" t="s">
        <v>18</v>
      </c>
      <c r="C54" s="20">
        <v>44857</v>
      </c>
      <c r="D54" s="8">
        <v>0.294970577451803</v>
      </c>
      <c r="E54" s="8">
        <v>0.62502942254819704</v>
      </c>
      <c r="F54" s="8">
        <v>0.416021154375048</v>
      </c>
      <c r="G54" s="8">
        <v>0.50397884562495199</v>
      </c>
      <c r="H54" s="2">
        <v>4.2416050491699897</v>
      </c>
      <c r="I54" s="2">
        <v>5.1779175570674401</v>
      </c>
      <c r="J54" s="2">
        <v>9.4195226062374307</v>
      </c>
      <c r="K54">
        <v>2.4</v>
      </c>
      <c r="L54">
        <v>1.98</v>
      </c>
      <c r="M54" s="6">
        <v>2.64</v>
      </c>
      <c r="N54" s="6">
        <v>2.1779999999999999</v>
      </c>
      <c r="O54" s="9">
        <v>3.2</v>
      </c>
      <c r="P54">
        <v>7.5</v>
      </c>
      <c r="Q54">
        <v>1.5</v>
      </c>
      <c r="R54">
        <v>1.5714285714285714</v>
      </c>
      <c r="S54">
        <v>2.25</v>
      </c>
      <c r="T54">
        <v>3.6</v>
      </c>
      <c r="U54">
        <v>6.5</v>
      </c>
      <c r="V54">
        <v>10</v>
      </c>
      <c r="W54">
        <v>2</v>
      </c>
      <c r="X54">
        <v>26</v>
      </c>
      <c r="Y54">
        <v>34</v>
      </c>
      <c r="Z54">
        <v>1.1666666666666667</v>
      </c>
      <c r="AA54">
        <v>1.4444444444444444</v>
      </c>
      <c r="AB54">
        <v>1.85</v>
      </c>
      <c r="AC54">
        <v>2.6</v>
      </c>
      <c r="AD54">
        <v>4</v>
      </c>
      <c r="AE54">
        <v>6.5</v>
      </c>
      <c r="AF54">
        <v>9</v>
      </c>
      <c r="AG54">
        <v>13</v>
      </c>
      <c r="AH54">
        <v>1.0303030303030303</v>
      </c>
      <c r="AI54">
        <v>1.1111111111111112</v>
      </c>
      <c r="AJ54">
        <v>1.2222222222222223</v>
      </c>
      <c r="AK54">
        <v>1.4444444444444444</v>
      </c>
      <c r="AL54">
        <v>1.75</v>
      </c>
      <c r="AM54">
        <v>2.25</v>
      </c>
      <c r="AN54">
        <v>3.2</v>
      </c>
      <c r="AO54">
        <v>4.5</v>
      </c>
      <c r="AP54">
        <v>6.5</v>
      </c>
      <c r="AQ54">
        <v>9</v>
      </c>
      <c r="AR54">
        <v>13</v>
      </c>
      <c r="AS54" s="9" t="s">
        <v>70</v>
      </c>
      <c r="AT54" s="9">
        <v>3.2</v>
      </c>
      <c r="AV54" s="9" t="s">
        <v>71</v>
      </c>
      <c r="AX54" s="9" t="s">
        <v>73</v>
      </c>
      <c r="BA54" s="9" t="s">
        <v>73</v>
      </c>
      <c r="BD54" s="9" t="s">
        <v>73</v>
      </c>
    </row>
    <row r="55" spans="1:58" x14ac:dyDescent="0.35">
      <c r="A55" s="19" t="s">
        <v>83</v>
      </c>
      <c r="B55" s="19" t="s">
        <v>9</v>
      </c>
      <c r="C55" s="20">
        <v>44857</v>
      </c>
      <c r="D55" s="8">
        <v>0.49845708147784901</v>
      </c>
      <c r="E55" s="8">
        <v>0.42154291852215098</v>
      </c>
      <c r="F55" s="8">
        <v>0.53193046705246605</v>
      </c>
      <c r="G55" s="8">
        <v>0.38806953294753399</v>
      </c>
      <c r="H55" s="2">
        <v>7.21851234573644</v>
      </c>
      <c r="I55" s="2">
        <v>4.8474713323170597</v>
      </c>
      <c r="J55" s="2">
        <v>12.065983678053501</v>
      </c>
      <c r="K55">
        <v>1.88</v>
      </c>
      <c r="L55">
        <v>2.58</v>
      </c>
      <c r="M55" s="6">
        <v>2.0680000000000001</v>
      </c>
      <c r="N55" s="6">
        <v>2.8380000000000001</v>
      </c>
      <c r="O55" s="9">
        <v>1.6153846153846154</v>
      </c>
      <c r="P55">
        <v>7</v>
      </c>
      <c r="Q55">
        <v>2.75</v>
      </c>
      <c r="R55">
        <v>1.25</v>
      </c>
      <c r="S55">
        <v>1.5714285714285714</v>
      </c>
      <c r="T55">
        <v>2.1</v>
      </c>
      <c r="U55">
        <v>3</v>
      </c>
      <c r="V55">
        <v>4.5</v>
      </c>
      <c r="W55">
        <v>3</v>
      </c>
      <c r="X55">
        <v>10</v>
      </c>
      <c r="Y55">
        <v>17</v>
      </c>
      <c r="Z55">
        <v>1.5714285714285714</v>
      </c>
      <c r="AA55">
        <v>2.2000000000000002</v>
      </c>
      <c r="AB55">
        <v>3.3</v>
      </c>
      <c r="AC55">
        <v>5.5</v>
      </c>
      <c r="AD55">
        <v>9</v>
      </c>
      <c r="AE55">
        <v>13</v>
      </c>
      <c r="AF55">
        <v>21</v>
      </c>
      <c r="AG55">
        <v>34</v>
      </c>
      <c r="AH55">
        <v>1.0303030303030303</v>
      </c>
      <c r="AI55">
        <v>1.1111111111111112</v>
      </c>
      <c r="AJ55">
        <v>1.25</v>
      </c>
      <c r="AK55">
        <v>1.5</v>
      </c>
      <c r="AL55">
        <v>1.85</v>
      </c>
      <c r="AM55">
        <v>2.4</v>
      </c>
      <c r="AN55">
        <v>3.3</v>
      </c>
      <c r="AO55">
        <v>4.8</v>
      </c>
      <c r="AP55">
        <v>7</v>
      </c>
      <c r="AQ55">
        <v>10</v>
      </c>
      <c r="AR55">
        <v>13</v>
      </c>
      <c r="AS55" s="9" t="s">
        <v>73</v>
      </c>
      <c r="AX55" t="s">
        <v>76</v>
      </c>
      <c r="AY55" s="9">
        <v>3</v>
      </c>
      <c r="AZ55" t="s">
        <v>71</v>
      </c>
      <c r="BA55" t="s">
        <v>77</v>
      </c>
      <c r="BB55" s="9">
        <v>2.2000000000000002</v>
      </c>
      <c r="BC55" s="9" t="s">
        <v>71</v>
      </c>
      <c r="BD55" s="9" t="s">
        <v>86</v>
      </c>
      <c r="BE55" s="9">
        <v>3.3</v>
      </c>
      <c r="BF55" s="9" t="s">
        <v>71</v>
      </c>
    </row>
    <row r="56" spans="1:58" x14ac:dyDescent="0.35">
      <c r="A56" s="19" t="s">
        <v>17</v>
      </c>
      <c r="B56" s="19" t="s">
        <v>21</v>
      </c>
      <c r="C56" s="20">
        <v>44857</v>
      </c>
      <c r="D56" s="8">
        <v>0.58599096058451905</v>
      </c>
      <c r="E56" s="8">
        <v>0.33400903941548099</v>
      </c>
      <c r="F56" s="8">
        <v>0.60220984515180498</v>
      </c>
      <c r="G56" s="8">
        <v>0.31779015484819501</v>
      </c>
      <c r="H56" s="2">
        <v>5.5232297626781399</v>
      </c>
      <c r="I56" s="2">
        <v>3.9385612042232698</v>
      </c>
      <c r="J56" s="2">
        <v>9.4617909669014093</v>
      </c>
      <c r="K56">
        <v>1.66</v>
      </c>
      <c r="L56">
        <v>3.15</v>
      </c>
      <c r="M56" s="6">
        <v>1.8260000000000001</v>
      </c>
      <c r="N56" s="6">
        <v>3.4649999999999999</v>
      </c>
      <c r="O56" s="9">
        <v>1.5714285714285714</v>
      </c>
      <c r="P56">
        <v>7.5</v>
      </c>
      <c r="Q56">
        <v>2.875</v>
      </c>
      <c r="R56">
        <v>1.2</v>
      </c>
      <c r="S56">
        <v>1.45</v>
      </c>
      <c r="T56">
        <v>1.95</v>
      </c>
      <c r="U56">
        <v>2.75</v>
      </c>
      <c r="V56">
        <v>4</v>
      </c>
      <c r="W56">
        <v>1.5</v>
      </c>
      <c r="X56">
        <v>9</v>
      </c>
      <c r="Y56">
        <v>13</v>
      </c>
      <c r="Z56">
        <v>1.5714285714285714</v>
      </c>
      <c r="AA56">
        <v>2.2000000000000002</v>
      </c>
      <c r="AB56">
        <v>3.3</v>
      </c>
      <c r="AC56">
        <v>5.5</v>
      </c>
      <c r="AD56">
        <v>9</v>
      </c>
      <c r="AE56">
        <v>13</v>
      </c>
      <c r="AF56">
        <v>19</v>
      </c>
      <c r="AG56">
        <v>34</v>
      </c>
      <c r="AH56">
        <v>1.0303030303030303</v>
      </c>
      <c r="AI56">
        <v>1.1111111111111112</v>
      </c>
      <c r="AJ56">
        <v>1.2222222222222223</v>
      </c>
      <c r="AK56">
        <v>1.4444444444444444</v>
      </c>
      <c r="AL56">
        <v>1.75</v>
      </c>
      <c r="AM56">
        <v>2.25</v>
      </c>
      <c r="AN56">
        <v>3</v>
      </c>
      <c r="AO56">
        <v>4.5</v>
      </c>
      <c r="AP56">
        <v>6.5</v>
      </c>
      <c r="AQ56">
        <v>9</v>
      </c>
      <c r="AR56">
        <v>13</v>
      </c>
      <c r="AS56" s="9" t="s">
        <v>73</v>
      </c>
      <c r="AX56" s="9" t="s">
        <v>73</v>
      </c>
      <c r="BA56" s="9" t="s">
        <v>73</v>
      </c>
      <c r="BD56" s="9" t="s">
        <v>73</v>
      </c>
    </row>
    <row r="57" spans="1:58" x14ac:dyDescent="0.35">
      <c r="A57" s="19" t="s">
        <v>20</v>
      </c>
      <c r="B57" s="19" t="s">
        <v>15</v>
      </c>
      <c r="C57" s="20">
        <v>44858</v>
      </c>
      <c r="D57" s="8">
        <v>0.50924595423897701</v>
      </c>
      <c r="E57" s="8">
        <v>0.41075404576102298</v>
      </c>
      <c r="F57" s="8">
        <v>0.639624818952372</v>
      </c>
      <c r="G57" s="8">
        <v>0.28037518104762799</v>
      </c>
      <c r="H57" s="2">
        <v>5.9681967002513598</v>
      </c>
      <c r="I57" s="2">
        <v>3.2480899083166701</v>
      </c>
      <c r="J57" s="2">
        <v>9.2162866085680299</v>
      </c>
      <c r="K57">
        <v>1.56</v>
      </c>
      <c r="L57">
        <v>3.57</v>
      </c>
      <c r="M57" s="6">
        <v>1.716</v>
      </c>
      <c r="N57" s="6">
        <v>3.927</v>
      </c>
      <c r="O57" s="9">
        <v>1.25</v>
      </c>
      <c r="P57">
        <v>9</v>
      </c>
      <c r="Q57">
        <f>(7/2)+1</f>
        <v>4.5</v>
      </c>
      <c r="R57">
        <v>1.0833333333333333</v>
      </c>
      <c r="S57">
        <v>1.25</v>
      </c>
      <c r="T57">
        <v>1.5</v>
      </c>
      <c r="U57">
        <v>1.95</v>
      </c>
      <c r="V57">
        <v>2.75</v>
      </c>
      <c r="W57">
        <v>1.8</v>
      </c>
      <c r="X57">
        <v>5.5</v>
      </c>
      <c r="Y57">
        <v>8</v>
      </c>
      <c r="Z57">
        <v>1.75</v>
      </c>
      <c r="AA57">
        <v>2.6</v>
      </c>
      <c r="AB57">
        <v>4.5</v>
      </c>
      <c r="AC57">
        <v>7.5</v>
      </c>
      <c r="AD57">
        <v>11</v>
      </c>
      <c r="AE57">
        <v>19</v>
      </c>
      <c r="AF57">
        <v>34</v>
      </c>
      <c r="AG57">
        <v>34</v>
      </c>
      <c r="AH57">
        <v>1.0125</v>
      </c>
      <c r="AI57">
        <v>1.25</v>
      </c>
      <c r="AJ57">
        <v>1.1666666666666667</v>
      </c>
      <c r="AK57">
        <v>1.3333333333333333</v>
      </c>
      <c r="AL57">
        <v>1.6</v>
      </c>
      <c r="AM57">
        <v>2</v>
      </c>
      <c r="AN57">
        <v>2.6</v>
      </c>
      <c r="AO57">
        <v>3.6</v>
      </c>
      <c r="AP57">
        <v>5.2</v>
      </c>
      <c r="AQ57">
        <v>7</v>
      </c>
      <c r="AR57">
        <v>10</v>
      </c>
      <c r="AS57" t="s">
        <v>72</v>
      </c>
      <c r="AT57" s="9">
        <f>(7/2)+1</f>
        <v>4.5</v>
      </c>
      <c r="AV57" s="9" t="s">
        <v>71</v>
      </c>
      <c r="AX57" s="9" t="s">
        <v>73</v>
      </c>
      <c r="BA57" s="9" t="s">
        <v>73</v>
      </c>
      <c r="BD57" t="s">
        <v>87</v>
      </c>
      <c r="BE57">
        <f>(6/5)+1</f>
        <v>2.2000000000000002</v>
      </c>
      <c r="BF57" s="9" t="s">
        <v>71</v>
      </c>
    </row>
    <row r="58" spans="1:58" x14ac:dyDescent="0.35">
      <c r="A58" s="9" t="s">
        <v>12</v>
      </c>
      <c r="B58" s="9" t="s">
        <v>16</v>
      </c>
      <c r="C58" s="10">
        <v>44863</v>
      </c>
      <c r="D58" s="8">
        <v>0.39357031367440198</v>
      </c>
      <c r="E58" s="8">
        <v>0.52642968632559906</v>
      </c>
      <c r="F58" s="8">
        <v>0.29472313128533301</v>
      </c>
      <c r="G58" s="8">
        <v>0.62527686871466703</v>
      </c>
      <c r="H58" s="2">
        <v>3.0965129709843602</v>
      </c>
      <c r="I58" s="2">
        <v>8.2873370987213608</v>
      </c>
      <c r="J58" s="2">
        <v>11.3838500697057</v>
      </c>
      <c r="K58" s="9">
        <v>3.39</v>
      </c>
      <c r="L58" s="9">
        <v>1.6</v>
      </c>
      <c r="M58" s="6">
        <v>3.7290000000000001</v>
      </c>
      <c r="N58" s="6">
        <v>1.76</v>
      </c>
      <c r="O58" s="9">
        <v>7</v>
      </c>
      <c r="P58">
        <v>11</v>
      </c>
      <c r="Q58">
        <v>1.125</v>
      </c>
      <c r="R58">
        <v>2.4</v>
      </c>
      <c r="S58">
        <v>4</v>
      </c>
      <c r="T58">
        <v>7.5</v>
      </c>
      <c r="U58">
        <v>13</v>
      </c>
      <c r="V58">
        <v>19</v>
      </c>
      <c r="W58">
        <v>2</v>
      </c>
      <c r="X58">
        <v>34</v>
      </c>
      <c r="Y58">
        <v>34</v>
      </c>
      <c r="Z58">
        <v>1.0714285714285714</v>
      </c>
      <c r="AA58">
        <v>1.2</v>
      </c>
      <c r="AB58">
        <v>1.4444444444444444</v>
      </c>
      <c r="AC58">
        <v>1.8</v>
      </c>
      <c r="AD58">
        <v>2.4</v>
      </c>
      <c r="AE58">
        <v>3.3</v>
      </c>
      <c r="AF58">
        <v>4.8</v>
      </c>
      <c r="AG58">
        <v>7</v>
      </c>
      <c r="AH58">
        <v>1.0303030303030303</v>
      </c>
      <c r="AI58">
        <v>1.1111111111111112</v>
      </c>
      <c r="AJ58">
        <v>1.2222222222222223</v>
      </c>
      <c r="AK58">
        <v>1.4444444444444444</v>
      </c>
      <c r="AL58">
        <v>1.7272727272727273</v>
      </c>
      <c r="AM58">
        <v>2.25</v>
      </c>
      <c r="AN58">
        <v>2.875</v>
      </c>
      <c r="AO58">
        <v>4</v>
      </c>
      <c r="AP58">
        <v>5.5</v>
      </c>
      <c r="AQ58">
        <v>8</v>
      </c>
      <c r="AR58">
        <v>11</v>
      </c>
      <c r="AS58" t="s">
        <v>70</v>
      </c>
      <c r="AT58" s="9">
        <v>11</v>
      </c>
      <c r="AV58" s="9" t="s">
        <v>96</v>
      </c>
      <c r="AX58" s="9" t="s">
        <v>73</v>
      </c>
      <c r="BA58" t="s">
        <v>89</v>
      </c>
      <c r="BB58" s="9">
        <v>2.4</v>
      </c>
      <c r="BC58" s="9" t="s">
        <v>71</v>
      </c>
      <c r="BD58" s="9" t="s">
        <v>75</v>
      </c>
      <c r="BE58" s="9">
        <v>2.25</v>
      </c>
      <c r="BF58" s="9" t="s">
        <v>71</v>
      </c>
    </row>
    <row r="59" spans="1:58" x14ac:dyDescent="0.35">
      <c r="A59" s="9" t="s">
        <v>15</v>
      </c>
      <c r="B59" s="9" t="s">
        <v>17</v>
      </c>
      <c r="C59" s="10">
        <v>44863</v>
      </c>
      <c r="D59" s="8">
        <v>0.65138466321668798</v>
      </c>
      <c r="E59" s="8">
        <v>0.26861533678331201</v>
      </c>
      <c r="F59" s="8">
        <v>0.464516239873278</v>
      </c>
      <c r="G59" s="8">
        <v>0.45548376012672198</v>
      </c>
      <c r="H59" s="2">
        <v>5.3851744515810802</v>
      </c>
      <c r="I59" s="2">
        <v>5.6767810069494598</v>
      </c>
      <c r="J59" s="2">
        <v>11.0619554585305</v>
      </c>
      <c r="K59" s="9">
        <v>2.15</v>
      </c>
      <c r="L59" s="9">
        <v>2.2000000000000002</v>
      </c>
      <c r="M59" s="6">
        <v>2.3650000000000002</v>
      </c>
      <c r="N59" s="6">
        <v>2.42</v>
      </c>
      <c r="O59" s="9">
        <v>3.1</v>
      </c>
      <c r="P59">
        <v>7.5</v>
      </c>
      <c r="Q59">
        <v>1.5</v>
      </c>
      <c r="R59">
        <v>1.6</v>
      </c>
      <c r="S59">
        <v>2.25</v>
      </c>
      <c r="T59">
        <v>3.6</v>
      </c>
      <c r="U59">
        <v>6.5</v>
      </c>
      <c r="V59">
        <v>10</v>
      </c>
      <c r="W59">
        <v>2</v>
      </c>
      <c r="X59">
        <v>26</v>
      </c>
      <c r="Y59">
        <v>34</v>
      </c>
      <c r="Z59">
        <v>1.2</v>
      </c>
      <c r="AA59">
        <v>1.4444444444444444</v>
      </c>
      <c r="AB59">
        <v>1.85</v>
      </c>
      <c r="AC59">
        <v>2.6</v>
      </c>
      <c r="AD59">
        <v>4</v>
      </c>
      <c r="AE59">
        <v>12</v>
      </c>
      <c r="AF59">
        <v>9</v>
      </c>
      <c r="AG59">
        <v>13</v>
      </c>
      <c r="AH59">
        <v>1.0303030303030303</v>
      </c>
      <c r="AI59">
        <v>1.1111111111111112</v>
      </c>
      <c r="AJ59">
        <v>1.2222222222222223</v>
      </c>
      <c r="AK59">
        <v>1.4444444444444444</v>
      </c>
      <c r="AL59">
        <v>1.8</v>
      </c>
      <c r="AM59">
        <v>2.25</v>
      </c>
      <c r="AN59">
        <v>3.2</v>
      </c>
      <c r="AO59">
        <v>4.5</v>
      </c>
      <c r="AP59">
        <v>6.5</v>
      </c>
      <c r="AQ59">
        <v>9</v>
      </c>
      <c r="AR59">
        <v>13</v>
      </c>
      <c r="AS59" s="9" t="s">
        <v>70</v>
      </c>
      <c r="AT59" s="9">
        <v>3.3</v>
      </c>
      <c r="AV59" s="9" t="s">
        <v>96</v>
      </c>
      <c r="AX59" t="s">
        <v>77</v>
      </c>
      <c r="AY59" s="9">
        <v>2.25</v>
      </c>
      <c r="AZ59" t="s">
        <v>71</v>
      </c>
      <c r="BA59" t="s">
        <v>92</v>
      </c>
      <c r="BB59">
        <v>1.95</v>
      </c>
      <c r="BC59" t="s">
        <v>96</v>
      </c>
      <c r="BD59" s="9" t="s">
        <v>75</v>
      </c>
      <c r="BE59" s="9">
        <v>2.25</v>
      </c>
      <c r="BF59" s="9" t="s">
        <v>71</v>
      </c>
    </row>
    <row r="60" spans="1:58" x14ac:dyDescent="0.35">
      <c r="A60" s="9" t="s">
        <v>21</v>
      </c>
      <c r="B60" s="9" t="s">
        <v>13</v>
      </c>
      <c r="C60" s="10">
        <v>44863</v>
      </c>
      <c r="D60" s="8">
        <v>0.54436619313829004</v>
      </c>
      <c r="E60" s="8">
        <v>0.37563380686171</v>
      </c>
      <c r="F60" s="8">
        <v>0.59909358316578898</v>
      </c>
      <c r="G60" s="8">
        <v>0.32090641683421101</v>
      </c>
      <c r="H60" s="2">
        <v>7.2282381890574499</v>
      </c>
      <c r="I60" s="2">
        <v>5.0267419616395497</v>
      </c>
      <c r="J60" s="2">
        <v>12.254980150697</v>
      </c>
      <c r="K60" s="9">
        <v>1.67</v>
      </c>
      <c r="L60" s="9">
        <v>3.12</v>
      </c>
      <c r="M60" s="6">
        <v>1.837</v>
      </c>
      <c r="N60" s="6">
        <v>3.4319999999999999</v>
      </c>
      <c r="O60" s="9">
        <v>1.3</v>
      </c>
      <c r="P60">
        <v>9</v>
      </c>
      <c r="Q60">
        <v>4</v>
      </c>
      <c r="R60">
        <v>1.0833333333333333</v>
      </c>
      <c r="S60">
        <v>1.25</v>
      </c>
      <c r="T60">
        <v>1.5</v>
      </c>
      <c r="U60">
        <v>1.95</v>
      </c>
      <c r="V60">
        <v>2.6</v>
      </c>
      <c r="W60">
        <v>2</v>
      </c>
      <c r="X60">
        <v>5.5</v>
      </c>
      <c r="Y60">
        <v>8</v>
      </c>
      <c r="Z60">
        <v>1.65</v>
      </c>
      <c r="AA60">
        <v>2.4</v>
      </c>
      <c r="AB60">
        <v>3.8</v>
      </c>
      <c r="AC60">
        <v>6.5</v>
      </c>
      <c r="AD60">
        <v>11</v>
      </c>
      <c r="AE60">
        <v>17</v>
      </c>
      <c r="AF60">
        <v>26</v>
      </c>
      <c r="AG60">
        <v>34</v>
      </c>
      <c r="AH60">
        <v>1.0049999999999999</v>
      </c>
      <c r="AI60">
        <v>1.0555555555555556</v>
      </c>
      <c r="AJ60">
        <v>1.1428571428571428</v>
      </c>
      <c r="AK60">
        <v>1.2857142857142856</v>
      </c>
      <c r="AL60">
        <v>1.5</v>
      </c>
      <c r="AM60">
        <v>1.85</v>
      </c>
      <c r="AN60">
        <v>2.4</v>
      </c>
      <c r="AO60">
        <v>3.3</v>
      </c>
      <c r="AP60">
        <v>4.8</v>
      </c>
      <c r="AQ60">
        <v>7</v>
      </c>
      <c r="AR60">
        <v>9</v>
      </c>
      <c r="AS60" t="s">
        <v>72</v>
      </c>
      <c r="AT60" s="9">
        <v>4</v>
      </c>
      <c r="AV60" s="9" t="s">
        <v>71</v>
      </c>
      <c r="AX60" s="9" t="s">
        <v>73</v>
      </c>
      <c r="BA60" t="s">
        <v>77</v>
      </c>
      <c r="BB60" s="9">
        <v>2.4</v>
      </c>
      <c r="BC60" s="9" t="s">
        <v>71</v>
      </c>
      <c r="BD60" t="s">
        <v>86</v>
      </c>
      <c r="BE60" s="9">
        <v>2.4</v>
      </c>
      <c r="BF60" s="9" t="s">
        <v>71</v>
      </c>
    </row>
    <row r="61" spans="1:58" x14ac:dyDescent="0.35">
      <c r="A61" s="9" t="s">
        <v>81</v>
      </c>
      <c r="B61" s="9" t="s">
        <v>79</v>
      </c>
      <c r="C61" s="10">
        <v>44863</v>
      </c>
      <c r="D61" s="8">
        <v>0.80288480253130201</v>
      </c>
      <c r="E61" s="8">
        <v>0.117115197468698</v>
      </c>
      <c r="F61" s="8">
        <v>0.50914453688227501</v>
      </c>
      <c r="G61" s="8">
        <v>0.41085546311772497</v>
      </c>
      <c r="H61" s="2">
        <v>5.2892329053396399</v>
      </c>
      <c r="I61" s="2">
        <v>4.2213978256651403</v>
      </c>
      <c r="J61" s="2">
        <v>9.5106307310047793</v>
      </c>
      <c r="K61" s="9">
        <v>1.96</v>
      </c>
      <c r="L61" s="9">
        <v>2.4300000000000002</v>
      </c>
      <c r="M61" s="6">
        <v>2.1560000000000001</v>
      </c>
      <c r="N61" s="6">
        <v>2.673</v>
      </c>
      <c r="O61" s="9">
        <v>1.9090909090909092</v>
      </c>
      <c r="P61">
        <v>7</v>
      </c>
      <c r="Q61">
        <v>2.1</v>
      </c>
      <c r="R61">
        <v>1.2857142857142856</v>
      </c>
      <c r="S61">
        <v>1.65</v>
      </c>
      <c r="T61">
        <v>2.25</v>
      </c>
      <c r="U61">
        <v>3.6</v>
      </c>
      <c r="V61">
        <v>5.5</v>
      </c>
      <c r="W61">
        <v>3</v>
      </c>
      <c r="X61">
        <v>13</v>
      </c>
      <c r="Y61">
        <v>19</v>
      </c>
      <c r="Z61">
        <v>1.3636363636363638</v>
      </c>
      <c r="AA61">
        <v>1.8</v>
      </c>
      <c r="AB61">
        <v>2.5499999999999998</v>
      </c>
      <c r="AC61">
        <v>4</v>
      </c>
      <c r="AD61">
        <v>6.5</v>
      </c>
      <c r="AE61">
        <v>9</v>
      </c>
      <c r="AF61">
        <v>17</v>
      </c>
      <c r="AG61">
        <v>21</v>
      </c>
      <c r="AH61">
        <v>1.0303030303030303</v>
      </c>
      <c r="AI61">
        <v>1.0833333333333333</v>
      </c>
      <c r="AJ61">
        <v>1.2222222222222223</v>
      </c>
      <c r="AK61">
        <v>1.4444444444444444</v>
      </c>
      <c r="AL61">
        <v>1.75</v>
      </c>
      <c r="AM61">
        <v>2.25</v>
      </c>
      <c r="AN61">
        <v>3.2</v>
      </c>
      <c r="AO61">
        <v>4.5</v>
      </c>
      <c r="AP61">
        <v>6.5</v>
      </c>
      <c r="AQ61">
        <v>9</v>
      </c>
      <c r="AR61">
        <v>13</v>
      </c>
      <c r="AS61" s="9" t="s">
        <v>73</v>
      </c>
      <c r="AX61" s="9" t="s">
        <v>73</v>
      </c>
      <c r="BA61" s="9" t="s">
        <v>73</v>
      </c>
      <c r="BD61" s="9" t="s">
        <v>73</v>
      </c>
    </row>
    <row r="62" spans="1:58" x14ac:dyDescent="0.35">
      <c r="A62" s="9" t="s">
        <v>78</v>
      </c>
      <c r="B62" s="9" t="s">
        <v>10</v>
      </c>
      <c r="C62" s="10">
        <v>44863</v>
      </c>
      <c r="D62" s="8">
        <v>0.67208731823861401</v>
      </c>
      <c r="E62" s="8">
        <v>0.24791268176138601</v>
      </c>
      <c r="F62" s="8">
        <v>0.58379050991180104</v>
      </c>
      <c r="G62" s="8">
        <v>0.336209490088199</v>
      </c>
      <c r="H62" s="2">
        <v>5.7850028807807297</v>
      </c>
      <c r="I62" s="2">
        <v>3.6991574484044798</v>
      </c>
      <c r="J62" s="2">
        <v>9.4841603291852099</v>
      </c>
      <c r="K62" s="9">
        <v>1.71</v>
      </c>
      <c r="L62" s="9">
        <v>2.97</v>
      </c>
      <c r="M62" s="6">
        <v>1.881</v>
      </c>
      <c r="N62" s="6">
        <v>3.2669999999999999</v>
      </c>
      <c r="O62" s="9">
        <v>1.6153846153846154</v>
      </c>
      <c r="P62">
        <v>7</v>
      </c>
      <c r="Q62">
        <v>2.75</v>
      </c>
      <c r="R62">
        <v>1.2</v>
      </c>
      <c r="S62">
        <v>1.45</v>
      </c>
      <c r="T62">
        <v>1.9090909090909092</v>
      </c>
      <c r="U62">
        <v>2.75</v>
      </c>
      <c r="V62">
        <v>4</v>
      </c>
      <c r="W62">
        <v>1.5</v>
      </c>
      <c r="X62">
        <v>9</v>
      </c>
      <c r="Y62">
        <v>13</v>
      </c>
      <c r="Z62">
        <v>1.4444444444444444</v>
      </c>
      <c r="AA62">
        <v>2</v>
      </c>
      <c r="AB62">
        <v>3</v>
      </c>
      <c r="AC62">
        <v>4.8</v>
      </c>
      <c r="AD62">
        <v>8</v>
      </c>
      <c r="AE62">
        <v>11</v>
      </c>
      <c r="AF62">
        <v>19</v>
      </c>
      <c r="AG62">
        <v>26</v>
      </c>
      <c r="AH62">
        <v>1.0125</v>
      </c>
      <c r="AI62">
        <v>1.0714285714285714</v>
      </c>
      <c r="AJ62">
        <v>1.2</v>
      </c>
      <c r="AK62">
        <v>1.3636363636363638</v>
      </c>
      <c r="AL62">
        <v>1.65</v>
      </c>
      <c r="AM62">
        <v>2.1</v>
      </c>
      <c r="AN62">
        <v>2.875</v>
      </c>
      <c r="AO62">
        <v>4</v>
      </c>
      <c r="AP62">
        <v>5.5</v>
      </c>
      <c r="AQ62">
        <v>8</v>
      </c>
      <c r="AR62">
        <v>11</v>
      </c>
      <c r="AS62" s="9" t="s">
        <v>73</v>
      </c>
      <c r="AX62" s="9" t="s">
        <v>73</v>
      </c>
      <c r="BA62" s="9" t="s">
        <v>73</v>
      </c>
      <c r="BD62" s="9" t="s">
        <v>73</v>
      </c>
    </row>
    <row r="63" spans="1:58" x14ac:dyDescent="0.35">
      <c r="A63" s="9" t="s">
        <v>11</v>
      </c>
      <c r="B63" s="9" t="s">
        <v>14</v>
      </c>
      <c r="C63" s="10">
        <v>44863</v>
      </c>
      <c r="D63" s="8">
        <v>0.42903853115513502</v>
      </c>
      <c r="E63" s="8">
        <v>0.49096146884486502</v>
      </c>
      <c r="F63" s="8">
        <v>0.57654864323458699</v>
      </c>
      <c r="G63" s="8">
        <v>0.343451356765413</v>
      </c>
      <c r="H63" s="2">
        <v>5.7498220678986698</v>
      </c>
      <c r="I63" s="2">
        <v>4.2907969512391597</v>
      </c>
      <c r="J63" s="2">
        <v>10.0406190191378</v>
      </c>
      <c r="K63" s="9">
        <v>1.73</v>
      </c>
      <c r="L63" s="9">
        <v>2.91</v>
      </c>
      <c r="M63" s="6">
        <v>1.903</v>
      </c>
      <c r="N63" s="6">
        <v>3.2010000000000001</v>
      </c>
      <c r="O63" s="9">
        <v>1.7272727272727273</v>
      </c>
      <c r="P63">
        <v>7.5</v>
      </c>
      <c r="Q63">
        <v>2.5</v>
      </c>
      <c r="R63">
        <v>1.2</v>
      </c>
      <c r="S63">
        <v>1.45</v>
      </c>
      <c r="T63">
        <v>1.95</v>
      </c>
      <c r="U63">
        <v>2.75</v>
      </c>
      <c r="V63">
        <v>4</v>
      </c>
      <c r="W63">
        <v>1.5</v>
      </c>
      <c r="X63">
        <v>9</v>
      </c>
      <c r="Y63">
        <v>13</v>
      </c>
      <c r="Z63">
        <v>1.3636363636363638</v>
      </c>
      <c r="AA63">
        <v>1.85</v>
      </c>
      <c r="AB63">
        <v>2.6</v>
      </c>
      <c r="AC63">
        <v>4</v>
      </c>
      <c r="AD63">
        <v>7</v>
      </c>
      <c r="AE63">
        <v>10</v>
      </c>
      <c r="AF63">
        <v>17</v>
      </c>
      <c r="AG63">
        <v>21</v>
      </c>
      <c r="AH63">
        <v>1.0125</v>
      </c>
      <c r="AI63">
        <v>1.0714285714285714</v>
      </c>
      <c r="AJ63">
        <v>1.1666666666666667</v>
      </c>
      <c r="AK63">
        <v>1.3333333333333333</v>
      </c>
      <c r="AL63">
        <v>1.6</v>
      </c>
      <c r="AM63">
        <v>2</v>
      </c>
      <c r="AN63">
        <v>2.6</v>
      </c>
      <c r="AO63">
        <v>3.6</v>
      </c>
      <c r="AP63">
        <v>5.2</v>
      </c>
      <c r="AQ63">
        <v>7.5</v>
      </c>
      <c r="AR63">
        <v>10</v>
      </c>
      <c r="AS63" s="9" t="s">
        <v>73</v>
      </c>
      <c r="AV63" s="9"/>
      <c r="AX63" s="9" t="s">
        <v>73</v>
      </c>
      <c r="BA63" s="9" t="s">
        <v>73</v>
      </c>
      <c r="BD63" s="9" t="s">
        <v>73</v>
      </c>
    </row>
    <row r="64" spans="1:58" x14ac:dyDescent="0.35">
      <c r="A64" s="9" t="s">
        <v>9</v>
      </c>
      <c r="B64" s="9" t="s">
        <v>19</v>
      </c>
      <c r="C64" s="10">
        <v>44863</v>
      </c>
      <c r="D64" s="8">
        <v>0.54398929546048802</v>
      </c>
      <c r="E64" s="8">
        <v>0.37601070453951202</v>
      </c>
      <c r="F64" s="8">
        <v>0.474178593078183</v>
      </c>
      <c r="G64" s="8">
        <v>0.44582140692181699</v>
      </c>
      <c r="H64" s="2">
        <v>5.1697045772108297</v>
      </c>
      <c r="I64" s="2">
        <v>5.6036753844356202</v>
      </c>
      <c r="J64" s="2">
        <v>10.7733799616464</v>
      </c>
      <c r="K64" s="9">
        <v>2.11</v>
      </c>
      <c r="L64" s="9">
        <v>2.2400000000000002</v>
      </c>
      <c r="M64" s="6">
        <v>2.3210000000000002</v>
      </c>
      <c r="N64" s="6">
        <v>2.464</v>
      </c>
      <c r="O64" s="9">
        <v>1.6666666666666665</v>
      </c>
      <c r="P64">
        <v>7.5</v>
      </c>
      <c r="Q64">
        <v>2.6</v>
      </c>
      <c r="R64">
        <v>1.2</v>
      </c>
      <c r="S64">
        <v>1.4444444444444444</v>
      </c>
      <c r="T64">
        <v>1.9090909090909092</v>
      </c>
      <c r="U64">
        <v>2.6</v>
      </c>
      <c r="V64">
        <v>4</v>
      </c>
      <c r="W64">
        <v>1.5</v>
      </c>
      <c r="X64">
        <v>9</v>
      </c>
      <c r="Y64">
        <v>13</v>
      </c>
      <c r="Z64">
        <v>1.4</v>
      </c>
      <c r="AA64">
        <v>1.85</v>
      </c>
      <c r="AB64">
        <v>2.75</v>
      </c>
      <c r="AC64">
        <v>4.5</v>
      </c>
      <c r="AD64">
        <v>7</v>
      </c>
      <c r="AE64">
        <v>11</v>
      </c>
      <c r="AF64">
        <v>17</v>
      </c>
      <c r="AG64">
        <v>26</v>
      </c>
      <c r="AH64">
        <v>1.0125</v>
      </c>
      <c r="AI64">
        <v>1.0555555555555556</v>
      </c>
      <c r="AJ64">
        <v>1.1428571428571428</v>
      </c>
      <c r="AK64">
        <v>1.3333333333333333</v>
      </c>
      <c r="AL64">
        <v>1.6</v>
      </c>
      <c r="AM64">
        <v>2</v>
      </c>
      <c r="AN64">
        <v>2.6</v>
      </c>
      <c r="AO64">
        <v>3.6</v>
      </c>
      <c r="AP64">
        <v>5.5</v>
      </c>
      <c r="AQ64">
        <v>7.5</v>
      </c>
      <c r="AR64">
        <v>11</v>
      </c>
      <c r="AS64" t="s">
        <v>72</v>
      </c>
      <c r="AT64" s="9">
        <v>3.1</v>
      </c>
      <c r="AV64" s="9" t="s">
        <v>96</v>
      </c>
      <c r="AX64" s="9" t="s">
        <v>73</v>
      </c>
      <c r="BA64" t="s">
        <v>92</v>
      </c>
      <c r="BB64" s="9">
        <v>2.75</v>
      </c>
      <c r="BC64" s="9" t="s">
        <v>71</v>
      </c>
      <c r="BD64" s="9" t="s">
        <v>75</v>
      </c>
      <c r="BE64" s="9">
        <v>2</v>
      </c>
      <c r="BF64" s="9" t="s">
        <v>71</v>
      </c>
    </row>
    <row r="65" spans="1:62" x14ac:dyDescent="0.35">
      <c r="A65" s="9" t="s">
        <v>80</v>
      </c>
      <c r="B65" s="9" t="s">
        <v>83</v>
      </c>
      <c r="C65" s="10">
        <v>44863</v>
      </c>
      <c r="D65" s="8">
        <v>0.46781504472308899</v>
      </c>
      <c r="E65" s="8">
        <v>0.45218495527691099</v>
      </c>
      <c r="F65" s="8">
        <v>0.74435706002038304</v>
      </c>
      <c r="G65" s="8">
        <v>0.175642939979617</v>
      </c>
      <c r="H65" s="2">
        <v>8.6200372518480908</v>
      </c>
      <c r="I65" s="2">
        <v>2.6253829161077702</v>
      </c>
      <c r="J65" s="2">
        <v>11.245420167955899</v>
      </c>
      <c r="K65" s="9">
        <v>1.34</v>
      </c>
      <c r="L65" s="9">
        <v>5.69</v>
      </c>
      <c r="M65" s="6">
        <v>1.474</v>
      </c>
      <c r="N65" s="6">
        <v>6.2590000000000003</v>
      </c>
      <c r="O65" s="9">
        <v>1.125</v>
      </c>
      <c r="P65">
        <v>11</v>
      </c>
      <c r="Q65">
        <v>7.5</v>
      </c>
      <c r="R65">
        <v>1.05</v>
      </c>
      <c r="S65">
        <v>1.1666666666666667</v>
      </c>
      <c r="T65">
        <v>1.3636363636363638</v>
      </c>
      <c r="U65">
        <v>1.65</v>
      </c>
      <c r="V65">
        <v>2.2000000000000002</v>
      </c>
      <c r="W65">
        <f>(15/8)+1</f>
        <v>2.875</v>
      </c>
      <c r="X65">
        <v>4</v>
      </c>
      <c r="Y65">
        <v>6.5</v>
      </c>
      <c r="Z65">
        <v>2.4</v>
      </c>
      <c r="AA65">
        <v>4</v>
      </c>
      <c r="AB65">
        <v>7.5</v>
      </c>
      <c r="AC65">
        <v>13</v>
      </c>
      <c r="AD65">
        <v>19</v>
      </c>
      <c r="AE65">
        <v>34</v>
      </c>
      <c r="AF65">
        <v>34</v>
      </c>
      <c r="AG65">
        <v>34</v>
      </c>
      <c r="AH65">
        <v>1.0125</v>
      </c>
      <c r="AI65">
        <v>1.0714285714285714</v>
      </c>
      <c r="AJ65">
        <v>1.1666666666666667</v>
      </c>
      <c r="AK65">
        <v>1.3636363636363638</v>
      </c>
      <c r="AL65">
        <v>1.6</v>
      </c>
      <c r="AM65">
        <v>2</v>
      </c>
      <c r="AN65">
        <v>2.6</v>
      </c>
      <c r="AO65">
        <v>3.6</v>
      </c>
      <c r="AP65">
        <v>4.8</v>
      </c>
      <c r="AQ65">
        <v>7</v>
      </c>
      <c r="AR65">
        <v>9</v>
      </c>
      <c r="AS65" t="s">
        <v>72</v>
      </c>
      <c r="AT65" s="9">
        <v>12</v>
      </c>
      <c r="AV65" s="9" t="s">
        <v>96</v>
      </c>
      <c r="AX65" t="s">
        <v>89</v>
      </c>
      <c r="AY65" s="9">
        <v>2.2000000000000002</v>
      </c>
      <c r="AZ65" s="9" t="s">
        <v>71</v>
      </c>
      <c r="BA65" s="9" t="s">
        <v>73</v>
      </c>
      <c r="BD65" s="9" t="s">
        <v>75</v>
      </c>
      <c r="BE65" s="9">
        <v>2</v>
      </c>
      <c r="BF65" s="9" t="s">
        <v>71</v>
      </c>
    </row>
    <row r="66" spans="1:62" x14ac:dyDescent="0.35">
      <c r="A66" s="9" t="s">
        <v>18</v>
      </c>
      <c r="B66" s="9" t="s">
        <v>22</v>
      </c>
      <c r="C66" s="10">
        <v>44864</v>
      </c>
      <c r="D66" s="8">
        <v>0.65348182171784197</v>
      </c>
      <c r="E66" s="8">
        <v>0.26651817828215801</v>
      </c>
      <c r="F66" s="8">
        <v>0.72038659774805003</v>
      </c>
      <c r="G66" s="8">
        <v>0.19961340225195001</v>
      </c>
      <c r="H66" s="2">
        <v>6.4111547475180499</v>
      </c>
      <c r="I66" s="2">
        <v>2.74333836003284</v>
      </c>
      <c r="J66" s="2">
        <v>9.1544931075509002</v>
      </c>
      <c r="K66" s="9">
        <v>1.39</v>
      </c>
      <c r="L66" s="9">
        <v>5.01</v>
      </c>
      <c r="M66" s="6">
        <v>1.5289999999999999</v>
      </c>
      <c r="N66" s="6">
        <v>5.5110000000000001</v>
      </c>
      <c r="O66" s="9">
        <v>1.05</v>
      </c>
      <c r="P66">
        <v>14</v>
      </c>
      <c r="Q66">
        <v>12</v>
      </c>
      <c r="R66">
        <v>1.02</v>
      </c>
      <c r="S66">
        <v>1.0833333333333333</v>
      </c>
      <c r="T66">
        <v>1.2222222222222223</v>
      </c>
      <c r="U66">
        <v>1.45</v>
      </c>
      <c r="V66">
        <v>1.8</v>
      </c>
      <c r="W66">
        <v>2</v>
      </c>
      <c r="X66">
        <v>3.2</v>
      </c>
      <c r="Y66">
        <v>4.5</v>
      </c>
      <c r="Z66">
        <v>2.875</v>
      </c>
      <c r="AA66">
        <v>5.5</v>
      </c>
      <c r="AB66">
        <v>10</v>
      </c>
      <c r="AC66">
        <v>17</v>
      </c>
      <c r="AD66">
        <v>34</v>
      </c>
      <c r="AE66">
        <v>34</v>
      </c>
      <c r="AF66">
        <v>34</v>
      </c>
      <c r="AG66">
        <v>34</v>
      </c>
      <c r="AH66">
        <v>1.0125</v>
      </c>
      <c r="AI66">
        <v>1.0555555555555556</v>
      </c>
      <c r="AJ66">
        <v>1.1428571428571428</v>
      </c>
      <c r="AK66">
        <v>1.2857142857142856</v>
      </c>
      <c r="AL66">
        <v>1.5</v>
      </c>
      <c r="AM66">
        <v>1.85</v>
      </c>
      <c r="AN66">
        <v>2.4</v>
      </c>
      <c r="AO66">
        <v>3.2</v>
      </c>
      <c r="AP66">
        <v>4.5</v>
      </c>
      <c r="AQ66">
        <v>6.5</v>
      </c>
      <c r="AR66">
        <v>8</v>
      </c>
      <c r="AS66" t="s">
        <v>72</v>
      </c>
      <c r="AT66" s="9">
        <v>17</v>
      </c>
      <c r="AV66" s="9" t="s">
        <v>96</v>
      </c>
      <c r="AX66" t="s">
        <v>94</v>
      </c>
      <c r="AY66">
        <f>(31/20)+1</f>
        <v>2.5499999999999998</v>
      </c>
      <c r="AZ66" s="9" t="s">
        <v>71</v>
      </c>
      <c r="BD66" t="s">
        <v>87</v>
      </c>
      <c r="BE66">
        <f>(7/5)+1</f>
        <v>2.4</v>
      </c>
      <c r="BF66" s="9" t="s">
        <v>71</v>
      </c>
    </row>
    <row r="67" spans="1:62" x14ac:dyDescent="0.35">
      <c r="A67" s="9" t="s">
        <v>82</v>
      </c>
      <c r="B67" s="9" t="s">
        <v>20</v>
      </c>
      <c r="C67" s="10">
        <v>44864</v>
      </c>
      <c r="D67" s="8">
        <v>0.45154420807539097</v>
      </c>
      <c r="E67" s="8">
        <v>0.46845579192460901</v>
      </c>
      <c r="F67" s="8">
        <v>0.57941119877548297</v>
      </c>
      <c r="G67" s="8">
        <v>0.34058880122451701</v>
      </c>
      <c r="H67" s="2">
        <v>5.63129239802028</v>
      </c>
      <c r="I67" s="2">
        <v>5.0896314066395796</v>
      </c>
      <c r="J67" s="2">
        <v>10.7209238046599</v>
      </c>
      <c r="K67" s="9">
        <v>1.73</v>
      </c>
      <c r="L67" s="9">
        <v>2.94</v>
      </c>
      <c r="M67" s="6">
        <v>1.903</v>
      </c>
      <c r="N67" s="6">
        <v>3.234</v>
      </c>
      <c r="O67" s="9">
        <v>1.3636363636363638</v>
      </c>
      <c r="P67">
        <v>8</v>
      </c>
      <c r="Q67">
        <v>3.6</v>
      </c>
      <c r="R67">
        <v>1.125</v>
      </c>
      <c r="S67">
        <v>1.3333333333333333</v>
      </c>
      <c r="T67">
        <v>1.65</v>
      </c>
      <c r="U67">
        <v>2.25</v>
      </c>
      <c r="V67">
        <v>3.3</v>
      </c>
      <c r="W67">
        <v>3</v>
      </c>
      <c r="X67">
        <v>7.5</v>
      </c>
      <c r="Y67">
        <v>10</v>
      </c>
      <c r="Z67">
        <v>1.65</v>
      </c>
      <c r="AA67">
        <v>2.4</v>
      </c>
      <c r="AB67">
        <v>4</v>
      </c>
      <c r="AC67">
        <v>7</v>
      </c>
      <c r="AD67">
        <v>11</v>
      </c>
      <c r="AE67">
        <v>17</v>
      </c>
      <c r="AF67">
        <v>26</v>
      </c>
      <c r="AG67">
        <v>34</v>
      </c>
      <c r="AH67">
        <v>1.02</v>
      </c>
      <c r="AI67">
        <v>1.0833333333333333</v>
      </c>
      <c r="AJ67">
        <v>1.2</v>
      </c>
      <c r="AK67">
        <v>1.3636363636363638</v>
      </c>
      <c r="AL67">
        <v>1.65</v>
      </c>
      <c r="AM67">
        <v>2.2000000000000002</v>
      </c>
      <c r="AN67">
        <v>2.875</v>
      </c>
      <c r="AO67">
        <v>4</v>
      </c>
      <c r="AP67">
        <v>5.5</v>
      </c>
      <c r="AQ67">
        <v>8</v>
      </c>
      <c r="AR67">
        <v>11</v>
      </c>
      <c r="AS67" t="s">
        <v>72</v>
      </c>
      <c r="AT67" s="9">
        <v>4</v>
      </c>
      <c r="AV67" s="9" t="s">
        <v>96</v>
      </c>
      <c r="AX67" s="9" t="s">
        <v>73</v>
      </c>
      <c r="BA67" t="s">
        <v>77</v>
      </c>
      <c r="BB67" s="9">
        <v>2.4</v>
      </c>
      <c r="BC67" s="9" t="s">
        <v>71</v>
      </c>
      <c r="BD67" s="9" t="s">
        <v>73</v>
      </c>
    </row>
    <row r="68" spans="1:62" x14ac:dyDescent="0.35">
      <c r="A68" t="s">
        <v>16</v>
      </c>
      <c r="B68" t="s">
        <v>9</v>
      </c>
      <c r="C68" s="10">
        <v>44870</v>
      </c>
      <c r="D68" s="8">
        <v>0.66670192840885301</v>
      </c>
      <c r="E68" s="8">
        <v>0.25329807159114698</v>
      </c>
      <c r="F68" s="8">
        <v>0.76572275604141604</v>
      </c>
      <c r="G68" s="8">
        <v>0.154277243958584</v>
      </c>
      <c r="H68" s="2">
        <v>8.9638619460767508</v>
      </c>
      <c r="I68" s="2">
        <v>1.8890698455714201</v>
      </c>
      <c r="J68" s="2">
        <v>10.852931791648199</v>
      </c>
      <c r="K68" s="9">
        <v>1.31</v>
      </c>
      <c r="L68" s="9">
        <v>6.48</v>
      </c>
      <c r="M68" s="6">
        <v>1.4410000000000001</v>
      </c>
      <c r="N68" s="6">
        <v>7.1280000000000001</v>
      </c>
      <c r="O68" s="9">
        <v>1.0249999999999999</v>
      </c>
      <c r="P68">
        <v>18</v>
      </c>
      <c r="Q68">
        <v>15</v>
      </c>
      <c r="AS68" t="s">
        <v>72</v>
      </c>
      <c r="AT68">
        <v>23</v>
      </c>
      <c r="AV68" s="9" t="s">
        <v>96</v>
      </c>
      <c r="AX68" t="s">
        <v>93</v>
      </c>
      <c r="AY68">
        <f>(6/5)+1</f>
        <v>2.2000000000000002</v>
      </c>
      <c r="AZ68" t="s">
        <v>71</v>
      </c>
      <c r="BA68" t="s">
        <v>73</v>
      </c>
      <c r="BD68" s="9" t="s">
        <v>73</v>
      </c>
    </row>
    <row r="69" spans="1:62" x14ac:dyDescent="0.35">
      <c r="A69" t="s">
        <v>22</v>
      </c>
      <c r="B69" t="s">
        <v>11</v>
      </c>
      <c r="C69" s="10">
        <v>44870</v>
      </c>
      <c r="D69" s="8">
        <v>0.43070208196490001</v>
      </c>
      <c r="E69" s="8">
        <v>0.48929791803509998</v>
      </c>
      <c r="F69" s="8">
        <v>0.41551212275848998</v>
      </c>
      <c r="G69" s="8">
        <v>0.50448787724151001</v>
      </c>
      <c r="H69" s="2">
        <v>4.5578827739154404</v>
      </c>
      <c r="I69" s="2">
        <v>6.4061907711510298</v>
      </c>
      <c r="J69" s="2">
        <v>10.964073545066499</v>
      </c>
      <c r="K69" s="9">
        <v>2.41</v>
      </c>
      <c r="L69" s="9">
        <v>1.98</v>
      </c>
      <c r="M69" s="6">
        <v>2.6509999999999998</v>
      </c>
      <c r="N69" s="6">
        <v>2.1779999999999999</v>
      </c>
      <c r="O69" s="9">
        <v>2.5</v>
      </c>
      <c r="P69">
        <v>7.5</v>
      </c>
      <c r="Q69">
        <v>1.7272727272727273</v>
      </c>
      <c r="AS69" t="s">
        <v>73</v>
      </c>
      <c r="AX69" s="9" t="s">
        <v>73</v>
      </c>
      <c r="BA69" s="9" t="s">
        <v>73</v>
      </c>
      <c r="BD69" s="9" t="s">
        <v>73</v>
      </c>
    </row>
    <row r="70" spans="1:62" x14ac:dyDescent="0.35">
      <c r="A70" t="s">
        <v>14</v>
      </c>
      <c r="B70" t="s">
        <v>81</v>
      </c>
      <c r="C70" s="10">
        <v>44870</v>
      </c>
      <c r="D70" s="8">
        <v>0.41532966911348601</v>
      </c>
      <c r="E70" s="8">
        <v>0.50467033088651403</v>
      </c>
      <c r="F70" s="8">
        <v>0.47137965411586702</v>
      </c>
      <c r="G70" s="8">
        <v>0.44862034588413302</v>
      </c>
      <c r="H70" s="2">
        <v>4.9348795794106399</v>
      </c>
      <c r="I70" s="2">
        <v>5.4252067530059396</v>
      </c>
      <c r="J70" s="2">
        <v>10.3600863324166</v>
      </c>
      <c r="K70" s="9">
        <v>2.12</v>
      </c>
      <c r="L70" s="9">
        <v>2.23</v>
      </c>
      <c r="M70" s="6">
        <v>2.3319999999999999</v>
      </c>
      <c r="N70" s="6">
        <v>2.4529999999999998</v>
      </c>
      <c r="O70" s="9">
        <v>2.4</v>
      </c>
      <c r="P70">
        <v>7</v>
      </c>
      <c r="Q70">
        <v>1.7272727272727273</v>
      </c>
      <c r="AS70" t="s">
        <v>70</v>
      </c>
      <c r="AT70" s="9">
        <v>2.62</v>
      </c>
      <c r="AV70" s="9" t="s">
        <v>96</v>
      </c>
      <c r="AX70" s="9" t="s">
        <v>73</v>
      </c>
      <c r="BA70" s="9" t="s">
        <v>73</v>
      </c>
      <c r="BD70" s="9" t="s">
        <v>73</v>
      </c>
    </row>
    <row r="71" spans="1:62" x14ac:dyDescent="0.35">
      <c r="A71" t="s">
        <v>83</v>
      </c>
      <c r="B71" t="s">
        <v>15</v>
      </c>
      <c r="C71" s="10">
        <v>44870</v>
      </c>
      <c r="D71" s="8">
        <v>0.43723223893955399</v>
      </c>
      <c r="E71" s="8">
        <v>0.482767761060446</v>
      </c>
      <c r="F71" s="8">
        <v>0.59917651643367997</v>
      </c>
      <c r="G71" s="8">
        <v>0.32082348356632001</v>
      </c>
      <c r="H71" s="2">
        <v>6.7212075904388398</v>
      </c>
      <c r="I71" s="2">
        <v>4.0961887449403598</v>
      </c>
      <c r="J71" s="2">
        <v>10.8173963353792</v>
      </c>
      <c r="K71" s="9">
        <v>1.67</v>
      </c>
      <c r="L71" s="9">
        <v>3.12</v>
      </c>
      <c r="M71" s="6">
        <v>1.837</v>
      </c>
      <c r="N71" s="6">
        <v>3.4319999999999999</v>
      </c>
      <c r="O71" s="9">
        <v>1.3</v>
      </c>
      <c r="P71">
        <v>8.5</v>
      </c>
      <c r="Q71">
        <v>4.2</v>
      </c>
      <c r="AS71" t="s">
        <v>72</v>
      </c>
      <c r="AT71" s="9">
        <v>5.5</v>
      </c>
      <c r="AV71" s="9" t="s">
        <v>96</v>
      </c>
      <c r="AX71" t="s">
        <v>76</v>
      </c>
      <c r="AY71">
        <f>(11/10)+1</f>
        <v>2.1</v>
      </c>
      <c r="AZ71" t="s">
        <v>71</v>
      </c>
      <c r="BA71" s="9" t="s">
        <v>73</v>
      </c>
      <c r="BD71" s="9" t="s">
        <v>73</v>
      </c>
    </row>
    <row r="72" spans="1:62" x14ac:dyDescent="0.35">
      <c r="A72" t="s">
        <v>19</v>
      </c>
      <c r="B72" t="s">
        <v>12</v>
      </c>
      <c r="C72" s="10">
        <v>44870</v>
      </c>
      <c r="D72" s="8">
        <v>0.49035245736940097</v>
      </c>
      <c r="E72" s="8">
        <v>0.42964754263059901</v>
      </c>
      <c r="F72" s="8">
        <v>0.54723895212081097</v>
      </c>
      <c r="G72" s="8">
        <v>0.37276104787918901</v>
      </c>
      <c r="H72" s="2">
        <v>5.8034061939178496</v>
      </c>
      <c r="I72" s="2">
        <v>4.8062235003519902</v>
      </c>
      <c r="J72" s="2">
        <v>10.609629694269801</v>
      </c>
      <c r="K72" s="9">
        <v>1.83</v>
      </c>
      <c r="L72" s="9">
        <v>2.68</v>
      </c>
      <c r="M72" s="6">
        <v>2.0129999999999999</v>
      </c>
      <c r="N72" s="6">
        <v>2.948</v>
      </c>
      <c r="O72" s="9">
        <v>2</v>
      </c>
      <c r="P72">
        <v>7.5</v>
      </c>
      <c r="Q72">
        <v>2</v>
      </c>
      <c r="AS72" s="9" t="s">
        <v>70</v>
      </c>
      <c r="AT72">
        <v>2.0499999999999998</v>
      </c>
      <c r="AV72" t="s">
        <v>96</v>
      </c>
      <c r="AX72" t="s">
        <v>92</v>
      </c>
      <c r="AY72">
        <f>(5/4)+1</f>
        <v>2.25</v>
      </c>
      <c r="AZ72" s="9" t="s">
        <v>71</v>
      </c>
      <c r="BA72" s="9" t="s">
        <v>73</v>
      </c>
      <c r="BD72" s="9" t="s">
        <v>73</v>
      </c>
    </row>
    <row r="73" spans="1:62" x14ac:dyDescent="0.35">
      <c r="A73" t="s">
        <v>79</v>
      </c>
      <c r="B73" t="s">
        <v>18</v>
      </c>
      <c r="C73" s="10">
        <v>44871</v>
      </c>
      <c r="D73" s="8">
        <v>0.57295030730365004</v>
      </c>
      <c r="E73" s="8">
        <v>0.34704969269635</v>
      </c>
      <c r="F73" s="8">
        <v>0.57529479043068399</v>
      </c>
      <c r="G73" s="8">
        <v>0.344705209569316</v>
      </c>
      <c r="H73" s="2">
        <v>5.0951344988840503</v>
      </c>
      <c r="I73" s="2">
        <v>3.0535697088281402</v>
      </c>
      <c r="J73" s="2">
        <v>8.1487042077121892</v>
      </c>
      <c r="K73" s="9">
        <v>1.74</v>
      </c>
      <c r="L73" s="9">
        <v>2.9</v>
      </c>
      <c r="M73" s="6">
        <v>1.9139999999999999</v>
      </c>
      <c r="N73" s="6">
        <v>3.19</v>
      </c>
      <c r="O73" s="9">
        <v>1.8333333333333335</v>
      </c>
      <c r="P73">
        <v>7</v>
      </c>
      <c r="Q73">
        <v>2.2999999999999998</v>
      </c>
      <c r="AS73" t="s">
        <v>73</v>
      </c>
      <c r="AX73" t="s">
        <v>73</v>
      </c>
      <c r="BA73" s="9" t="s">
        <v>73</v>
      </c>
      <c r="BD73" s="9" t="s">
        <v>73</v>
      </c>
    </row>
    <row r="74" spans="1:62" x14ac:dyDescent="0.35">
      <c r="A74" t="s">
        <v>20</v>
      </c>
      <c r="B74" t="s">
        <v>78</v>
      </c>
      <c r="C74" s="10">
        <v>44871</v>
      </c>
      <c r="D74" s="8">
        <v>0.61765019825235901</v>
      </c>
      <c r="E74" s="8">
        <v>0.30234980174764098</v>
      </c>
      <c r="F74" s="8">
        <v>0.54881877875560403</v>
      </c>
      <c r="G74" s="8">
        <v>0.37118122124439601</v>
      </c>
      <c r="H74" s="2">
        <v>6.2918609094285296</v>
      </c>
      <c r="I74" s="2">
        <v>4.5177805459784599</v>
      </c>
      <c r="J74" s="2">
        <v>10.809641455407</v>
      </c>
      <c r="K74" s="9">
        <v>1.82</v>
      </c>
      <c r="L74" s="9">
        <v>2.69</v>
      </c>
      <c r="M74" s="6">
        <v>2.0019999999999998</v>
      </c>
      <c r="N74" s="6">
        <v>2.9590000000000001</v>
      </c>
      <c r="O74" s="9">
        <v>1.4</v>
      </c>
      <c r="P74">
        <v>8</v>
      </c>
      <c r="Q74">
        <v>3.6</v>
      </c>
      <c r="AS74" t="s">
        <v>72</v>
      </c>
      <c r="AT74" s="9">
        <v>3.6</v>
      </c>
      <c r="AV74" t="s">
        <v>71</v>
      </c>
      <c r="AX74" s="9" t="s">
        <v>73</v>
      </c>
      <c r="BA74" t="s">
        <v>77</v>
      </c>
      <c r="BB74">
        <f>(7/4)+1</f>
        <v>2.75</v>
      </c>
      <c r="BC74" t="s">
        <v>71</v>
      </c>
      <c r="BD74" t="s">
        <v>75</v>
      </c>
      <c r="BE74">
        <f>(31/20)+1</f>
        <v>2.5499999999999998</v>
      </c>
      <c r="BF74" t="s">
        <v>71</v>
      </c>
    </row>
    <row r="75" spans="1:62" x14ac:dyDescent="0.35">
      <c r="A75" t="s">
        <v>17</v>
      </c>
      <c r="B75" t="s">
        <v>80</v>
      </c>
      <c r="C75" s="10">
        <v>44871</v>
      </c>
      <c r="D75" s="8">
        <v>0.56531524396606303</v>
      </c>
      <c r="E75" s="8">
        <v>0.35468475603393701</v>
      </c>
      <c r="F75" s="8">
        <v>0.39026643247463</v>
      </c>
      <c r="G75" s="8">
        <v>0.52973356752537004</v>
      </c>
      <c r="H75" s="2">
        <v>5.5499188190749402</v>
      </c>
      <c r="I75" s="2">
        <v>5.9510021338756802</v>
      </c>
      <c r="J75" s="2">
        <v>11.500920952950599</v>
      </c>
      <c r="K75" s="9">
        <v>2.56</v>
      </c>
      <c r="L75" s="9">
        <v>1.89</v>
      </c>
      <c r="M75" s="6">
        <v>2.8159999999999998</v>
      </c>
      <c r="N75" s="6">
        <v>2.0790000000000002</v>
      </c>
      <c r="O75" s="9">
        <v>3.1</v>
      </c>
      <c r="P75">
        <v>7.5</v>
      </c>
      <c r="Q75">
        <v>1.5</v>
      </c>
      <c r="AS75" t="s">
        <v>70</v>
      </c>
      <c r="AT75" s="9">
        <v>4</v>
      </c>
      <c r="AV75" t="s">
        <v>96</v>
      </c>
      <c r="AX75" t="s">
        <v>92</v>
      </c>
      <c r="AY75">
        <f>(13/5)+1</f>
        <v>3.6</v>
      </c>
      <c r="AZ75" s="9" t="s">
        <v>71</v>
      </c>
      <c r="BA75" s="9" t="s">
        <v>73</v>
      </c>
      <c r="BD75" s="9" t="s">
        <v>75</v>
      </c>
      <c r="BE75" s="9">
        <f>(6/5)+1</f>
        <v>2.2000000000000002</v>
      </c>
      <c r="BF75" s="9" t="s">
        <v>71</v>
      </c>
    </row>
    <row r="76" spans="1:62" s="19" customFormat="1" x14ac:dyDescent="0.35">
      <c r="A76" s="19" t="s">
        <v>16</v>
      </c>
      <c r="B76" s="19" t="s">
        <v>11</v>
      </c>
      <c r="C76" s="20">
        <v>44877</v>
      </c>
      <c r="D76" s="21">
        <v>0.68929498606452899</v>
      </c>
      <c r="E76" s="21">
        <v>0.23070501393547099</v>
      </c>
      <c r="F76" s="21">
        <v>0.75693052353618395</v>
      </c>
      <c r="G76" s="21">
        <v>0.163069476463816</v>
      </c>
      <c r="H76" s="22">
        <v>8.3687117988980901</v>
      </c>
      <c r="I76" s="22">
        <v>2.4373368655537599</v>
      </c>
      <c r="J76" s="22">
        <v>10.8060486644519</v>
      </c>
      <c r="K76" s="19">
        <v>1.32</v>
      </c>
      <c r="L76" s="19">
        <v>6.13</v>
      </c>
      <c r="M76" s="23">
        <v>1.452</v>
      </c>
      <c r="N76" s="23">
        <v>6.7430000000000003</v>
      </c>
      <c r="O76" s="19">
        <v>1.0249999999999999</v>
      </c>
      <c r="P76" s="19">
        <v>18</v>
      </c>
      <c r="Q76" s="19">
        <v>17</v>
      </c>
      <c r="AS76" s="19" t="s">
        <v>72</v>
      </c>
      <c r="AT76" s="19">
        <v>17</v>
      </c>
      <c r="AV76" s="19" t="s">
        <v>71</v>
      </c>
      <c r="AX76" s="19" t="s">
        <v>73</v>
      </c>
      <c r="BA76" s="19" t="s">
        <v>73</v>
      </c>
      <c r="BD76" s="19" t="s">
        <v>73</v>
      </c>
      <c r="BG76" s="19">
        <v>8.8000000000000007</v>
      </c>
      <c r="BH76" s="19">
        <v>2.7</v>
      </c>
      <c r="BI76" s="22"/>
      <c r="BJ76" s="22"/>
    </row>
    <row r="77" spans="1:62" s="19" customFormat="1" x14ac:dyDescent="0.35">
      <c r="A77" s="19" t="s">
        <v>22</v>
      </c>
      <c r="B77" s="19" t="s">
        <v>78</v>
      </c>
      <c r="C77" s="20">
        <v>44877</v>
      </c>
      <c r="D77" s="21">
        <v>0.45193304659959599</v>
      </c>
      <c r="E77" s="21">
        <v>0.468066953400404</v>
      </c>
      <c r="F77" s="21">
        <v>0.42476544816462602</v>
      </c>
      <c r="G77" s="21">
        <v>0.49523455183537402</v>
      </c>
      <c r="H77" s="22">
        <v>4.9044151821220696</v>
      </c>
      <c r="I77" s="22">
        <v>4.3908376344548996</v>
      </c>
      <c r="J77" s="22">
        <v>9.2952528165769692</v>
      </c>
      <c r="K77" s="19">
        <v>2.35</v>
      </c>
      <c r="L77" s="19">
        <v>2.02</v>
      </c>
      <c r="M77" s="23">
        <v>2.585</v>
      </c>
      <c r="N77" s="23">
        <v>2.222</v>
      </c>
      <c r="O77" s="19">
        <v>2.625</v>
      </c>
      <c r="P77" s="19">
        <v>7.5</v>
      </c>
      <c r="Q77" s="19">
        <v>1.6666666666666665</v>
      </c>
      <c r="AS77" s="19" t="s">
        <v>70</v>
      </c>
      <c r="AT77" s="19">
        <v>2.625</v>
      </c>
      <c r="AV77" s="19" t="s">
        <v>71</v>
      </c>
      <c r="AX77" s="19" t="s">
        <v>77</v>
      </c>
      <c r="AY77" s="19">
        <v>2.1</v>
      </c>
      <c r="BA77" s="19" t="s">
        <v>73</v>
      </c>
      <c r="BD77" s="19" t="s">
        <v>73</v>
      </c>
      <c r="BG77" s="19">
        <v>4.7</v>
      </c>
      <c r="BH77" s="19">
        <v>5.5</v>
      </c>
      <c r="BI77" s="22"/>
      <c r="BJ77" s="22"/>
    </row>
    <row r="78" spans="1:62" s="19" customFormat="1" x14ac:dyDescent="0.35">
      <c r="A78" s="19" t="s">
        <v>80</v>
      </c>
      <c r="B78" s="19" t="s">
        <v>10</v>
      </c>
      <c r="C78" s="20">
        <v>44877</v>
      </c>
      <c r="D78" s="21">
        <v>0.67528269919279604</v>
      </c>
      <c r="E78" s="21">
        <v>0.244717300807204</v>
      </c>
      <c r="F78" s="21">
        <v>0.724878374793267</v>
      </c>
      <c r="G78" s="21">
        <v>0.19512162520673301</v>
      </c>
      <c r="H78" s="22">
        <v>9.1475565278608304</v>
      </c>
      <c r="I78" s="22">
        <v>3.4930346682996101</v>
      </c>
      <c r="J78" s="22">
        <v>12.640591196160401</v>
      </c>
      <c r="K78" s="19">
        <v>1.38</v>
      </c>
      <c r="L78" s="19">
        <v>5.13</v>
      </c>
      <c r="M78" s="23">
        <v>1.518</v>
      </c>
      <c r="N78" s="23">
        <v>5.6429999999999998</v>
      </c>
      <c r="O78" s="19">
        <v>1.0714285714285714</v>
      </c>
      <c r="P78" s="19">
        <v>12</v>
      </c>
      <c r="Q78" s="19">
        <v>9.5</v>
      </c>
      <c r="AS78" s="19" t="s">
        <v>72</v>
      </c>
      <c r="AT78" s="19">
        <v>9.5</v>
      </c>
      <c r="AV78" s="19" t="s">
        <v>71</v>
      </c>
      <c r="AX78" s="19" t="s">
        <v>73</v>
      </c>
      <c r="BA78" s="19" t="s">
        <v>74</v>
      </c>
      <c r="BB78" s="19">
        <f>(7/4)+1</f>
        <v>2.75</v>
      </c>
      <c r="BD78" s="19" t="s">
        <v>75</v>
      </c>
      <c r="BE78" s="19">
        <v>2</v>
      </c>
      <c r="BG78" s="24">
        <v>8.5</v>
      </c>
      <c r="BH78" s="19">
        <v>3.1</v>
      </c>
      <c r="BI78" s="22"/>
      <c r="BJ78" s="22"/>
    </row>
    <row r="79" spans="1:62" s="19" customFormat="1" x14ac:dyDescent="0.35">
      <c r="A79" s="19" t="s">
        <v>17</v>
      </c>
      <c r="B79" s="19" t="s">
        <v>83</v>
      </c>
      <c r="C79" s="20">
        <v>44877</v>
      </c>
      <c r="D79" s="21">
        <v>0.52936690973302902</v>
      </c>
      <c r="E79" s="21">
        <v>0.39063309026697102</v>
      </c>
      <c r="F79" s="21">
        <v>0.67478241821850404</v>
      </c>
      <c r="G79" s="21">
        <v>0.245217581781496</v>
      </c>
      <c r="H79" s="22">
        <v>6.9378693306762198</v>
      </c>
      <c r="I79" s="22">
        <v>3.7495840173246</v>
      </c>
      <c r="J79" s="22">
        <v>10.687453348000799</v>
      </c>
      <c r="K79" s="19">
        <v>1.48</v>
      </c>
      <c r="L79" s="19">
        <v>4.08</v>
      </c>
      <c r="M79" s="23">
        <v>1.6279999999999999</v>
      </c>
      <c r="N79" s="23">
        <v>4.4880000000000004</v>
      </c>
      <c r="O79" s="19">
        <v>1.4444444444444444</v>
      </c>
      <c r="P79" s="19">
        <v>7.5</v>
      </c>
      <c r="Q79" s="19">
        <v>3.25</v>
      </c>
      <c r="AS79" s="19" t="s">
        <v>73</v>
      </c>
      <c r="AX79" s="19" t="s">
        <v>76</v>
      </c>
      <c r="AY79" s="19">
        <f>(7/4)+1</f>
        <v>2.75</v>
      </c>
      <c r="BA79" s="19" t="s">
        <v>73</v>
      </c>
      <c r="BD79" s="19" t="s">
        <v>75</v>
      </c>
      <c r="BE79" s="19">
        <f>(7/5)+1</f>
        <v>2.4</v>
      </c>
      <c r="BG79" s="24">
        <v>6.3</v>
      </c>
      <c r="BH79" s="19">
        <v>4.3</v>
      </c>
      <c r="BI79" s="22"/>
      <c r="BJ79" s="22"/>
    </row>
    <row r="80" spans="1:62" s="19" customFormat="1" x14ac:dyDescent="0.35">
      <c r="A80" s="19" t="s">
        <v>15</v>
      </c>
      <c r="B80" s="19" t="s">
        <v>19</v>
      </c>
      <c r="C80" s="20">
        <v>44877</v>
      </c>
      <c r="D80" s="21">
        <v>0.58993672649455298</v>
      </c>
      <c r="E80" s="21">
        <v>0.33006327350544701</v>
      </c>
      <c r="F80" s="21">
        <v>0.532903504825194</v>
      </c>
      <c r="G80" s="21">
        <v>0.38709649517480599</v>
      </c>
      <c r="H80" s="22">
        <v>6.3162781476643302</v>
      </c>
      <c r="I80" s="22">
        <v>4.4856670954700304</v>
      </c>
      <c r="J80" s="22">
        <v>10.8019452431344</v>
      </c>
      <c r="K80" s="19">
        <v>1.88</v>
      </c>
      <c r="L80" s="19">
        <v>2.58</v>
      </c>
      <c r="M80" s="23">
        <v>2.0680000000000001</v>
      </c>
      <c r="N80" s="23">
        <v>2.8380000000000001</v>
      </c>
      <c r="O80" s="19">
        <v>2</v>
      </c>
      <c r="P80" s="19">
        <v>7</v>
      </c>
      <c r="Q80" s="19">
        <v>2</v>
      </c>
      <c r="AS80" s="19" t="s">
        <v>73</v>
      </c>
      <c r="AX80" s="19" t="s">
        <v>92</v>
      </c>
      <c r="AY80" s="19">
        <f>(7/5)+1</f>
        <v>2.4</v>
      </c>
      <c r="BA80" s="19" t="s">
        <v>73</v>
      </c>
      <c r="BD80" s="19" t="s">
        <v>75</v>
      </c>
      <c r="BE80" s="19">
        <f>(5/4)+1</f>
        <v>2.25</v>
      </c>
      <c r="BG80" s="24">
        <v>5.5</v>
      </c>
      <c r="BH80" s="19">
        <v>5.5</v>
      </c>
      <c r="BI80" s="22"/>
      <c r="BJ80" s="22"/>
    </row>
    <row r="81" spans="1:62" s="19" customFormat="1" x14ac:dyDescent="0.35">
      <c r="A81" s="19" t="s">
        <v>20</v>
      </c>
      <c r="B81" s="19" t="s">
        <v>12</v>
      </c>
      <c r="C81" s="20">
        <v>44877</v>
      </c>
      <c r="D81" s="21">
        <v>0.56685090726959197</v>
      </c>
      <c r="E81" s="21">
        <v>0.35314909273040801</v>
      </c>
      <c r="F81" s="21">
        <v>0.55090031014014196</v>
      </c>
      <c r="G81" s="21">
        <v>0.36909968985985803</v>
      </c>
      <c r="H81" s="22">
        <v>5.8067448671954303</v>
      </c>
      <c r="I81" s="22">
        <v>4.4502510957017503</v>
      </c>
      <c r="J81" s="22">
        <v>10.2569959628972</v>
      </c>
      <c r="K81" s="19">
        <v>1.82</v>
      </c>
      <c r="L81" s="19">
        <v>2.71</v>
      </c>
      <c r="M81" s="23">
        <v>2.0019999999999998</v>
      </c>
      <c r="N81" s="23">
        <v>2.9809999999999999</v>
      </c>
      <c r="O81" s="19">
        <v>1.5333333333333332</v>
      </c>
      <c r="P81" s="19">
        <v>7.5</v>
      </c>
      <c r="Q81" s="19">
        <v>3</v>
      </c>
      <c r="AS81" s="19" t="s">
        <v>72</v>
      </c>
      <c r="AT81" s="19">
        <v>3</v>
      </c>
      <c r="AV81" s="19" t="s">
        <v>71</v>
      </c>
      <c r="AX81" s="19" t="s">
        <v>73</v>
      </c>
      <c r="BA81" s="19" t="s">
        <v>77</v>
      </c>
      <c r="BB81" s="19">
        <f>(6/5)+1</f>
        <v>2.2000000000000002</v>
      </c>
      <c r="BD81" s="19" t="s">
        <v>73</v>
      </c>
      <c r="BG81" s="19">
        <v>6.1</v>
      </c>
      <c r="BH81" s="19">
        <v>4.5999999999999996</v>
      </c>
      <c r="BI81" s="22"/>
      <c r="BJ81" s="22"/>
    </row>
    <row r="82" spans="1:62" s="19" customFormat="1" x14ac:dyDescent="0.35">
      <c r="A82" s="19" t="s">
        <v>21</v>
      </c>
      <c r="B82" s="19" t="s">
        <v>79</v>
      </c>
      <c r="C82" s="20">
        <v>44877</v>
      </c>
      <c r="D82" s="21">
        <v>0.73406760608792998</v>
      </c>
      <c r="E82" s="21">
        <v>0.185932393912071</v>
      </c>
      <c r="F82" s="21">
        <v>0.499145917822992</v>
      </c>
      <c r="G82" s="21">
        <v>0.42085408217700798</v>
      </c>
      <c r="H82" s="22">
        <v>5.1321957887475103</v>
      </c>
      <c r="I82" s="22">
        <v>4.6710659966558996</v>
      </c>
      <c r="J82" s="22">
        <v>9.8032617854034108</v>
      </c>
      <c r="K82" s="19">
        <v>2</v>
      </c>
      <c r="L82" s="19">
        <v>2.38</v>
      </c>
      <c r="M82" s="23">
        <v>2.2000000000000002</v>
      </c>
      <c r="N82" s="23">
        <v>2.6179999999999999</v>
      </c>
      <c r="O82" s="19">
        <v>1.5</v>
      </c>
      <c r="P82" s="19">
        <v>8</v>
      </c>
      <c r="Q82" s="19">
        <v>3.1</v>
      </c>
      <c r="AS82" s="19" t="s">
        <v>72</v>
      </c>
      <c r="AT82" s="19">
        <v>3.1</v>
      </c>
      <c r="AV82" s="19" t="s">
        <v>71</v>
      </c>
      <c r="AX82" s="19" t="s">
        <v>73</v>
      </c>
      <c r="BA82" s="19" t="s">
        <v>77</v>
      </c>
      <c r="BB82" s="19">
        <f>(6/5)+1</f>
        <v>2.2000000000000002</v>
      </c>
      <c r="BD82" s="19" t="s">
        <v>73</v>
      </c>
      <c r="BG82" s="19">
        <v>5.8</v>
      </c>
      <c r="BH82" s="19">
        <v>4.8</v>
      </c>
      <c r="BI82" s="22"/>
      <c r="BJ82" s="22"/>
    </row>
    <row r="83" spans="1:62" s="19" customFormat="1" x14ac:dyDescent="0.35">
      <c r="A83" s="19" t="s">
        <v>14</v>
      </c>
      <c r="B83" s="19" t="s">
        <v>18</v>
      </c>
      <c r="C83" s="20">
        <v>44877</v>
      </c>
      <c r="D83" s="21">
        <v>0.399071528202806</v>
      </c>
      <c r="E83" s="21">
        <v>0.52092847179719404</v>
      </c>
      <c r="F83" s="21">
        <v>0.366177958641701</v>
      </c>
      <c r="G83" s="21">
        <v>0.55382204135829904</v>
      </c>
      <c r="H83" s="22">
        <v>3.4814691597340901</v>
      </c>
      <c r="I83" s="22">
        <v>6.1859355975085704</v>
      </c>
      <c r="J83" s="22">
        <v>9.6674047572426502</v>
      </c>
      <c r="K83" s="19">
        <v>2.73</v>
      </c>
      <c r="L83" s="19">
        <v>1.81</v>
      </c>
      <c r="M83" s="23">
        <v>3.0030000000000001</v>
      </c>
      <c r="N83" s="23">
        <v>1.9910000000000001</v>
      </c>
      <c r="O83" s="19">
        <v>3.6</v>
      </c>
      <c r="P83" s="19">
        <v>8</v>
      </c>
      <c r="Q83" s="19">
        <v>1.4</v>
      </c>
      <c r="AS83" s="19" t="s">
        <v>70</v>
      </c>
      <c r="AT83" s="19">
        <v>3.6</v>
      </c>
      <c r="AV83" s="19" t="s">
        <v>71</v>
      </c>
      <c r="AX83" s="19" t="s">
        <v>73</v>
      </c>
      <c r="BA83" s="19" t="s">
        <v>73</v>
      </c>
      <c r="BD83" s="19" t="s">
        <v>73</v>
      </c>
      <c r="BG83" s="19">
        <v>4.3</v>
      </c>
      <c r="BH83" s="19">
        <v>5.9</v>
      </c>
      <c r="BI83" s="22"/>
      <c r="BJ83" s="22"/>
    </row>
    <row r="84" spans="1:62" s="19" customFormat="1" x14ac:dyDescent="0.35">
      <c r="A84" s="19" t="s">
        <v>81</v>
      </c>
      <c r="B84" s="19" t="s">
        <v>13</v>
      </c>
      <c r="C84" s="20">
        <v>44878</v>
      </c>
      <c r="D84" s="21">
        <v>0.64764101424958698</v>
      </c>
      <c r="E84" s="21">
        <v>0.27235898575041301</v>
      </c>
      <c r="F84" s="21">
        <v>0.59510422346033198</v>
      </c>
      <c r="G84" s="21">
        <v>0.324895776539668</v>
      </c>
      <c r="H84" s="22">
        <v>6.98279587341605</v>
      </c>
      <c r="I84" s="22">
        <v>4.83465092024589</v>
      </c>
      <c r="J84" s="22">
        <v>11.817446793661899</v>
      </c>
      <c r="K84" s="19">
        <v>1.68</v>
      </c>
      <c r="L84" s="19">
        <v>3.08</v>
      </c>
      <c r="M84" s="23">
        <v>1.8480000000000001</v>
      </c>
      <c r="N84" s="23">
        <v>3.3879999999999999</v>
      </c>
      <c r="O84" s="19">
        <v>1.3</v>
      </c>
      <c r="P84" s="19">
        <v>8.5</v>
      </c>
      <c r="Q84" s="19">
        <v>4.3333333333333339</v>
      </c>
      <c r="AS84" s="19" t="s">
        <v>72</v>
      </c>
      <c r="AT84" s="19">
        <v>4.3333333333333339</v>
      </c>
      <c r="AV84" s="19" t="s">
        <v>71</v>
      </c>
      <c r="AX84" s="19" t="s">
        <v>73</v>
      </c>
      <c r="BA84" s="19" t="s">
        <v>77</v>
      </c>
      <c r="BB84" s="19">
        <f>(8/5)+1</f>
        <v>2.6</v>
      </c>
      <c r="BD84" s="19" t="s">
        <v>75</v>
      </c>
      <c r="BE84" s="19">
        <v>2</v>
      </c>
      <c r="BG84" s="19">
        <v>6.6</v>
      </c>
      <c r="BH84" s="19">
        <v>4.5999999999999996</v>
      </c>
      <c r="BI84" s="22"/>
      <c r="BJ84" s="22"/>
    </row>
    <row r="85" spans="1:62" s="19" customFormat="1" x14ac:dyDescent="0.35">
      <c r="A85" s="19" t="s">
        <v>9</v>
      </c>
      <c r="B85" s="19" t="s">
        <v>82</v>
      </c>
      <c r="C85" s="20">
        <v>44878</v>
      </c>
      <c r="D85" s="21">
        <v>0.62735350889763297</v>
      </c>
      <c r="E85" s="21">
        <v>0.29264649110236701</v>
      </c>
      <c r="F85" s="21">
        <v>0.42452934882433302</v>
      </c>
      <c r="G85" s="21">
        <v>0.49547065117566702</v>
      </c>
      <c r="H85" s="22">
        <v>5.0876958955148197</v>
      </c>
      <c r="I85" s="22">
        <v>5.8305862266040904</v>
      </c>
      <c r="J85" s="22">
        <v>10.918282122118899</v>
      </c>
      <c r="K85" s="19">
        <v>2.36</v>
      </c>
      <c r="L85" s="19">
        <v>2.02</v>
      </c>
      <c r="M85" s="23">
        <v>2.5960000000000001</v>
      </c>
      <c r="N85" s="23">
        <v>2.222</v>
      </c>
      <c r="O85" s="19">
        <v>2.1</v>
      </c>
      <c r="P85" s="19">
        <v>7.5</v>
      </c>
      <c r="Q85" s="19">
        <v>1.9090909090909092</v>
      </c>
      <c r="AS85" s="19" t="s">
        <v>73</v>
      </c>
      <c r="AX85" s="19" t="s">
        <v>73</v>
      </c>
      <c r="BA85" s="19" t="s">
        <v>92</v>
      </c>
      <c r="BB85" s="19">
        <f>(7/5)+1</f>
        <v>2.4</v>
      </c>
      <c r="BD85" s="19" t="s">
        <v>75</v>
      </c>
      <c r="BE85" s="19">
        <f>(5/4)+1</f>
        <v>2.25</v>
      </c>
    </row>
    <row r="86" spans="1:62" x14ac:dyDescent="0.35">
      <c r="C86" s="10"/>
      <c r="D86" s="8"/>
      <c r="E86" s="8"/>
      <c r="F86" s="8"/>
      <c r="G86" s="8"/>
      <c r="H86" s="2"/>
      <c r="I86" s="2"/>
      <c r="J86" s="2"/>
      <c r="K86" s="9"/>
      <c r="L86" s="9"/>
      <c r="M86" s="6"/>
      <c r="N86" s="6"/>
      <c r="O86" s="9"/>
    </row>
    <row r="87" spans="1:62" x14ac:dyDescent="0.35">
      <c r="C87" s="10"/>
      <c r="D87" s="8"/>
      <c r="E87" s="8"/>
      <c r="F87" s="8"/>
      <c r="G87" s="8"/>
      <c r="H87" s="2"/>
      <c r="I87" s="2"/>
      <c r="J87" s="2"/>
      <c r="K87" s="9"/>
      <c r="L87" s="9"/>
      <c r="M87" s="6"/>
      <c r="N87" s="6"/>
      <c r="O87" s="9"/>
    </row>
    <row r="88" spans="1:62" x14ac:dyDescent="0.35">
      <c r="C88" s="10"/>
      <c r="D88" s="8"/>
      <c r="E88" s="8"/>
      <c r="F88" s="8"/>
      <c r="G88" s="8"/>
      <c r="H88" s="2"/>
      <c r="I88" s="2"/>
      <c r="J88" s="2"/>
      <c r="K88" s="9"/>
      <c r="L88" s="9"/>
      <c r="M88" s="6"/>
      <c r="N88" s="6"/>
      <c r="O88" s="9"/>
    </row>
    <row r="89" spans="1:62" x14ac:dyDescent="0.35">
      <c r="C89" s="10"/>
      <c r="D89" s="8"/>
      <c r="E89" s="8"/>
      <c r="F89" s="8"/>
      <c r="G89" s="8"/>
      <c r="H89" s="2"/>
      <c r="I89" s="2"/>
      <c r="J89" s="2"/>
      <c r="K89" s="9"/>
      <c r="L89" s="9"/>
      <c r="M89" s="6"/>
      <c r="N89" s="6"/>
      <c r="O89" s="9"/>
    </row>
    <row r="90" spans="1:62" x14ac:dyDescent="0.35">
      <c r="C90" s="10"/>
      <c r="D90" s="8"/>
      <c r="E90" s="8"/>
      <c r="F90" s="8"/>
      <c r="G90" s="8"/>
      <c r="H90" s="2"/>
      <c r="I90" s="2"/>
      <c r="J90" s="2"/>
      <c r="K90" s="9"/>
      <c r="L90" s="9"/>
      <c r="M90" s="6"/>
      <c r="N90" s="6"/>
      <c r="O90" s="9"/>
    </row>
    <row r="91" spans="1:62" x14ac:dyDescent="0.35">
      <c r="C91" s="10"/>
      <c r="D91" s="8"/>
      <c r="E91" s="8"/>
      <c r="F91" s="8"/>
      <c r="G91" s="8"/>
      <c r="H91" s="2"/>
      <c r="I91" s="2"/>
      <c r="J91" s="2"/>
      <c r="K91" s="9"/>
      <c r="L91" s="9"/>
      <c r="M91" s="6"/>
      <c r="N91" s="6"/>
      <c r="O91" s="9"/>
    </row>
    <row r="92" spans="1:62" x14ac:dyDescent="0.35">
      <c r="C92" s="10"/>
      <c r="D92" s="8"/>
      <c r="E92" s="8"/>
      <c r="F92" s="8"/>
      <c r="G92" s="8"/>
      <c r="H92" s="2"/>
      <c r="I92" s="2"/>
      <c r="J92" s="2"/>
      <c r="K92" s="9"/>
      <c r="L92" s="9"/>
      <c r="M92" s="6"/>
      <c r="N92" s="6"/>
      <c r="O92" s="9"/>
    </row>
    <row r="93" spans="1:62" x14ac:dyDescent="0.35">
      <c r="C93" s="10"/>
      <c r="D93" s="8"/>
      <c r="E93" s="8"/>
      <c r="F93" s="8"/>
      <c r="G93" s="8"/>
      <c r="H93" s="2"/>
      <c r="I93" s="2"/>
      <c r="J93" s="2"/>
      <c r="K93" s="9"/>
      <c r="L93" s="9"/>
      <c r="M93" s="6"/>
      <c r="N93" s="6"/>
      <c r="O93" s="9"/>
    </row>
    <row r="94" spans="1:62" x14ac:dyDescent="0.35">
      <c r="C94" s="10"/>
      <c r="D94" s="8"/>
      <c r="E94" s="8"/>
      <c r="F94" s="8"/>
      <c r="G94" s="8"/>
      <c r="H94" s="2"/>
      <c r="I94" s="2"/>
      <c r="J94" s="2"/>
      <c r="K94" s="9"/>
      <c r="L94" s="9"/>
      <c r="M94" s="6"/>
      <c r="N94" s="6"/>
      <c r="O94" s="9"/>
    </row>
    <row r="95" spans="1:62" x14ac:dyDescent="0.35">
      <c r="C95" s="10"/>
      <c r="D95" s="8"/>
      <c r="E95" s="8"/>
      <c r="F95" s="8"/>
      <c r="G95" s="8"/>
      <c r="H95" s="2"/>
      <c r="I95" s="2"/>
      <c r="J95" s="2"/>
      <c r="K95" s="9"/>
      <c r="L95" s="9"/>
      <c r="M95" s="6"/>
      <c r="N95" s="6"/>
      <c r="O95" s="9"/>
    </row>
    <row r="96" spans="1:62" x14ac:dyDescent="0.35">
      <c r="C96" s="10"/>
      <c r="D96" s="8"/>
      <c r="E96" s="8"/>
      <c r="F96" s="8"/>
      <c r="G96" s="8"/>
      <c r="H96" s="2"/>
      <c r="I96" s="2"/>
      <c r="J96" s="2"/>
      <c r="K96" s="9"/>
      <c r="L96" s="9"/>
      <c r="M96" s="6"/>
      <c r="N96" s="6"/>
      <c r="O96" s="9"/>
    </row>
    <row r="97" spans="3:15" x14ac:dyDescent="0.35">
      <c r="C97" s="10"/>
      <c r="D97" s="8"/>
      <c r="E97" s="8"/>
      <c r="F97" s="8"/>
      <c r="G97" s="8"/>
      <c r="H97" s="2"/>
      <c r="I97" s="2"/>
      <c r="J97" s="2"/>
      <c r="M97" s="6"/>
      <c r="N97" s="6"/>
      <c r="O97" s="9"/>
    </row>
    <row r="98" spans="3:15" x14ac:dyDescent="0.35">
      <c r="C98" s="10"/>
      <c r="D98" s="8"/>
      <c r="E98" s="8"/>
      <c r="F98" s="8"/>
      <c r="G98" s="8"/>
      <c r="H98" s="2"/>
      <c r="I98" s="2"/>
      <c r="J98" s="2"/>
      <c r="M98" s="6"/>
      <c r="N98" s="6"/>
      <c r="O98" s="9"/>
    </row>
    <row r="99" spans="3:15" x14ac:dyDescent="0.35">
      <c r="C99" s="10"/>
      <c r="D99" s="8"/>
      <c r="E99" s="8"/>
      <c r="F99" s="8"/>
      <c r="G99" s="8"/>
      <c r="H99" s="2"/>
      <c r="I99" s="2"/>
      <c r="J99" s="2"/>
      <c r="M99" s="6"/>
      <c r="N99" s="6"/>
      <c r="O99" s="9"/>
    </row>
    <row r="100" spans="3:15" x14ac:dyDescent="0.35">
      <c r="C100" s="10"/>
      <c r="D100" s="8"/>
      <c r="E100" s="8"/>
      <c r="F100" s="8"/>
      <c r="G100" s="8"/>
      <c r="H100" s="2"/>
      <c r="I100" s="2"/>
      <c r="J100" s="2"/>
      <c r="M100" s="6"/>
      <c r="N100" s="6"/>
      <c r="O100" s="9"/>
    </row>
    <row r="101" spans="3:15" x14ac:dyDescent="0.35">
      <c r="C101" s="10"/>
      <c r="D101" s="8"/>
      <c r="E101" s="8"/>
      <c r="F101" s="8"/>
      <c r="G101" s="8"/>
      <c r="H101" s="2"/>
      <c r="I101" s="2"/>
      <c r="J101" s="2"/>
      <c r="M101" s="6"/>
      <c r="N101" s="6"/>
      <c r="O101" s="9"/>
    </row>
    <row r="102" spans="3:15" x14ac:dyDescent="0.35">
      <c r="D102" s="8"/>
      <c r="E102" s="8"/>
      <c r="F102" s="8"/>
      <c r="G102" s="8"/>
      <c r="H102" s="2"/>
      <c r="I102" s="2"/>
      <c r="J102" s="2"/>
      <c r="M102" s="6"/>
      <c r="N102" s="6"/>
      <c r="O102" s="9"/>
    </row>
    <row r="103" spans="3:15" x14ac:dyDescent="0.35">
      <c r="D103" s="8"/>
      <c r="E103" s="8"/>
      <c r="F103" s="8"/>
      <c r="G103" s="8"/>
      <c r="H103" s="2"/>
      <c r="I103" s="2"/>
      <c r="J103" s="2"/>
      <c r="M103" s="6"/>
      <c r="N103" s="6"/>
      <c r="O103" s="9"/>
    </row>
    <row r="104" spans="3:15" x14ac:dyDescent="0.35">
      <c r="D104" s="8"/>
      <c r="E104" s="8"/>
      <c r="F104" s="8"/>
      <c r="G104" s="8"/>
      <c r="H104" s="2"/>
      <c r="I104" s="2"/>
      <c r="J104" s="2"/>
      <c r="M104" s="6"/>
      <c r="N104" s="6"/>
      <c r="O104" s="9"/>
    </row>
    <row r="105" spans="3:15" x14ac:dyDescent="0.35">
      <c r="D105" s="8"/>
      <c r="E105" s="8"/>
      <c r="F105" s="8"/>
      <c r="G105" s="8"/>
      <c r="H105" s="2"/>
      <c r="I105" s="2"/>
      <c r="J105" s="2"/>
      <c r="M105" s="6"/>
      <c r="N105" s="6"/>
      <c r="O105" s="9"/>
    </row>
    <row r="106" spans="3:15" x14ac:dyDescent="0.35">
      <c r="D106" s="8"/>
      <c r="E106" s="8"/>
      <c r="F106" s="8"/>
      <c r="G106" s="8"/>
      <c r="H106" s="2"/>
      <c r="I106" s="2"/>
      <c r="J106" s="2"/>
      <c r="M106" s="6"/>
      <c r="N106" s="6"/>
      <c r="O106" s="9"/>
    </row>
    <row r="107" spans="3:15" x14ac:dyDescent="0.35">
      <c r="D107" s="8"/>
      <c r="E107" s="8"/>
      <c r="F107" s="8"/>
      <c r="G107" s="8"/>
      <c r="H107" s="2"/>
      <c r="I107" s="2"/>
      <c r="J107" s="2"/>
      <c r="M107" s="6"/>
      <c r="N107" s="6"/>
      <c r="O107" s="9"/>
    </row>
    <row r="108" spans="3:15" x14ac:dyDescent="0.35">
      <c r="D108" s="8"/>
      <c r="E108" s="8"/>
      <c r="F108" s="8"/>
      <c r="G108" s="8"/>
      <c r="H108" s="2"/>
      <c r="I108" s="2"/>
      <c r="J108" s="2"/>
      <c r="M108" s="6"/>
      <c r="N108" s="6"/>
      <c r="O108" s="9"/>
    </row>
    <row r="109" spans="3:15" x14ac:dyDescent="0.35">
      <c r="D109" s="8"/>
      <c r="E109" s="8"/>
      <c r="F109" s="8"/>
      <c r="G109" s="8"/>
      <c r="H109" s="2"/>
      <c r="I109" s="2"/>
      <c r="J109" s="2"/>
      <c r="M109" s="6"/>
      <c r="N109" s="6"/>
      <c r="O109" s="9"/>
    </row>
    <row r="110" spans="3:15" x14ac:dyDescent="0.35">
      <c r="D110" s="8"/>
      <c r="E110" s="8"/>
      <c r="F110" s="8"/>
      <c r="G110" s="8"/>
      <c r="H110" s="2"/>
      <c r="I110" s="2"/>
      <c r="J110" s="2"/>
      <c r="M110" s="6"/>
      <c r="N110" s="6"/>
      <c r="O110" s="9"/>
    </row>
    <row r="111" spans="3:15" x14ac:dyDescent="0.35">
      <c r="D111" s="8"/>
      <c r="E111" s="8"/>
      <c r="F111" s="8"/>
      <c r="G111" s="8"/>
      <c r="H111" s="2"/>
      <c r="I111" s="2"/>
      <c r="J111" s="2"/>
      <c r="M111" s="6"/>
      <c r="N111" s="6"/>
      <c r="O111" s="9"/>
    </row>
    <row r="112" spans="3:15" x14ac:dyDescent="0.35">
      <c r="D112" s="8"/>
      <c r="E112" s="8"/>
      <c r="F112" s="8"/>
      <c r="G112" s="8"/>
      <c r="H112" s="2"/>
      <c r="I112" s="2"/>
      <c r="J112" s="2"/>
      <c r="M112" s="6"/>
      <c r="N112" s="6"/>
      <c r="O112" s="9"/>
    </row>
    <row r="113" spans="4:15" x14ac:dyDescent="0.35">
      <c r="D113" s="8"/>
      <c r="E113" s="8"/>
      <c r="F113" s="8"/>
      <c r="G113" s="8"/>
      <c r="H113" s="2"/>
      <c r="I113" s="2"/>
      <c r="J113" s="2"/>
      <c r="M113" s="6"/>
      <c r="N113" s="6"/>
      <c r="O113" s="9"/>
    </row>
    <row r="114" spans="4:15" x14ac:dyDescent="0.35">
      <c r="D114" s="8"/>
      <c r="E114" s="8"/>
      <c r="F114" s="8"/>
      <c r="G114" s="8"/>
      <c r="H114" s="2"/>
      <c r="I114" s="2"/>
      <c r="J114" s="2"/>
      <c r="M114" s="6"/>
      <c r="N114" s="6"/>
      <c r="O114" s="9"/>
    </row>
    <row r="115" spans="4:15" x14ac:dyDescent="0.35">
      <c r="D115" s="8"/>
      <c r="E115" s="8"/>
      <c r="F115" s="8"/>
      <c r="G115" s="8"/>
      <c r="H115" s="2"/>
      <c r="I115" s="2"/>
      <c r="J115" s="2"/>
      <c r="M115" s="6"/>
      <c r="N115" s="6"/>
      <c r="O115" s="9"/>
    </row>
    <row r="116" spans="4:15" x14ac:dyDescent="0.35">
      <c r="D116" s="8"/>
      <c r="E116" s="8"/>
      <c r="F116" s="8"/>
      <c r="G116" s="8"/>
      <c r="H116" s="2"/>
      <c r="I116" s="2"/>
      <c r="J116" s="2"/>
      <c r="M116" s="6"/>
      <c r="N116" s="6"/>
      <c r="O116" s="9"/>
    </row>
    <row r="117" spans="4:15" x14ac:dyDescent="0.35">
      <c r="D117" s="8"/>
      <c r="E117" s="8"/>
      <c r="F117" s="8"/>
      <c r="G117" s="8"/>
      <c r="H117" s="2"/>
      <c r="I117" s="2"/>
      <c r="J117" s="2"/>
      <c r="M117" s="6"/>
      <c r="N117" s="6"/>
      <c r="O117" s="9"/>
    </row>
    <row r="118" spans="4:15" x14ac:dyDescent="0.35">
      <c r="D118" s="8"/>
      <c r="E118" s="8"/>
      <c r="F118" s="8"/>
      <c r="G118" s="8"/>
      <c r="H118" s="2"/>
      <c r="I118" s="2"/>
      <c r="J118" s="2"/>
      <c r="M118" s="6"/>
      <c r="N118" s="6"/>
      <c r="O118" s="9"/>
    </row>
    <row r="119" spans="4:15" x14ac:dyDescent="0.35">
      <c r="D119" s="8"/>
      <c r="E119" s="8"/>
      <c r="F119" s="8"/>
      <c r="G119" s="8"/>
      <c r="H119" s="2"/>
      <c r="I119" s="2"/>
      <c r="J119" s="2"/>
      <c r="M119" s="6"/>
      <c r="N119" s="6"/>
      <c r="O119" s="9"/>
    </row>
    <row r="120" spans="4:15" x14ac:dyDescent="0.35">
      <c r="D120" s="8"/>
      <c r="E120" s="8"/>
      <c r="F120" s="8"/>
      <c r="G120" s="8"/>
      <c r="H120" s="2"/>
      <c r="I120" s="2"/>
      <c r="J120" s="2"/>
      <c r="M120" s="6"/>
      <c r="N120" s="6"/>
      <c r="O120" s="9"/>
    </row>
    <row r="121" spans="4:15" x14ac:dyDescent="0.35">
      <c r="D121" s="8"/>
      <c r="E121" s="8"/>
      <c r="F121" s="8"/>
      <c r="G121" s="8"/>
      <c r="H121" s="2"/>
      <c r="I121" s="2"/>
      <c r="J121" s="2"/>
      <c r="M121" s="6"/>
      <c r="N121" s="6"/>
      <c r="O121" s="9"/>
    </row>
    <row r="122" spans="4:15" x14ac:dyDescent="0.35">
      <c r="D122" s="8"/>
      <c r="E122" s="8"/>
      <c r="F122" s="8"/>
      <c r="G122" s="8"/>
      <c r="H122" s="2"/>
      <c r="I122" s="2"/>
      <c r="J122" s="2"/>
      <c r="M122" s="6"/>
      <c r="N122" s="6"/>
      <c r="O122" s="9"/>
    </row>
    <row r="123" spans="4:15" x14ac:dyDescent="0.35">
      <c r="D123" s="8"/>
      <c r="E123" s="8"/>
      <c r="F123" s="8"/>
      <c r="G123" s="8"/>
      <c r="H123" s="2"/>
      <c r="I123" s="2"/>
      <c r="J123" s="2"/>
      <c r="M123" s="6"/>
      <c r="N123" s="6"/>
      <c r="O123" s="9"/>
    </row>
    <row r="124" spans="4:15" x14ac:dyDescent="0.35">
      <c r="D124" s="8"/>
      <c r="E124" s="8"/>
      <c r="F124" s="8"/>
      <c r="G124" s="8"/>
      <c r="H124" s="2"/>
      <c r="I124" s="2"/>
      <c r="J124" s="2"/>
      <c r="M124" s="6"/>
      <c r="N124" s="6"/>
      <c r="O124" s="9"/>
    </row>
    <row r="125" spans="4:15" x14ac:dyDescent="0.35">
      <c r="D125" s="8"/>
      <c r="E125" s="8"/>
      <c r="F125" s="8"/>
      <c r="G125" s="8"/>
      <c r="H125" s="2"/>
      <c r="I125" s="2"/>
      <c r="J125" s="2"/>
      <c r="M125" s="6"/>
      <c r="N125" s="6"/>
      <c r="O125" s="9"/>
    </row>
    <row r="126" spans="4:15" x14ac:dyDescent="0.35">
      <c r="D126" s="8"/>
      <c r="E126" s="8"/>
      <c r="F126" s="8"/>
      <c r="G126" s="8"/>
      <c r="H126" s="2"/>
      <c r="I126" s="2"/>
      <c r="J126" s="2"/>
      <c r="M126" s="6"/>
      <c r="N126" s="6"/>
      <c r="O126" s="9"/>
    </row>
    <row r="127" spans="4:15" x14ac:dyDescent="0.35">
      <c r="D127" s="8"/>
      <c r="E127" s="8"/>
      <c r="F127" s="8"/>
      <c r="G127" s="8"/>
      <c r="H127" s="2"/>
      <c r="I127" s="2"/>
      <c r="J127" s="2"/>
      <c r="M127" s="6"/>
      <c r="N127" s="6"/>
      <c r="O127" s="9"/>
    </row>
    <row r="128" spans="4:15" x14ac:dyDescent="0.35">
      <c r="D128" s="8"/>
      <c r="E128" s="8"/>
      <c r="F128" s="8"/>
      <c r="G128" s="8"/>
      <c r="H128" s="2"/>
      <c r="I128" s="2"/>
      <c r="J128" s="2"/>
      <c r="M128" s="6"/>
      <c r="N128" s="6"/>
      <c r="O128" s="9"/>
    </row>
    <row r="129" spans="4:15" x14ac:dyDescent="0.35">
      <c r="D129" s="8"/>
      <c r="E129" s="8"/>
      <c r="F129" s="8"/>
      <c r="G129" s="8"/>
      <c r="H129" s="2"/>
      <c r="I129" s="2"/>
      <c r="J129" s="2"/>
      <c r="M129" s="6"/>
      <c r="N129" s="6"/>
      <c r="O129" s="9"/>
    </row>
    <row r="130" spans="4:15" x14ac:dyDescent="0.35">
      <c r="D130" s="8"/>
      <c r="E130" s="8"/>
      <c r="F130" s="8"/>
      <c r="G130" s="8"/>
      <c r="H130" s="2"/>
      <c r="I130" s="2"/>
      <c r="J130" s="2"/>
      <c r="M130" s="6"/>
      <c r="N130" s="6"/>
      <c r="O130" s="9"/>
    </row>
    <row r="131" spans="4:15" x14ac:dyDescent="0.35">
      <c r="D131" s="8"/>
      <c r="E131" s="8"/>
      <c r="F131" s="8"/>
      <c r="G131" s="8"/>
      <c r="H131" s="2"/>
      <c r="I131" s="2"/>
      <c r="J131" s="2"/>
      <c r="M131" s="6"/>
      <c r="N131" s="6"/>
      <c r="O131" s="9"/>
    </row>
    <row r="132" spans="4:15" x14ac:dyDescent="0.35">
      <c r="D132" s="8"/>
      <c r="E132" s="8"/>
      <c r="F132" s="8"/>
      <c r="G132" s="8"/>
      <c r="H132" s="2"/>
      <c r="I132" s="2"/>
      <c r="J132" s="2"/>
      <c r="M132" s="6"/>
      <c r="N132" s="6"/>
      <c r="O132" s="9"/>
    </row>
    <row r="133" spans="4:15" x14ac:dyDescent="0.35">
      <c r="D133" s="8"/>
      <c r="E133" s="8"/>
      <c r="F133" s="8"/>
      <c r="G133" s="8"/>
      <c r="H133" s="2"/>
      <c r="I133" s="2"/>
      <c r="J133" s="2"/>
      <c r="M133" s="6"/>
      <c r="N133" s="6"/>
      <c r="O133" s="9"/>
    </row>
    <row r="134" spans="4:15" x14ac:dyDescent="0.35">
      <c r="D134" s="8"/>
      <c r="E134" s="8"/>
      <c r="F134" s="8"/>
      <c r="G134" s="8"/>
      <c r="H134" s="2"/>
      <c r="I134" s="2"/>
      <c r="J134" s="2"/>
      <c r="M134" s="6"/>
      <c r="N134" s="6"/>
      <c r="O134" s="9"/>
    </row>
    <row r="135" spans="4:15" x14ac:dyDescent="0.35">
      <c r="D135" s="8"/>
      <c r="E135" s="8"/>
      <c r="F135" s="8"/>
      <c r="G135" s="8"/>
      <c r="H135" s="2"/>
      <c r="I135" s="2"/>
      <c r="J135" s="2"/>
      <c r="M135" s="6"/>
      <c r="N135" s="6"/>
      <c r="O135" s="9"/>
    </row>
    <row r="136" spans="4:15" x14ac:dyDescent="0.35">
      <c r="D136" s="8"/>
      <c r="E136" s="8"/>
      <c r="F136" s="8"/>
      <c r="G136" s="8"/>
      <c r="H136" s="2"/>
      <c r="I136" s="2"/>
      <c r="J136" s="2"/>
      <c r="M136" s="6"/>
      <c r="N136" s="6"/>
      <c r="O136" s="9"/>
    </row>
    <row r="137" spans="4:15" x14ac:dyDescent="0.35">
      <c r="D137" s="8"/>
      <c r="E137" s="8"/>
      <c r="F137" s="8"/>
      <c r="G137" s="8"/>
      <c r="H137" s="2"/>
      <c r="I137" s="2"/>
      <c r="J137" s="2"/>
      <c r="M137" s="6"/>
      <c r="N137" s="6"/>
      <c r="O137" s="9"/>
    </row>
    <row r="138" spans="4:15" x14ac:dyDescent="0.35">
      <c r="D138" s="8"/>
      <c r="E138" s="8"/>
      <c r="F138" s="8"/>
      <c r="G138" s="8"/>
      <c r="H138" s="2"/>
      <c r="I138" s="2"/>
      <c r="J138" s="2"/>
      <c r="M138" s="6"/>
      <c r="N138" s="6"/>
      <c r="O138" s="9"/>
    </row>
    <row r="139" spans="4:15" x14ac:dyDescent="0.35">
      <c r="D139" s="8"/>
      <c r="E139" s="8"/>
      <c r="F139" s="8"/>
      <c r="G139" s="8"/>
      <c r="H139" s="2"/>
      <c r="I139" s="2"/>
      <c r="J139" s="2"/>
      <c r="M139" s="6"/>
      <c r="N139" s="6"/>
      <c r="O139" s="9"/>
    </row>
    <row r="140" spans="4:15" x14ac:dyDescent="0.35">
      <c r="D140" s="8"/>
      <c r="E140" s="8"/>
      <c r="F140" s="8"/>
      <c r="G140" s="8"/>
      <c r="H140" s="2"/>
      <c r="I140" s="2"/>
      <c r="J140" s="2"/>
      <c r="M140" s="6"/>
      <c r="N140" s="6"/>
      <c r="O140" s="9"/>
    </row>
    <row r="141" spans="4:15" x14ac:dyDescent="0.35">
      <c r="D141" s="8"/>
      <c r="E141" s="8"/>
      <c r="F141" s="8"/>
      <c r="G141" s="8"/>
      <c r="H141" s="2"/>
      <c r="I141" s="2"/>
      <c r="J141" s="2"/>
      <c r="M141" s="6"/>
      <c r="N141" s="6"/>
      <c r="O141" s="9"/>
    </row>
    <row r="142" spans="4:15" x14ac:dyDescent="0.35">
      <c r="D142" s="8"/>
      <c r="E142" s="8"/>
      <c r="F142" s="8"/>
      <c r="G142" s="8"/>
      <c r="H142" s="2"/>
      <c r="I142" s="2"/>
      <c r="J142" s="2"/>
      <c r="M142" s="6"/>
      <c r="N142" s="6"/>
      <c r="O142" s="9"/>
    </row>
    <row r="143" spans="4:15" x14ac:dyDescent="0.35">
      <c r="D143" s="8"/>
      <c r="E143" s="8"/>
      <c r="F143" s="8"/>
      <c r="G143" s="8"/>
      <c r="H143" s="2"/>
      <c r="I143" s="2"/>
      <c r="J143" s="2"/>
      <c r="M143" s="6"/>
      <c r="N143" s="6"/>
      <c r="O143" s="9"/>
    </row>
    <row r="144" spans="4:15" x14ac:dyDescent="0.35">
      <c r="D144" s="8"/>
      <c r="E144" s="8"/>
      <c r="F144" s="8"/>
      <c r="G144" s="8"/>
      <c r="H144" s="2"/>
      <c r="I144" s="2"/>
      <c r="J144" s="2"/>
      <c r="M144" s="6"/>
      <c r="N144" s="6"/>
      <c r="O144" s="9"/>
    </row>
    <row r="145" spans="4:15" x14ac:dyDescent="0.35">
      <c r="D145" s="8"/>
      <c r="E145" s="8"/>
      <c r="F145" s="8"/>
      <c r="G145" s="8"/>
      <c r="H145" s="2"/>
      <c r="I145" s="2"/>
      <c r="J145" s="2"/>
      <c r="M145" s="6"/>
      <c r="N145" s="6"/>
      <c r="O145" s="9"/>
    </row>
    <row r="146" spans="4:15" x14ac:dyDescent="0.35">
      <c r="D146" s="8"/>
      <c r="E146" s="8"/>
      <c r="F146" s="8"/>
      <c r="G146" s="8"/>
      <c r="H146" s="2"/>
      <c r="I146" s="2"/>
      <c r="J146" s="2"/>
      <c r="M146" s="6"/>
      <c r="N146" s="6"/>
      <c r="O146" s="9"/>
    </row>
    <row r="147" spans="4:15" x14ac:dyDescent="0.35">
      <c r="D147" s="8"/>
      <c r="E147" s="8"/>
      <c r="F147" s="8"/>
      <c r="G147" s="8"/>
      <c r="H147" s="2"/>
      <c r="I147" s="2"/>
      <c r="J147" s="2"/>
      <c r="M147" s="6"/>
      <c r="N147" s="6"/>
      <c r="O147" s="9"/>
    </row>
    <row r="148" spans="4:15" x14ac:dyDescent="0.35">
      <c r="D148" s="8"/>
      <c r="E148" s="8"/>
      <c r="F148" s="8"/>
      <c r="G148" s="8"/>
      <c r="H148" s="2"/>
      <c r="I148" s="2"/>
      <c r="J148" s="2"/>
      <c r="M148" s="6"/>
      <c r="N148" s="6"/>
      <c r="O148" s="9"/>
    </row>
    <row r="149" spans="4:15" x14ac:dyDescent="0.35">
      <c r="D149" s="8"/>
      <c r="E149" s="8"/>
      <c r="F149" s="8"/>
      <c r="G149" s="8"/>
      <c r="H149" s="2"/>
      <c r="I149" s="2"/>
      <c r="J149" s="2"/>
      <c r="M149" s="6"/>
      <c r="N149" s="6"/>
      <c r="O149" s="9"/>
    </row>
    <row r="150" spans="4:15" x14ac:dyDescent="0.35">
      <c r="D150" s="8"/>
      <c r="E150" s="8"/>
      <c r="F150" s="8"/>
      <c r="G150" s="8"/>
      <c r="H150" s="2"/>
      <c r="I150" s="2"/>
      <c r="J150" s="2"/>
      <c r="M150" s="6"/>
      <c r="N150" s="6"/>
      <c r="O150" s="9"/>
    </row>
    <row r="151" spans="4:15" x14ac:dyDescent="0.35">
      <c r="D151" s="8"/>
      <c r="E151" s="8"/>
      <c r="F151" s="8"/>
      <c r="G151" s="8"/>
      <c r="H151" s="2"/>
      <c r="I151" s="2"/>
      <c r="J151" s="2"/>
      <c r="M151" s="6"/>
      <c r="N151" s="6"/>
      <c r="O151" s="9"/>
    </row>
    <row r="152" spans="4:15" x14ac:dyDescent="0.35">
      <c r="D152" s="8"/>
      <c r="E152" s="8"/>
      <c r="F152" s="8"/>
      <c r="G152" s="8"/>
      <c r="H152" s="2"/>
      <c r="I152" s="2"/>
      <c r="J152" s="2"/>
      <c r="M152" s="6"/>
      <c r="N152" s="6"/>
      <c r="O152" s="9"/>
    </row>
    <row r="153" spans="4:15" x14ac:dyDescent="0.35">
      <c r="D153" s="8"/>
      <c r="E153" s="8"/>
      <c r="F153" s="8"/>
      <c r="G153" s="8"/>
      <c r="H153" s="2"/>
      <c r="I153" s="2"/>
      <c r="J153" s="2"/>
      <c r="M153" s="6"/>
      <c r="N153" s="6"/>
      <c r="O153" s="9"/>
    </row>
    <row r="154" spans="4:15" x14ac:dyDescent="0.35">
      <c r="D154" s="8"/>
      <c r="E154" s="8"/>
      <c r="F154" s="8"/>
      <c r="G154" s="8"/>
      <c r="H154" s="2"/>
      <c r="I154" s="2"/>
      <c r="J154" s="2"/>
      <c r="M154" s="6"/>
      <c r="N154" s="6"/>
      <c r="O154" s="9"/>
    </row>
    <row r="155" spans="4:15" x14ac:dyDescent="0.35">
      <c r="D155" s="8"/>
      <c r="E155" s="8"/>
      <c r="F155" s="8"/>
      <c r="G155" s="8"/>
      <c r="H155" s="2"/>
      <c r="I155" s="2"/>
      <c r="J155" s="2"/>
      <c r="M155" s="6"/>
      <c r="N155" s="6"/>
      <c r="O155" s="9"/>
    </row>
    <row r="156" spans="4:15" x14ac:dyDescent="0.35">
      <c r="D156" s="8"/>
      <c r="E156" s="8"/>
      <c r="F156" s="8"/>
      <c r="G156" s="8"/>
      <c r="H156" s="2"/>
      <c r="I156" s="2"/>
      <c r="J156" s="2"/>
      <c r="M156" s="6"/>
      <c r="N156" s="6"/>
      <c r="O156" s="9"/>
    </row>
    <row r="157" spans="4:15" x14ac:dyDescent="0.35">
      <c r="D157" s="8"/>
      <c r="E157" s="8"/>
      <c r="F157" s="8"/>
      <c r="G157" s="8"/>
      <c r="H157" s="2"/>
      <c r="I157" s="2"/>
      <c r="J157" s="2"/>
      <c r="M157" s="6"/>
      <c r="N157" s="6"/>
      <c r="O157" s="9"/>
    </row>
    <row r="158" spans="4:15" x14ac:dyDescent="0.35">
      <c r="D158" s="8"/>
      <c r="E158" s="8"/>
      <c r="F158" s="8"/>
      <c r="G158" s="8"/>
      <c r="H158" s="2"/>
      <c r="I158" s="2"/>
      <c r="J158" s="2"/>
      <c r="M158" s="6"/>
      <c r="N158" s="6"/>
      <c r="O158" s="9"/>
    </row>
    <row r="159" spans="4:15" x14ac:dyDescent="0.35">
      <c r="D159" s="8"/>
      <c r="E159" s="8"/>
      <c r="F159" s="8"/>
      <c r="G159" s="8"/>
      <c r="H159" s="2"/>
      <c r="I159" s="2"/>
      <c r="J159" s="2"/>
      <c r="M159" s="6"/>
      <c r="N159" s="6"/>
      <c r="O159" s="9"/>
    </row>
    <row r="160" spans="4:15" x14ac:dyDescent="0.35">
      <c r="D160" s="8"/>
      <c r="E160" s="8"/>
      <c r="F160" s="8"/>
      <c r="G160" s="8"/>
      <c r="H160" s="2"/>
      <c r="I160" s="2"/>
      <c r="J160" s="2"/>
      <c r="M160" s="6"/>
      <c r="N160" s="6"/>
      <c r="O160" s="9"/>
    </row>
    <row r="161" spans="4:15" x14ac:dyDescent="0.35">
      <c r="D161" s="8"/>
      <c r="E161" s="8"/>
      <c r="F161" s="8"/>
      <c r="G161" s="8"/>
      <c r="H161" s="2"/>
      <c r="I161" s="2"/>
      <c r="J161" s="2"/>
      <c r="M161" s="6"/>
      <c r="N161" s="6"/>
      <c r="O161" s="9"/>
    </row>
    <row r="162" spans="4:15" x14ac:dyDescent="0.35">
      <c r="D162" s="8"/>
      <c r="E162" s="8"/>
      <c r="F162" s="8"/>
      <c r="G162" s="8"/>
      <c r="H162" s="2"/>
      <c r="I162" s="2"/>
      <c r="J162" s="2"/>
      <c r="M162" s="6"/>
      <c r="N162" s="6"/>
      <c r="O162" s="9"/>
    </row>
    <row r="163" spans="4:15" x14ac:dyDescent="0.35">
      <c r="D163" s="8"/>
      <c r="E163" s="8"/>
      <c r="F163" s="8"/>
      <c r="G163" s="8"/>
      <c r="H163" s="2"/>
      <c r="I163" s="2"/>
      <c r="J163" s="2"/>
      <c r="M163" s="6"/>
      <c r="N163" s="6"/>
      <c r="O163" s="9"/>
    </row>
    <row r="164" spans="4:15" x14ac:dyDescent="0.35">
      <c r="D164" s="8"/>
      <c r="E164" s="8"/>
      <c r="F164" s="8"/>
      <c r="G164" s="8"/>
      <c r="H164" s="2"/>
      <c r="I164" s="2"/>
      <c r="J164" s="2"/>
      <c r="M164" s="6"/>
      <c r="N164" s="6"/>
      <c r="O164" s="9"/>
    </row>
    <row r="165" spans="4:15" x14ac:dyDescent="0.35">
      <c r="D165" s="8"/>
      <c r="E165" s="8"/>
      <c r="F165" s="8"/>
      <c r="G165" s="8"/>
      <c r="H165" s="2"/>
      <c r="I165" s="2"/>
      <c r="J165" s="2"/>
      <c r="M165" s="6"/>
      <c r="N165" s="6"/>
      <c r="O165" s="9"/>
    </row>
    <row r="166" spans="4:15" x14ac:dyDescent="0.35">
      <c r="D166" s="8"/>
      <c r="E166" s="8"/>
      <c r="F166" s="8"/>
      <c r="G166" s="8"/>
      <c r="H166" s="2"/>
      <c r="I166" s="2"/>
      <c r="J166" s="2"/>
      <c r="M166" s="6"/>
      <c r="N166" s="6"/>
      <c r="O166" s="9"/>
    </row>
    <row r="167" spans="4:15" x14ac:dyDescent="0.35">
      <c r="D167" s="8"/>
      <c r="E167" s="8"/>
      <c r="F167" s="8"/>
      <c r="G167" s="8"/>
      <c r="H167" s="2"/>
      <c r="I167" s="2"/>
      <c r="J167" s="2"/>
      <c r="M167" s="6"/>
      <c r="N167" s="6"/>
      <c r="O167" s="9"/>
    </row>
    <row r="168" spans="4:15" x14ac:dyDescent="0.35">
      <c r="D168" s="8"/>
      <c r="E168" s="8"/>
      <c r="F168" s="8"/>
      <c r="G168" s="8"/>
      <c r="H168" s="2"/>
      <c r="I168" s="2"/>
      <c r="J168" s="2"/>
      <c r="M168" s="6"/>
      <c r="N168" s="6"/>
      <c r="O168" s="9"/>
    </row>
    <row r="169" spans="4:15" x14ac:dyDescent="0.35">
      <c r="D169" s="8"/>
      <c r="E169" s="8"/>
      <c r="F169" s="8"/>
      <c r="G169" s="8"/>
      <c r="H169" s="2"/>
      <c r="I169" s="2"/>
      <c r="J169" s="2"/>
      <c r="M169" s="6"/>
      <c r="N169" s="6"/>
      <c r="O169" s="9"/>
    </row>
    <row r="170" spans="4:15" x14ac:dyDescent="0.35">
      <c r="D170" s="8"/>
      <c r="E170" s="8"/>
      <c r="F170" s="8"/>
      <c r="G170" s="8"/>
      <c r="H170" s="2"/>
      <c r="I170" s="2"/>
      <c r="J170" s="2"/>
      <c r="M170" s="6"/>
      <c r="N170" s="6"/>
      <c r="O170" s="9"/>
    </row>
    <row r="171" spans="4:15" x14ac:dyDescent="0.35">
      <c r="D171" s="8"/>
      <c r="E171" s="8"/>
      <c r="F171" s="8"/>
      <c r="G171" s="8"/>
      <c r="H171" s="2"/>
      <c r="I171" s="2"/>
      <c r="J171" s="2"/>
      <c r="M171" s="6"/>
      <c r="N171" s="6"/>
      <c r="O171" s="9"/>
    </row>
    <row r="172" spans="4:15" x14ac:dyDescent="0.35">
      <c r="D172" s="8"/>
      <c r="E172" s="8"/>
      <c r="F172" s="8"/>
      <c r="G172" s="8"/>
      <c r="H172" s="2"/>
      <c r="I172" s="2"/>
      <c r="J172" s="2"/>
      <c r="M172" s="6"/>
      <c r="N172" s="6"/>
      <c r="O172" s="9"/>
    </row>
    <row r="173" spans="4:15" x14ac:dyDescent="0.35">
      <c r="D173" s="8"/>
      <c r="E173" s="8"/>
      <c r="F173" s="8"/>
      <c r="G173" s="8"/>
      <c r="H173" s="2"/>
      <c r="I173" s="2"/>
      <c r="J173" s="2"/>
      <c r="M173" s="6"/>
      <c r="N173" s="6"/>
      <c r="O173" s="9"/>
    </row>
    <row r="174" spans="4:15" x14ac:dyDescent="0.35">
      <c r="D174" s="8"/>
      <c r="E174" s="8"/>
      <c r="F174" s="8"/>
      <c r="G174" s="8"/>
      <c r="H174" s="2"/>
      <c r="I174" s="2"/>
      <c r="J174" s="2"/>
      <c r="M174" s="6"/>
      <c r="N174" s="6"/>
      <c r="O174" s="9"/>
    </row>
    <row r="175" spans="4:15" x14ac:dyDescent="0.35">
      <c r="D175" s="8"/>
      <c r="E175" s="8"/>
      <c r="F175" s="8"/>
      <c r="G175" s="8"/>
      <c r="H175" s="2"/>
      <c r="I175" s="2"/>
      <c r="J175" s="2"/>
      <c r="M175" s="6"/>
      <c r="N175" s="6"/>
      <c r="O175" s="9"/>
    </row>
    <row r="176" spans="4:15" x14ac:dyDescent="0.35">
      <c r="D176" s="8"/>
      <c r="E176" s="8"/>
      <c r="F176" s="8"/>
      <c r="G176" s="8"/>
      <c r="H176" s="2"/>
      <c r="I176" s="2"/>
      <c r="J176" s="2"/>
      <c r="M176" s="6"/>
      <c r="N176" s="6"/>
      <c r="O176" s="9"/>
    </row>
    <row r="177" spans="4:15" x14ac:dyDescent="0.35">
      <c r="D177" s="8"/>
      <c r="E177" s="8"/>
      <c r="F177" s="8"/>
      <c r="G177" s="8"/>
      <c r="H177" s="2"/>
      <c r="I177" s="2"/>
      <c r="J177" s="2"/>
      <c r="M177" s="6"/>
      <c r="N177" s="6"/>
      <c r="O177" s="9"/>
    </row>
    <row r="178" spans="4:15" x14ac:dyDescent="0.35">
      <c r="D178" s="8"/>
      <c r="E178" s="8"/>
      <c r="F178" s="8"/>
      <c r="G178" s="8"/>
      <c r="H178" s="2"/>
      <c r="I178" s="2"/>
      <c r="J178" s="2"/>
      <c r="M178" s="6"/>
      <c r="N178" s="6"/>
      <c r="O178" s="9"/>
    </row>
    <row r="179" spans="4:15" x14ac:dyDescent="0.35">
      <c r="D179" s="8"/>
      <c r="E179" s="8"/>
      <c r="F179" s="8"/>
      <c r="G179" s="8"/>
      <c r="H179" s="2"/>
      <c r="I179" s="2"/>
      <c r="J179" s="2"/>
      <c r="M179" s="6"/>
      <c r="N179" s="6"/>
      <c r="O179" s="9"/>
    </row>
    <row r="180" spans="4:15" x14ac:dyDescent="0.35">
      <c r="D180" s="8"/>
      <c r="E180" s="8"/>
      <c r="F180" s="8"/>
      <c r="G180" s="8"/>
      <c r="H180" s="2"/>
      <c r="I180" s="2"/>
      <c r="J180" s="2"/>
      <c r="M180" s="6"/>
      <c r="N180" s="6"/>
      <c r="O180" s="9"/>
    </row>
    <row r="181" spans="4:15" x14ac:dyDescent="0.35">
      <c r="D181" s="8"/>
      <c r="E181" s="8"/>
      <c r="F181" s="8"/>
      <c r="G181" s="8"/>
      <c r="H181" s="2"/>
      <c r="I181" s="2"/>
      <c r="J181" s="2"/>
      <c r="M181" s="6"/>
      <c r="N181" s="6"/>
      <c r="O181" s="9"/>
    </row>
    <row r="182" spans="4:15" x14ac:dyDescent="0.35">
      <c r="D182" s="8"/>
      <c r="E182" s="8"/>
      <c r="F182" s="8"/>
      <c r="G182" s="8"/>
      <c r="H182" s="2"/>
      <c r="I182" s="2"/>
      <c r="J182" s="2"/>
      <c r="M182" s="6"/>
      <c r="N182" s="6"/>
      <c r="O182" s="9"/>
    </row>
    <row r="183" spans="4:15" x14ac:dyDescent="0.35">
      <c r="D183" s="8"/>
      <c r="E183" s="8"/>
      <c r="F183" s="8"/>
      <c r="G183" s="8"/>
      <c r="H183" s="2"/>
      <c r="I183" s="2"/>
      <c r="J183" s="2"/>
      <c r="M183" s="6"/>
      <c r="N183" s="6"/>
      <c r="O183" s="9"/>
    </row>
    <row r="184" spans="4:15" x14ac:dyDescent="0.35">
      <c r="D184" s="8"/>
      <c r="E184" s="8"/>
      <c r="F184" s="8"/>
      <c r="G184" s="8"/>
      <c r="H184" s="2"/>
      <c r="I184" s="2"/>
      <c r="J184" s="2"/>
      <c r="M184" s="6"/>
      <c r="N184" s="6"/>
      <c r="O184" s="9"/>
    </row>
    <row r="185" spans="4:15" x14ac:dyDescent="0.35">
      <c r="D185" s="8"/>
      <c r="E185" s="8"/>
      <c r="F185" s="8"/>
      <c r="G185" s="8"/>
      <c r="H185" s="2"/>
      <c r="I185" s="2"/>
      <c r="J185" s="2"/>
      <c r="M185" s="6"/>
      <c r="N185" s="6"/>
      <c r="O185" s="9"/>
    </row>
    <row r="186" spans="4:15" x14ac:dyDescent="0.35">
      <c r="D186" s="8"/>
      <c r="E186" s="8"/>
      <c r="F186" s="8"/>
      <c r="G186" s="8"/>
      <c r="H186" s="2"/>
      <c r="I186" s="2"/>
      <c r="J186" s="2"/>
      <c r="M186" s="6"/>
      <c r="N186" s="6"/>
      <c r="O186" s="9"/>
    </row>
    <row r="187" spans="4:15" x14ac:dyDescent="0.35">
      <c r="D187" s="8"/>
      <c r="E187" s="8"/>
      <c r="F187" s="8"/>
      <c r="G187" s="8"/>
      <c r="H187" s="2"/>
      <c r="I187" s="2"/>
      <c r="J187" s="2"/>
      <c r="M187" s="6"/>
      <c r="N187" s="6"/>
      <c r="O187" s="9"/>
    </row>
    <row r="188" spans="4:15" x14ac:dyDescent="0.35">
      <c r="D188" s="8"/>
      <c r="E188" s="8"/>
      <c r="F188" s="8"/>
      <c r="G188" s="8"/>
      <c r="H188" s="2"/>
      <c r="I188" s="2"/>
      <c r="J188" s="2"/>
      <c r="M188" s="6"/>
      <c r="N188" s="6"/>
      <c r="O188" s="9"/>
    </row>
    <row r="189" spans="4:15" x14ac:dyDescent="0.35">
      <c r="D189" s="8"/>
      <c r="E189" s="8"/>
      <c r="F189" s="8"/>
      <c r="G189" s="8"/>
      <c r="H189" s="2"/>
      <c r="I189" s="2"/>
      <c r="J189" s="2"/>
      <c r="M189" s="6"/>
      <c r="N189" s="6"/>
      <c r="O189" s="9"/>
    </row>
    <row r="190" spans="4:15" x14ac:dyDescent="0.35">
      <c r="D190" s="8"/>
      <c r="E190" s="8"/>
      <c r="F190" s="8"/>
      <c r="G190" s="8"/>
      <c r="H190" s="2"/>
      <c r="I190" s="2"/>
      <c r="J190" s="2"/>
      <c r="M190" s="6"/>
      <c r="N190" s="6"/>
      <c r="O190" s="9"/>
    </row>
    <row r="191" spans="4:15" x14ac:dyDescent="0.35">
      <c r="D191" s="8"/>
      <c r="E191" s="8"/>
      <c r="F191" s="8"/>
      <c r="G191" s="8"/>
      <c r="H191" s="2"/>
      <c r="I191" s="2"/>
      <c r="J191" s="2"/>
      <c r="M191" s="6"/>
      <c r="N191" s="6"/>
      <c r="O191" s="9"/>
    </row>
    <row r="192" spans="4:15" x14ac:dyDescent="0.35">
      <c r="D192" s="8"/>
      <c r="E192" s="8"/>
      <c r="F192" s="8"/>
      <c r="G192" s="8"/>
      <c r="H192" s="2"/>
      <c r="I192" s="2"/>
      <c r="J192" s="2"/>
      <c r="M192" s="6"/>
      <c r="N192" s="6"/>
      <c r="O192" s="9"/>
    </row>
    <row r="193" spans="4:15" x14ac:dyDescent="0.35">
      <c r="D193" s="8"/>
      <c r="E193" s="8"/>
      <c r="F193" s="8"/>
      <c r="G193" s="8"/>
      <c r="H193" s="2"/>
      <c r="I193" s="2"/>
      <c r="J193" s="2"/>
      <c r="M193" s="6"/>
      <c r="N193" s="6"/>
      <c r="O193" s="9"/>
    </row>
    <row r="194" spans="4:15" x14ac:dyDescent="0.35">
      <c r="D194" s="8"/>
      <c r="E194" s="8"/>
      <c r="F194" s="8"/>
      <c r="G194" s="8"/>
      <c r="H194" s="2"/>
      <c r="I194" s="2"/>
      <c r="J194" s="2"/>
      <c r="M194" s="6"/>
      <c r="N194" s="6"/>
      <c r="O194" s="9"/>
    </row>
    <row r="195" spans="4:15" x14ac:dyDescent="0.35">
      <c r="D195" s="8"/>
      <c r="E195" s="8"/>
      <c r="F195" s="8"/>
      <c r="G195" s="8"/>
      <c r="H195" s="2"/>
      <c r="I195" s="2"/>
      <c r="J195" s="2"/>
      <c r="M195" s="6"/>
      <c r="N195" s="6"/>
      <c r="O195" s="9"/>
    </row>
    <row r="196" spans="4:15" x14ac:dyDescent="0.35">
      <c r="D196" s="8"/>
      <c r="E196" s="8"/>
      <c r="F196" s="8"/>
      <c r="G196" s="8"/>
      <c r="H196" s="2"/>
      <c r="I196" s="2"/>
      <c r="J196" s="2"/>
      <c r="M196" s="6"/>
      <c r="N196" s="6"/>
      <c r="O196" s="9"/>
    </row>
    <row r="197" spans="4:15" x14ac:dyDescent="0.35">
      <c r="D197" s="8"/>
      <c r="E197" s="8"/>
      <c r="F197" s="8"/>
      <c r="G197" s="8"/>
      <c r="H197" s="2"/>
      <c r="I197" s="2"/>
      <c r="J197" s="2"/>
      <c r="M197" s="6"/>
      <c r="N197" s="6"/>
      <c r="O197" s="9"/>
    </row>
    <row r="198" spans="4:15" x14ac:dyDescent="0.35">
      <c r="D198" s="8"/>
      <c r="E198" s="8"/>
      <c r="F198" s="8"/>
      <c r="G198" s="8"/>
      <c r="H198" s="2"/>
      <c r="I198" s="2"/>
      <c r="J198" s="2"/>
      <c r="M198" s="6"/>
      <c r="N198" s="6"/>
      <c r="O198" s="9"/>
    </row>
    <row r="199" spans="4:15" x14ac:dyDescent="0.35">
      <c r="D199" s="8"/>
      <c r="E199" s="8"/>
      <c r="F199" s="8"/>
      <c r="G199" s="8"/>
      <c r="H199" s="2"/>
      <c r="I199" s="2"/>
      <c r="J199" s="2"/>
      <c r="M199" s="6"/>
      <c r="N199" s="6"/>
      <c r="O199" s="9"/>
    </row>
    <row r="200" spans="4:15" x14ac:dyDescent="0.35">
      <c r="D200" s="8"/>
      <c r="E200" s="8"/>
      <c r="F200" s="8"/>
      <c r="G200" s="8"/>
      <c r="H200" s="2"/>
      <c r="I200" s="2"/>
      <c r="J200" s="2"/>
      <c r="M200" s="6"/>
      <c r="N200" s="6"/>
      <c r="O200" s="9"/>
    </row>
    <row r="201" spans="4:15" x14ac:dyDescent="0.35">
      <c r="D201" s="8"/>
      <c r="E201" s="8"/>
      <c r="F201" s="8"/>
      <c r="G201" s="8"/>
      <c r="H201" s="2"/>
      <c r="I201" s="2"/>
      <c r="J201" s="2"/>
      <c r="M201" s="6"/>
      <c r="N201" s="6"/>
      <c r="O201" s="9"/>
    </row>
    <row r="202" spans="4:15" x14ac:dyDescent="0.35">
      <c r="D202" s="8"/>
      <c r="E202" s="8"/>
      <c r="F202" s="8"/>
      <c r="G202" s="8"/>
      <c r="H202" s="2"/>
      <c r="I202" s="2"/>
      <c r="J202" s="2"/>
      <c r="M202" s="6"/>
      <c r="N202" s="6"/>
      <c r="O202" s="9"/>
    </row>
    <row r="203" spans="4:15" x14ac:dyDescent="0.35">
      <c r="D203" s="8"/>
      <c r="E203" s="8"/>
      <c r="F203" s="8"/>
      <c r="G203" s="8"/>
      <c r="H203" s="2"/>
      <c r="I203" s="2"/>
      <c r="J203" s="2"/>
      <c r="M203" s="6"/>
      <c r="N203" s="6"/>
      <c r="O203" s="9"/>
    </row>
    <row r="204" spans="4:15" x14ac:dyDescent="0.35">
      <c r="D204" s="8"/>
      <c r="E204" s="8"/>
      <c r="F204" s="8"/>
      <c r="G204" s="8"/>
      <c r="H204" s="2"/>
      <c r="I204" s="2"/>
      <c r="J204" s="2"/>
      <c r="M204" s="6"/>
      <c r="N204" s="6"/>
      <c r="O204" s="9"/>
    </row>
    <row r="205" spans="4:15" x14ac:dyDescent="0.35">
      <c r="D205" s="8"/>
      <c r="E205" s="8"/>
      <c r="F205" s="8"/>
      <c r="G205" s="8"/>
      <c r="H205" s="2"/>
      <c r="I205" s="2"/>
      <c r="J205" s="2"/>
      <c r="M205" s="6"/>
      <c r="N205" s="6"/>
      <c r="O205" s="9"/>
    </row>
    <row r="206" spans="4:15" x14ac:dyDescent="0.35">
      <c r="D206" s="8"/>
      <c r="E206" s="8"/>
      <c r="F206" s="8"/>
      <c r="G206" s="8"/>
      <c r="H206" s="2"/>
      <c r="I206" s="2"/>
      <c r="J206" s="2"/>
      <c r="M206" s="6"/>
      <c r="N206" s="6"/>
      <c r="O206" s="9"/>
    </row>
    <row r="207" spans="4:15" x14ac:dyDescent="0.35">
      <c r="D207" s="8"/>
      <c r="E207" s="8"/>
      <c r="F207" s="8"/>
      <c r="G207" s="8"/>
      <c r="H207" s="2"/>
      <c r="I207" s="2"/>
      <c r="J207" s="2"/>
      <c r="M207" s="6"/>
      <c r="N207" s="6"/>
      <c r="O207" s="9"/>
    </row>
    <row r="208" spans="4:15" x14ac:dyDescent="0.35">
      <c r="D208" s="8"/>
      <c r="E208" s="8"/>
      <c r="F208" s="8"/>
      <c r="G208" s="8"/>
      <c r="H208" s="2"/>
      <c r="I208" s="2"/>
      <c r="J208" s="2"/>
      <c r="M208" s="6"/>
      <c r="N208" s="6"/>
      <c r="O208" s="9"/>
    </row>
    <row r="209" spans="4:15" x14ac:dyDescent="0.35">
      <c r="D209" s="8"/>
      <c r="E209" s="8"/>
      <c r="F209" s="8"/>
      <c r="G209" s="8"/>
      <c r="H209" s="2"/>
      <c r="I209" s="2"/>
      <c r="J209" s="2"/>
      <c r="M209" s="6"/>
      <c r="N209" s="6"/>
      <c r="O209" s="9"/>
    </row>
    <row r="210" spans="4:15" x14ac:dyDescent="0.35">
      <c r="D210" s="8"/>
      <c r="E210" s="8"/>
      <c r="F210" s="8"/>
      <c r="G210" s="8"/>
      <c r="H210" s="2"/>
      <c r="I210" s="2"/>
      <c r="J210" s="2"/>
      <c r="M210" s="6"/>
      <c r="N210" s="6"/>
      <c r="O210" s="9"/>
    </row>
    <row r="211" spans="4:15" x14ac:dyDescent="0.35">
      <c r="D211" s="8"/>
      <c r="E211" s="8"/>
      <c r="F211" s="8"/>
      <c r="G211" s="8"/>
      <c r="H211" s="2"/>
      <c r="I211" s="2"/>
      <c r="J211" s="2"/>
      <c r="M211" s="6"/>
      <c r="N211" s="6"/>
      <c r="O211" s="9"/>
    </row>
    <row r="212" spans="4:15" x14ac:dyDescent="0.35">
      <c r="H212" s="2"/>
      <c r="I212" s="2"/>
      <c r="J212" s="2"/>
      <c r="M212" s="6"/>
      <c r="N212" s="6"/>
      <c r="O212" s="9"/>
    </row>
    <row r="213" spans="4:15" x14ac:dyDescent="0.35">
      <c r="H213" s="2"/>
      <c r="I213" s="2"/>
      <c r="J213" s="2"/>
      <c r="M213" s="6"/>
      <c r="N213" s="6"/>
      <c r="O213" s="9"/>
    </row>
    <row r="214" spans="4:15" x14ac:dyDescent="0.35">
      <c r="H214" s="2"/>
      <c r="I214" s="2"/>
      <c r="J214" s="2"/>
      <c r="M214" s="6"/>
      <c r="N214" s="6"/>
      <c r="O214" s="9"/>
    </row>
    <row r="215" spans="4:15" x14ac:dyDescent="0.35">
      <c r="H215" s="2"/>
      <c r="I215" s="2"/>
      <c r="J215" s="2"/>
      <c r="M215" s="6"/>
      <c r="N215" s="6"/>
      <c r="O215" s="9"/>
    </row>
    <row r="216" spans="4:15" x14ac:dyDescent="0.35">
      <c r="H216" s="2"/>
      <c r="I216" s="2"/>
      <c r="J216" s="2"/>
      <c r="M216" s="6"/>
      <c r="N216" s="6"/>
      <c r="O216" s="9"/>
    </row>
    <row r="217" spans="4:15" x14ac:dyDescent="0.35">
      <c r="H217" s="2"/>
      <c r="I217" s="2"/>
      <c r="J217" s="2"/>
      <c r="M217" s="6"/>
      <c r="N217" s="6"/>
      <c r="O217" s="9"/>
    </row>
    <row r="218" spans="4:15" x14ac:dyDescent="0.35">
      <c r="H218" s="2"/>
      <c r="I218" s="2"/>
      <c r="J218" s="2"/>
      <c r="M218" s="6"/>
      <c r="N218" s="6"/>
      <c r="O218" s="9"/>
    </row>
    <row r="219" spans="4:15" x14ac:dyDescent="0.35">
      <c r="H219" s="2"/>
      <c r="I219" s="2"/>
      <c r="J219" s="2"/>
      <c r="M219" s="6"/>
      <c r="N219" s="6"/>
      <c r="O219" s="9"/>
    </row>
    <row r="220" spans="4:15" x14ac:dyDescent="0.35">
      <c r="H220" s="2"/>
      <c r="I220" s="2"/>
      <c r="J220" s="2"/>
      <c r="M220" s="6"/>
      <c r="N220" s="6"/>
      <c r="O220" s="9"/>
    </row>
    <row r="221" spans="4:15" x14ac:dyDescent="0.35">
      <c r="H221" s="2"/>
      <c r="I221" s="2"/>
      <c r="J221" s="2"/>
      <c r="M221" s="6"/>
      <c r="N221" s="6"/>
      <c r="O221" s="9"/>
    </row>
    <row r="222" spans="4:15" x14ac:dyDescent="0.35">
      <c r="H222" s="2"/>
      <c r="I222" s="2"/>
      <c r="J222" s="2"/>
      <c r="M222" s="6"/>
      <c r="N222" s="6"/>
      <c r="O222" s="9"/>
    </row>
    <row r="223" spans="4:15" x14ac:dyDescent="0.35">
      <c r="H223" s="2"/>
      <c r="I223" s="2"/>
      <c r="J223" s="2"/>
      <c r="M223" s="6"/>
      <c r="N223" s="6"/>
      <c r="O223" s="9"/>
    </row>
    <row r="224" spans="4:15" x14ac:dyDescent="0.35">
      <c r="H224" s="2"/>
      <c r="I224" s="2"/>
      <c r="J224" s="2"/>
      <c r="M224" s="6"/>
      <c r="N224" s="6"/>
      <c r="O224" s="9"/>
    </row>
    <row r="225" spans="8:15" x14ac:dyDescent="0.35">
      <c r="H225" s="2"/>
      <c r="I225" s="2"/>
      <c r="J225" s="2"/>
      <c r="M225" s="6"/>
      <c r="N225" s="6"/>
      <c r="O225" s="9"/>
    </row>
    <row r="226" spans="8:15" x14ac:dyDescent="0.35">
      <c r="H226" s="2"/>
      <c r="I226" s="2"/>
      <c r="J226" s="2"/>
      <c r="M226" s="6"/>
      <c r="N226" s="6"/>
      <c r="O226" s="9"/>
    </row>
    <row r="227" spans="8:15" x14ac:dyDescent="0.35">
      <c r="H227" s="2"/>
      <c r="I227" s="2"/>
      <c r="J227" s="2"/>
      <c r="M227" s="6"/>
      <c r="N227" s="6"/>
      <c r="O227" s="9"/>
    </row>
    <row r="228" spans="8:15" x14ac:dyDescent="0.35">
      <c r="H228" s="2"/>
      <c r="I228" s="2"/>
      <c r="J228" s="2"/>
      <c r="M228" s="6"/>
      <c r="N228" s="6"/>
      <c r="O228" s="9"/>
    </row>
    <row r="229" spans="8:15" x14ac:dyDescent="0.35">
      <c r="H229" s="2"/>
      <c r="I229" s="2"/>
      <c r="J229" s="2"/>
      <c r="M229" s="6"/>
      <c r="N229" s="6"/>
      <c r="O229" s="9"/>
    </row>
    <row r="230" spans="8:15" x14ac:dyDescent="0.35">
      <c r="H230" s="2"/>
      <c r="I230" s="2"/>
      <c r="J230" s="2"/>
      <c r="M230" s="6"/>
      <c r="N230" s="6"/>
      <c r="O230" s="9"/>
    </row>
    <row r="231" spans="8:15" x14ac:dyDescent="0.35">
      <c r="H231" s="2"/>
      <c r="I231" s="2"/>
      <c r="J231" s="2"/>
      <c r="M231" s="6"/>
      <c r="N231" s="6"/>
      <c r="O231" s="9"/>
    </row>
    <row r="232" spans="8:15" x14ac:dyDescent="0.35">
      <c r="H232" s="2"/>
      <c r="I232" s="2"/>
      <c r="J232" s="2"/>
      <c r="M232" s="6"/>
      <c r="N232" s="6"/>
      <c r="O232" s="9"/>
    </row>
    <row r="233" spans="8:15" x14ac:dyDescent="0.35">
      <c r="H233" s="2"/>
      <c r="I233" s="2"/>
      <c r="J233" s="2"/>
      <c r="M233" s="6"/>
      <c r="N233" s="6"/>
      <c r="O233" s="9"/>
    </row>
    <row r="234" spans="8:15" x14ac:dyDescent="0.35">
      <c r="H234" s="2"/>
      <c r="I234" s="2"/>
      <c r="J234" s="2"/>
      <c r="M234" s="6"/>
      <c r="N234" s="6"/>
      <c r="O234" s="9"/>
    </row>
    <row r="235" spans="8:15" x14ac:dyDescent="0.35">
      <c r="H235" s="2"/>
      <c r="I235" s="2"/>
      <c r="J235" s="2"/>
      <c r="M235" s="6"/>
      <c r="N235" s="6"/>
      <c r="O235" s="9"/>
    </row>
    <row r="236" spans="8:15" x14ac:dyDescent="0.35">
      <c r="H236" s="2"/>
      <c r="I236" s="2"/>
      <c r="J236" s="2"/>
      <c r="M236" s="6"/>
      <c r="N236" s="6"/>
      <c r="O236" s="9"/>
    </row>
    <row r="237" spans="8:15" x14ac:dyDescent="0.35">
      <c r="H237" s="2"/>
      <c r="I237" s="2"/>
      <c r="J237" s="2"/>
      <c r="M237" s="6"/>
      <c r="N237" s="6"/>
      <c r="O237" s="9"/>
    </row>
    <row r="238" spans="8:15" x14ac:dyDescent="0.35">
      <c r="H238" s="2"/>
      <c r="I238" s="2"/>
      <c r="J238" s="2"/>
      <c r="M238" s="6"/>
      <c r="N238" s="6"/>
      <c r="O238" s="9"/>
    </row>
    <row r="239" spans="8:15" x14ac:dyDescent="0.35">
      <c r="H239" s="2"/>
      <c r="I239" s="2"/>
      <c r="J239" s="2"/>
      <c r="M239" s="6"/>
      <c r="N239" s="6"/>
      <c r="O239" s="9"/>
    </row>
    <row r="240" spans="8:15" x14ac:dyDescent="0.35">
      <c r="H240" s="2"/>
      <c r="I240" s="2"/>
      <c r="J240" s="2"/>
      <c r="M240" s="6"/>
      <c r="N240" s="6"/>
      <c r="O240" s="9"/>
    </row>
    <row r="241" spans="8:15" x14ac:dyDescent="0.35">
      <c r="H241" s="2"/>
      <c r="I241" s="2"/>
      <c r="J241" s="2"/>
      <c r="M241" s="6"/>
      <c r="N241" s="6"/>
      <c r="O241" s="9"/>
    </row>
    <row r="242" spans="8:15" x14ac:dyDescent="0.35">
      <c r="H242" s="2"/>
      <c r="I242" s="2"/>
      <c r="J242" s="2"/>
      <c r="M242" s="6"/>
      <c r="N242" s="6"/>
      <c r="O242" s="9"/>
    </row>
    <row r="243" spans="8:15" x14ac:dyDescent="0.35">
      <c r="H243" s="2"/>
      <c r="I243" s="2"/>
      <c r="J243" s="2"/>
      <c r="M243" s="6"/>
      <c r="N243" s="6"/>
      <c r="O243" s="9"/>
    </row>
    <row r="244" spans="8:15" x14ac:dyDescent="0.35">
      <c r="H244" s="2"/>
      <c r="I244" s="2"/>
      <c r="J244" s="2"/>
      <c r="M244" s="6"/>
      <c r="N244" s="6"/>
      <c r="O244" s="9"/>
    </row>
    <row r="245" spans="8:15" x14ac:dyDescent="0.35">
      <c r="H245" s="2"/>
      <c r="I245" s="2"/>
      <c r="J245" s="2"/>
      <c r="M245" s="6"/>
      <c r="N245" s="6"/>
      <c r="O245" s="9"/>
    </row>
    <row r="246" spans="8:15" x14ac:dyDescent="0.35">
      <c r="H246" s="2"/>
      <c r="I246" s="2"/>
      <c r="J246" s="2"/>
      <c r="M246" s="6"/>
      <c r="N246" s="6"/>
      <c r="O246" s="9"/>
    </row>
    <row r="247" spans="8:15" x14ac:dyDescent="0.35">
      <c r="H247" s="2"/>
      <c r="I247" s="2"/>
      <c r="J247" s="2"/>
      <c r="M247" s="6"/>
      <c r="N247" s="6"/>
      <c r="O247" s="9"/>
    </row>
    <row r="248" spans="8:15" x14ac:dyDescent="0.35">
      <c r="H248" s="2"/>
      <c r="I248" s="2"/>
      <c r="J248" s="2"/>
      <c r="M248" s="6"/>
      <c r="N248" s="6"/>
      <c r="O248" s="9"/>
    </row>
    <row r="249" spans="8:15" x14ac:dyDescent="0.35">
      <c r="H249" s="2"/>
      <c r="I249" s="2"/>
      <c r="J249" s="2"/>
      <c r="M249" s="6"/>
      <c r="N249" s="6"/>
      <c r="O249" s="9"/>
    </row>
    <row r="250" spans="8:15" x14ac:dyDescent="0.35">
      <c r="H250" s="2"/>
      <c r="I250" s="2"/>
      <c r="J250" s="2"/>
      <c r="M250" s="6"/>
      <c r="N250" s="6"/>
      <c r="O250" s="9"/>
    </row>
    <row r="251" spans="8:15" x14ac:dyDescent="0.35">
      <c r="H251" s="2"/>
      <c r="I251" s="2"/>
      <c r="J251" s="2"/>
      <c r="M251" s="6"/>
      <c r="N251" s="6"/>
      <c r="O251" s="9"/>
    </row>
    <row r="252" spans="8:15" x14ac:dyDescent="0.35">
      <c r="H252" s="2"/>
      <c r="I252" s="2"/>
      <c r="J252" s="2"/>
      <c r="M252" s="6"/>
      <c r="N252" s="6"/>
      <c r="O252" s="9"/>
    </row>
    <row r="253" spans="8:15" x14ac:dyDescent="0.35">
      <c r="H253" s="2"/>
      <c r="I253" s="2"/>
      <c r="J253" s="2"/>
      <c r="M253" s="6"/>
      <c r="N253" s="6"/>
      <c r="O253" s="9"/>
    </row>
    <row r="254" spans="8:15" x14ac:dyDescent="0.35">
      <c r="H254" s="2"/>
      <c r="I254" s="2"/>
      <c r="J254" s="2"/>
      <c r="M254" s="6"/>
      <c r="N254" s="6"/>
      <c r="O254" s="9"/>
    </row>
    <row r="255" spans="8:15" x14ac:dyDescent="0.35">
      <c r="H255" s="2"/>
      <c r="I255" s="2"/>
      <c r="J255" s="2"/>
      <c r="M255" s="6"/>
      <c r="N255" s="6"/>
      <c r="O255" s="9"/>
    </row>
    <row r="256" spans="8:15" x14ac:dyDescent="0.35">
      <c r="H256" s="2"/>
      <c r="I256" s="2"/>
      <c r="J256" s="2"/>
      <c r="M256" s="6"/>
      <c r="N256" s="6"/>
      <c r="O256" s="9"/>
    </row>
    <row r="257" spans="8:15" x14ac:dyDescent="0.35">
      <c r="H257" s="2"/>
      <c r="I257" s="2"/>
      <c r="J257" s="2"/>
      <c r="M257" s="6"/>
      <c r="N257" s="6"/>
      <c r="O257" s="9"/>
    </row>
    <row r="258" spans="8:15" x14ac:dyDescent="0.35">
      <c r="H258" s="2"/>
      <c r="I258" s="2"/>
      <c r="J258" s="2"/>
      <c r="M258" s="6"/>
      <c r="N258" s="6"/>
      <c r="O258" s="9"/>
    </row>
    <row r="259" spans="8:15" x14ac:dyDescent="0.35">
      <c r="H259" s="2"/>
      <c r="I259" s="2"/>
      <c r="J259" s="2"/>
      <c r="M259" s="6"/>
      <c r="N259" s="6"/>
      <c r="O259" s="9"/>
    </row>
    <row r="260" spans="8:15" x14ac:dyDescent="0.35">
      <c r="H260" s="2"/>
      <c r="I260" s="2"/>
      <c r="J260" s="2"/>
      <c r="M260" s="6"/>
      <c r="N260" s="6"/>
      <c r="O260" s="9"/>
    </row>
    <row r="261" spans="8:15" x14ac:dyDescent="0.35">
      <c r="H261" s="2"/>
      <c r="I261" s="2"/>
      <c r="J261" s="2"/>
      <c r="M261" s="6"/>
      <c r="N261" s="6"/>
      <c r="O261" s="9"/>
    </row>
    <row r="262" spans="8:15" x14ac:dyDescent="0.35">
      <c r="H262" s="2"/>
      <c r="I262" s="2"/>
      <c r="J262" s="2"/>
      <c r="M262" s="6"/>
      <c r="N262" s="6"/>
      <c r="O262" s="9"/>
    </row>
    <row r="263" spans="8:15" x14ac:dyDescent="0.35">
      <c r="H263" s="2"/>
      <c r="I263" s="2"/>
      <c r="J263" s="2"/>
      <c r="M263" s="6"/>
      <c r="N263" s="6"/>
      <c r="O263" s="9"/>
    </row>
    <row r="264" spans="8:15" x14ac:dyDescent="0.35">
      <c r="H264" s="2"/>
      <c r="I264" s="2"/>
      <c r="J264" s="2"/>
      <c r="M264" s="6"/>
      <c r="N264" s="6"/>
      <c r="O264" s="9"/>
    </row>
    <row r="265" spans="8:15" x14ac:dyDescent="0.35">
      <c r="H265" s="2"/>
      <c r="I265" s="2"/>
      <c r="J265" s="2"/>
      <c r="M265" s="6"/>
      <c r="N265" s="6"/>
      <c r="O265" s="9"/>
    </row>
    <row r="266" spans="8:15" x14ac:dyDescent="0.35">
      <c r="H266" s="2"/>
      <c r="I266" s="2"/>
      <c r="J266" s="2"/>
      <c r="M266" s="6"/>
      <c r="N266" s="6"/>
      <c r="O266" s="9"/>
    </row>
    <row r="267" spans="8:15" x14ac:dyDescent="0.35">
      <c r="H267" s="2"/>
      <c r="I267" s="2"/>
      <c r="J267" s="2"/>
      <c r="M267" s="6"/>
      <c r="N267" s="6"/>
      <c r="O267" s="9"/>
    </row>
    <row r="268" spans="8:15" x14ac:dyDescent="0.35">
      <c r="H268" s="2"/>
      <c r="I268" s="2"/>
      <c r="J268" s="2"/>
      <c r="M268" s="6"/>
      <c r="N268" s="6"/>
      <c r="O268" s="9"/>
    </row>
    <row r="269" spans="8:15" x14ac:dyDescent="0.35">
      <c r="H269" s="2"/>
      <c r="I269" s="2"/>
      <c r="J269" s="2"/>
      <c r="M269" s="6"/>
      <c r="N269" s="6"/>
      <c r="O269" s="9"/>
    </row>
    <row r="270" spans="8:15" x14ac:dyDescent="0.35">
      <c r="H270" s="2"/>
      <c r="I270" s="2"/>
      <c r="J270" s="2"/>
      <c r="M270" s="6"/>
      <c r="N270" s="6"/>
      <c r="O270" s="9"/>
    </row>
    <row r="271" spans="8:15" x14ac:dyDescent="0.35">
      <c r="H271" s="2"/>
      <c r="I271" s="2"/>
      <c r="J271" s="2"/>
      <c r="M271" s="6"/>
      <c r="N271" s="6"/>
      <c r="O271" s="9"/>
    </row>
    <row r="272" spans="8:15" x14ac:dyDescent="0.35">
      <c r="H272" s="2"/>
      <c r="I272" s="2"/>
      <c r="J272" s="2"/>
      <c r="M272" s="6"/>
      <c r="N272" s="6"/>
      <c r="O272" s="9"/>
    </row>
    <row r="273" spans="8:15" x14ac:dyDescent="0.35">
      <c r="H273" s="2"/>
      <c r="I273" s="2"/>
      <c r="J273" s="2"/>
      <c r="M273" s="6"/>
      <c r="N273" s="6"/>
      <c r="O273" s="9"/>
    </row>
    <row r="274" spans="8:15" x14ac:dyDescent="0.35">
      <c r="H274" s="2"/>
      <c r="I274" s="2"/>
      <c r="J274" s="2"/>
      <c r="M274" s="6"/>
      <c r="N274" s="6"/>
      <c r="O274" s="9"/>
    </row>
    <row r="275" spans="8:15" x14ac:dyDescent="0.35">
      <c r="H275" s="2"/>
      <c r="I275" s="2"/>
      <c r="J275" s="2"/>
      <c r="M275" s="6"/>
      <c r="N275" s="6"/>
      <c r="O275" s="9"/>
    </row>
    <row r="276" spans="8:15" x14ac:dyDescent="0.35">
      <c r="H276" s="2"/>
      <c r="I276" s="2"/>
      <c r="J276" s="2"/>
      <c r="M276" s="6"/>
      <c r="N276" s="6"/>
      <c r="O276" s="9"/>
    </row>
    <row r="277" spans="8:15" x14ac:dyDescent="0.35">
      <c r="H277" s="2"/>
      <c r="I277" s="2"/>
      <c r="J277" s="2"/>
      <c r="M277" s="6"/>
      <c r="N277" s="6"/>
      <c r="O277" s="9"/>
    </row>
    <row r="278" spans="8:15" x14ac:dyDescent="0.35">
      <c r="H278" s="2"/>
      <c r="I278" s="2"/>
      <c r="J278" s="2"/>
      <c r="M278" s="6"/>
      <c r="N278" s="6"/>
      <c r="O278" s="9"/>
    </row>
    <row r="279" spans="8:15" x14ac:dyDescent="0.35">
      <c r="H279" s="2"/>
      <c r="I279" s="2"/>
      <c r="J279" s="2"/>
      <c r="M279" s="6"/>
      <c r="N279" s="6"/>
      <c r="O279" s="9"/>
    </row>
    <row r="280" spans="8:15" x14ac:dyDescent="0.35">
      <c r="H280" s="2"/>
      <c r="I280" s="2"/>
      <c r="J280" s="2"/>
      <c r="M280" s="6"/>
      <c r="N280" s="6"/>
      <c r="O280" s="9"/>
    </row>
    <row r="281" spans="8:15" x14ac:dyDescent="0.35">
      <c r="H281" s="2"/>
      <c r="I281" s="2"/>
      <c r="J281" s="2"/>
      <c r="M281" s="6"/>
      <c r="N281" s="6"/>
      <c r="O281" s="9"/>
    </row>
    <row r="282" spans="8:15" x14ac:dyDescent="0.35">
      <c r="H282" s="2"/>
      <c r="I282" s="2"/>
      <c r="J282" s="2"/>
      <c r="M282" s="6"/>
      <c r="N282" s="6"/>
      <c r="O282" s="9"/>
    </row>
    <row r="283" spans="8:15" x14ac:dyDescent="0.35">
      <c r="H283" s="2"/>
      <c r="I283" s="2"/>
      <c r="J283" s="2"/>
      <c r="M283" s="6"/>
      <c r="N283" s="6"/>
      <c r="O283" s="9"/>
    </row>
    <row r="284" spans="8:15" x14ac:dyDescent="0.35">
      <c r="H284" s="2"/>
      <c r="I284" s="2"/>
      <c r="J284" s="2"/>
      <c r="M284" s="6"/>
      <c r="N284" s="6"/>
      <c r="O284" s="9"/>
    </row>
    <row r="285" spans="8:15" x14ac:dyDescent="0.35">
      <c r="H285" s="2"/>
      <c r="I285" s="2"/>
      <c r="J285" s="2"/>
      <c r="M285" s="6"/>
      <c r="N285" s="6"/>
      <c r="O285" s="9"/>
    </row>
    <row r="286" spans="8:15" x14ac:dyDescent="0.35">
      <c r="H286" s="2"/>
      <c r="I286" s="2"/>
      <c r="J286" s="2"/>
      <c r="M286" s="6"/>
      <c r="N286" s="6"/>
      <c r="O286" s="9"/>
    </row>
    <row r="287" spans="8:15" x14ac:dyDescent="0.35">
      <c r="H287" s="2"/>
      <c r="I287" s="2"/>
      <c r="J287" s="2"/>
      <c r="M287" s="6"/>
      <c r="N287" s="6"/>
      <c r="O287" s="9"/>
    </row>
    <row r="288" spans="8:15" x14ac:dyDescent="0.35">
      <c r="H288" s="2"/>
      <c r="I288" s="2"/>
      <c r="J288" s="2"/>
      <c r="M288" s="6"/>
      <c r="N288" s="6"/>
      <c r="O288" s="9"/>
    </row>
    <row r="289" spans="8:15" x14ac:dyDescent="0.35">
      <c r="H289" s="2"/>
      <c r="I289" s="2"/>
      <c r="J289" s="2"/>
      <c r="M289" s="6"/>
      <c r="N289" s="6"/>
      <c r="O289" s="9"/>
    </row>
    <row r="290" spans="8:15" x14ac:dyDescent="0.35">
      <c r="H290" s="2"/>
      <c r="I290" s="2"/>
      <c r="J290" s="2"/>
      <c r="M290" s="6"/>
      <c r="N290" s="6"/>
    </row>
    <row r="291" spans="8:15" x14ac:dyDescent="0.35">
      <c r="H291" s="2"/>
      <c r="I291" s="2"/>
      <c r="J291" s="2"/>
      <c r="M291" s="6"/>
      <c r="N291" s="6"/>
    </row>
    <row r="292" spans="8:15" x14ac:dyDescent="0.35">
      <c r="H292" s="2"/>
      <c r="I292" s="2"/>
      <c r="J292" s="2"/>
      <c r="M292" s="6"/>
      <c r="N292" s="6"/>
    </row>
    <row r="293" spans="8:15" x14ac:dyDescent="0.35">
      <c r="H293" s="2"/>
      <c r="I293" s="2"/>
      <c r="J293" s="2"/>
      <c r="M293" s="6"/>
      <c r="N293" s="6"/>
    </row>
    <row r="294" spans="8:15" x14ac:dyDescent="0.35">
      <c r="H294" s="2"/>
      <c r="I294" s="2"/>
      <c r="J294" s="2"/>
      <c r="M294" s="6"/>
      <c r="N294" s="6"/>
    </row>
    <row r="295" spans="8:15" x14ac:dyDescent="0.35">
      <c r="H295" s="2"/>
      <c r="I295" s="2"/>
      <c r="J295" s="2"/>
      <c r="M295" s="6"/>
      <c r="N295" s="6"/>
    </row>
    <row r="296" spans="8:15" x14ac:dyDescent="0.35">
      <c r="H296" s="2"/>
      <c r="I296" s="2"/>
      <c r="J296" s="2"/>
      <c r="M296" s="6"/>
      <c r="N296" s="6"/>
    </row>
    <row r="297" spans="8:15" x14ac:dyDescent="0.35">
      <c r="H297" s="2"/>
      <c r="I297" s="2"/>
      <c r="J297" s="2"/>
      <c r="M297" s="6"/>
      <c r="N297" s="6"/>
    </row>
    <row r="298" spans="8:15" x14ac:dyDescent="0.35">
      <c r="H298" s="2"/>
      <c r="I298" s="2"/>
      <c r="J298" s="2"/>
      <c r="M298" s="6"/>
      <c r="N298" s="6"/>
    </row>
    <row r="299" spans="8:15" x14ac:dyDescent="0.35">
      <c r="H299" s="2"/>
      <c r="I299" s="2"/>
      <c r="J299" s="2"/>
      <c r="M299" s="6"/>
      <c r="N299" s="6"/>
    </row>
    <row r="300" spans="8:15" x14ac:dyDescent="0.35">
      <c r="H300" s="2"/>
      <c r="I300" s="2"/>
      <c r="J300" s="2"/>
      <c r="M300" s="6"/>
      <c r="N300" s="6"/>
    </row>
    <row r="301" spans="8:15" x14ac:dyDescent="0.35">
      <c r="H301" s="2"/>
      <c r="I301" s="2"/>
      <c r="J301" s="2"/>
      <c r="M301" s="6"/>
      <c r="N301" s="6"/>
    </row>
    <row r="302" spans="8:15" x14ac:dyDescent="0.35">
      <c r="H302" s="2"/>
      <c r="I302" s="2"/>
      <c r="J302" s="2"/>
      <c r="M302" s="6"/>
      <c r="N302" s="6"/>
    </row>
    <row r="303" spans="8:15" x14ac:dyDescent="0.35">
      <c r="H303" s="2"/>
      <c r="I303" s="2"/>
      <c r="J303" s="2"/>
      <c r="M303" s="6"/>
      <c r="N303" s="6"/>
    </row>
    <row r="304" spans="8:15" x14ac:dyDescent="0.35">
      <c r="H304" s="2"/>
      <c r="I304" s="2"/>
      <c r="J304" s="2"/>
      <c r="M304" s="6"/>
      <c r="N304" s="6"/>
    </row>
    <row r="305" spans="8:14" x14ac:dyDescent="0.35">
      <c r="H305" s="2"/>
      <c r="I305" s="2"/>
      <c r="J305" s="2"/>
      <c r="M305" s="6"/>
      <c r="N305" s="6"/>
    </row>
    <row r="306" spans="8:14" x14ac:dyDescent="0.35">
      <c r="H306" s="2"/>
      <c r="I306" s="2"/>
      <c r="J306" s="2"/>
      <c r="M306" s="6"/>
      <c r="N306" s="6"/>
    </row>
    <row r="307" spans="8:14" x14ac:dyDescent="0.35">
      <c r="H307" s="2"/>
      <c r="I307" s="2"/>
      <c r="J307" s="2"/>
      <c r="M307" s="6"/>
      <c r="N307" s="6"/>
    </row>
    <row r="308" spans="8:14" x14ac:dyDescent="0.35">
      <c r="H308" s="2"/>
      <c r="I308" s="2"/>
      <c r="J308" s="2"/>
      <c r="M308" s="6"/>
      <c r="N308" s="6"/>
    </row>
    <row r="309" spans="8:14" x14ac:dyDescent="0.35">
      <c r="H309" s="2"/>
      <c r="I309" s="2"/>
      <c r="J309" s="2"/>
      <c r="M309" s="6"/>
      <c r="N309" s="6"/>
    </row>
    <row r="310" spans="8:14" x14ac:dyDescent="0.35">
      <c r="H310" s="2"/>
      <c r="I310" s="2"/>
      <c r="J310" s="2"/>
      <c r="M310" s="6"/>
      <c r="N310" s="6"/>
    </row>
    <row r="311" spans="8:14" x14ac:dyDescent="0.35">
      <c r="H311" s="2"/>
      <c r="I311" s="2"/>
      <c r="J311" s="2"/>
      <c r="M311" s="6"/>
      <c r="N311" s="6"/>
    </row>
    <row r="312" spans="8:14" x14ac:dyDescent="0.35">
      <c r="H312" s="2"/>
      <c r="I312" s="2"/>
      <c r="J312" s="2"/>
      <c r="M312" s="6"/>
      <c r="N312" s="6"/>
    </row>
    <row r="313" spans="8:14" x14ac:dyDescent="0.35">
      <c r="H313" s="2"/>
      <c r="I313" s="2"/>
      <c r="J313" s="2"/>
      <c r="M313" s="6"/>
      <c r="N313" s="6"/>
    </row>
    <row r="314" spans="8:14" x14ac:dyDescent="0.35">
      <c r="H314" s="2"/>
      <c r="I314" s="2"/>
      <c r="J314" s="2"/>
      <c r="M314" s="6"/>
      <c r="N314" s="6"/>
    </row>
    <row r="315" spans="8:14" x14ac:dyDescent="0.35">
      <c r="H315" s="2"/>
      <c r="I315" s="2"/>
      <c r="J315" s="2"/>
      <c r="M315" s="6"/>
      <c r="N315" s="6"/>
    </row>
    <row r="316" spans="8:14" x14ac:dyDescent="0.35">
      <c r="H316" s="2"/>
      <c r="I316" s="2"/>
      <c r="J316" s="2"/>
      <c r="M316" s="6"/>
      <c r="N316" s="6"/>
    </row>
    <row r="317" spans="8:14" x14ac:dyDescent="0.35">
      <c r="H317" s="2"/>
      <c r="I317" s="2"/>
      <c r="J317" s="2"/>
      <c r="M317" s="6"/>
      <c r="N317" s="6"/>
    </row>
    <row r="318" spans="8:14" x14ac:dyDescent="0.35">
      <c r="H318" s="2"/>
      <c r="I318" s="2"/>
      <c r="J318" s="2"/>
      <c r="M318" s="6"/>
      <c r="N318" s="6"/>
    </row>
    <row r="319" spans="8:14" x14ac:dyDescent="0.35">
      <c r="H319" s="2"/>
      <c r="I319" s="2"/>
      <c r="J319" s="2"/>
      <c r="M319" s="6"/>
      <c r="N319" s="6"/>
    </row>
    <row r="320" spans="8:14" x14ac:dyDescent="0.35">
      <c r="H320" s="2"/>
      <c r="I320" s="2"/>
      <c r="J320" s="2"/>
      <c r="M320" s="6"/>
      <c r="N320" s="6"/>
    </row>
    <row r="321" spans="8:14" x14ac:dyDescent="0.35">
      <c r="H321" s="2"/>
      <c r="I321" s="2"/>
      <c r="J321" s="2"/>
      <c r="M321" s="6"/>
      <c r="N321" s="6"/>
    </row>
    <row r="322" spans="8:14" x14ac:dyDescent="0.35">
      <c r="H322" s="2"/>
      <c r="I322" s="2"/>
      <c r="J322" s="2"/>
      <c r="M322" s="6"/>
      <c r="N322" s="6"/>
    </row>
    <row r="323" spans="8:14" x14ac:dyDescent="0.35">
      <c r="H323" s="2"/>
      <c r="I323" s="2"/>
      <c r="J323" s="2"/>
      <c r="M323" s="6"/>
      <c r="N323" s="6"/>
    </row>
    <row r="324" spans="8:14" x14ac:dyDescent="0.35">
      <c r="H324" s="2"/>
      <c r="I324" s="2"/>
      <c r="J324" s="2"/>
      <c r="M324" s="6"/>
      <c r="N324" s="6"/>
    </row>
    <row r="325" spans="8:14" x14ac:dyDescent="0.35">
      <c r="H325" s="2"/>
      <c r="I325" s="2"/>
      <c r="J325" s="2"/>
      <c r="M325" s="6"/>
      <c r="N325" s="6"/>
    </row>
    <row r="326" spans="8:14" x14ac:dyDescent="0.35">
      <c r="H326" s="2"/>
      <c r="I326" s="2"/>
      <c r="J326" s="2"/>
      <c r="M326" s="6"/>
      <c r="N326" s="6"/>
    </row>
    <row r="327" spans="8:14" x14ac:dyDescent="0.35">
      <c r="H327" s="2"/>
      <c r="I327" s="2"/>
      <c r="J327" s="2"/>
      <c r="M327" s="6"/>
      <c r="N327" s="6"/>
    </row>
    <row r="328" spans="8:14" x14ac:dyDescent="0.35">
      <c r="H328" s="2"/>
      <c r="I328" s="2"/>
      <c r="J328" s="2"/>
      <c r="M328" s="6"/>
      <c r="N328" s="6"/>
    </row>
    <row r="329" spans="8:14" x14ac:dyDescent="0.35">
      <c r="H329" s="2"/>
      <c r="I329" s="2"/>
      <c r="J329" s="2"/>
      <c r="M329" s="6"/>
      <c r="N329" s="6"/>
    </row>
    <row r="330" spans="8:14" x14ac:dyDescent="0.35">
      <c r="H330" s="2"/>
      <c r="I330" s="2"/>
      <c r="J330" s="2"/>
      <c r="M330" s="6"/>
      <c r="N330" s="6"/>
    </row>
    <row r="331" spans="8:14" x14ac:dyDescent="0.35">
      <c r="H331" s="2"/>
      <c r="I331" s="2"/>
      <c r="J331" s="2"/>
      <c r="M331" s="6"/>
      <c r="N331" s="6"/>
    </row>
    <row r="332" spans="8:14" x14ac:dyDescent="0.35">
      <c r="H332" s="2"/>
      <c r="I332" s="2"/>
      <c r="J332" s="2"/>
      <c r="M332" s="6"/>
      <c r="N332" s="6"/>
    </row>
    <row r="333" spans="8:14" x14ac:dyDescent="0.35">
      <c r="H333" s="2"/>
      <c r="I333" s="2"/>
      <c r="J333" s="2"/>
      <c r="M333" s="6"/>
      <c r="N333" s="6"/>
    </row>
    <row r="334" spans="8:14" x14ac:dyDescent="0.35">
      <c r="H334" s="2"/>
      <c r="I334" s="2"/>
      <c r="J334" s="2"/>
      <c r="M334" s="6"/>
      <c r="N334" s="6"/>
    </row>
    <row r="335" spans="8:14" x14ac:dyDescent="0.35">
      <c r="H335" s="2"/>
      <c r="I335" s="2"/>
      <c r="J335" s="2"/>
      <c r="M335" s="6"/>
      <c r="N335" s="6"/>
    </row>
    <row r="336" spans="8:14" x14ac:dyDescent="0.35">
      <c r="H336" s="2"/>
      <c r="I336" s="2"/>
      <c r="J336" s="2"/>
    </row>
    <row r="337" spans="8:10" x14ac:dyDescent="0.35">
      <c r="H337" s="2"/>
      <c r="I337" s="2"/>
      <c r="J337" s="2"/>
    </row>
    <row r="338" spans="8:10" x14ac:dyDescent="0.35">
      <c r="H338" s="2"/>
      <c r="I338" s="2"/>
      <c r="J338" s="2"/>
    </row>
    <row r="339" spans="8:10" x14ac:dyDescent="0.35">
      <c r="H339" s="2"/>
      <c r="I339" s="2"/>
      <c r="J339" s="2"/>
    </row>
    <row r="340" spans="8:10" x14ac:dyDescent="0.35">
      <c r="H340" s="2"/>
      <c r="I340" s="2"/>
      <c r="J340" s="2"/>
    </row>
    <row r="341" spans="8:10" x14ac:dyDescent="0.35">
      <c r="H341" s="2"/>
      <c r="I341" s="2"/>
      <c r="J341" s="2"/>
    </row>
    <row r="342" spans="8:10" x14ac:dyDescent="0.35">
      <c r="H342" s="2"/>
      <c r="I342" s="2"/>
      <c r="J342" s="2"/>
    </row>
    <row r="343" spans="8:10" x14ac:dyDescent="0.35">
      <c r="H343" s="2"/>
      <c r="I343" s="2"/>
      <c r="J343" s="2"/>
    </row>
    <row r="344" spans="8:10" x14ac:dyDescent="0.35">
      <c r="H344" s="2"/>
      <c r="I344" s="2"/>
      <c r="J344" s="2"/>
    </row>
    <row r="345" spans="8:10" x14ac:dyDescent="0.35">
      <c r="H345" s="2"/>
      <c r="I345" s="2"/>
      <c r="J345" s="2"/>
    </row>
    <row r="346" spans="8:10" x14ac:dyDescent="0.35">
      <c r="H346" s="2"/>
      <c r="I346" s="2"/>
      <c r="J346" s="2"/>
    </row>
    <row r="347" spans="8:10" x14ac:dyDescent="0.35">
      <c r="H347" s="2"/>
      <c r="I347" s="2"/>
      <c r="J347" s="2"/>
    </row>
    <row r="348" spans="8:10" x14ac:dyDescent="0.35">
      <c r="H348" s="2"/>
      <c r="I348" s="2"/>
      <c r="J348" s="2"/>
    </row>
    <row r="349" spans="8:10" x14ac:dyDescent="0.35">
      <c r="H349" s="2"/>
      <c r="I349" s="2"/>
      <c r="J349" s="2"/>
    </row>
    <row r="350" spans="8:10" x14ac:dyDescent="0.35">
      <c r="H350" s="2"/>
      <c r="I350" s="2"/>
      <c r="J350" s="2"/>
    </row>
    <row r="351" spans="8:10" x14ac:dyDescent="0.35">
      <c r="H351" s="2"/>
      <c r="I351" s="2"/>
      <c r="J351" s="2"/>
    </row>
    <row r="352" spans="8:10" x14ac:dyDescent="0.35">
      <c r="H352" s="2"/>
      <c r="I352" s="2"/>
      <c r="J352" s="2"/>
    </row>
    <row r="353" spans="8:10" x14ac:dyDescent="0.35">
      <c r="H353" s="2"/>
      <c r="I353" s="2"/>
      <c r="J353" s="2"/>
    </row>
    <row r="354" spans="8:10" x14ac:dyDescent="0.35">
      <c r="H354" s="2"/>
      <c r="I354" s="2"/>
      <c r="J354" s="2"/>
    </row>
    <row r="355" spans="8:10" x14ac:dyDescent="0.35">
      <c r="H355" s="2"/>
      <c r="I355" s="2"/>
      <c r="J355" s="2"/>
    </row>
    <row r="356" spans="8:10" x14ac:dyDescent="0.35">
      <c r="H356" s="2"/>
      <c r="I356" s="2"/>
      <c r="J356" s="2"/>
    </row>
    <row r="357" spans="8:10" x14ac:dyDescent="0.35">
      <c r="H357" s="2"/>
      <c r="I357" s="2"/>
      <c r="J357" s="2"/>
    </row>
    <row r="358" spans="8:10" x14ac:dyDescent="0.35">
      <c r="H358" s="2"/>
      <c r="I358" s="2"/>
      <c r="J358" s="2"/>
    </row>
    <row r="359" spans="8:10" x14ac:dyDescent="0.35">
      <c r="H359" s="2"/>
      <c r="I359" s="2"/>
      <c r="J359" s="2"/>
    </row>
    <row r="360" spans="8:10" x14ac:dyDescent="0.35">
      <c r="H360" s="2"/>
      <c r="I360" s="2"/>
      <c r="J360" s="2"/>
    </row>
    <row r="361" spans="8:10" x14ac:dyDescent="0.35">
      <c r="H361" s="2"/>
      <c r="I361" s="2"/>
      <c r="J361" s="2"/>
    </row>
    <row r="362" spans="8:10" x14ac:dyDescent="0.35">
      <c r="H362" s="2"/>
      <c r="I362" s="2"/>
      <c r="J362" s="2"/>
    </row>
    <row r="363" spans="8:10" x14ac:dyDescent="0.35">
      <c r="H363" s="2"/>
      <c r="I363" s="2"/>
      <c r="J363" s="2"/>
    </row>
    <row r="364" spans="8:10" x14ac:dyDescent="0.35">
      <c r="H364" s="2"/>
      <c r="I364" s="2"/>
      <c r="J364" s="2"/>
    </row>
    <row r="365" spans="8:10" x14ac:dyDescent="0.35">
      <c r="H365" s="2"/>
      <c r="I365" s="2"/>
      <c r="J365" s="2"/>
    </row>
    <row r="366" spans="8:10" x14ac:dyDescent="0.35">
      <c r="H366" s="2"/>
      <c r="I366" s="2"/>
      <c r="J366" s="2"/>
    </row>
    <row r="367" spans="8:10" x14ac:dyDescent="0.35">
      <c r="H367" s="2"/>
      <c r="I367" s="2"/>
      <c r="J367" s="2"/>
    </row>
    <row r="368" spans="8:10" x14ac:dyDescent="0.35">
      <c r="H368" s="2"/>
      <c r="I368" s="2"/>
      <c r="J368" s="2"/>
    </row>
    <row r="369" spans="8:10" x14ac:dyDescent="0.35">
      <c r="H369" s="2"/>
      <c r="I369" s="2"/>
      <c r="J369" s="2"/>
    </row>
    <row r="370" spans="8:10" x14ac:dyDescent="0.35">
      <c r="H370" s="2"/>
      <c r="I370" s="2"/>
      <c r="J370" s="2"/>
    </row>
    <row r="371" spans="8:10" x14ac:dyDescent="0.35">
      <c r="H371" s="2"/>
      <c r="I371" s="2"/>
      <c r="J371" s="2"/>
    </row>
    <row r="372" spans="8:10" x14ac:dyDescent="0.35">
      <c r="H372" s="2"/>
      <c r="I372" s="2"/>
      <c r="J372" s="2"/>
    </row>
    <row r="373" spans="8:10" x14ac:dyDescent="0.35">
      <c r="H373" s="2"/>
      <c r="I373" s="2"/>
      <c r="J373" s="2"/>
    </row>
    <row r="374" spans="8:10" x14ac:dyDescent="0.35">
      <c r="H374" s="2"/>
      <c r="I374" s="2"/>
      <c r="J374" s="2"/>
    </row>
    <row r="375" spans="8:10" x14ac:dyDescent="0.35">
      <c r="H375" s="2"/>
      <c r="I375" s="2"/>
      <c r="J375" s="2"/>
    </row>
    <row r="376" spans="8:10" x14ac:dyDescent="0.35">
      <c r="H376" s="2"/>
      <c r="I376" s="2"/>
      <c r="J376" s="2"/>
    </row>
    <row r="377" spans="8:10" x14ac:dyDescent="0.35">
      <c r="H377" s="2"/>
      <c r="I377" s="2"/>
      <c r="J377" s="2"/>
    </row>
    <row r="378" spans="8:10" x14ac:dyDescent="0.35">
      <c r="H378" s="2"/>
      <c r="I378" s="2"/>
      <c r="J378" s="2"/>
    </row>
    <row r="379" spans="8:10" x14ac:dyDescent="0.35">
      <c r="H379" s="2"/>
      <c r="I379" s="2"/>
      <c r="J379" s="2"/>
    </row>
    <row r="380" spans="8:10" x14ac:dyDescent="0.35">
      <c r="H380" s="2"/>
      <c r="I380" s="2"/>
      <c r="J380" s="2"/>
    </row>
    <row r="381" spans="8:10" x14ac:dyDescent="0.35">
      <c r="H381" s="2"/>
      <c r="I381" s="2"/>
      <c r="J381" s="2"/>
    </row>
    <row r="382" spans="8:10" x14ac:dyDescent="0.35">
      <c r="H382" s="2"/>
      <c r="I382" s="2"/>
      <c r="J382" s="2"/>
    </row>
    <row r="383" spans="8:10" x14ac:dyDescent="0.35">
      <c r="H383" s="2"/>
      <c r="I383" s="2"/>
      <c r="J383" s="2"/>
    </row>
    <row r="384" spans="8:10" x14ac:dyDescent="0.35">
      <c r="H384" s="2"/>
      <c r="I384" s="2"/>
      <c r="J384" s="2"/>
    </row>
    <row r="385" spans="8:10" x14ac:dyDescent="0.35">
      <c r="H385" s="2"/>
      <c r="I385" s="2"/>
      <c r="J385" s="2"/>
    </row>
    <row r="386" spans="8:10" x14ac:dyDescent="0.35">
      <c r="H386" s="2"/>
      <c r="I386" s="2"/>
      <c r="J386" s="2"/>
    </row>
    <row r="387" spans="8:10" x14ac:dyDescent="0.35">
      <c r="H387" s="2"/>
      <c r="I387" s="2"/>
      <c r="J387" s="2"/>
    </row>
    <row r="388" spans="8:10" x14ac:dyDescent="0.35">
      <c r="H388" s="2"/>
      <c r="I388" s="2"/>
      <c r="J388" s="2"/>
    </row>
    <row r="389" spans="8:10" x14ac:dyDescent="0.35">
      <c r="H389" s="2"/>
      <c r="I389" s="2"/>
      <c r="J389" s="2"/>
    </row>
    <row r="390" spans="8:10" x14ac:dyDescent="0.35">
      <c r="H390" s="2"/>
      <c r="I390" s="2"/>
      <c r="J390" s="2"/>
    </row>
    <row r="391" spans="8:10" x14ac:dyDescent="0.35">
      <c r="H391" s="2"/>
      <c r="I391" s="2"/>
      <c r="J391" s="2"/>
    </row>
    <row r="392" spans="8:10" x14ac:dyDescent="0.35">
      <c r="H392" s="2"/>
      <c r="I392" s="2"/>
      <c r="J392" s="2"/>
    </row>
    <row r="393" spans="8:10" x14ac:dyDescent="0.35">
      <c r="H393" s="2"/>
      <c r="I393" s="2"/>
      <c r="J393" s="2"/>
    </row>
    <row r="394" spans="8:10" x14ac:dyDescent="0.35">
      <c r="H394" s="2"/>
      <c r="I394" s="2"/>
      <c r="J394" s="2"/>
    </row>
    <row r="395" spans="8:10" x14ac:dyDescent="0.35">
      <c r="H395" s="2"/>
      <c r="I395" s="2"/>
      <c r="J395" s="2"/>
    </row>
    <row r="396" spans="8:10" x14ac:dyDescent="0.35">
      <c r="H396" s="2"/>
      <c r="I396" s="2"/>
      <c r="J396" s="2"/>
    </row>
    <row r="397" spans="8:10" x14ac:dyDescent="0.35">
      <c r="H397" s="2"/>
      <c r="I397" s="2"/>
      <c r="J397" s="2"/>
    </row>
    <row r="398" spans="8:10" x14ac:dyDescent="0.35">
      <c r="H398" s="2"/>
      <c r="I398" s="2"/>
      <c r="J398" s="2"/>
    </row>
    <row r="399" spans="8:10" x14ac:dyDescent="0.35">
      <c r="H399" s="2"/>
      <c r="I399" s="2"/>
      <c r="J399" s="2"/>
    </row>
    <row r="400" spans="8:10" x14ac:dyDescent="0.35">
      <c r="H400" s="2"/>
      <c r="I400" s="2"/>
      <c r="J400" s="2"/>
    </row>
    <row r="401" spans="8:10" x14ac:dyDescent="0.35">
      <c r="H401" s="2"/>
      <c r="I401" s="2"/>
      <c r="J401" s="2"/>
    </row>
    <row r="402" spans="8:10" x14ac:dyDescent="0.35">
      <c r="H402" s="2"/>
      <c r="I402" s="2"/>
      <c r="J402" s="2"/>
    </row>
    <row r="403" spans="8:10" x14ac:dyDescent="0.35">
      <c r="H403" s="2"/>
      <c r="I403" s="2"/>
      <c r="J403" s="2"/>
    </row>
    <row r="404" spans="8:10" x14ac:dyDescent="0.35">
      <c r="H404" s="2"/>
      <c r="I404" s="2"/>
      <c r="J404" s="2"/>
    </row>
    <row r="405" spans="8:10" x14ac:dyDescent="0.35">
      <c r="H405" s="2"/>
      <c r="I405" s="2"/>
      <c r="J405" s="2"/>
    </row>
    <row r="406" spans="8:10" x14ac:dyDescent="0.35">
      <c r="H406" s="2"/>
      <c r="I406" s="2"/>
      <c r="J406" s="2"/>
    </row>
    <row r="407" spans="8:10" x14ac:dyDescent="0.35">
      <c r="H407" s="2"/>
      <c r="I407" s="2"/>
      <c r="J407" s="2"/>
    </row>
    <row r="408" spans="8:10" x14ac:dyDescent="0.35">
      <c r="H408" s="2"/>
      <c r="I408" s="2"/>
      <c r="J408" s="2"/>
    </row>
    <row r="409" spans="8:10" x14ac:dyDescent="0.35">
      <c r="H409" s="2"/>
      <c r="I409" s="2"/>
      <c r="J409" s="2"/>
    </row>
    <row r="410" spans="8:10" x14ac:dyDescent="0.35">
      <c r="H410" s="2"/>
      <c r="I410" s="2"/>
      <c r="J410" s="2"/>
    </row>
    <row r="411" spans="8:10" x14ac:dyDescent="0.35">
      <c r="H411" s="2"/>
      <c r="I411" s="2"/>
      <c r="J411" s="2"/>
    </row>
    <row r="412" spans="8:10" x14ac:dyDescent="0.35">
      <c r="H412" s="2"/>
      <c r="I412" s="2"/>
      <c r="J412" s="2"/>
    </row>
    <row r="413" spans="8:10" x14ac:dyDescent="0.35">
      <c r="H413" s="2"/>
      <c r="I413" s="2"/>
      <c r="J413" s="2"/>
    </row>
    <row r="414" spans="8:10" x14ac:dyDescent="0.35">
      <c r="H414" s="2"/>
      <c r="I414" s="2"/>
      <c r="J414" s="2"/>
    </row>
    <row r="415" spans="8:10" x14ac:dyDescent="0.35">
      <c r="H415" s="2"/>
      <c r="I415" s="2"/>
      <c r="J415" s="2"/>
    </row>
    <row r="416" spans="8:10" x14ac:dyDescent="0.35">
      <c r="H416" s="2"/>
      <c r="I416" s="2"/>
      <c r="J416" s="2"/>
    </row>
    <row r="417" spans="8:10" x14ac:dyDescent="0.35">
      <c r="H417" s="2"/>
      <c r="I417" s="2"/>
      <c r="J417" s="2"/>
    </row>
    <row r="418" spans="8:10" x14ac:dyDescent="0.35">
      <c r="H418" s="2"/>
      <c r="I418" s="2"/>
      <c r="J418" s="2"/>
    </row>
    <row r="419" spans="8:10" x14ac:dyDescent="0.35">
      <c r="H419" s="2"/>
      <c r="I419" s="2"/>
      <c r="J419" s="2"/>
    </row>
    <row r="420" spans="8:10" x14ac:dyDescent="0.35">
      <c r="H420" s="2"/>
      <c r="I420" s="2"/>
      <c r="J420" s="2"/>
    </row>
    <row r="421" spans="8:10" x14ac:dyDescent="0.35">
      <c r="H421" s="2"/>
      <c r="I421" s="2"/>
      <c r="J421" s="2"/>
    </row>
    <row r="422" spans="8:10" x14ac:dyDescent="0.35">
      <c r="H422" s="2"/>
      <c r="I422" s="2"/>
      <c r="J422" s="2"/>
    </row>
    <row r="423" spans="8:10" x14ac:dyDescent="0.35">
      <c r="H423" s="2"/>
      <c r="I423" s="2"/>
      <c r="J423" s="2"/>
    </row>
    <row r="424" spans="8:10" x14ac:dyDescent="0.35">
      <c r="H424" s="2"/>
      <c r="I424" s="2"/>
      <c r="J424" s="2"/>
    </row>
    <row r="425" spans="8:10" x14ac:dyDescent="0.35">
      <c r="H425" s="2"/>
      <c r="I425" s="2"/>
      <c r="J425" s="2"/>
    </row>
    <row r="426" spans="8:10" x14ac:dyDescent="0.35">
      <c r="H426" s="2"/>
      <c r="I426" s="2"/>
      <c r="J426" s="2"/>
    </row>
    <row r="427" spans="8:10" x14ac:dyDescent="0.35">
      <c r="H427" s="2"/>
      <c r="I427" s="2"/>
      <c r="J427" s="2"/>
    </row>
    <row r="428" spans="8:10" x14ac:dyDescent="0.35">
      <c r="H428" s="2"/>
      <c r="I428" s="2"/>
      <c r="J428" s="2"/>
    </row>
    <row r="429" spans="8:10" x14ac:dyDescent="0.35">
      <c r="H429" s="2"/>
      <c r="I429" s="2"/>
      <c r="J429" s="2"/>
    </row>
    <row r="430" spans="8:10" x14ac:dyDescent="0.35">
      <c r="H430" s="2"/>
      <c r="I430" s="2"/>
      <c r="J430" s="2"/>
    </row>
    <row r="431" spans="8:10" x14ac:dyDescent="0.35">
      <c r="H431" s="2"/>
      <c r="I431" s="2"/>
      <c r="J431" s="2"/>
    </row>
    <row r="432" spans="8:10" x14ac:dyDescent="0.35">
      <c r="H432" s="2"/>
      <c r="I432" s="2"/>
      <c r="J432" s="2"/>
    </row>
    <row r="433" spans="8:10" x14ac:dyDescent="0.35">
      <c r="H433" s="2"/>
      <c r="I433" s="2"/>
      <c r="J433" s="2"/>
    </row>
    <row r="434" spans="8:10" x14ac:dyDescent="0.35">
      <c r="H434" s="2"/>
      <c r="I434" s="2"/>
      <c r="J434" s="2"/>
    </row>
    <row r="435" spans="8:10" x14ac:dyDescent="0.35">
      <c r="H435" s="2"/>
      <c r="I435" s="2"/>
      <c r="J435" s="2"/>
    </row>
    <row r="436" spans="8:10" x14ac:dyDescent="0.35">
      <c r="H436" s="2"/>
      <c r="I436" s="2"/>
      <c r="J436" s="2"/>
    </row>
    <row r="437" spans="8:10" x14ac:dyDescent="0.35">
      <c r="H437" s="2"/>
      <c r="I437" s="2"/>
      <c r="J437" s="2"/>
    </row>
    <row r="438" spans="8:10" x14ac:dyDescent="0.35">
      <c r="H438" s="2"/>
      <c r="I438" s="2"/>
      <c r="J438" s="2"/>
    </row>
    <row r="439" spans="8:10" x14ac:dyDescent="0.35">
      <c r="H439" s="2"/>
      <c r="I439" s="2"/>
      <c r="J439" s="2"/>
    </row>
    <row r="440" spans="8:10" x14ac:dyDescent="0.35">
      <c r="H440" s="2"/>
      <c r="I440" s="2"/>
      <c r="J440" s="2"/>
    </row>
    <row r="441" spans="8:10" x14ac:dyDescent="0.35">
      <c r="H441" s="2"/>
      <c r="I441" s="2"/>
      <c r="J441" s="2"/>
    </row>
    <row r="442" spans="8:10" x14ac:dyDescent="0.35">
      <c r="H442" s="2"/>
      <c r="I442" s="2"/>
      <c r="J442" s="2"/>
    </row>
    <row r="443" spans="8:10" x14ac:dyDescent="0.35">
      <c r="H443" s="2"/>
      <c r="I443" s="2"/>
      <c r="J443" s="2"/>
    </row>
    <row r="444" spans="8:10" x14ac:dyDescent="0.35">
      <c r="H444" s="2"/>
      <c r="I444" s="2"/>
      <c r="J444" s="2"/>
    </row>
    <row r="445" spans="8:10" x14ac:dyDescent="0.35">
      <c r="H445" s="2"/>
      <c r="I445" s="2"/>
      <c r="J445" s="2"/>
    </row>
    <row r="446" spans="8:10" x14ac:dyDescent="0.35">
      <c r="H446" s="2"/>
      <c r="I446" s="2"/>
      <c r="J446" s="2"/>
    </row>
    <row r="447" spans="8:10" x14ac:dyDescent="0.35">
      <c r="H447" s="2"/>
      <c r="I447" s="2"/>
      <c r="J447" s="2"/>
    </row>
    <row r="448" spans="8:10" x14ac:dyDescent="0.35">
      <c r="H448" s="2"/>
      <c r="I448" s="2"/>
      <c r="J448" s="2"/>
    </row>
    <row r="449" spans="8:10" x14ac:dyDescent="0.35">
      <c r="H449" s="2"/>
      <c r="I449" s="2"/>
      <c r="J449" s="2"/>
    </row>
    <row r="450" spans="8:10" x14ac:dyDescent="0.35">
      <c r="H450" s="2"/>
      <c r="I450" s="2"/>
      <c r="J450" s="2"/>
    </row>
    <row r="451" spans="8:10" x14ac:dyDescent="0.35">
      <c r="H451" s="2"/>
      <c r="I451" s="2"/>
      <c r="J451" s="2"/>
    </row>
    <row r="452" spans="8:10" x14ac:dyDescent="0.35">
      <c r="H452" s="2"/>
      <c r="I452" s="2"/>
      <c r="J452" s="2"/>
    </row>
    <row r="453" spans="8:10" x14ac:dyDescent="0.35">
      <c r="H453" s="2"/>
      <c r="I453" s="2"/>
      <c r="J453" s="2"/>
    </row>
    <row r="454" spans="8:10" x14ac:dyDescent="0.35">
      <c r="H454" s="2"/>
      <c r="I454" s="2"/>
      <c r="J454" s="2"/>
    </row>
    <row r="455" spans="8:10" x14ac:dyDescent="0.35">
      <c r="H455" s="2"/>
      <c r="I455" s="2"/>
      <c r="J455" s="2"/>
    </row>
    <row r="456" spans="8:10" x14ac:dyDescent="0.35">
      <c r="H456" s="2"/>
      <c r="I456" s="2"/>
      <c r="J456" s="2"/>
    </row>
    <row r="457" spans="8:10" x14ac:dyDescent="0.35">
      <c r="H457" s="2"/>
      <c r="I457" s="2"/>
      <c r="J457" s="2"/>
    </row>
    <row r="458" spans="8:10" x14ac:dyDescent="0.35">
      <c r="H458" s="2"/>
      <c r="I458" s="2"/>
      <c r="J458" s="2"/>
    </row>
    <row r="459" spans="8:10" x14ac:dyDescent="0.35">
      <c r="H459" s="2"/>
      <c r="I459" s="2"/>
      <c r="J459" s="2"/>
    </row>
    <row r="460" spans="8:10" x14ac:dyDescent="0.35">
      <c r="H460" s="2"/>
      <c r="I460" s="2"/>
      <c r="J460" s="2"/>
    </row>
    <row r="461" spans="8:10" x14ac:dyDescent="0.35">
      <c r="H461" s="2"/>
      <c r="I461" s="2"/>
      <c r="J461" s="2"/>
    </row>
    <row r="462" spans="8:10" x14ac:dyDescent="0.35">
      <c r="H462" s="2"/>
      <c r="I462" s="2"/>
      <c r="J462" s="2"/>
    </row>
    <row r="463" spans="8:10" x14ac:dyDescent="0.35">
      <c r="H463" s="2"/>
      <c r="I463" s="2"/>
      <c r="J463" s="2"/>
    </row>
    <row r="464" spans="8:10" x14ac:dyDescent="0.35">
      <c r="H464" s="2"/>
      <c r="I464" s="2"/>
      <c r="J464" s="2"/>
    </row>
    <row r="465" spans="8:10" x14ac:dyDescent="0.35">
      <c r="H465" s="2"/>
      <c r="I465" s="2"/>
      <c r="J465" s="2"/>
    </row>
    <row r="466" spans="8:10" x14ac:dyDescent="0.35">
      <c r="H466" s="2"/>
      <c r="I466" s="2"/>
      <c r="J466" s="2"/>
    </row>
    <row r="467" spans="8:10" x14ac:dyDescent="0.35">
      <c r="H467" s="2"/>
      <c r="I467" s="2"/>
      <c r="J467" s="2"/>
    </row>
    <row r="468" spans="8:10" x14ac:dyDescent="0.35">
      <c r="H468" s="2"/>
      <c r="I468" s="2"/>
      <c r="J468" s="2"/>
    </row>
    <row r="469" spans="8:10" x14ac:dyDescent="0.35">
      <c r="H469" s="2"/>
      <c r="I469" s="2"/>
      <c r="J469" s="2"/>
    </row>
    <row r="470" spans="8:10" x14ac:dyDescent="0.35">
      <c r="H470" s="2"/>
      <c r="I470" s="2"/>
      <c r="J470" s="2"/>
    </row>
    <row r="471" spans="8:10" x14ac:dyDescent="0.35">
      <c r="H471" s="2"/>
      <c r="I471" s="2"/>
      <c r="J471" s="2"/>
    </row>
    <row r="472" spans="8:10" x14ac:dyDescent="0.35">
      <c r="H472" s="2"/>
      <c r="I472" s="2"/>
      <c r="J472" s="2"/>
    </row>
    <row r="473" spans="8:10" x14ac:dyDescent="0.35">
      <c r="H473" s="2"/>
      <c r="I473" s="2"/>
      <c r="J473" s="2"/>
    </row>
    <row r="474" spans="8:10" x14ac:dyDescent="0.35">
      <c r="H474" s="2"/>
      <c r="I474" s="2"/>
      <c r="J474" s="2"/>
    </row>
    <row r="475" spans="8:10" x14ac:dyDescent="0.35">
      <c r="H475" s="2"/>
      <c r="I475" s="2"/>
      <c r="J475" s="2"/>
    </row>
    <row r="476" spans="8:10" x14ac:dyDescent="0.35">
      <c r="H476" s="2"/>
      <c r="I476" s="2"/>
      <c r="J476" s="2"/>
    </row>
    <row r="477" spans="8:10" x14ac:dyDescent="0.35">
      <c r="H477" s="2"/>
      <c r="I477" s="2"/>
      <c r="J477" s="2"/>
    </row>
    <row r="478" spans="8:10" x14ac:dyDescent="0.35">
      <c r="H478" s="2"/>
      <c r="I478" s="2"/>
      <c r="J478" s="2"/>
    </row>
    <row r="479" spans="8:10" x14ac:dyDescent="0.35">
      <c r="H479" s="2"/>
      <c r="I479" s="2"/>
      <c r="J479" s="2"/>
    </row>
    <row r="480" spans="8:10" x14ac:dyDescent="0.35">
      <c r="H480" s="2"/>
      <c r="I480" s="2"/>
      <c r="J480" s="2"/>
    </row>
    <row r="481" spans="8:10" x14ac:dyDescent="0.35">
      <c r="H481" s="2"/>
      <c r="I481" s="2"/>
      <c r="J481" s="2"/>
    </row>
    <row r="482" spans="8:10" x14ac:dyDescent="0.35">
      <c r="H482" s="2"/>
      <c r="I482" s="2"/>
      <c r="J482" s="2"/>
    </row>
    <row r="483" spans="8:10" x14ac:dyDescent="0.35">
      <c r="H483" s="2"/>
      <c r="I483" s="2"/>
      <c r="J483" s="2"/>
    </row>
    <row r="484" spans="8:10" x14ac:dyDescent="0.35">
      <c r="H484" s="2"/>
      <c r="I484" s="2"/>
      <c r="J484" s="2"/>
    </row>
    <row r="485" spans="8:10" x14ac:dyDescent="0.35">
      <c r="H485" s="2"/>
      <c r="I485" s="2"/>
      <c r="J485" s="2"/>
    </row>
    <row r="486" spans="8:10" x14ac:dyDescent="0.35">
      <c r="H486" s="2"/>
      <c r="I486" s="2"/>
      <c r="J486" s="2"/>
    </row>
    <row r="487" spans="8:10" x14ac:dyDescent="0.35">
      <c r="H487" s="2"/>
      <c r="I487" s="2"/>
      <c r="J487" s="2"/>
    </row>
    <row r="488" spans="8:10" x14ac:dyDescent="0.35">
      <c r="H488" s="2"/>
      <c r="I488" s="2"/>
      <c r="J488" s="2"/>
    </row>
    <row r="489" spans="8:10" x14ac:dyDescent="0.35">
      <c r="H489" s="2"/>
      <c r="I489" s="2"/>
      <c r="J489" s="2"/>
    </row>
    <row r="490" spans="8:10" x14ac:dyDescent="0.35">
      <c r="H490" s="2"/>
      <c r="I490" s="2"/>
      <c r="J490" s="2"/>
    </row>
    <row r="491" spans="8:10" x14ac:dyDescent="0.35">
      <c r="H491" s="2"/>
      <c r="I491" s="2"/>
      <c r="J491" s="2"/>
    </row>
    <row r="492" spans="8:10" x14ac:dyDescent="0.35">
      <c r="H492" s="2"/>
      <c r="I492" s="2"/>
      <c r="J492" s="2"/>
    </row>
    <row r="493" spans="8:10" x14ac:dyDescent="0.35">
      <c r="H493" s="2"/>
      <c r="I493" s="2"/>
      <c r="J493" s="2"/>
    </row>
    <row r="494" spans="8:10" x14ac:dyDescent="0.35">
      <c r="H494" s="2"/>
      <c r="I494" s="2"/>
      <c r="J494" s="2"/>
    </row>
    <row r="495" spans="8:10" x14ac:dyDescent="0.35">
      <c r="H495" s="2"/>
      <c r="I495" s="2"/>
      <c r="J495" s="2"/>
    </row>
    <row r="496" spans="8:10" x14ac:dyDescent="0.35">
      <c r="H496" s="2"/>
      <c r="I496" s="2"/>
      <c r="J496" s="2"/>
    </row>
    <row r="497" spans="8:10" x14ac:dyDescent="0.35">
      <c r="H497" s="2"/>
      <c r="I497" s="2"/>
      <c r="J497" s="2"/>
    </row>
    <row r="498" spans="8:10" x14ac:dyDescent="0.35">
      <c r="H498" s="2"/>
      <c r="I498" s="2"/>
      <c r="J498" s="2"/>
    </row>
    <row r="499" spans="8:10" x14ac:dyDescent="0.35">
      <c r="H499" s="2"/>
      <c r="I499" s="2"/>
      <c r="J499" s="2"/>
    </row>
    <row r="500" spans="8:10" x14ac:dyDescent="0.35">
      <c r="H500" s="2"/>
      <c r="I500" s="2"/>
      <c r="J500" s="2"/>
    </row>
    <row r="501" spans="8:10" x14ac:dyDescent="0.35">
      <c r="H501" s="2"/>
      <c r="I501" s="2"/>
      <c r="J501" s="2"/>
    </row>
    <row r="502" spans="8:10" x14ac:dyDescent="0.35">
      <c r="H502" s="2"/>
      <c r="I502" s="2"/>
      <c r="J502" s="2"/>
    </row>
    <row r="503" spans="8:10" x14ac:dyDescent="0.35">
      <c r="H503" s="2"/>
      <c r="I503" s="2"/>
      <c r="J503" s="2"/>
    </row>
    <row r="504" spans="8:10" x14ac:dyDescent="0.35">
      <c r="H504" s="2"/>
      <c r="I504" s="2"/>
      <c r="J504" s="2"/>
    </row>
    <row r="505" spans="8:10" x14ac:dyDescent="0.35">
      <c r="H505" s="2"/>
      <c r="I505" s="2"/>
      <c r="J505" s="2"/>
    </row>
    <row r="506" spans="8:10" x14ac:dyDescent="0.35">
      <c r="H506" s="2"/>
      <c r="I506" s="2"/>
      <c r="J506" s="2"/>
    </row>
    <row r="507" spans="8:10" x14ac:dyDescent="0.35">
      <c r="H507" s="2"/>
      <c r="I507" s="2"/>
      <c r="J507" s="2"/>
    </row>
    <row r="508" spans="8:10" x14ac:dyDescent="0.35">
      <c r="H508" s="2"/>
      <c r="I508" s="2"/>
      <c r="J508" s="2"/>
    </row>
    <row r="509" spans="8:10" x14ac:dyDescent="0.35">
      <c r="H509" s="2"/>
      <c r="I509" s="2"/>
      <c r="J509" s="2"/>
    </row>
    <row r="510" spans="8:10" x14ac:dyDescent="0.35">
      <c r="H510" s="2"/>
      <c r="I510" s="2"/>
      <c r="J510" s="2"/>
    </row>
    <row r="511" spans="8:10" x14ac:dyDescent="0.35">
      <c r="H511" s="2"/>
      <c r="I511" s="2"/>
      <c r="J511" s="2"/>
    </row>
    <row r="512" spans="8:10" x14ac:dyDescent="0.35">
      <c r="H512" s="2"/>
      <c r="I512" s="2"/>
      <c r="J512" s="2"/>
    </row>
    <row r="513" spans="8:10" x14ac:dyDescent="0.35">
      <c r="H513" s="2"/>
      <c r="I513" s="2"/>
      <c r="J513" s="2"/>
    </row>
    <row r="514" spans="8:10" x14ac:dyDescent="0.35">
      <c r="H514" s="2"/>
      <c r="I514" s="2"/>
      <c r="J514" s="2"/>
    </row>
    <row r="515" spans="8:10" x14ac:dyDescent="0.35">
      <c r="H515" s="2"/>
      <c r="I515" s="2"/>
      <c r="J515" s="2"/>
    </row>
    <row r="516" spans="8:10" x14ac:dyDescent="0.35">
      <c r="H516" s="2"/>
      <c r="I516" s="2"/>
      <c r="J516" s="2"/>
    </row>
    <row r="517" spans="8:10" x14ac:dyDescent="0.35">
      <c r="H517" s="2"/>
      <c r="I517" s="2"/>
      <c r="J517" s="2"/>
    </row>
    <row r="518" spans="8:10" x14ac:dyDescent="0.35">
      <c r="H518" s="2"/>
      <c r="I518" s="2"/>
      <c r="J518" s="2"/>
    </row>
    <row r="519" spans="8:10" x14ac:dyDescent="0.35">
      <c r="H519" s="2"/>
      <c r="I519" s="2"/>
      <c r="J519" s="2"/>
    </row>
    <row r="520" spans="8:10" x14ac:dyDescent="0.35">
      <c r="H520" s="2"/>
      <c r="I520" s="2"/>
      <c r="J520" s="2"/>
    </row>
    <row r="521" spans="8:10" x14ac:dyDescent="0.35">
      <c r="H521" s="2"/>
      <c r="I521" s="2"/>
      <c r="J521" s="2"/>
    </row>
    <row r="522" spans="8:10" x14ac:dyDescent="0.35">
      <c r="H522" s="2"/>
      <c r="I522" s="2"/>
      <c r="J522" s="2"/>
    </row>
    <row r="523" spans="8:10" x14ac:dyDescent="0.35">
      <c r="H523" s="2"/>
      <c r="I523" s="2"/>
      <c r="J523" s="2"/>
    </row>
    <row r="524" spans="8:10" x14ac:dyDescent="0.35">
      <c r="H524" s="2"/>
      <c r="I524" s="2"/>
      <c r="J524" s="2"/>
    </row>
    <row r="525" spans="8:10" x14ac:dyDescent="0.35">
      <c r="H525" s="2"/>
      <c r="I525" s="2"/>
      <c r="J525" s="2"/>
    </row>
    <row r="526" spans="8:10" x14ac:dyDescent="0.35">
      <c r="H526" s="2"/>
      <c r="I526" s="2"/>
      <c r="J526" s="2"/>
    </row>
    <row r="527" spans="8:10" x14ac:dyDescent="0.35">
      <c r="H527" s="2"/>
      <c r="I527" s="2"/>
      <c r="J527" s="2"/>
    </row>
    <row r="528" spans="8:10" x14ac:dyDescent="0.35">
      <c r="H528" s="2"/>
      <c r="I528" s="2"/>
      <c r="J528" s="2"/>
    </row>
    <row r="529" spans="8:10" x14ac:dyDescent="0.35">
      <c r="H529" s="2"/>
      <c r="I529" s="2"/>
      <c r="J529" s="2"/>
    </row>
    <row r="530" spans="8:10" x14ac:dyDescent="0.35">
      <c r="H530" s="2"/>
      <c r="I530" s="2"/>
      <c r="J530" s="2"/>
    </row>
    <row r="531" spans="8:10" x14ac:dyDescent="0.35">
      <c r="H531" s="2"/>
      <c r="I531" s="2"/>
      <c r="J531" s="2"/>
    </row>
    <row r="532" spans="8:10" x14ac:dyDescent="0.35">
      <c r="H532" s="2"/>
      <c r="I532" s="2"/>
      <c r="J532" s="2"/>
    </row>
    <row r="533" spans="8:10" x14ac:dyDescent="0.35">
      <c r="H533" s="2"/>
      <c r="I533" s="2"/>
      <c r="J533" s="2"/>
    </row>
    <row r="534" spans="8:10" x14ac:dyDescent="0.35">
      <c r="H534" s="2"/>
      <c r="I534" s="2"/>
      <c r="J534" s="2"/>
    </row>
    <row r="535" spans="8:10" x14ac:dyDescent="0.35">
      <c r="H535" s="2"/>
      <c r="I535" s="2"/>
      <c r="J535" s="2"/>
    </row>
    <row r="536" spans="8:10" x14ac:dyDescent="0.35">
      <c r="H536" s="2"/>
      <c r="I536" s="2"/>
      <c r="J536" s="2"/>
    </row>
    <row r="537" spans="8:10" x14ac:dyDescent="0.35">
      <c r="H537" s="2"/>
      <c r="I537" s="2"/>
      <c r="J537" s="2"/>
    </row>
    <row r="538" spans="8:10" x14ac:dyDescent="0.35">
      <c r="H538" s="2"/>
      <c r="I538" s="2"/>
      <c r="J538" s="2"/>
    </row>
    <row r="539" spans="8:10" x14ac:dyDescent="0.35">
      <c r="H539" s="2"/>
      <c r="I539" s="2"/>
      <c r="J539" s="2"/>
    </row>
    <row r="540" spans="8:10" x14ac:dyDescent="0.35">
      <c r="H540" s="2"/>
      <c r="I540" s="2"/>
      <c r="J540" s="2"/>
    </row>
    <row r="541" spans="8:10" x14ac:dyDescent="0.35">
      <c r="H541" s="2"/>
      <c r="I541" s="2"/>
      <c r="J541" s="2"/>
    </row>
    <row r="542" spans="8:10" x14ac:dyDescent="0.35">
      <c r="H542" s="2"/>
      <c r="I542" s="2"/>
      <c r="J542" s="2"/>
    </row>
    <row r="543" spans="8:10" x14ac:dyDescent="0.35">
      <c r="H543" s="2"/>
      <c r="I543" s="2"/>
      <c r="J543" s="2"/>
    </row>
    <row r="544" spans="8:10" x14ac:dyDescent="0.35">
      <c r="H544" s="2"/>
      <c r="I544" s="2"/>
      <c r="J544" s="2"/>
    </row>
    <row r="545" spans="8:10" x14ac:dyDescent="0.35">
      <c r="H545" s="2"/>
      <c r="I545" s="2"/>
      <c r="J545" s="2"/>
    </row>
    <row r="546" spans="8:10" x14ac:dyDescent="0.35">
      <c r="H546" s="2"/>
      <c r="I546" s="2"/>
      <c r="J546" s="2"/>
    </row>
    <row r="547" spans="8:10" x14ac:dyDescent="0.35">
      <c r="H547" s="2"/>
      <c r="I547" s="2"/>
      <c r="J547" s="2"/>
    </row>
    <row r="548" spans="8:10" x14ac:dyDescent="0.35">
      <c r="H548" s="2"/>
      <c r="I548" s="2"/>
      <c r="J548" s="2"/>
    </row>
    <row r="549" spans="8:10" x14ac:dyDescent="0.35">
      <c r="H549" s="2"/>
      <c r="I549" s="2"/>
      <c r="J549" s="2"/>
    </row>
    <row r="550" spans="8:10" x14ac:dyDescent="0.35">
      <c r="H550" s="2"/>
      <c r="I550" s="2"/>
      <c r="J550" s="2"/>
    </row>
    <row r="551" spans="8:10" x14ac:dyDescent="0.35">
      <c r="H551" s="2"/>
      <c r="I551" s="2"/>
      <c r="J551" s="2"/>
    </row>
    <row r="552" spans="8:10" x14ac:dyDescent="0.35">
      <c r="H552" s="2"/>
      <c r="I552" s="2"/>
      <c r="J552" s="2"/>
    </row>
    <row r="553" spans="8:10" x14ac:dyDescent="0.35">
      <c r="H553" s="2"/>
      <c r="I553" s="2"/>
      <c r="J553" s="2"/>
    </row>
    <row r="554" spans="8:10" x14ac:dyDescent="0.35">
      <c r="H554" s="2"/>
      <c r="I554" s="2"/>
      <c r="J554" s="2"/>
    </row>
    <row r="555" spans="8:10" x14ac:dyDescent="0.35">
      <c r="H555" s="2"/>
      <c r="I555" s="2"/>
      <c r="J555" s="2"/>
    </row>
    <row r="556" spans="8:10" x14ac:dyDescent="0.35">
      <c r="H556" s="2"/>
      <c r="I556" s="2"/>
      <c r="J556" s="2"/>
    </row>
    <row r="557" spans="8:10" x14ac:dyDescent="0.35">
      <c r="H557" s="2"/>
      <c r="I557" s="2"/>
      <c r="J557" s="2"/>
    </row>
    <row r="558" spans="8:10" x14ac:dyDescent="0.35">
      <c r="H558" s="2"/>
      <c r="I558" s="2"/>
      <c r="J558" s="2"/>
    </row>
    <row r="559" spans="8:10" x14ac:dyDescent="0.35">
      <c r="H559" s="2"/>
      <c r="I559" s="2"/>
      <c r="J559" s="2"/>
    </row>
    <row r="560" spans="8:10" x14ac:dyDescent="0.35">
      <c r="H560" s="2"/>
      <c r="I560" s="2"/>
      <c r="J560" s="2"/>
    </row>
    <row r="561" spans="8:10" x14ac:dyDescent="0.35">
      <c r="H561" s="2"/>
      <c r="I561" s="2"/>
      <c r="J561" s="2"/>
    </row>
    <row r="562" spans="8:10" x14ac:dyDescent="0.35">
      <c r="H562" s="2"/>
      <c r="I562" s="2"/>
      <c r="J562" s="2"/>
    </row>
    <row r="563" spans="8:10" x14ac:dyDescent="0.35">
      <c r="H563" s="2"/>
      <c r="I563" s="2"/>
      <c r="J563" s="2"/>
    </row>
    <row r="564" spans="8:10" x14ac:dyDescent="0.35">
      <c r="H564" s="2"/>
      <c r="I564" s="2"/>
      <c r="J564" s="2"/>
    </row>
    <row r="565" spans="8:10" x14ac:dyDescent="0.35">
      <c r="H565" s="2"/>
      <c r="I565" s="2"/>
      <c r="J565" s="2"/>
    </row>
    <row r="566" spans="8:10" x14ac:dyDescent="0.35">
      <c r="H566" s="2"/>
      <c r="I566" s="2"/>
      <c r="J566" s="2"/>
    </row>
    <row r="567" spans="8:10" x14ac:dyDescent="0.35">
      <c r="H567" s="2"/>
      <c r="I567" s="2"/>
      <c r="J567" s="2"/>
    </row>
    <row r="568" spans="8:10" x14ac:dyDescent="0.35">
      <c r="H568" s="2"/>
      <c r="I568" s="2"/>
      <c r="J568" s="2"/>
    </row>
    <row r="569" spans="8:10" x14ac:dyDescent="0.35">
      <c r="H569" s="2"/>
      <c r="I569" s="2"/>
      <c r="J569" s="2"/>
    </row>
    <row r="570" spans="8:10" x14ac:dyDescent="0.35">
      <c r="H570" s="2"/>
      <c r="I570" s="2"/>
      <c r="J570" s="2"/>
    </row>
    <row r="571" spans="8:10" x14ac:dyDescent="0.35">
      <c r="H571" s="2"/>
      <c r="I571" s="2"/>
      <c r="J571" s="2"/>
    </row>
    <row r="572" spans="8:10" x14ac:dyDescent="0.35">
      <c r="H572" s="2"/>
      <c r="I572" s="2"/>
      <c r="J572" s="2"/>
    </row>
    <row r="573" spans="8:10" x14ac:dyDescent="0.35">
      <c r="H573" s="2"/>
      <c r="I573" s="2"/>
      <c r="J573" s="2"/>
    </row>
    <row r="574" spans="8:10" x14ac:dyDescent="0.35">
      <c r="H574" s="2"/>
      <c r="I574" s="2"/>
      <c r="J574" s="2"/>
    </row>
    <row r="575" spans="8:10" x14ac:dyDescent="0.35">
      <c r="H575" s="2"/>
      <c r="I575" s="2"/>
      <c r="J575" s="2"/>
    </row>
    <row r="576" spans="8:10" x14ac:dyDescent="0.35">
      <c r="H576" s="2"/>
      <c r="I576" s="2"/>
      <c r="J576" s="2"/>
    </row>
    <row r="577" spans="8:10" x14ac:dyDescent="0.35">
      <c r="H577" s="2"/>
      <c r="I577" s="2"/>
      <c r="J577" s="2"/>
    </row>
    <row r="578" spans="8:10" x14ac:dyDescent="0.35">
      <c r="H578" s="2"/>
      <c r="I578" s="2"/>
      <c r="J578" s="2"/>
    </row>
    <row r="579" spans="8:10" x14ac:dyDescent="0.35">
      <c r="H579" s="2"/>
      <c r="I579" s="2"/>
      <c r="J579" s="2"/>
    </row>
    <row r="580" spans="8:10" x14ac:dyDescent="0.35">
      <c r="H580" s="2"/>
      <c r="I580" s="2"/>
      <c r="J580" s="2"/>
    </row>
    <row r="581" spans="8:10" x14ac:dyDescent="0.35">
      <c r="H581" s="2"/>
      <c r="I581" s="2"/>
      <c r="J581" s="2"/>
    </row>
    <row r="582" spans="8:10" x14ac:dyDescent="0.35">
      <c r="H582" s="2"/>
      <c r="I582" s="2"/>
      <c r="J582" s="2"/>
    </row>
    <row r="583" spans="8:10" x14ac:dyDescent="0.35">
      <c r="H583" s="2"/>
      <c r="I583" s="2"/>
      <c r="J583" s="2"/>
    </row>
    <row r="584" spans="8:10" x14ac:dyDescent="0.35">
      <c r="H584" s="2"/>
      <c r="I584" s="2"/>
      <c r="J584" s="2"/>
    </row>
    <row r="585" spans="8:10" x14ac:dyDescent="0.35">
      <c r="H585" s="2"/>
      <c r="I585" s="2"/>
      <c r="J585" s="2"/>
    </row>
    <row r="586" spans="8:10" x14ac:dyDescent="0.35">
      <c r="H586" s="2"/>
      <c r="I586" s="2"/>
      <c r="J586" s="2"/>
    </row>
    <row r="587" spans="8:10" x14ac:dyDescent="0.35">
      <c r="H587" s="2"/>
      <c r="I587" s="2"/>
      <c r="J587" s="2"/>
    </row>
    <row r="588" spans="8:10" x14ac:dyDescent="0.35">
      <c r="H588" s="2"/>
      <c r="I588" s="2"/>
      <c r="J588" s="2"/>
    </row>
    <row r="589" spans="8:10" x14ac:dyDescent="0.35">
      <c r="H589" s="2"/>
      <c r="I589" s="2"/>
      <c r="J589" s="2"/>
    </row>
    <row r="590" spans="8:10" x14ac:dyDescent="0.35">
      <c r="H590" s="2"/>
      <c r="I590" s="2"/>
      <c r="J590" s="2"/>
    </row>
    <row r="591" spans="8:10" x14ac:dyDescent="0.35">
      <c r="H591" s="2"/>
      <c r="I591" s="2"/>
      <c r="J591" s="2"/>
    </row>
    <row r="592" spans="8:10" x14ac:dyDescent="0.35">
      <c r="H592" s="2"/>
      <c r="I592" s="2"/>
      <c r="J592" s="2"/>
    </row>
    <row r="593" spans="8:10" x14ac:dyDescent="0.35">
      <c r="H593" s="2"/>
      <c r="I593" s="2"/>
      <c r="J593" s="2"/>
    </row>
    <row r="594" spans="8:10" x14ac:dyDescent="0.35">
      <c r="H594" s="2"/>
      <c r="I594" s="2"/>
      <c r="J594" s="2"/>
    </row>
    <row r="595" spans="8:10" x14ac:dyDescent="0.35">
      <c r="H595" s="2"/>
      <c r="I595" s="2"/>
      <c r="J595" s="2"/>
    </row>
    <row r="596" spans="8:10" x14ac:dyDescent="0.35">
      <c r="H596" s="2"/>
      <c r="I596" s="2"/>
      <c r="J596" s="2"/>
    </row>
    <row r="597" spans="8:10" x14ac:dyDescent="0.35">
      <c r="H597" s="2"/>
      <c r="I597" s="2"/>
      <c r="J597" s="2"/>
    </row>
    <row r="598" spans="8:10" x14ac:dyDescent="0.35">
      <c r="H598" s="2"/>
      <c r="I598" s="2"/>
      <c r="J598" s="2"/>
    </row>
    <row r="599" spans="8:10" x14ac:dyDescent="0.35">
      <c r="H599" s="2"/>
      <c r="I599" s="2"/>
      <c r="J599" s="2"/>
    </row>
    <row r="600" spans="8:10" x14ac:dyDescent="0.35">
      <c r="H600" s="2"/>
      <c r="I600" s="2"/>
      <c r="J600" s="2"/>
    </row>
    <row r="601" spans="8:10" x14ac:dyDescent="0.35">
      <c r="H601" s="2"/>
      <c r="I601" s="2"/>
      <c r="J601" s="2"/>
    </row>
    <row r="602" spans="8:10" x14ac:dyDescent="0.35">
      <c r="H602" s="2"/>
      <c r="I602" s="2"/>
      <c r="J602" s="2"/>
    </row>
    <row r="603" spans="8:10" x14ac:dyDescent="0.35">
      <c r="H603" s="2"/>
      <c r="I603" s="2"/>
      <c r="J603" s="2"/>
    </row>
    <row r="604" spans="8:10" x14ac:dyDescent="0.35">
      <c r="H604" s="2"/>
      <c r="I604" s="2"/>
      <c r="J604" s="2"/>
    </row>
    <row r="605" spans="8:10" x14ac:dyDescent="0.35">
      <c r="H605" s="2"/>
      <c r="I605" s="2"/>
      <c r="J605" s="2"/>
    </row>
    <row r="606" spans="8:10" x14ac:dyDescent="0.35">
      <c r="H606" s="2"/>
      <c r="I606" s="2"/>
      <c r="J606" s="2"/>
    </row>
    <row r="607" spans="8:10" x14ac:dyDescent="0.35">
      <c r="H607" s="2"/>
      <c r="I607" s="2"/>
      <c r="J607" s="2"/>
    </row>
    <row r="608" spans="8:10" x14ac:dyDescent="0.35">
      <c r="H608" s="2"/>
      <c r="I608" s="2"/>
      <c r="J608" s="2"/>
    </row>
    <row r="609" spans="8:10" x14ac:dyDescent="0.35">
      <c r="H609" s="2"/>
      <c r="I609" s="2"/>
      <c r="J609" s="2"/>
    </row>
    <row r="610" spans="8:10" x14ac:dyDescent="0.35">
      <c r="H610" s="2"/>
      <c r="I610" s="2"/>
      <c r="J610" s="2"/>
    </row>
    <row r="611" spans="8:10" x14ac:dyDescent="0.35">
      <c r="H611" s="2"/>
      <c r="I611" s="2"/>
      <c r="J611" s="2"/>
    </row>
    <row r="612" spans="8:10" x14ac:dyDescent="0.35">
      <c r="H612" s="2"/>
      <c r="I612" s="2"/>
      <c r="J612" s="2"/>
    </row>
    <row r="613" spans="8:10" x14ac:dyDescent="0.35">
      <c r="H613" s="2"/>
      <c r="I613" s="2"/>
      <c r="J613" s="2"/>
    </row>
    <row r="614" spans="8:10" x14ac:dyDescent="0.35">
      <c r="H614" s="2"/>
      <c r="I614" s="2"/>
      <c r="J614" s="2"/>
    </row>
    <row r="615" spans="8:10" x14ac:dyDescent="0.35">
      <c r="H615" s="2"/>
      <c r="I615" s="2"/>
      <c r="J615" s="2"/>
    </row>
    <row r="616" spans="8:10" x14ac:dyDescent="0.35">
      <c r="H616" s="2"/>
      <c r="I616" s="2"/>
      <c r="J616" s="2"/>
    </row>
    <row r="617" spans="8:10" x14ac:dyDescent="0.35">
      <c r="H617" s="2"/>
      <c r="I617" s="2"/>
      <c r="J617" s="2"/>
    </row>
    <row r="618" spans="8:10" x14ac:dyDescent="0.35">
      <c r="H618" s="2"/>
      <c r="I618" s="2"/>
      <c r="J618" s="2"/>
    </row>
    <row r="619" spans="8:10" x14ac:dyDescent="0.35">
      <c r="H619" s="2"/>
      <c r="I619" s="2"/>
      <c r="J619" s="2"/>
    </row>
    <row r="620" spans="8:10" x14ac:dyDescent="0.35">
      <c r="H620" s="2"/>
      <c r="I620" s="2"/>
      <c r="J620" s="2"/>
    </row>
    <row r="621" spans="8:10" x14ac:dyDescent="0.35">
      <c r="H621" s="2"/>
      <c r="I621" s="2"/>
      <c r="J621" s="2"/>
    </row>
    <row r="622" spans="8:10" x14ac:dyDescent="0.35">
      <c r="H622" s="2"/>
      <c r="I622" s="2"/>
      <c r="J622" s="2"/>
    </row>
    <row r="623" spans="8:10" x14ac:dyDescent="0.35">
      <c r="H623" s="2"/>
      <c r="I623" s="2"/>
      <c r="J623" s="2"/>
    </row>
    <row r="624" spans="8:10" x14ac:dyDescent="0.35">
      <c r="H624" s="2"/>
      <c r="I624" s="2"/>
      <c r="J624" s="2"/>
    </row>
    <row r="625" spans="8:10" x14ac:dyDescent="0.35">
      <c r="H625" s="2"/>
      <c r="I625" s="2"/>
      <c r="J625" s="2"/>
    </row>
    <row r="626" spans="8:10" x14ac:dyDescent="0.35">
      <c r="H626" s="2"/>
      <c r="I626" s="2"/>
      <c r="J626" s="2"/>
    </row>
    <row r="627" spans="8:10" x14ac:dyDescent="0.35">
      <c r="H627" s="2"/>
      <c r="I627" s="2"/>
      <c r="J627" s="2"/>
    </row>
    <row r="628" spans="8:10" x14ac:dyDescent="0.35">
      <c r="H628" s="2"/>
      <c r="I628" s="2"/>
      <c r="J628" s="2"/>
    </row>
    <row r="629" spans="8:10" x14ac:dyDescent="0.35">
      <c r="H629" s="2"/>
      <c r="I629" s="2"/>
      <c r="J629" s="2"/>
    </row>
    <row r="630" spans="8:10" x14ac:dyDescent="0.35">
      <c r="H630" s="2"/>
      <c r="I630" s="2"/>
      <c r="J630" s="2"/>
    </row>
    <row r="631" spans="8:10" x14ac:dyDescent="0.35">
      <c r="H631" s="2"/>
      <c r="I631" s="2"/>
      <c r="J631" s="2"/>
    </row>
    <row r="632" spans="8:10" x14ac:dyDescent="0.35">
      <c r="H632" s="2"/>
      <c r="I632" s="2"/>
      <c r="J632" s="2"/>
    </row>
    <row r="633" spans="8:10" x14ac:dyDescent="0.35">
      <c r="H633" s="2"/>
      <c r="I633" s="2"/>
      <c r="J633" s="2"/>
    </row>
    <row r="634" spans="8:10" x14ac:dyDescent="0.35">
      <c r="H634" s="2"/>
      <c r="I634" s="2"/>
      <c r="J634" s="2"/>
    </row>
    <row r="635" spans="8:10" x14ac:dyDescent="0.35">
      <c r="H635" s="2"/>
      <c r="I635" s="2"/>
      <c r="J635" s="2"/>
    </row>
    <row r="636" spans="8:10" x14ac:dyDescent="0.35">
      <c r="H636" s="2"/>
      <c r="I636" s="2"/>
      <c r="J636" s="2"/>
    </row>
    <row r="637" spans="8:10" x14ac:dyDescent="0.35">
      <c r="H637" s="2"/>
      <c r="I637" s="2"/>
      <c r="J637" s="2"/>
    </row>
    <row r="638" spans="8:10" x14ac:dyDescent="0.35">
      <c r="H638" s="2"/>
      <c r="I638" s="2"/>
      <c r="J638" s="2"/>
    </row>
    <row r="639" spans="8:10" x14ac:dyDescent="0.35">
      <c r="H639" s="2"/>
      <c r="I639" s="2"/>
      <c r="J639" s="2"/>
    </row>
    <row r="640" spans="8:10" x14ac:dyDescent="0.35">
      <c r="H640" s="2"/>
      <c r="I640" s="2"/>
      <c r="J640" s="2"/>
    </row>
    <row r="641" spans="8:10" x14ac:dyDescent="0.35">
      <c r="H641" s="2"/>
      <c r="I641" s="2"/>
      <c r="J641" s="2"/>
    </row>
    <row r="642" spans="8:10" x14ac:dyDescent="0.35">
      <c r="H642" s="2"/>
      <c r="I642" s="2"/>
      <c r="J642" s="2"/>
    </row>
    <row r="643" spans="8:10" x14ac:dyDescent="0.35">
      <c r="H643" s="2"/>
      <c r="I643" s="2"/>
      <c r="J643" s="2"/>
    </row>
    <row r="644" spans="8:10" x14ac:dyDescent="0.35">
      <c r="H644" s="2"/>
      <c r="I644" s="2"/>
      <c r="J644" s="2"/>
    </row>
    <row r="645" spans="8:10" x14ac:dyDescent="0.35">
      <c r="H645" s="2"/>
      <c r="I645" s="2"/>
      <c r="J645" s="2"/>
    </row>
    <row r="646" spans="8:10" x14ac:dyDescent="0.35">
      <c r="H646" s="2"/>
      <c r="I646" s="2"/>
      <c r="J646" s="2"/>
    </row>
    <row r="647" spans="8:10" x14ac:dyDescent="0.35">
      <c r="H647" s="2"/>
      <c r="I647" s="2"/>
      <c r="J647" s="2"/>
    </row>
    <row r="648" spans="8:10" x14ac:dyDescent="0.35">
      <c r="H648" s="2"/>
      <c r="I648" s="2"/>
      <c r="J648" s="2"/>
    </row>
    <row r="649" spans="8:10" x14ac:dyDescent="0.35">
      <c r="H649" s="2"/>
      <c r="I649" s="2"/>
      <c r="J649" s="2"/>
    </row>
    <row r="650" spans="8:10" x14ac:dyDescent="0.35">
      <c r="H650" s="2"/>
      <c r="I650" s="2"/>
      <c r="J650" s="2"/>
    </row>
    <row r="651" spans="8:10" x14ac:dyDescent="0.35">
      <c r="H651" s="2"/>
      <c r="I651" s="2"/>
      <c r="J651" s="2"/>
    </row>
    <row r="652" spans="8:10" x14ac:dyDescent="0.35">
      <c r="H652" s="2"/>
      <c r="I652" s="2"/>
      <c r="J652" s="2"/>
    </row>
    <row r="653" spans="8:10" x14ac:dyDescent="0.35">
      <c r="H653" s="2"/>
      <c r="I653" s="2"/>
      <c r="J653" s="2"/>
    </row>
    <row r="654" spans="8:10" x14ac:dyDescent="0.35">
      <c r="H654" s="2"/>
      <c r="I654" s="2"/>
      <c r="J654" s="2"/>
    </row>
    <row r="655" spans="8:10" x14ac:dyDescent="0.35">
      <c r="H655" s="2"/>
      <c r="I655" s="2"/>
      <c r="J655" s="2"/>
    </row>
    <row r="656" spans="8:10" x14ac:dyDescent="0.35">
      <c r="H656" s="2"/>
      <c r="I656" s="2"/>
      <c r="J656" s="2"/>
    </row>
    <row r="657" spans="8:10" x14ac:dyDescent="0.35">
      <c r="H657" s="2"/>
      <c r="I657" s="2"/>
      <c r="J657" s="2"/>
    </row>
    <row r="658" spans="8:10" x14ac:dyDescent="0.35">
      <c r="H658" s="2"/>
      <c r="I658" s="2"/>
      <c r="J658" s="2"/>
    </row>
    <row r="659" spans="8:10" x14ac:dyDescent="0.35">
      <c r="H659" s="2"/>
      <c r="I659" s="2"/>
      <c r="J659" s="2"/>
    </row>
    <row r="660" spans="8:10" x14ac:dyDescent="0.35">
      <c r="H660" s="2"/>
      <c r="I660" s="2"/>
      <c r="J660" s="2"/>
    </row>
    <row r="661" spans="8:10" x14ac:dyDescent="0.35">
      <c r="H661" s="2"/>
      <c r="I661" s="2"/>
      <c r="J661" s="2"/>
    </row>
    <row r="662" spans="8:10" x14ac:dyDescent="0.35">
      <c r="H662" s="2"/>
      <c r="I662" s="2"/>
      <c r="J662" s="2"/>
    </row>
    <row r="663" spans="8:10" x14ac:dyDescent="0.35">
      <c r="H663" s="2"/>
      <c r="I663" s="2"/>
      <c r="J663" s="2"/>
    </row>
    <row r="664" spans="8:10" x14ac:dyDescent="0.35">
      <c r="H664" s="2"/>
      <c r="I664" s="2"/>
      <c r="J664" s="2"/>
    </row>
    <row r="665" spans="8:10" x14ac:dyDescent="0.35">
      <c r="H665" s="2"/>
      <c r="I665" s="2"/>
      <c r="J665" s="2"/>
    </row>
    <row r="666" spans="8:10" x14ac:dyDescent="0.35">
      <c r="H666" s="2"/>
      <c r="I666" s="2"/>
      <c r="J666" s="2"/>
    </row>
    <row r="667" spans="8:10" x14ac:dyDescent="0.35">
      <c r="H667" s="2"/>
      <c r="I667" s="2"/>
      <c r="J667" s="2"/>
    </row>
    <row r="668" spans="8:10" x14ac:dyDescent="0.35">
      <c r="H668" s="2"/>
      <c r="I668" s="2"/>
      <c r="J668" s="2"/>
    </row>
    <row r="669" spans="8:10" x14ac:dyDescent="0.35">
      <c r="H669" s="2"/>
      <c r="I669" s="2"/>
      <c r="J669" s="2"/>
    </row>
    <row r="670" spans="8:10" x14ac:dyDescent="0.35">
      <c r="H670" s="2"/>
      <c r="I670" s="2"/>
      <c r="J670" s="2"/>
    </row>
    <row r="671" spans="8:10" x14ac:dyDescent="0.35">
      <c r="H671" s="2"/>
      <c r="I671" s="2"/>
      <c r="J671" s="2"/>
    </row>
    <row r="672" spans="8:10" x14ac:dyDescent="0.35">
      <c r="H672" s="2"/>
      <c r="I672" s="2"/>
      <c r="J672" s="2"/>
    </row>
    <row r="673" spans="8:10" x14ac:dyDescent="0.35">
      <c r="H673" s="2"/>
      <c r="I673" s="2"/>
      <c r="J673" s="2"/>
    </row>
    <row r="674" spans="8:10" x14ac:dyDescent="0.35">
      <c r="H674" s="2"/>
      <c r="I674" s="2"/>
      <c r="J674" s="2"/>
    </row>
    <row r="675" spans="8:10" x14ac:dyDescent="0.35">
      <c r="H675" s="2"/>
      <c r="I675" s="2"/>
      <c r="J675" s="2"/>
    </row>
    <row r="676" spans="8:10" x14ac:dyDescent="0.35">
      <c r="H676" s="2"/>
      <c r="I676" s="2"/>
      <c r="J676" s="2"/>
    </row>
    <row r="677" spans="8:10" x14ac:dyDescent="0.35">
      <c r="H677" s="2"/>
      <c r="I677" s="2"/>
      <c r="J677" s="2"/>
    </row>
    <row r="678" spans="8:10" x14ac:dyDescent="0.35">
      <c r="H678" s="2"/>
      <c r="I678" s="2"/>
      <c r="J678" s="2"/>
    </row>
    <row r="679" spans="8:10" x14ac:dyDescent="0.35">
      <c r="H679" s="2"/>
      <c r="I679" s="2"/>
      <c r="J679" s="2"/>
    </row>
    <row r="680" spans="8:10" x14ac:dyDescent="0.35">
      <c r="H680" s="2"/>
      <c r="I680" s="2"/>
      <c r="J680" s="2"/>
    </row>
    <row r="681" spans="8:10" x14ac:dyDescent="0.35">
      <c r="H681" s="2"/>
      <c r="I681" s="2"/>
      <c r="J681" s="2"/>
    </row>
    <row r="682" spans="8:10" x14ac:dyDescent="0.35">
      <c r="H682" s="2"/>
      <c r="I682" s="2"/>
      <c r="J682" s="2"/>
    </row>
    <row r="683" spans="8:10" x14ac:dyDescent="0.35">
      <c r="H683" s="2"/>
      <c r="I683" s="2"/>
      <c r="J683" s="2"/>
    </row>
    <row r="684" spans="8:10" x14ac:dyDescent="0.35">
      <c r="H684" s="2"/>
      <c r="I684" s="2"/>
      <c r="J684" s="2"/>
    </row>
    <row r="685" spans="8:10" x14ac:dyDescent="0.35">
      <c r="H685" s="2"/>
      <c r="I685" s="2"/>
      <c r="J685" s="2"/>
    </row>
    <row r="686" spans="8:10" x14ac:dyDescent="0.35">
      <c r="H686" s="2"/>
      <c r="I686" s="2"/>
      <c r="J686" s="2"/>
    </row>
    <row r="687" spans="8:10" x14ac:dyDescent="0.35">
      <c r="H687" s="2"/>
      <c r="I687" s="2"/>
      <c r="J687" s="2"/>
    </row>
    <row r="688" spans="8:10" x14ac:dyDescent="0.35">
      <c r="H688" s="2"/>
      <c r="I688" s="2"/>
      <c r="J688" s="2"/>
    </row>
    <row r="689" spans="8:10" x14ac:dyDescent="0.35">
      <c r="H689" s="2"/>
      <c r="I689" s="2"/>
      <c r="J689" s="2"/>
    </row>
    <row r="690" spans="8:10" x14ac:dyDescent="0.35">
      <c r="H690" s="2"/>
      <c r="I690" s="2"/>
      <c r="J690" s="2"/>
    </row>
    <row r="691" spans="8:10" x14ac:dyDescent="0.35">
      <c r="H691" s="2"/>
      <c r="I691" s="2"/>
      <c r="J691" s="2"/>
    </row>
    <row r="692" spans="8:10" x14ac:dyDescent="0.35">
      <c r="H692" s="2"/>
      <c r="I692" s="2"/>
      <c r="J692" s="2"/>
    </row>
    <row r="693" spans="8:10" x14ac:dyDescent="0.35">
      <c r="H693" s="2"/>
      <c r="I693" s="2"/>
      <c r="J693" s="2"/>
    </row>
    <row r="694" spans="8:10" x14ac:dyDescent="0.35">
      <c r="H694" s="2"/>
      <c r="I694" s="2"/>
      <c r="J694" s="2"/>
    </row>
    <row r="695" spans="8:10" x14ac:dyDescent="0.35">
      <c r="H695" s="2"/>
      <c r="I695" s="2"/>
      <c r="J695" s="2"/>
    </row>
    <row r="696" spans="8:10" x14ac:dyDescent="0.35">
      <c r="H696" s="2"/>
      <c r="I696" s="2"/>
      <c r="J696" s="2"/>
    </row>
    <row r="697" spans="8:10" x14ac:dyDescent="0.35">
      <c r="H697" s="2"/>
      <c r="I697" s="2"/>
      <c r="J697" s="2"/>
    </row>
    <row r="698" spans="8:10" x14ac:dyDescent="0.35">
      <c r="H698" s="2"/>
      <c r="I698" s="2"/>
      <c r="J698" s="2"/>
    </row>
    <row r="699" spans="8:10" x14ac:dyDescent="0.35">
      <c r="H699" s="2"/>
      <c r="I699" s="2"/>
      <c r="J699" s="2"/>
    </row>
    <row r="700" spans="8:10" x14ac:dyDescent="0.35">
      <c r="H700" s="2"/>
      <c r="I700" s="2"/>
      <c r="J700" s="2"/>
    </row>
    <row r="701" spans="8:10" x14ac:dyDescent="0.35">
      <c r="H701" s="2"/>
      <c r="I701" s="2"/>
      <c r="J701" s="2"/>
    </row>
    <row r="702" spans="8:10" x14ac:dyDescent="0.35">
      <c r="H702" s="2"/>
      <c r="I702" s="2"/>
      <c r="J702" s="2"/>
    </row>
    <row r="703" spans="8:10" x14ac:dyDescent="0.35">
      <c r="H703" s="2"/>
      <c r="I703" s="2"/>
      <c r="J703" s="2"/>
    </row>
    <row r="704" spans="8:10" x14ac:dyDescent="0.35">
      <c r="H704" s="2"/>
      <c r="I704" s="2"/>
      <c r="J704" s="2"/>
    </row>
    <row r="705" spans="8:10" x14ac:dyDescent="0.35">
      <c r="H705" s="2"/>
      <c r="I705" s="2"/>
      <c r="J705" s="2"/>
    </row>
    <row r="706" spans="8:10" x14ac:dyDescent="0.35">
      <c r="H706" s="2"/>
      <c r="I706" s="2"/>
      <c r="J706" s="2"/>
    </row>
    <row r="707" spans="8:10" x14ac:dyDescent="0.35">
      <c r="H707" s="2"/>
      <c r="I707" s="2"/>
      <c r="J707" s="2"/>
    </row>
    <row r="708" spans="8:10" x14ac:dyDescent="0.35">
      <c r="H708" s="2"/>
      <c r="I708" s="2"/>
      <c r="J708" s="2"/>
    </row>
    <row r="709" spans="8:10" x14ac:dyDescent="0.35">
      <c r="H709" s="2"/>
      <c r="I709" s="2"/>
      <c r="J709" s="2"/>
    </row>
    <row r="710" spans="8:10" x14ac:dyDescent="0.35">
      <c r="H710" s="2"/>
      <c r="I710" s="2"/>
      <c r="J710" s="2"/>
    </row>
    <row r="711" spans="8:10" x14ac:dyDescent="0.35">
      <c r="H711" s="2"/>
      <c r="I711" s="2"/>
      <c r="J711" s="2"/>
    </row>
    <row r="712" spans="8:10" x14ac:dyDescent="0.35">
      <c r="H712" s="2"/>
      <c r="I712" s="2"/>
      <c r="J712" s="2"/>
    </row>
    <row r="713" spans="8:10" x14ac:dyDescent="0.35">
      <c r="H713" s="2"/>
      <c r="I713" s="2"/>
      <c r="J713" s="2"/>
    </row>
    <row r="714" spans="8:10" x14ac:dyDescent="0.35">
      <c r="H714" s="2"/>
      <c r="I714" s="2"/>
      <c r="J714" s="2"/>
    </row>
    <row r="715" spans="8:10" x14ac:dyDescent="0.35">
      <c r="H715" s="2"/>
      <c r="I715" s="2"/>
      <c r="J715" s="2"/>
    </row>
    <row r="716" spans="8:10" x14ac:dyDescent="0.35">
      <c r="H716" s="2"/>
      <c r="I716" s="2"/>
      <c r="J716" s="2"/>
    </row>
    <row r="717" spans="8:10" x14ac:dyDescent="0.35">
      <c r="H717" s="2"/>
      <c r="I717" s="2"/>
      <c r="J717" s="2"/>
    </row>
    <row r="718" spans="8:10" x14ac:dyDescent="0.35">
      <c r="H718" s="2"/>
      <c r="I718" s="2"/>
      <c r="J718" s="2"/>
    </row>
    <row r="719" spans="8:10" x14ac:dyDescent="0.35">
      <c r="H719" s="2"/>
      <c r="I719" s="2"/>
      <c r="J719" s="2"/>
    </row>
    <row r="720" spans="8:10" x14ac:dyDescent="0.35">
      <c r="H720" s="2"/>
      <c r="I720" s="2"/>
      <c r="J720" s="2"/>
    </row>
    <row r="721" spans="8:10" x14ac:dyDescent="0.35">
      <c r="H721" s="2"/>
      <c r="I721" s="2"/>
      <c r="J721" s="2"/>
    </row>
    <row r="722" spans="8:10" x14ac:dyDescent="0.35">
      <c r="H722" s="2"/>
      <c r="I722" s="2"/>
      <c r="J722" s="2"/>
    </row>
    <row r="723" spans="8:10" x14ac:dyDescent="0.35">
      <c r="H723" s="2"/>
      <c r="I723" s="2"/>
      <c r="J723" s="2"/>
    </row>
    <row r="724" spans="8:10" x14ac:dyDescent="0.35">
      <c r="H724" s="2"/>
      <c r="I724" s="2"/>
      <c r="J724" s="2"/>
    </row>
    <row r="725" spans="8:10" x14ac:dyDescent="0.35">
      <c r="H725" s="2"/>
      <c r="I725" s="2"/>
      <c r="J725" s="2"/>
    </row>
    <row r="726" spans="8:10" x14ac:dyDescent="0.35">
      <c r="H726" s="2"/>
      <c r="I726" s="2"/>
      <c r="J726" s="2"/>
    </row>
    <row r="727" spans="8:10" x14ac:dyDescent="0.35">
      <c r="H727" s="2"/>
      <c r="I727" s="2"/>
      <c r="J727" s="2"/>
    </row>
    <row r="728" spans="8:10" x14ac:dyDescent="0.35">
      <c r="H728" s="2"/>
      <c r="I728" s="2"/>
      <c r="J728" s="2"/>
    </row>
    <row r="729" spans="8:10" x14ac:dyDescent="0.35">
      <c r="H729" s="2"/>
      <c r="I729" s="2"/>
      <c r="J729" s="2"/>
    </row>
    <row r="730" spans="8:10" x14ac:dyDescent="0.35">
      <c r="H730" s="2"/>
      <c r="I730" s="2"/>
      <c r="J730" s="2"/>
    </row>
    <row r="731" spans="8:10" x14ac:dyDescent="0.35">
      <c r="H731" s="2"/>
      <c r="I731" s="2"/>
      <c r="J731" s="2"/>
    </row>
    <row r="732" spans="8:10" x14ac:dyDescent="0.35">
      <c r="H732" s="2"/>
      <c r="I732" s="2"/>
      <c r="J732" s="2"/>
    </row>
    <row r="733" spans="8:10" x14ac:dyDescent="0.35">
      <c r="H733" s="2"/>
      <c r="I733" s="2"/>
      <c r="J733" s="2"/>
    </row>
    <row r="734" spans="8:10" x14ac:dyDescent="0.35">
      <c r="H734" s="2"/>
      <c r="I734" s="2"/>
      <c r="J734" s="2"/>
    </row>
    <row r="735" spans="8:10" x14ac:dyDescent="0.35">
      <c r="H735" s="2"/>
      <c r="I735" s="2"/>
      <c r="J735" s="2"/>
    </row>
    <row r="736" spans="8:10" x14ac:dyDescent="0.35">
      <c r="H736" s="2"/>
      <c r="I736" s="2"/>
      <c r="J736" s="2"/>
    </row>
    <row r="737" spans="8:10" x14ac:dyDescent="0.35">
      <c r="H737" s="2"/>
      <c r="I737" s="2"/>
      <c r="J737" s="2"/>
    </row>
    <row r="738" spans="8:10" x14ac:dyDescent="0.35">
      <c r="H738" s="2"/>
      <c r="I738" s="2"/>
      <c r="J738" s="2"/>
    </row>
    <row r="739" spans="8:10" x14ac:dyDescent="0.35">
      <c r="H739" s="2"/>
      <c r="I739" s="2"/>
      <c r="J739" s="2"/>
    </row>
    <row r="740" spans="8:10" x14ac:dyDescent="0.35">
      <c r="H740" s="2"/>
      <c r="I740" s="2"/>
      <c r="J740" s="2"/>
    </row>
    <row r="741" spans="8:10" x14ac:dyDescent="0.35">
      <c r="H741" s="2"/>
      <c r="I741" s="2"/>
      <c r="J741" s="2"/>
    </row>
    <row r="742" spans="8:10" x14ac:dyDescent="0.35">
      <c r="H742" s="2"/>
      <c r="I742" s="2"/>
      <c r="J742" s="2"/>
    </row>
    <row r="743" spans="8:10" x14ac:dyDescent="0.35">
      <c r="H743" s="2"/>
      <c r="I743" s="2"/>
      <c r="J743" s="2"/>
    </row>
    <row r="744" spans="8:10" x14ac:dyDescent="0.35">
      <c r="H744" s="2"/>
      <c r="I744" s="2"/>
      <c r="J744" s="2"/>
    </row>
    <row r="745" spans="8:10" x14ac:dyDescent="0.35">
      <c r="H745" s="2"/>
      <c r="I745" s="2"/>
      <c r="J745" s="2"/>
    </row>
    <row r="746" spans="8:10" x14ac:dyDescent="0.35">
      <c r="H746" s="2"/>
      <c r="I746" s="2"/>
      <c r="J746" s="2"/>
    </row>
    <row r="747" spans="8:10" x14ac:dyDescent="0.35">
      <c r="H747" s="2"/>
      <c r="I747" s="2"/>
      <c r="J747" s="2"/>
    </row>
    <row r="748" spans="8:10" x14ac:dyDescent="0.35">
      <c r="H748" s="2"/>
      <c r="I748" s="2"/>
      <c r="J748" s="2"/>
    </row>
    <row r="749" spans="8:10" x14ac:dyDescent="0.35">
      <c r="H749" s="2"/>
      <c r="I749" s="2"/>
      <c r="J749" s="2"/>
    </row>
    <row r="750" spans="8:10" x14ac:dyDescent="0.35">
      <c r="H750" s="2"/>
      <c r="I750" s="2"/>
      <c r="J750" s="2"/>
    </row>
    <row r="751" spans="8:10" x14ac:dyDescent="0.35">
      <c r="H751" s="2"/>
      <c r="I751" s="2"/>
      <c r="J751" s="2"/>
    </row>
    <row r="752" spans="8:10" x14ac:dyDescent="0.35">
      <c r="H752" s="2"/>
      <c r="I752" s="2"/>
      <c r="J752" s="2"/>
    </row>
    <row r="753" spans="8:10" x14ac:dyDescent="0.35">
      <c r="H753" s="2"/>
      <c r="I753" s="2"/>
      <c r="J753" s="2"/>
    </row>
    <row r="754" spans="8:10" x14ac:dyDescent="0.35">
      <c r="H754" s="2"/>
      <c r="I754" s="2"/>
      <c r="J754" s="2"/>
    </row>
    <row r="755" spans="8:10" x14ac:dyDescent="0.35">
      <c r="H755" s="2"/>
      <c r="I755" s="2"/>
      <c r="J755" s="2"/>
    </row>
    <row r="756" spans="8:10" x14ac:dyDescent="0.35">
      <c r="H756" s="2"/>
      <c r="I756" s="2"/>
      <c r="J756" s="2"/>
    </row>
    <row r="757" spans="8:10" x14ac:dyDescent="0.35">
      <c r="H757" s="2"/>
      <c r="I757" s="2"/>
      <c r="J757" s="2"/>
    </row>
    <row r="758" spans="8:10" x14ac:dyDescent="0.35">
      <c r="H758" s="2"/>
      <c r="I758" s="2"/>
      <c r="J758" s="2"/>
    </row>
    <row r="759" spans="8:10" x14ac:dyDescent="0.35">
      <c r="H759" s="2"/>
      <c r="I759" s="2"/>
      <c r="J759" s="2"/>
    </row>
    <row r="760" spans="8:10" x14ac:dyDescent="0.35">
      <c r="H760" s="2"/>
      <c r="I760" s="2"/>
      <c r="J760" s="2"/>
    </row>
    <row r="761" spans="8:10" x14ac:dyDescent="0.35">
      <c r="H761" s="2"/>
      <c r="I761" s="2"/>
      <c r="J761" s="2"/>
    </row>
    <row r="762" spans="8:10" x14ac:dyDescent="0.35">
      <c r="H762" s="2"/>
      <c r="I762" s="2"/>
      <c r="J762" s="2"/>
    </row>
    <row r="763" spans="8:10" x14ac:dyDescent="0.35">
      <c r="H763" s="2"/>
      <c r="I763" s="2"/>
      <c r="J763" s="2"/>
    </row>
    <row r="764" spans="8:10" x14ac:dyDescent="0.35">
      <c r="H764" s="2"/>
      <c r="I764" s="2"/>
      <c r="J764" s="2"/>
    </row>
    <row r="765" spans="8:10" x14ac:dyDescent="0.35">
      <c r="H765" s="2"/>
      <c r="I765" s="2"/>
      <c r="J765" s="2"/>
    </row>
    <row r="766" spans="8:10" x14ac:dyDescent="0.35">
      <c r="H766" s="2"/>
      <c r="I766" s="2"/>
      <c r="J766" s="2"/>
    </row>
    <row r="767" spans="8:10" x14ac:dyDescent="0.35">
      <c r="H767" s="2"/>
      <c r="I767" s="2"/>
      <c r="J767" s="2"/>
    </row>
    <row r="768" spans="8:10" x14ac:dyDescent="0.35">
      <c r="H768" s="2"/>
      <c r="I768" s="2"/>
      <c r="J768" s="2"/>
    </row>
    <row r="769" spans="8:10" x14ac:dyDescent="0.35">
      <c r="H769" s="2"/>
      <c r="I769" s="2"/>
      <c r="J769" s="2"/>
    </row>
    <row r="770" spans="8:10" x14ac:dyDescent="0.35">
      <c r="H770" s="2"/>
      <c r="I770" s="2"/>
      <c r="J770" s="2"/>
    </row>
    <row r="771" spans="8:10" x14ac:dyDescent="0.35">
      <c r="H771" s="2"/>
      <c r="I771" s="2"/>
      <c r="J771" s="2"/>
    </row>
    <row r="772" spans="8:10" x14ac:dyDescent="0.35">
      <c r="H772" s="2"/>
      <c r="I772" s="2"/>
      <c r="J772" s="2"/>
    </row>
    <row r="773" spans="8:10" x14ac:dyDescent="0.35">
      <c r="H773" s="2"/>
      <c r="I773" s="2"/>
      <c r="J773" s="2"/>
    </row>
    <row r="774" spans="8:10" x14ac:dyDescent="0.35">
      <c r="H774" s="2"/>
      <c r="I774" s="2"/>
      <c r="J774" s="2"/>
    </row>
    <row r="775" spans="8:10" x14ac:dyDescent="0.35">
      <c r="H775" s="2"/>
      <c r="I775" s="2"/>
      <c r="J775" s="2"/>
    </row>
    <row r="776" spans="8:10" x14ac:dyDescent="0.35">
      <c r="H776" s="2"/>
      <c r="I776" s="2"/>
      <c r="J776" s="2"/>
    </row>
    <row r="777" spans="8:10" x14ac:dyDescent="0.35">
      <c r="H777" s="2"/>
      <c r="I777" s="2"/>
      <c r="J777" s="2"/>
    </row>
    <row r="778" spans="8:10" x14ac:dyDescent="0.35">
      <c r="H778" s="2"/>
      <c r="I778" s="2"/>
      <c r="J778" s="2"/>
    </row>
    <row r="779" spans="8:10" x14ac:dyDescent="0.35">
      <c r="H779" s="2"/>
      <c r="I779" s="2"/>
      <c r="J779" s="2"/>
    </row>
    <row r="780" spans="8:10" x14ac:dyDescent="0.35">
      <c r="H780" s="2"/>
      <c r="I780" s="2"/>
      <c r="J780" s="2"/>
    </row>
    <row r="781" spans="8:10" x14ac:dyDescent="0.35">
      <c r="H781" s="2"/>
      <c r="I781" s="2"/>
      <c r="J781" s="2"/>
    </row>
    <row r="782" spans="8:10" x14ac:dyDescent="0.35">
      <c r="H782" s="2"/>
      <c r="I782" s="2"/>
      <c r="J782" s="2"/>
    </row>
    <row r="783" spans="8:10" x14ac:dyDescent="0.35">
      <c r="H783" s="2"/>
      <c r="I783" s="2"/>
      <c r="J783" s="2"/>
    </row>
    <row r="784" spans="8:10" x14ac:dyDescent="0.35">
      <c r="H784" s="2"/>
      <c r="I784" s="2"/>
      <c r="J784" s="2"/>
    </row>
    <row r="785" spans="8:10" x14ac:dyDescent="0.35">
      <c r="H785" s="2"/>
      <c r="I785" s="2"/>
      <c r="J785" s="2"/>
    </row>
    <row r="786" spans="8:10" x14ac:dyDescent="0.35">
      <c r="H786" s="2"/>
      <c r="I786" s="2"/>
      <c r="J786" s="2"/>
    </row>
    <row r="787" spans="8:10" x14ac:dyDescent="0.35">
      <c r="H787" s="2"/>
      <c r="I787" s="2"/>
      <c r="J787" s="2"/>
    </row>
    <row r="788" spans="8:10" x14ac:dyDescent="0.35">
      <c r="H788" s="2"/>
      <c r="I788" s="2"/>
      <c r="J788" s="2"/>
    </row>
    <row r="789" spans="8:10" x14ac:dyDescent="0.35">
      <c r="H789" s="2"/>
      <c r="I789" s="2"/>
      <c r="J789" s="2"/>
    </row>
    <row r="790" spans="8:10" x14ac:dyDescent="0.35">
      <c r="H790" s="2"/>
      <c r="I790" s="2"/>
      <c r="J790" s="2"/>
    </row>
    <row r="791" spans="8:10" x14ac:dyDescent="0.35">
      <c r="H791" s="2"/>
      <c r="I791" s="2"/>
      <c r="J791" s="2"/>
    </row>
    <row r="792" spans="8:10" x14ac:dyDescent="0.35">
      <c r="H792" s="2"/>
      <c r="I792" s="2"/>
      <c r="J792" s="2"/>
    </row>
    <row r="793" spans="8:10" x14ac:dyDescent="0.35">
      <c r="H793" s="2"/>
      <c r="I793" s="2"/>
      <c r="J793" s="2"/>
    </row>
    <row r="794" spans="8:10" x14ac:dyDescent="0.35">
      <c r="H794" s="2"/>
      <c r="I794" s="2"/>
      <c r="J794" s="2"/>
    </row>
    <row r="795" spans="8:10" x14ac:dyDescent="0.35">
      <c r="H795" s="2"/>
      <c r="I795" s="2"/>
      <c r="J795" s="2"/>
    </row>
    <row r="796" spans="8:10" x14ac:dyDescent="0.35">
      <c r="H796" s="2"/>
      <c r="I796" s="2"/>
      <c r="J796" s="2"/>
    </row>
    <row r="797" spans="8:10" x14ac:dyDescent="0.35">
      <c r="H797" s="2"/>
      <c r="I797" s="2"/>
      <c r="J797" s="2"/>
    </row>
    <row r="798" spans="8:10" x14ac:dyDescent="0.35">
      <c r="H798" s="2"/>
      <c r="I798" s="2"/>
      <c r="J798" s="2"/>
    </row>
    <row r="799" spans="8:10" x14ac:dyDescent="0.35">
      <c r="H799" s="2"/>
      <c r="I799" s="2"/>
      <c r="J799" s="2"/>
    </row>
    <row r="800" spans="8:10" x14ac:dyDescent="0.35">
      <c r="H800" s="2"/>
      <c r="I800" s="2"/>
      <c r="J800" s="2"/>
    </row>
    <row r="801" spans="8:10" x14ac:dyDescent="0.35">
      <c r="H801" s="2"/>
      <c r="I801" s="2"/>
      <c r="J801" s="2"/>
    </row>
    <row r="802" spans="8:10" x14ac:dyDescent="0.35">
      <c r="H802" s="2"/>
      <c r="I802" s="2"/>
      <c r="J802" s="2"/>
    </row>
    <row r="803" spans="8:10" x14ac:dyDescent="0.35">
      <c r="H803" s="2"/>
      <c r="I803" s="2"/>
      <c r="J803" s="2"/>
    </row>
    <row r="804" spans="8:10" x14ac:dyDescent="0.35">
      <c r="H804" s="2"/>
      <c r="I804" s="2"/>
      <c r="J804" s="2"/>
    </row>
    <row r="805" spans="8:10" x14ac:dyDescent="0.35">
      <c r="H805" s="2"/>
      <c r="I805" s="2"/>
      <c r="J805" s="2"/>
    </row>
    <row r="806" spans="8:10" x14ac:dyDescent="0.35">
      <c r="H806" s="2"/>
      <c r="I806" s="2"/>
      <c r="J806" s="2"/>
    </row>
    <row r="807" spans="8:10" x14ac:dyDescent="0.35">
      <c r="H807" s="2"/>
      <c r="I807" s="2"/>
      <c r="J807" s="2"/>
    </row>
    <row r="808" spans="8:10" x14ac:dyDescent="0.35">
      <c r="H808" s="2"/>
      <c r="I808" s="2"/>
      <c r="J808" s="2"/>
    </row>
    <row r="809" spans="8:10" x14ac:dyDescent="0.35">
      <c r="H809" s="2"/>
      <c r="I809" s="2"/>
      <c r="J809" s="2"/>
    </row>
    <row r="810" spans="8:10" x14ac:dyDescent="0.35">
      <c r="H810" s="2"/>
      <c r="I810" s="2"/>
      <c r="J810" s="2"/>
    </row>
    <row r="811" spans="8:10" x14ac:dyDescent="0.35">
      <c r="H811" s="2"/>
      <c r="I811" s="2"/>
      <c r="J811" s="2"/>
    </row>
    <row r="812" spans="8:10" x14ac:dyDescent="0.35">
      <c r="H812" s="2"/>
      <c r="I812" s="2"/>
      <c r="J812" s="2"/>
    </row>
    <row r="813" spans="8:10" x14ac:dyDescent="0.35">
      <c r="H813" s="2"/>
      <c r="I813" s="2"/>
      <c r="J813" s="2"/>
    </row>
    <row r="814" spans="8:10" x14ac:dyDescent="0.35">
      <c r="H814" s="2"/>
      <c r="I814" s="2"/>
      <c r="J814" s="2"/>
    </row>
    <row r="815" spans="8:10" x14ac:dyDescent="0.35">
      <c r="H815" s="2"/>
      <c r="I815" s="2"/>
      <c r="J815" s="2"/>
    </row>
    <row r="816" spans="8:10" x14ac:dyDescent="0.35">
      <c r="H816" s="2"/>
      <c r="I816" s="2"/>
      <c r="J816" s="2"/>
    </row>
    <row r="817" spans="8:10" x14ac:dyDescent="0.35">
      <c r="H817" s="2"/>
      <c r="I817" s="2"/>
      <c r="J817" s="2"/>
    </row>
    <row r="818" spans="8:10" x14ac:dyDescent="0.35">
      <c r="H818" s="2"/>
      <c r="I818" s="2"/>
      <c r="J818" s="2"/>
    </row>
    <row r="819" spans="8:10" x14ac:dyDescent="0.35">
      <c r="H819" s="2"/>
      <c r="I819" s="2"/>
      <c r="J819" s="2"/>
    </row>
    <row r="820" spans="8:10" x14ac:dyDescent="0.35">
      <c r="H820" s="2"/>
      <c r="I820" s="2"/>
      <c r="J820" s="2"/>
    </row>
    <row r="821" spans="8:10" x14ac:dyDescent="0.35">
      <c r="H821" s="2"/>
      <c r="I821" s="2"/>
      <c r="J821" s="2"/>
    </row>
    <row r="822" spans="8:10" x14ac:dyDescent="0.35">
      <c r="H822" s="2"/>
      <c r="I822" s="2"/>
      <c r="J822" s="2"/>
    </row>
    <row r="823" spans="8:10" x14ac:dyDescent="0.35">
      <c r="H823" s="2"/>
      <c r="I823" s="2"/>
      <c r="J823" s="2"/>
    </row>
    <row r="824" spans="8:10" x14ac:dyDescent="0.35">
      <c r="H824" s="2"/>
      <c r="I824" s="2"/>
      <c r="J824" s="2"/>
    </row>
    <row r="825" spans="8:10" x14ac:dyDescent="0.35">
      <c r="H825" s="2"/>
      <c r="I825" s="2"/>
      <c r="J825" s="2"/>
    </row>
    <row r="826" spans="8:10" x14ac:dyDescent="0.35">
      <c r="H826" s="2"/>
      <c r="I826" s="2"/>
      <c r="J826" s="2"/>
    </row>
    <row r="827" spans="8:10" x14ac:dyDescent="0.35">
      <c r="H827" s="2"/>
      <c r="I827" s="2"/>
      <c r="J827" s="2"/>
    </row>
    <row r="828" spans="8:10" x14ac:dyDescent="0.35">
      <c r="H828" s="2"/>
      <c r="I828" s="2"/>
      <c r="J828" s="2"/>
    </row>
    <row r="829" spans="8:10" x14ac:dyDescent="0.35">
      <c r="H829" s="2"/>
      <c r="I829" s="2"/>
      <c r="J829" s="2"/>
    </row>
    <row r="830" spans="8:10" x14ac:dyDescent="0.35">
      <c r="H830" s="2"/>
      <c r="I830" s="2"/>
      <c r="J830" s="2"/>
    </row>
    <row r="831" spans="8:10" x14ac:dyDescent="0.35">
      <c r="H831" s="2"/>
      <c r="I831" s="2"/>
      <c r="J831" s="2"/>
    </row>
    <row r="832" spans="8:10" x14ac:dyDescent="0.35">
      <c r="H832" s="2"/>
      <c r="I832" s="2"/>
      <c r="J832" s="2"/>
    </row>
    <row r="833" spans="8:10" x14ac:dyDescent="0.35">
      <c r="H833" s="2"/>
      <c r="I833" s="2"/>
      <c r="J833" s="2"/>
    </row>
    <row r="834" spans="8:10" x14ac:dyDescent="0.35">
      <c r="H834" s="2"/>
      <c r="I834" s="2"/>
      <c r="J834" s="2"/>
    </row>
    <row r="835" spans="8:10" x14ac:dyDescent="0.35">
      <c r="H835" s="2"/>
      <c r="I835" s="2"/>
      <c r="J835" s="2"/>
    </row>
    <row r="836" spans="8:10" x14ac:dyDescent="0.35">
      <c r="H836" s="2"/>
      <c r="I836" s="2"/>
      <c r="J836" s="2"/>
    </row>
    <row r="837" spans="8:10" x14ac:dyDescent="0.35">
      <c r="H837" s="2"/>
      <c r="I837" s="2"/>
      <c r="J837" s="2"/>
    </row>
    <row r="838" spans="8:10" x14ac:dyDescent="0.35">
      <c r="H838" s="2"/>
      <c r="I838" s="2"/>
      <c r="J838" s="2"/>
    </row>
    <row r="839" spans="8:10" x14ac:dyDescent="0.35">
      <c r="H839" s="2"/>
      <c r="I839" s="2"/>
      <c r="J839" s="2"/>
    </row>
    <row r="840" spans="8:10" x14ac:dyDescent="0.35">
      <c r="H840" s="2"/>
      <c r="I840" s="2"/>
      <c r="J840" s="2"/>
    </row>
    <row r="841" spans="8:10" x14ac:dyDescent="0.35">
      <c r="H841" s="2"/>
      <c r="I841" s="2"/>
      <c r="J841" s="2"/>
    </row>
    <row r="842" spans="8:10" x14ac:dyDescent="0.35">
      <c r="H842" s="2"/>
      <c r="I842" s="2"/>
      <c r="J842" s="2"/>
    </row>
    <row r="843" spans="8:10" x14ac:dyDescent="0.35">
      <c r="H843" s="2"/>
      <c r="I843" s="2"/>
      <c r="J843" s="2"/>
    </row>
    <row r="844" spans="8:10" x14ac:dyDescent="0.35">
      <c r="H844" s="2"/>
      <c r="I844" s="2"/>
      <c r="J844" s="2"/>
    </row>
    <row r="845" spans="8:10" x14ac:dyDescent="0.35">
      <c r="H845" s="2"/>
      <c r="I845" s="2"/>
      <c r="J845" s="2"/>
    </row>
    <row r="846" spans="8:10" x14ac:dyDescent="0.35">
      <c r="H846" s="2"/>
      <c r="I846" s="2"/>
      <c r="J846" s="2"/>
    </row>
    <row r="847" spans="8:10" x14ac:dyDescent="0.35">
      <c r="H847" s="2"/>
      <c r="I847" s="2"/>
      <c r="J847" s="2"/>
    </row>
    <row r="848" spans="8:10" x14ac:dyDescent="0.35">
      <c r="H848" s="2"/>
      <c r="I848" s="2"/>
      <c r="J848" s="2"/>
    </row>
    <row r="849" spans="8:10" x14ac:dyDescent="0.35">
      <c r="H849" s="2"/>
      <c r="I849" s="2"/>
      <c r="J849" s="2"/>
    </row>
    <row r="850" spans="8:10" x14ac:dyDescent="0.35">
      <c r="H850" s="2"/>
      <c r="I850" s="2"/>
      <c r="J850" s="2"/>
    </row>
    <row r="851" spans="8:10" x14ac:dyDescent="0.35">
      <c r="H851" s="2"/>
      <c r="I851" s="2"/>
      <c r="J851" s="2"/>
    </row>
    <row r="852" spans="8:10" x14ac:dyDescent="0.35">
      <c r="H852" s="2"/>
      <c r="I852" s="2"/>
      <c r="J852" s="2"/>
    </row>
    <row r="853" spans="8:10" x14ac:dyDescent="0.35">
      <c r="H853" s="2"/>
      <c r="I853" s="2"/>
      <c r="J853" s="2"/>
    </row>
    <row r="854" spans="8:10" x14ac:dyDescent="0.35">
      <c r="H854" s="2"/>
      <c r="I854" s="2"/>
      <c r="J854" s="2"/>
    </row>
    <row r="855" spans="8:10" x14ac:dyDescent="0.35">
      <c r="H855" s="2"/>
      <c r="I855" s="2"/>
      <c r="J855" s="2"/>
    </row>
    <row r="856" spans="8:10" x14ac:dyDescent="0.35">
      <c r="H856" s="2"/>
      <c r="I856" s="2"/>
      <c r="J856" s="2"/>
    </row>
    <row r="857" spans="8:10" x14ac:dyDescent="0.35">
      <c r="H857" s="2"/>
      <c r="I857" s="2"/>
      <c r="J857" s="2"/>
    </row>
    <row r="858" spans="8:10" x14ac:dyDescent="0.35">
      <c r="H858" s="2"/>
      <c r="I858" s="2"/>
      <c r="J858" s="2"/>
    </row>
    <row r="859" spans="8:10" x14ac:dyDescent="0.35">
      <c r="H859" s="2"/>
      <c r="I859" s="2"/>
      <c r="J859" s="2"/>
    </row>
    <row r="860" spans="8:10" x14ac:dyDescent="0.35">
      <c r="H860" s="2"/>
      <c r="I860" s="2"/>
      <c r="J860" s="2"/>
    </row>
    <row r="861" spans="8:10" x14ac:dyDescent="0.35">
      <c r="H861" s="2"/>
      <c r="I861" s="2"/>
      <c r="J861" s="2"/>
    </row>
    <row r="862" spans="8:10" x14ac:dyDescent="0.35">
      <c r="H862" s="2"/>
      <c r="I862" s="2"/>
      <c r="J862" s="2"/>
    </row>
    <row r="863" spans="8:10" x14ac:dyDescent="0.35">
      <c r="H863" s="2"/>
      <c r="I863" s="2"/>
      <c r="J863" s="2"/>
    </row>
    <row r="864" spans="8:10" x14ac:dyDescent="0.35">
      <c r="H864" s="2"/>
      <c r="I864" s="2"/>
      <c r="J864" s="2"/>
    </row>
    <row r="865" spans="8:10" x14ac:dyDescent="0.35">
      <c r="H865" s="2"/>
      <c r="I865" s="2"/>
      <c r="J865" s="2"/>
    </row>
    <row r="866" spans="8:10" x14ac:dyDescent="0.35">
      <c r="H866" s="2"/>
      <c r="I866" s="2"/>
      <c r="J866" s="2"/>
    </row>
    <row r="867" spans="8:10" x14ac:dyDescent="0.35">
      <c r="H867" s="2"/>
      <c r="I867" s="2"/>
      <c r="J867" s="2"/>
    </row>
    <row r="868" spans="8:10" x14ac:dyDescent="0.35">
      <c r="H868" s="2"/>
      <c r="I868" s="2"/>
      <c r="J868" s="2"/>
    </row>
    <row r="869" spans="8:10" x14ac:dyDescent="0.35">
      <c r="H869" s="2"/>
      <c r="I869" s="2"/>
      <c r="J869" s="2"/>
    </row>
    <row r="870" spans="8:10" x14ac:dyDescent="0.35">
      <c r="H870" s="2"/>
      <c r="I870" s="2"/>
      <c r="J870" s="2"/>
    </row>
    <row r="871" spans="8:10" x14ac:dyDescent="0.35">
      <c r="H871" s="2"/>
      <c r="I871" s="2"/>
      <c r="J871" s="2"/>
    </row>
    <row r="872" spans="8:10" x14ac:dyDescent="0.35">
      <c r="H872" s="2"/>
      <c r="I872" s="2"/>
      <c r="J872" s="2"/>
    </row>
    <row r="873" spans="8:10" x14ac:dyDescent="0.35">
      <c r="H873" s="2"/>
      <c r="I873" s="2"/>
      <c r="J873" s="2"/>
    </row>
    <row r="874" spans="8:10" x14ac:dyDescent="0.35">
      <c r="H874" s="2"/>
      <c r="I874" s="2"/>
      <c r="J874" s="2"/>
    </row>
    <row r="875" spans="8:10" x14ac:dyDescent="0.35">
      <c r="H875" s="2"/>
      <c r="I875" s="2"/>
      <c r="J875" s="2"/>
    </row>
    <row r="876" spans="8:10" x14ac:dyDescent="0.35">
      <c r="H876" s="2"/>
      <c r="I876" s="2"/>
      <c r="J876" s="2"/>
    </row>
    <row r="877" spans="8:10" x14ac:dyDescent="0.35">
      <c r="H877" s="2"/>
      <c r="I877" s="2"/>
      <c r="J877" s="2"/>
    </row>
    <row r="878" spans="8:10" x14ac:dyDescent="0.35">
      <c r="H878" s="2"/>
      <c r="I878" s="2"/>
      <c r="J878" s="2"/>
    </row>
    <row r="879" spans="8:10" x14ac:dyDescent="0.35">
      <c r="H879" s="2"/>
      <c r="I879" s="2"/>
      <c r="J879" s="2"/>
    </row>
    <row r="880" spans="8:10" x14ac:dyDescent="0.35">
      <c r="H880" s="2"/>
      <c r="I880" s="2"/>
      <c r="J880" s="2"/>
    </row>
    <row r="881" spans="8:10" x14ac:dyDescent="0.35">
      <c r="H881" s="2"/>
      <c r="I881" s="2"/>
      <c r="J881" s="2"/>
    </row>
    <row r="882" spans="8:10" x14ac:dyDescent="0.35">
      <c r="H882" s="2"/>
      <c r="I882" s="2"/>
      <c r="J882" s="2"/>
    </row>
    <row r="883" spans="8:10" x14ac:dyDescent="0.35">
      <c r="H883" s="2"/>
      <c r="I883" s="2"/>
      <c r="J883" s="2"/>
    </row>
    <row r="884" spans="8:10" x14ac:dyDescent="0.35">
      <c r="H884" s="2"/>
      <c r="I884" s="2"/>
      <c r="J884" s="2"/>
    </row>
    <row r="885" spans="8:10" x14ac:dyDescent="0.35">
      <c r="H885" s="2"/>
      <c r="I885" s="2"/>
      <c r="J885" s="2"/>
    </row>
    <row r="886" spans="8:10" x14ac:dyDescent="0.35">
      <c r="H886" s="2"/>
      <c r="I886" s="2"/>
      <c r="J886" s="2"/>
    </row>
    <row r="887" spans="8:10" x14ac:dyDescent="0.35">
      <c r="H887" s="2"/>
      <c r="I887" s="2"/>
      <c r="J887" s="2"/>
    </row>
    <row r="888" spans="8:10" x14ac:dyDescent="0.35">
      <c r="H888" s="2"/>
      <c r="I888" s="2"/>
      <c r="J888" s="2"/>
    </row>
    <row r="889" spans="8:10" x14ac:dyDescent="0.35">
      <c r="H889" s="2"/>
      <c r="I889" s="2"/>
      <c r="J889" s="2"/>
    </row>
    <row r="890" spans="8:10" x14ac:dyDescent="0.35">
      <c r="H890" s="2"/>
      <c r="I890" s="2"/>
      <c r="J890" s="2"/>
    </row>
    <row r="891" spans="8:10" x14ac:dyDescent="0.35">
      <c r="H891" s="2"/>
      <c r="I891" s="2"/>
      <c r="J891" s="2"/>
    </row>
    <row r="892" spans="8:10" x14ac:dyDescent="0.35">
      <c r="H892" s="2"/>
      <c r="I892" s="2"/>
      <c r="J892" s="2"/>
    </row>
    <row r="893" spans="8:10" x14ac:dyDescent="0.35">
      <c r="H893" s="2"/>
      <c r="I893" s="2"/>
      <c r="J893" s="2"/>
    </row>
    <row r="894" spans="8:10" x14ac:dyDescent="0.35">
      <c r="H894" s="2"/>
      <c r="I894" s="2"/>
      <c r="J894" s="2"/>
    </row>
    <row r="895" spans="8:10" x14ac:dyDescent="0.35">
      <c r="H895" s="2"/>
      <c r="I895" s="2"/>
      <c r="J895" s="2"/>
    </row>
    <row r="896" spans="8:10" x14ac:dyDescent="0.35">
      <c r="H896" s="2"/>
      <c r="I896" s="2"/>
      <c r="J896" s="2"/>
    </row>
    <row r="897" spans="8:10" x14ac:dyDescent="0.35">
      <c r="H897" s="2"/>
      <c r="I897" s="2"/>
      <c r="J897" s="2"/>
    </row>
    <row r="898" spans="8:10" x14ac:dyDescent="0.35">
      <c r="H898" s="2"/>
      <c r="I898" s="2"/>
      <c r="J898" s="2"/>
    </row>
    <row r="899" spans="8:10" x14ac:dyDescent="0.35">
      <c r="H899" s="2"/>
      <c r="I899" s="2"/>
      <c r="J899" s="2"/>
    </row>
    <row r="900" spans="8:10" x14ac:dyDescent="0.35">
      <c r="H900" s="2"/>
      <c r="I900" s="2"/>
      <c r="J900" s="2"/>
    </row>
    <row r="901" spans="8:10" x14ac:dyDescent="0.35">
      <c r="H901" s="2"/>
      <c r="I901" s="2"/>
      <c r="J901" s="2"/>
    </row>
    <row r="902" spans="8:10" x14ac:dyDescent="0.35">
      <c r="H902" s="2"/>
      <c r="I902" s="2"/>
      <c r="J902" s="2"/>
    </row>
    <row r="903" spans="8:10" x14ac:dyDescent="0.35">
      <c r="H903" s="2"/>
      <c r="I903" s="2"/>
      <c r="J903" s="2"/>
    </row>
    <row r="904" spans="8:10" x14ac:dyDescent="0.35">
      <c r="H904" s="2"/>
      <c r="I904" s="2"/>
      <c r="J904" s="2"/>
    </row>
    <row r="905" spans="8:10" x14ac:dyDescent="0.35">
      <c r="H905" s="2"/>
      <c r="I905" s="2"/>
      <c r="J905" s="2"/>
    </row>
    <row r="906" spans="8:10" x14ac:dyDescent="0.35">
      <c r="H906" s="2"/>
      <c r="I906" s="2"/>
      <c r="J906" s="2"/>
    </row>
    <row r="907" spans="8:10" x14ac:dyDescent="0.35">
      <c r="H907" s="2"/>
      <c r="I907" s="2"/>
      <c r="J907" s="2"/>
    </row>
    <row r="908" spans="8:10" x14ac:dyDescent="0.35">
      <c r="H908" s="2"/>
      <c r="I908" s="2"/>
      <c r="J908" s="2"/>
    </row>
    <row r="909" spans="8:10" x14ac:dyDescent="0.35">
      <c r="H909" s="2"/>
      <c r="I909" s="2"/>
      <c r="J909" s="2"/>
    </row>
    <row r="910" spans="8:10" x14ac:dyDescent="0.35">
      <c r="H910" s="2"/>
      <c r="I910" s="2"/>
      <c r="J910" s="2"/>
    </row>
    <row r="911" spans="8:10" x14ac:dyDescent="0.35">
      <c r="H911" s="2"/>
      <c r="I911" s="2"/>
      <c r="J911" s="2"/>
    </row>
    <row r="912" spans="8:10" x14ac:dyDescent="0.35">
      <c r="H912" s="2"/>
      <c r="I912" s="2"/>
      <c r="J912" s="2"/>
    </row>
    <row r="913" spans="8:10" x14ac:dyDescent="0.35">
      <c r="H913" s="2"/>
      <c r="I913" s="2"/>
      <c r="J913" s="2"/>
    </row>
    <row r="914" spans="8:10" x14ac:dyDescent="0.35">
      <c r="H914" s="2"/>
      <c r="I914" s="2"/>
      <c r="J914" s="2"/>
    </row>
    <row r="915" spans="8:10" x14ac:dyDescent="0.35">
      <c r="H915" s="2"/>
      <c r="I915" s="2"/>
      <c r="J915" s="2"/>
    </row>
    <row r="916" spans="8:10" x14ac:dyDescent="0.35">
      <c r="H916" s="2"/>
      <c r="I916" s="2"/>
      <c r="J916" s="2"/>
    </row>
    <row r="917" spans="8:10" x14ac:dyDescent="0.35">
      <c r="H917" s="2"/>
      <c r="I917" s="2"/>
      <c r="J917" s="2"/>
    </row>
    <row r="918" spans="8:10" x14ac:dyDescent="0.35">
      <c r="H918" s="2"/>
      <c r="I918" s="2"/>
      <c r="J918" s="2"/>
    </row>
    <row r="919" spans="8:10" x14ac:dyDescent="0.35">
      <c r="H919" s="2"/>
      <c r="I919" s="2"/>
      <c r="J919" s="2"/>
    </row>
    <row r="920" spans="8:10" x14ac:dyDescent="0.35">
      <c r="H920" s="2"/>
      <c r="I920" s="2"/>
      <c r="J920" s="2"/>
    </row>
    <row r="921" spans="8:10" x14ac:dyDescent="0.35">
      <c r="H921" s="2"/>
      <c r="I921" s="2"/>
      <c r="J921" s="2"/>
    </row>
    <row r="922" spans="8:10" x14ac:dyDescent="0.35">
      <c r="H922" s="2"/>
      <c r="I922" s="2"/>
      <c r="J922" s="2"/>
    </row>
    <row r="923" spans="8:10" x14ac:dyDescent="0.35">
      <c r="H923" s="2"/>
      <c r="I923" s="2"/>
      <c r="J923" s="2"/>
    </row>
    <row r="924" spans="8:10" x14ac:dyDescent="0.35">
      <c r="H924" s="2"/>
      <c r="I924" s="2"/>
      <c r="J924" s="2"/>
    </row>
    <row r="925" spans="8:10" x14ac:dyDescent="0.35">
      <c r="H925" s="2"/>
      <c r="I925" s="2"/>
      <c r="J925" s="2"/>
    </row>
    <row r="926" spans="8:10" x14ac:dyDescent="0.35">
      <c r="H926" s="2"/>
      <c r="I926" s="2"/>
      <c r="J926" s="2"/>
    </row>
    <row r="927" spans="8:10" x14ac:dyDescent="0.35">
      <c r="H927" s="2"/>
      <c r="I927" s="2"/>
      <c r="J927" s="2"/>
    </row>
    <row r="928" spans="8:10" x14ac:dyDescent="0.35">
      <c r="H928" s="2"/>
      <c r="I928" s="2"/>
      <c r="J928" s="2"/>
    </row>
    <row r="929" spans="8:10" x14ac:dyDescent="0.35">
      <c r="H929" s="2"/>
      <c r="I929" s="2"/>
      <c r="J929" s="2"/>
    </row>
    <row r="930" spans="8:10" x14ac:dyDescent="0.35">
      <c r="H930" s="2"/>
      <c r="I930" s="2"/>
      <c r="J930" s="2"/>
    </row>
    <row r="931" spans="8:10" x14ac:dyDescent="0.35">
      <c r="H931" s="2"/>
      <c r="I931" s="2"/>
      <c r="J931" s="2"/>
    </row>
    <row r="932" spans="8:10" x14ac:dyDescent="0.35">
      <c r="H932" s="2"/>
      <c r="I932" s="2"/>
      <c r="J932" s="2"/>
    </row>
    <row r="933" spans="8:10" x14ac:dyDescent="0.35">
      <c r="H933" s="2"/>
      <c r="I933" s="2"/>
      <c r="J933" s="2"/>
    </row>
    <row r="934" spans="8:10" x14ac:dyDescent="0.35">
      <c r="H934" s="2"/>
      <c r="I934" s="2"/>
      <c r="J934" s="2"/>
    </row>
    <row r="935" spans="8:10" x14ac:dyDescent="0.35">
      <c r="H935" s="2"/>
      <c r="I935" s="2"/>
      <c r="J935" s="2"/>
    </row>
    <row r="936" spans="8:10" x14ac:dyDescent="0.35">
      <c r="H936" s="2"/>
      <c r="I936" s="2"/>
      <c r="J936" s="2"/>
    </row>
    <row r="937" spans="8:10" x14ac:dyDescent="0.35">
      <c r="H937" s="2"/>
      <c r="I937" s="2"/>
      <c r="J937" s="2"/>
    </row>
    <row r="938" spans="8:10" x14ac:dyDescent="0.35">
      <c r="H938" s="2"/>
      <c r="I938" s="2"/>
      <c r="J938" s="2"/>
    </row>
    <row r="939" spans="8:10" x14ac:dyDescent="0.35">
      <c r="H939" s="2"/>
      <c r="I939" s="2"/>
      <c r="J939" s="2"/>
    </row>
    <row r="940" spans="8:10" x14ac:dyDescent="0.35">
      <c r="H940" s="2"/>
      <c r="I940" s="2"/>
      <c r="J940" s="2"/>
    </row>
    <row r="941" spans="8:10" x14ac:dyDescent="0.35">
      <c r="H941" s="2"/>
      <c r="I941" s="2"/>
      <c r="J941" s="2"/>
    </row>
    <row r="942" spans="8:10" x14ac:dyDescent="0.35">
      <c r="H942" s="2"/>
      <c r="I942" s="2"/>
      <c r="J942" s="2"/>
    </row>
    <row r="943" spans="8:10" x14ac:dyDescent="0.35">
      <c r="H943" s="2"/>
      <c r="I943" s="2"/>
      <c r="J943" s="2"/>
    </row>
    <row r="944" spans="8:10" x14ac:dyDescent="0.35">
      <c r="H944" s="2"/>
      <c r="I944" s="2"/>
      <c r="J944" s="2"/>
    </row>
    <row r="945" spans="8:10" x14ac:dyDescent="0.35">
      <c r="H945" s="2"/>
      <c r="I945" s="2"/>
      <c r="J945" s="2"/>
    </row>
    <row r="946" spans="8:10" x14ac:dyDescent="0.35">
      <c r="H946" s="2"/>
      <c r="I946" s="2"/>
      <c r="J946" s="2"/>
    </row>
    <row r="947" spans="8:10" x14ac:dyDescent="0.35">
      <c r="H947" s="2"/>
      <c r="I947" s="2"/>
      <c r="J947" s="2"/>
    </row>
    <row r="948" spans="8:10" x14ac:dyDescent="0.35">
      <c r="H948" s="2"/>
      <c r="I948" s="2"/>
      <c r="J948" s="2"/>
    </row>
    <row r="949" spans="8:10" x14ac:dyDescent="0.35">
      <c r="H949" s="2"/>
      <c r="I949" s="2"/>
      <c r="J949" s="2"/>
    </row>
    <row r="950" spans="8:10" x14ac:dyDescent="0.35">
      <c r="H950" s="2"/>
      <c r="I950" s="2"/>
      <c r="J950" s="2"/>
    </row>
    <row r="951" spans="8:10" x14ac:dyDescent="0.35">
      <c r="H951" s="2"/>
      <c r="I951" s="2"/>
      <c r="J951" s="2"/>
    </row>
    <row r="952" spans="8:10" x14ac:dyDescent="0.35">
      <c r="H952" s="2"/>
      <c r="I952" s="2"/>
      <c r="J952" s="2"/>
    </row>
    <row r="953" spans="8:10" x14ac:dyDescent="0.35">
      <c r="H953" s="2"/>
      <c r="I953" s="2"/>
      <c r="J953" s="2"/>
    </row>
    <row r="954" spans="8:10" x14ac:dyDescent="0.35">
      <c r="H954" s="2"/>
      <c r="I954" s="2"/>
      <c r="J954" s="2"/>
    </row>
    <row r="955" spans="8:10" x14ac:dyDescent="0.35">
      <c r="H955" s="2"/>
      <c r="I955" s="2"/>
      <c r="J955" s="2"/>
    </row>
    <row r="956" spans="8:10" x14ac:dyDescent="0.35">
      <c r="H956" s="2"/>
      <c r="I956" s="2"/>
      <c r="J956" s="2"/>
    </row>
    <row r="957" spans="8:10" x14ac:dyDescent="0.35">
      <c r="H957" s="2"/>
      <c r="I957" s="2"/>
      <c r="J957" s="2"/>
    </row>
    <row r="958" spans="8:10" x14ac:dyDescent="0.35">
      <c r="H958" s="2"/>
      <c r="I958" s="2"/>
      <c r="J958" s="2"/>
    </row>
    <row r="959" spans="8:10" x14ac:dyDescent="0.35">
      <c r="H959" s="2"/>
      <c r="I959" s="2"/>
      <c r="J959" s="2"/>
    </row>
    <row r="960" spans="8:10" x14ac:dyDescent="0.35">
      <c r="H960" s="2"/>
      <c r="I960" s="2"/>
      <c r="J960" s="2"/>
    </row>
    <row r="961" spans="8:10" x14ac:dyDescent="0.35">
      <c r="H961" s="2"/>
      <c r="I961" s="2"/>
      <c r="J961" s="2"/>
    </row>
    <row r="962" spans="8:10" x14ac:dyDescent="0.35">
      <c r="H962" s="2"/>
      <c r="I962" s="2"/>
      <c r="J962" s="2"/>
    </row>
    <row r="963" spans="8:10" x14ac:dyDescent="0.35">
      <c r="H963" s="2"/>
      <c r="I963" s="2"/>
      <c r="J963" s="2"/>
    </row>
    <row r="964" spans="8:10" x14ac:dyDescent="0.35">
      <c r="H964" s="2"/>
      <c r="I964" s="2"/>
      <c r="J964" s="2"/>
    </row>
    <row r="965" spans="8:10" x14ac:dyDescent="0.35">
      <c r="H965" s="2"/>
      <c r="I965" s="2"/>
      <c r="J965" s="2"/>
    </row>
    <row r="966" spans="8:10" x14ac:dyDescent="0.35">
      <c r="H966" s="2"/>
      <c r="I966" s="2"/>
      <c r="J966" s="2"/>
    </row>
    <row r="967" spans="8:10" x14ac:dyDescent="0.35">
      <c r="H967" s="2"/>
      <c r="I967" s="2"/>
      <c r="J967" s="2"/>
    </row>
    <row r="968" spans="8:10" x14ac:dyDescent="0.35">
      <c r="H968" s="2"/>
      <c r="I968" s="2"/>
      <c r="J968" s="2"/>
    </row>
    <row r="969" spans="8:10" x14ac:dyDescent="0.35">
      <c r="H969" s="2"/>
      <c r="I969" s="2"/>
      <c r="J969" s="2"/>
    </row>
    <row r="970" spans="8:10" x14ac:dyDescent="0.35">
      <c r="H970" s="2"/>
      <c r="I970" s="2"/>
      <c r="J970" s="2"/>
    </row>
    <row r="971" spans="8:10" x14ac:dyDescent="0.35">
      <c r="H971" s="2"/>
      <c r="I971" s="2"/>
      <c r="J971" s="2"/>
    </row>
    <row r="972" spans="8:10" x14ac:dyDescent="0.35">
      <c r="H972" s="2"/>
      <c r="I972" s="2"/>
      <c r="J972" s="2"/>
    </row>
    <row r="973" spans="8:10" x14ac:dyDescent="0.35">
      <c r="H973" s="2"/>
      <c r="I973" s="2"/>
      <c r="J973" s="2"/>
    </row>
    <row r="974" spans="8:10" x14ac:dyDescent="0.35">
      <c r="H974" s="2"/>
      <c r="I974" s="2"/>
      <c r="J974" s="2"/>
    </row>
    <row r="975" spans="8:10" x14ac:dyDescent="0.35">
      <c r="H975" s="2"/>
      <c r="I975" s="2"/>
      <c r="J975" s="2"/>
    </row>
    <row r="976" spans="8:10" x14ac:dyDescent="0.35">
      <c r="H976" s="2"/>
      <c r="I976" s="2"/>
      <c r="J976" s="2"/>
    </row>
    <row r="977" spans="8:10" x14ac:dyDescent="0.35">
      <c r="H977" s="2"/>
      <c r="I977" s="2"/>
      <c r="J977" s="2"/>
    </row>
    <row r="978" spans="8:10" x14ac:dyDescent="0.35">
      <c r="H978" s="2"/>
      <c r="I978" s="2"/>
      <c r="J978" s="2"/>
    </row>
    <row r="979" spans="8:10" x14ac:dyDescent="0.35">
      <c r="H979" s="2"/>
      <c r="I979" s="2"/>
      <c r="J979" s="2"/>
    </row>
    <row r="980" spans="8:10" x14ac:dyDescent="0.35">
      <c r="H980" s="2"/>
      <c r="I980" s="2"/>
      <c r="J980" s="2"/>
    </row>
    <row r="981" spans="8:10" x14ac:dyDescent="0.35">
      <c r="H981" s="2"/>
      <c r="I981" s="2"/>
      <c r="J981" s="2"/>
    </row>
    <row r="982" spans="8:10" x14ac:dyDescent="0.35">
      <c r="H982" s="2"/>
      <c r="I982" s="2"/>
      <c r="J982" s="2"/>
    </row>
    <row r="983" spans="8:10" x14ac:dyDescent="0.35">
      <c r="H983" s="2"/>
      <c r="I983" s="2"/>
      <c r="J983" s="2"/>
    </row>
    <row r="984" spans="8:10" x14ac:dyDescent="0.35">
      <c r="H984" s="2"/>
      <c r="I984" s="2"/>
      <c r="J984" s="2"/>
    </row>
    <row r="985" spans="8:10" x14ac:dyDescent="0.35">
      <c r="H985" s="2"/>
      <c r="I985" s="2"/>
      <c r="J985" s="2"/>
    </row>
    <row r="986" spans="8:10" x14ac:dyDescent="0.35">
      <c r="H986" s="2"/>
      <c r="I986" s="2"/>
      <c r="J986" s="2"/>
    </row>
    <row r="987" spans="8:10" x14ac:dyDescent="0.35">
      <c r="H987" s="2"/>
      <c r="I987" s="2"/>
      <c r="J987" s="2"/>
    </row>
    <row r="988" spans="8:10" x14ac:dyDescent="0.35">
      <c r="H988" s="2"/>
      <c r="I988" s="2"/>
      <c r="J988" s="2"/>
    </row>
    <row r="989" spans="8:10" x14ac:dyDescent="0.35">
      <c r="H989" s="2"/>
      <c r="I989" s="2"/>
      <c r="J989" s="2"/>
    </row>
    <row r="990" spans="8:10" x14ac:dyDescent="0.35">
      <c r="H990" s="2"/>
      <c r="I990" s="2"/>
      <c r="J990" s="2"/>
    </row>
    <row r="991" spans="8:10" x14ac:dyDescent="0.35">
      <c r="H991" s="2"/>
      <c r="I991" s="2"/>
      <c r="J991" s="2"/>
    </row>
    <row r="992" spans="8:10" x14ac:dyDescent="0.35">
      <c r="H992" s="2"/>
      <c r="I992" s="2"/>
      <c r="J992" s="2"/>
    </row>
    <row r="993" spans="8:10" x14ac:dyDescent="0.35">
      <c r="H993" s="2"/>
      <c r="I993" s="2"/>
      <c r="J993" s="2"/>
    </row>
    <row r="994" spans="8:10" x14ac:dyDescent="0.35">
      <c r="H994" s="2"/>
      <c r="I994" s="2"/>
      <c r="J994" s="2"/>
    </row>
    <row r="995" spans="8:10" x14ac:dyDescent="0.35">
      <c r="H995" s="2"/>
      <c r="I995" s="2"/>
      <c r="J995" s="2"/>
    </row>
    <row r="996" spans="8:10" x14ac:dyDescent="0.35">
      <c r="H996" s="2"/>
      <c r="I996" s="2"/>
      <c r="J996" s="2"/>
    </row>
    <row r="997" spans="8:10" x14ac:dyDescent="0.35">
      <c r="H997" s="2"/>
      <c r="I997" s="2"/>
      <c r="J997" s="2"/>
    </row>
    <row r="998" spans="8:10" x14ac:dyDescent="0.35">
      <c r="H998" s="2"/>
      <c r="I998" s="2"/>
      <c r="J998" s="2"/>
    </row>
    <row r="999" spans="8:10" x14ac:dyDescent="0.35">
      <c r="H999" s="2"/>
      <c r="I999" s="2"/>
      <c r="J999" s="2"/>
    </row>
    <row r="1000" spans="8:10" x14ac:dyDescent="0.35">
      <c r="H1000" s="2"/>
      <c r="I1000" s="2"/>
      <c r="J1000" s="2"/>
    </row>
    <row r="1001" spans="8:10" x14ac:dyDescent="0.35">
      <c r="H1001" s="2"/>
      <c r="I1001" s="2"/>
      <c r="J1001" s="2"/>
    </row>
    <row r="1002" spans="8:10" x14ac:dyDescent="0.35">
      <c r="H1002" s="2"/>
      <c r="I1002" s="2"/>
      <c r="J1002" s="2"/>
    </row>
    <row r="1003" spans="8:10" x14ac:dyDescent="0.35">
      <c r="H1003" s="2"/>
      <c r="I1003" s="2"/>
      <c r="J1003" s="2"/>
    </row>
    <row r="1004" spans="8:10" x14ac:dyDescent="0.35">
      <c r="H1004" s="2"/>
      <c r="I1004" s="2"/>
      <c r="J1004" s="2"/>
    </row>
    <row r="1005" spans="8:10" x14ac:dyDescent="0.35">
      <c r="H1005" s="2"/>
      <c r="I1005" s="2"/>
      <c r="J1005" s="2"/>
    </row>
    <row r="1006" spans="8:10" x14ac:dyDescent="0.35">
      <c r="H1006" s="2"/>
      <c r="I1006" s="2"/>
      <c r="J1006" s="2"/>
    </row>
    <row r="1007" spans="8:10" x14ac:dyDescent="0.35">
      <c r="H1007" s="2"/>
      <c r="I1007" s="2"/>
      <c r="J1007" s="2"/>
    </row>
    <row r="1008" spans="8:10" x14ac:dyDescent="0.35">
      <c r="H1008" s="2"/>
      <c r="I1008" s="2"/>
      <c r="J1008" s="2"/>
    </row>
    <row r="1009" spans="8:10" x14ac:dyDescent="0.35">
      <c r="H1009" s="2"/>
      <c r="I1009" s="2"/>
      <c r="J1009" s="2"/>
    </row>
    <row r="1010" spans="8:10" x14ac:dyDescent="0.35">
      <c r="H1010" s="2"/>
      <c r="I1010" s="2"/>
      <c r="J1010" s="2"/>
    </row>
    <row r="1011" spans="8:10" x14ac:dyDescent="0.35">
      <c r="H1011" s="2"/>
      <c r="I1011" s="2"/>
      <c r="J1011" s="2"/>
    </row>
    <row r="1012" spans="8:10" x14ac:dyDescent="0.35">
      <c r="H1012" s="2"/>
      <c r="I1012" s="2"/>
      <c r="J1012" s="2"/>
    </row>
    <row r="1013" spans="8:10" x14ac:dyDescent="0.35">
      <c r="H1013" s="2"/>
      <c r="I1013" s="2"/>
      <c r="J1013" s="2"/>
    </row>
    <row r="1014" spans="8:10" x14ac:dyDescent="0.35">
      <c r="H1014" s="2"/>
      <c r="I1014" s="2"/>
      <c r="J1014" s="2"/>
    </row>
    <row r="1015" spans="8:10" x14ac:dyDescent="0.35">
      <c r="H1015" s="2"/>
      <c r="I1015" s="2"/>
      <c r="J1015" s="2"/>
    </row>
    <row r="1016" spans="8:10" x14ac:dyDescent="0.35">
      <c r="H1016" s="2"/>
      <c r="I1016" s="2"/>
      <c r="J1016" s="2"/>
    </row>
    <row r="1017" spans="8:10" x14ac:dyDescent="0.35">
      <c r="H1017" s="2"/>
      <c r="I1017" s="2"/>
      <c r="J1017" s="2"/>
    </row>
    <row r="1018" spans="8:10" x14ac:dyDescent="0.35">
      <c r="H1018" s="2"/>
      <c r="I1018" s="2"/>
      <c r="J1018" s="2"/>
    </row>
    <row r="1019" spans="8:10" x14ac:dyDescent="0.35">
      <c r="H1019" s="2"/>
      <c r="I1019" s="2"/>
      <c r="J1019" s="2"/>
    </row>
    <row r="1020" spans="8:10" x14ac:dyDescent="0.35">
      <c r="H1020" s="2"/>
      <c r="I1020" s="2"/>
      <c r="J1020" s="2"/>
    </row>
    <row r="1021" spans="8:10" x14ac:dyDescent="0.35">
      <c r="H1021" s="2"/>
      <c r="I1021" s="2"/>
      <c r="J1021" s="2"/>
    </row>
    <row r="1022" spans="8:10" x14ac:dyDescent="0.35">
      <c r="H1022" s="2"/>
      <c r="I1022" s="2"/>
      <c r="J1022" s="2"/>
    </row>
    <row r="1023" spans="8:10" x14ac:dyDescent="0.35">
      <c r="H1023" s="2"/>
      <c r="I1023" s="2"/>
      <c r="J1023" s="2"/>
    </row>
    <row r="1024" spans="8:10" x14ac:dyDescent="0.35">
      <c r="H1024" s="2"/>
      <c r="I1024" s="2"/>
      <c r="J1024" s="2"/>
    </row>
    <row r="1025" spans="8:10" x14ac:dyDescent="0.35">
      <c r="H1025" s="2"/>
      <c r="I1025" s="2"/>
      <c r="J1025" s="2"/>
    </row>
    <row r="1026" spans="8:10" x14ac:dyDescent="0.35">
      <c r="H1026" s="2"/>
      <c r="I1026" s="2"/>
      <c r="J1026" s="2"/>
    </row>
    <row r="1027" spans="8:10" x14ac:dyDescent="0.35">
      <c r="H1027" s="2"/>
      <c r="I1027" s="2"/>
      <c r="J1027" s="2"/>
    </row>
    <row r="1028" spans="8:10" x14ac:dyDescent="0.35">
      <c r="H1028" s="2"/>
      <c r="I1028" s="2"/>
      <c r="J1028" s="2"/>
    </row>
    <row r="1029" spans="8:10" x14ac:dyDescent="0.35">
      <c r="H1029" s="2"/>
      <c r="I1029" s="2"/>
      <c r="J1029" s="2"/>
    </row>
    <row r="1030" spans="8:10" x14ac:dyDescent="0.35">
      <c r="H1030" s="2"/>
      <c r="I1030" s="2"/>
      <c r="J1030" s="2"/>
    </row>
    <row r="1031" spans="8:10" x14ac:dyDescent="0.35">
      <c r="H1031" s="2"/>
      <c r="I1031" s="2"/>
      <c r="J1031" s="2"/>
    </row>
    <row r="1032" spans="8:10" x14ac:dyDescent="0.35">
      <c r="H1032" s="2"/>
      <c r="I1032" s="2"/>
      <c r="J1032" s="2"/>
    </row>
    <row r="1033" spans="8:10" x14ac:dyDescent="0.35">
      <c r="H1033" s="2"/>
      <c r="I1033" s="2"/>
      <c r="J1033" s="2"/>
    </row>
    <row r="1034" spans="8:10" x14ac:dyDescent="0.35">
      <c r="H1034" s="2"/>
      <c r="I1034" s="2"/>
      <c r="J1034" s="2"/>
    </row>
    <row r="1035" spans="8:10" x14ac:dyDescent="0.35">
      <c r="H1035" s="2"/>
      <c r="I1035" s="2"/>
      <c r="J1035" s="2"/>
    </row>
    <row r="1036" spans="8:10" x14ac:dyDescent="0.35">
      <c r="H1036" s="2"/>
      <c r="I1036" s="2"/>
      <c r="J1036" s="2"/>
    </row>
    <row r="1037" spans="8:10" x14ac:dyDescent="0.35">
      <c r="H1037" s="2"/>
      <c r="I1037" s="2"/>
      <c r="J1037" s="2"/>
    </row>
    <row r="1038" spans="8:10" x14ac:dyDescent="0.35">
      <c r="H1038" s="2"/>
      <c r="I1038" s="2"/>
      <c r="J1038" s="2"/>
    </row>
    <row r="1039" spans="8:10" x14ac:dyDescent="0.35">
      <c r="H1039" s="2"/>
      <c r="I1039" s="2"/>
      <c r="J1039" s="2"/>
    </row>
    <row r="1040" spans="8:10" x14ac:dyDescent="0.35">
      <c r="H1040" s="2"/>
      <c r="I1040" s="2"/>
      <c r="J1040" s="2"/>
    </row>
    <row r="1041" spans="8:10" x14ac:dyDescent="0.35">
      <c r="H1041" s="2"/>
      <c r="I1041" s="2"/>
      <c r="J1041" s="2"/>
    </row>
    <row r="1042" spans="8:10" x14ac:dyDescent="0.35">
      <c r="H1042" s="2"/>
      <c r="I1042" s="2"/>
      <c r="J1042" s="2"/>
    </row>
    <row r="1043" spans="8:10" x14ac:dyDescent="0.35">
      <c r="H1043" s="2"/>
      <c r="I1043" s="2"/>
      <c r="J1043" s="2"/>
    </row>
    <row r="1044" spans="8:10" x14ac:dyDescent="0.35">
      <c r="H1044" s="2"/>
      <c r="I1044" s="2"/>
      <c r="J1044" s="2"/>
    </row>
    <row r="1045" spans="8:10" x14ac:dyDescent="0.35">
      <c r="H1045" s="2"/>
      <c r="I1045" s="2"/>
      <c r="J1045" s="2"/>
    </row>
    <row r="1046" spans="8:10" x14ac:dyDescent="0.35">
      <c r="H1046" s="2"/>
      <c r="I1046" s="2"/>
      <c r="J1046" s="2"/>
    </row>
    <row r="1047" spans="8:10" x14ac:dyDescent="0.35">
      <c r="H1047" s="2"/>
      <c r="I1047" s="2"/>
      <c r="J1047" s="2"/>
    </row>
    <row r="1048" spans="8:10" x14ac:dyDescent="0.35">
      <c r="H1048" s="2"/>
      <c r="I1048" s="2"/>
      <c r="J1048" s="2"/>
    </row>
    <row r="1049" spans="8:10" x14ac:dyDescent="0.35">
      <c r="H1049" s="2"/>
      <c r="I1049" s="2"/>
      <c r="J1049" s="2"/>
    </row>
    <row r="1050" spans="8:10" x14ac:dyDescent="0.35">
      <c r="H1050" s="2"/>
      <c r="I1050" s="2"/>
      <c r="J1050" s="2"/>
    </row>
    <row r="1051" spans="8:10" x14ac:dyDescent="0.35">
      <c r="H1051" s="2"/>
      <c r="I1051" s="2"/>
      <c r="J1051" s="2"/>
    </row>
    <row r="1052" spans="8:10" x14ac:dyDescent="0.35">
      <c r="H1052" s="2"/>
      <c r="I1052" s="2"/>
      <c r="J1052" s="2"/>
    </row>
    <row r="1053" spans="8:10" x14ac:dyDescent="0.35">
      <c r="H1053" s="2"/>
      <c r="I1053" s="2"/>
      <c r="J1053" s="2"/>
    </row>
    <row r="1054" spans="8:10" x14ac:dyDescent="0.35">
      <c r="H1054" s="2"/>
      <c r="I1054" s="2"/>
      <c r="J1054" s="2"/>
    </row>
    <row r="1055" spans="8:10" x14ac:dyDescent="0.35">
      <c r="H1055" s="2"/>
      <c r="I1055" s="2"/>
      <c r="J1055" s="2"/>
    </row>
    <row r="1056" spans="8:10" x14ac:dyDescent="0.35">
      <c r="H1056" s="2"/>
      <c r="I1056" s="2"/>
      <c r="J1056" s="2"/>
    </row>
    <row r="1057" spans="8:10" x14ac:dyDescent="0.35">
      <c r="H1057" s="2"/>
      <c r="I1057" s="2"/>
      <c r="J1057" s="2"/>
    </row>
    <row r="1058" spans="8:10" x14ac:dyDescent="0.35">
      <c r="H1058" s="2"/>
      <c r="I1058" s="2"/>
      <c r="J1058" s="2"/>
    </row>
    <row r="1059" spans="8:10" x14ac:dyDescent="0.35">
      <c r="H1059" s="2"/>
      <c r="I1059" s="2"/>
      <c r="J1059" s="2"/>
    </row>
    <row r="1060" spans="8:10" x14ac:dyDescent="0.35">
      <c r="H1060" s="2"/>
      <c r="I1060" s="2"/>
      <c r="J1060" s="2"/>
    </row>
    <row r="1061" spans="8:10" x14ac:dyDescent="0.35">
      <c r="H1061" s="2"/>
      <c r="I1061" s="2"/>
      <c r="J1061" s="2"/>
    </row>
    <row r="1062" spans="8:10" x14ac:dyDescent="0.35">
      <c r="H1062" s="2"/>
      <c r="I1062" s="2"/>
      <c r="J1062" s="2"/>
    </row>
    <row r="1063" spans="8:10" x14ac:dyDescent="0.35">
      <c r="H1063" s="2"/>
      <c r="I1063" s="2"/>
      <c r="J1063" s="2"/>
    </row>
    <row r="1064" spans="8:10" x14ac:dyDescent="0.35">
      <c r="H1064" s="2"/>
      <c r="I1064" s="2"/>
      <c r="J1064" s="2"/>
    </row>
    <row r="1065" spans="8:10" x14ac:dyDescent="0.35">
      <c r="H1065" s="2"/>
      <c r="I1065" s="2"/>
      <c r="J1065" s="2"/>
    </row>
    <row r="1066" spans="8:10" x14ac:dyDescent="0.35">
      <c r="H1066" s="2"/>
      <c r="I1066" s="2"/>
      <c r="J1066" s="2"/>
    </row>
    <row r="1067" spans="8:10" x14ac:dyDescent="0.35">
      <c r="H1067" s="2"/>
      <c r="I1067" s="2"/>
      <c r="J1067" s="2"/>
    </row>
    <row r="1068" spans="8:10" x14ac:dyDescent="0.35">
      <c r="H1068" s="2"/>
      <c r="I1068" s="2"/>
      <c r="J1068" s="2"/>
    </row>
    <row r="1069" spans="8:10" x14ac:dyDescent="0.35">
      <c r="H1069" s="2"/>
      <c r="I1069" s="2"/>
      <c r="J1069" s="2"/>
    </row>
    <row r="1070" spans="8:10" x14ac:dyDescent="0.35">
      <c r="H1070" s="2"/>
      <c r="I1070" s="2"/>
      <c r="J1070" s="2"/>
    </row>
    <row r="1071" spans="8:10" x14ac:dyDescent="0.35">
      <c r="H1071" s="2"/>
      <c r="I1071" s="2"/>
      <c r="J1071" s="2"/>
    </row>
    <row r="1072" spans="8:10" x14ac:dyDescent="0.35">
      <c r="H1072" s="2"/>
      <c r="I1072" s="2"/>
      <c r="J1072" s="2"/>
    </row>
    <row r="1073" spans="8:10" x14ac:dyDescent="0.35">
      <c r="H1073" s="2"/>
      <c r="I1073" s="2"/>
      <c r="J1073" s="2"/>
    </row>
    <row r="1074" spans="8:10" x14ac:dyDescent="0.35">
      <c r="H1074" s="2"/>
      <c r="I1074" s="2"/>
      <c r="J1074" s="2"/>
    </row>
    <row r="1075" spans="8:10" x14ac:dyDescent="0.35">
      <c r="H1075" s="2"/>
      <c r="I1075" s="2"/>
      <c r="J1075" s="2"/>
    </row>
    <row r="1076" spans="8:10" x14ac:dyDescent="0.35">
      <c r="H1076" s="2"/>
      <c r="I1076" s="2"/>
      <c r="J1076" s="2"/>
    </row>
    <row r="1077" spans="8:10" x14ac:dyDescent="0.35">
      <c r="H1077" s="2"/>
      <c r="I1077" s="2"/>
      <c r="J1077" s="2"/>
    </row>
    <row r="1078" spans="8:10" x14ac:dyDescent="0.35">
      <c r="H1078" s="2"/>
      <c r="I1078" s="2"/>
      <c r="J1078" s="2"/>
    </row>
    <row r="1079" spans="8:10" x14ac:dyDescent="0.35">
      <c r="H1079" s="2"/>
      <c r="I1079" s="2"/>
      <c r="J1079" s="2"/>
    </row>
    <row r="1080" spans="8:10" x14ac:dyDescent="0.35">
      <c r="H1080" s="2"/>
      <c r="I1080" s="2"/>
      <c r="J1080" s="2"/>
    </row>
    <row r="1081" spans="8:10" x14ac:dyDescent="0.35">
      <c r="H1081" s="2"/>
      <c r="I1081" s="2"/>
      <c r="J1081" s="2"/>
    </row>
    <row r="1082" spans="8:10" x14ac:dyDescent="0.35">
      <c r="H1082" s="2"/>
      <c r="I1082" s="2"/>
      <c r="J1082" s="2"/>
    </row>
    <row r="1083" spans="8:10" x14ac:dyDescent="0.35">
      <c r="H1083" s="2"/>
      <c r="I1083" s="2"/>
      <c r="J1083" s="2"/>
    </row>
  </sheetData>
  <conditionalFormatting sqref="F97:G205 F2:G38 F48:G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:J516 J2:J38 J48:J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G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G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"/>
  <sheetViews>
    <sheetView workbookViewId="0">
      <selection activeCell="D4" sqref="B4:D4"/>
    </sheetView>
  </sheetViews>
  <sheetFormatPr defaultRowHeight="14.5" x14ac:dyDescent="0.35"/>
  <sheetData>
    <row r="1" spans="2:31" x14ac:dyDescent="0.3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2:31" x14ac:dyDescent="0.35">
      <c r="B2">
        <v>11</v>
      </c>
      <c r="C2">
        <v>13</v>
      </c>
      <c r="D2">
        <v>10</v>
      </c>
      <c r="E2" s="9"/>
      <c r="F2" s="9"/>
      <c r="G2" s="9"/>
      <c r="H2" s="9"/>
      <c r="I2" s="9"/>
      <c r="J2" s="9"/>
      <c r="K2" s="9"/>
      <c r="L2" s="9"/>
      <c r="R2" s="9"/>
      <c r="S2" s="9"/>
      <c r="T2" s="9"/>
    </row>
    <row r="3" spans="2:31" x14ac:dyDescent="0.35">
      <c r="B3">
        <v>10</v>
      </c>
      <c r="C3">
        <v>2</v>
      </c>
      <c r="D3">
        <v>11</v>
      </c>
      <c r="E3" s="9"/>
      <c r="F3" s="9"/>
      <c r="G3" s="9"/>
      <c r="H3" s="9"/>
      <c r="I3" s="9"/>
      <c r="J3" s="9"/>
      <c r="K3" s="9"/>
      <c r="L3" s="9"/>
      <c r="R3" s="9"/>
      <c r="S3" s="9"/>
      <c r="T3" s="9"/>
    </row>
    <row r="4" spans="2:31" x14ac:dyDescent="0.35">
      <c r="B4">
        <f>(B2/B3)+1</f>
        <v>2.1</v>
      </c>
      <c r="C4" s="9">
        <f t="shared" ref="C4:AE4" si="0">(C2/C3)+1</f>
        <v>7.5</v>
      </c>
      <c r="D4" s="9">
        <f t="shared" si="0"/>
        <v>1.9090909090909092</v>
      </c>
      <c r="E4" s="9" t="e">
        <f t="shared" si="0"/>
        <v>#DIV/0!</v>
      </c>
      <c r="F4" s="9" t="e">
        <f t="shared" si="0"/>
        <v>#DIV/0!</v>
      </c>
      <c r="G4" s="9" t="e">
        <f t="shared" si="0"/>
        <v>#DIV/0!</v>
      </c>
      <c r="H4" s="9" t="e">
        <f t="shared" si="0"/>
        <v>#DIV/0!</v>
      </c>
      <c r="I4" s="9" t="e">
        <f t="shared" si="0"/>
        <v>#DIV/0!</v>
      </c>
      <c r="J4" s="9" t="e">
        <f>(I3/J3)+1</f>
        <v>#DIV/0!</v>
      </c>
      <c r="K4" s="9" t="e">
        <f t="shared" si="0"/>
        <v>#DIV/0!</v>
      </c>
      <c r="L4" s="9" t="e">
        <f t="shared" si="0"/>
        <v>#DIV/0!</v>
      </c>
      <c r="M4" s="9" t="e">
        <f t="shared" si="0"/>
        <v>#DIV/0!</v>
      </c>
      <c r="N4" s="9" t="e">
        <f t="shared" si="0"/>
        <v>#DIV/0!</v>
      </c>
      <c r="O4" s="9" t="e">
        <f t="shared" si="0"/>
        <v>#DIV/0!</v>
      </c>
      <c r="P4" s="9" t="e">
        <f t="shared" si="0"/>
        <v>#DIV/0!</v>
      </c>
      <c r="Q4" s="9" t="e">
        <f t="shared" si="0"/>
        <v>#DIV/0!</v>
      </c>
      <c r="R4" s="9" t="e">
        <f t="shared" si="0"/>
        <v>#DIV/0!</v>
      </c>
      <c r="S4" s="9" t="e">
        <f t="shared" si="0"/>
        <v>#DIV/0!</v>
      </c>
      <c r="T4" s="9" t="e">
        <f t="shared" si="0"/>
        <v>#DIV/0!</v>
      </c>
      <c r="U4" s="9" t="e">
        <f t="shared" si="0"/>
        <v>#DIV/0!</v>
      </c>
      <c r="V4" s="9" t="e">
        <f t="shared" si="0"/>
        <v>#DIV/0!</v>
      </c>
      <c r="W4" s="9" t="e">
        <f t="shared" si="0"/>
        <v>#DIV/0!</v>
      </c>
      <c r="X4" s="9" t="e">
        <f t="shared" si="0"/>
        <v>#DIV/0!</v>
      </c>
      <c r="Y4" s="9" t="e">
        <f t="shared" si="0"/>
        <v>#DIV/0!</v>
      </c>
      <c r="Z4" s="9" t="e">
        <f t="shared" si="0"/>
        <v>#DIV/0!</v>
      </c>
      <c r="AA4" s="9" t="e">
        <f t="shared" si="0"/>
        <v>#DIV/0!</v>
      </c>
      <c r="AB4" s="9" t="e">
        <f t="shared" si="0"/>
        <v>#DIV/0!</v>
      </c>
      <c r="AC4" s="9" t="e">
        <f t="shared" si="0"/>
        <v>#DIV/0!</v>
      </c>
      <c r="AD4" s="9" t="e">
        <f t="shared" si="0"/>
        <v>#DIV/0!</v>
      </c>
      <c r="AE4" s="9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1" sqref="E11"/>
    </sheetView>
  </sheetViews>
  <sheetFormatPr defaultRowHeight="14.5" x14ac:dyDescent="0.35"/>
  <sheetData>
    <row r="1" spans="1:7" x14ac:dyDescent="0.35">
      <c r="A1" t="s">
        <v>90</v>
      </c>
      <c r="B1" t="s">
        <v>91</v>
      </c>
      <c r="G1">
        <f>50/168</f>
        <v>0.29761904761904762</v>
      </c>
    </row>
    <row r="2" spans="1:7" x14ac:dyDescent="0.35">
      <c r="A2">
        <v>150</v>
      </c>
      <c r="B2">
        <v>60</v>
      </c>
    </row>
    <row r="3" spans="1:7" x14ac:dyDescent="0.35">
      <c r="A3">
        <v>50</v>
      </c>
      <c r="B3">
        <v>500</v>
      </c>
    </row>
    <row r="4" spans="1:7" x14ac:dyDescent="0.35">
      <c r="A4">
        <v>200</v>
      </c>
      <c r="B4">
        <v>375</v>
      </c>
    </row>
    <row r="5" spans="1:7" x14ac:dyDescent="0.35">
      <c r="A5">
        <v>100</v>
      </c>
      <c r="B5">
        <v>450</v>
      </c>
    </row>
    <row r="6" spans="1:7" x14ac:dyDescent="0.35">
      <c r="A6">
        <v>300</v>
      </c>
      <c r="B6">
        <v>400</v>
      </c>
    </row>
    <row r="7" spans="1:7" x14ac:dyDescent="0.35">
      <c r="A7">
        <v>50</v>
      </c>
    </row>
    <row r="8" spans="1:7" s="9" customFormat="1" x14ac:dyDescent="0.35">
      <c r="A8" s="9">
        <v>200</v>
      </c>
    </row>
    <row r="9" spans="1:7" s="9" customFormat="1" x14ac:dyDescent="0.35">
      <c r="A9" s="9">
        <v>100</v>
      </c>
    </row>
    <row r="10" spans="1:7" s="9" customFormat="1" x14ac:dyDescent="0.35">
      <c r="A10" s="9">
        <v>160</v>
      </c>
    </row>
    <row r="11" spans="1:7" s="9" customFormat="1" x14ac:dyDescent="0.35">
      <c r="A11" s="9">
        <v>400</v>
      </c>
    </row>
    <row r="12" spans="1:7" s="9" customFormat="1" x14ac:dyDescent="0.35"/>
    <row r="13" spans="1:7" s="9" customFormat="1" x14ac:dyDescent="0.35"/>
    <row r="14" spans="1:7" x14ac:dyDescent="0.35">
      <c r="A14">
        <f>SUM(A2:A11)</f>
        <v>1710</v>
      </c>
      <c r="B14" s="9">
        <f>SUM(B2:B7)</f>
        <v>1785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Sheet2</vt:lpstr>
      <vt:lpstr>Sheet3</vt:lpstr>
      <vt:lpstr>Sheet1</vt:lpstr>
    </vt:vector>
  </TitlesOfParts>
  <Company>John Lewis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Zani</dc:creator>
  <cp:lastModifiedBy>Nick Zani</cp:lastModifiedBy>
  <dcterms:created xsi:type="dcterms:W3CDTF">2022-09-07T12:59:54Z</dcterms:created>
  <dcterms:modified xsi:type="dcterms:W3CDTF">2022-11-14T08:53:00Z</dcterms:modified>
</cp:coreProperties>
</file>