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lasedge/Documents/OneDrive/_fs13_ausbildung/17 WB/Preispolitik/"/>
    </mc:Choice>
  </mc:AlternateContent>
  <xr:revisionPtr revIDLastSave="0" documentId="13_ncr:1_{8DC2B295-557E-0341-8E86-05DB9DE28F72}" xr6:coauthVersionLast="47" xr6:coauthVersionMax="47" xr10:uidLastSave="{00000000-0000-0000-0000-000000000000}"/>
  <bookViews>
    <workbookView xWindow="0" yWindow="500" windowWidth="28800" windowHeight="17500" xr2:uid="{50D7671E-E22A-0442-BE4F-3E7103117E11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6" i="1" l="1"/>
  <c r="Z18" i="1" s="1"/>
  <c r="X16" i="1"/>
  <c r="X18" i="1" s="1"/>
  <c r="V16" i="1"/>
  <c r="V18" i="1" s="1"/>
  <c r="V19" i="1" s="1"/>
  <c r="T16" i="1"/>
  <c r="T18" i="1" s="1"/>
  <c r="P4" i="1"/>
  <c r="P6" i="1" s="1"/>
  <c r="M13" i="1"/>
  <c r="N13" i="1" s="1"/>
  <c r="N4" i="1"/>
  <c r="N6" i="1" s="1"/>
  <c r="K13" i="1"/>
  <c r="L13" i="1"/>
  <c r="L4" i="1"/>
  <c r="L6" i="1" s="1"/>
  <c r="I13" i="1"/>
  <c r="J13" i="1" s="1"/>
  <c r="J4" i="1"/>
  <c r="J6" i="1" s="1"/>
  <c r="G13" i="1"/>
  <c r="H13" i="1" s="1"/>
  <c r="H4" i="1"/>
  <c r="E13" i="1"/>
  <c r="F3" i="1"/>
  <c r="F13" i="1"/>
  <c r="C13" i="1"/>
  <c r="D13" i="1" s="1"/>
  <c r="D3" i="1"/>
  <c r="D4" i="1" s="1"/>
  <c r="F4" i="1" l="1"/>
  <c r="F6" i="1" s="1"/>
  <c r="Z19" i="1"/>
  <c r="Z21" i="1" s="1"/>
  <c r="X19" i="1"/>
  <c r="X21" i="1" s="1"/>
  <c r="V21" i="1"/>
  <c r="T19" i="1"/>
  <c r="T21" i="1" s="1"/>
  <c r="P7" i="1"/>
  <c r="P9" i="1" s="1"/>
  <c r="N7" i="1"/>
  <c r="N9" i="1" s="1"/>
  <c r="L7" i="1"/>
  <c r="L9" i="1" s="1"/>
  <c r="J7" i="1"/>
  <c r="J9" i="1" s="1"/>
  <c r="H6" i="1"/>
  <c r="D6" i="1"/>
  <c r="D9" i="1" s="1"/>
  <c r="D10" i="1" s="1"/>
  <c r="F7" i="1" l="1"/>
  <c r="F9" i="1" s="1"/>
  <c r="F10" i="1" s="1"/>
  <c r="Z22" i="1"/>
  <c r="Z24" i="1" s="1"/>
  <c r="X22" i="1"/>
  <c r="X24" i="1" s="1"/>
  <c r="V22" i="1"/>
  <c r="V24" i="1" s="1"/>
  <c r="T22" i="1"/>
  <c r="T24" i="1" s="1"/>
  <c r="P10" i="1"/>
  <c r="P12" i="1" s="1"/>
  <c r="N10" i="1"/>
  <c r="N12" i="1" s="1"/>
  <c r="N15" i="1" s="1"/>
  <c r="L10" i="1"/>
  <c r="L12" i="1" s="1"/>
  <c r="L15" i="1" s="1"/>
  <c r="L16" i="1" s="1"/>
  <c r="J10" i="1"/>
  <c r="J12" i="1" s="1"/>
  <c r="J15" i="1" s="1"/>
  <c r="H7" i="1"/>
  <c r="H9" i="1" s="1"/>
  <c r="F12" i="1"/>
  <c r="F15" i="1" s="1"/>
  <c r="F16" i="1" s="1"/>
  <c r="D12" i="1"/>
  <c r="D15" i="1" s="1"/>
  <c r="D16" i="1" s="1"/>
  <c r="O13" i="1" l="1"/>
  <c r="P13" i="1" s="1"/>
  <c r="P15" i="1" s="1"/>
  <c r="Z25" i="1"/>
  <c r="Z27" i="1" s="1"/>
  <c r="X25" i="1"/>
  <c r="X27" i="1" s="1"/>
  <c r="V25" i="1"/>
  <c r="V27" i="1" s="1"/>
  <c r="T25" i="1"/>
  <c r="T27" i="1" s="1"/>
  <c r="P16" i="1"/>
  <c r="P18" i="1" s="1"/>
  <c r="N16" i="1"/>
  <c r="N18" i="1" s="1"/>
  <c r="L18" i="1"/>
  <c r="J16" i="1"/>
  <c r="J18" i="1" s="1"/>
  <c r="H10" i="1"/>
  <c r="H12" i="1" s="1"/>
  <c r="H15" i="1" s="1"/>
  <c r="F18" i="1"/>
  <c r="D18" i="1"/>
  <c r="D19" i="1" s="1"/>
  <c r="T28" i="1" l="1"/>
  <c r="T30" i="1" s="1"/>
  <c r="R16" i="1"/>
  <c r="R18" i="1" s="1"/>
  <c r="P19" i="1"/>
  <c r="P21" i="1" s="1"/>
  <c r="P22" i="1" s="1"/>
  <c r="N19" i="1"/>
  <c r="N21" i="1" s="1"/>
  <c r="L19" i="1"/>
  <c r="L21" i="1"/>
  <c r="J19" i="1"/>
  <c r="J21" i="1" s="1"/>
  <c r="H16" i="1"/>
  <c r="H18" i="1" s="1"/>
  <c r="F19" i="1"/>
  <c r="F21" i="1" s="1"/>
  <c r="D21" i="1"/>
  <c r="D22" i="1" s="1"/>
  <c r="R19" i="1" l="1"/>
  <c r="R21" i="1" s="1"/>
  <c r="P24" i="1"/>
  <c r="N22" i="1"/>
  <c r="N24" i="1" s="1"/>
  <c r="L22" i="1"/>
  <c r="L24" i="1" s="1"/>
  <c r="J22" i="1"/>
  <c r="J24" i="1" s="1"/>
  <c r="J25" i="1" s="1"/>
  <c r="H19" i="1"/>
  <c r="H21" i="1" s="1"/>
  <c r="F22" i="1"/>
  <c r="F24" i="1" s="1"/>
  <c r="D24" i="1"/>
  <c r="D25" i="1" s="1"/>
  <c r="R22" i="1" l="1"/>
  <c r="R24" i="1" s="1"/>
  <c r="P25" i="1"/>
  <c r="P27" i="1" s="1"/>
  <c r="N25" i="1"/>
  <c r="N27" i="1" s="1"/>
  <c r="L25" i="1"/>
  <c r="L27" i="1" s="1"/>
  <c r="J27" i="1"/>
  <c r="H22" i="1"/>
  <c r="H24" i="1" s="1"/>
  <c r="F25" i="1"/>
  <c r="F27" i="1" s="1"/>
  <c r="D27" i="1"/>
  <c r="R25" i="1" l="1"/>
  <c r="R27" i="1" s="1"/>
  <c r="P28" i="1"/>
  <c r="P30" i="1" s="1"/>
  <c r="N28" i="1"/>
  <c r="N30" i="1" s="1"/>
  <c r="L28" i="1"/>
  <c r="L30" i="1" s="1"/>
  <c r="J28" i="1"/>
  <c r="J30" i="1" s="1"/>
  <c r="H25" i="1"/>
  <c r="H27" i="1" s="1"/>
  <c r="D28" i="1"/>
  <c r="D30" i="1" s="1"/>
  <c r="F28" i="1"/>
  <c r="F30" i="1" s="1"/>
  <c r="R28" i="1" l="1"/>
  <c r="R30" i="1" s="1"/>
  <c r="H28" i="1"/>
  <c r="H30" i="1" s="1"/>
</calcChain>
</file>

<file path=xl/sharedStrings.xml><?xml version="1.0" encoding="utf-8"?>
<sst xmlns="http://schemas.openxmlformats.org/spreadsheetml/2006/main" count="40" uniqueCount="38">
  <si>
    <t>Kalkulieren Sie bitte für die Heinrich Holz AG (Möbelfabrik und Möbelhandel) den Listenverkaufspreis
brutto pro Büroschrank, wenn folgende Daten vorliegen: Es werden 5 Büroschränke gekauft. Der
Listeneinkaufspreis brutto pro Stück beträgt 542,00 €.
Der Lieferant gewährt zudem einen Treuerabatt von 11 %. Dieser gilt für Kunden, die seit 15 oder mehr
Jahren Geschäftspartner des Lieferanten sind. Der Skonto beträgt 1,5 %. Die Frachtkosten für die
gesamte Lieferung betragen 162,60 €.
Die Heinrich Holz AG berechnet Handlungskosten von 130 % und einen Gewinnaufschlag von 3 %. Die
Heinrich Holz AG gewährt ihren Kunden 11 % Treuerabatt. Des Weiteren gibt die Heinrich Holz AG 1 %
Kundenskonto.
Der Umsatzsteuersatz beträgt 19 %.
Hinweis: Das Unternehmen steht mit dem Lieferanten in 11-jähriger Geschäftsbeziehung</t>
  </si>
  <si>
    <t>Rechenweg</t>
  </si>
  <si>
    <t>werte</t>
  </si>
  <si>
    <t>schränke</t>
  </si>
  <si>
    <t>maus</t>
  </si>
  <si>
    <t>chefsessel</t>
  </si>
  <si>
    <t>computer</t>
  </si>
  <si>
    <t>Büroschrank</t>
  </si>
  <si>
    <t>referenz#</t>
  </si>
  <si>
    <t>aufgabe 2</t>
  </si>
  <si>
    <t>aufgabe 1</t>
  </si>
  <si>
    <t>Listeneinlaufspreis (LEP), brutto pro stück</t>
  </si>
  <si>
    <t>einzelpreis berechnen</t>
  </si>
  <si>
    <t>Umsatzsteuer</t>
  </si>
  <si>
    <t>19% vom Bruttopreis</t>
  </si>
  <si>
    <t>Listeneinkaufspreis (LEP) netto</t>
  </si>
  <si>
    <t>Lieferrabatt</t>
  </si>
  <si>
    <t>15% wenn 15Jahre kunde</t>
  </si>
  <si>
    <t>Zieleinkaufspreis(ZEP)</t>
  </si>
  <si>
    <t>Lieferskonto</t>
  </si>
  <si>
    <t>Bareinkaufspreis (BEP)</t>
  </si>
  <si>
    <t>Bezugskosten</t>
  </si>
  <si>
    <t>Lieferkosten/bestellte stückmenge</t>
  </si>
  <si>
    <t>Bezugspreis (einstandspreis)</t>
  </si>
  <si>
    <t>Handlungskosten</t>
  </si>
  <si>
    <t>130% Handlungskosten</t>
  </si>
  <si>
    <t>Selbstkosten</t>
  </si>
  <si>
    <t>Gewinn</t>
  </si>
  <si>
    <t>Gewinnaufschlag 3%</t>
  </si>
  <si>
    <t>Bareinkaufspreis(BVP)</t>
  </si>
  <si>
    <t xml:space="preserve">für  skonto und rabatt </t>
  </si>
  <si>
    <t>Kundenskonto +</t>
  </si>
  <si>
    <t>nettoprei + x% / 100 - x%</t>
  </si>
  <si>
    <t>Zielverkaufspreis (ZVP)</t>
  </si>
  <si>
    <t>Kundenrabatt</t>
  </si>
  <si>
    <t>Listenverkaufspreis(LVP)</t>
  </si>
  <si>
    <t>Umsatzssteuer wird nicht auf den Rabatt gewährt</t>
  </si>
  <si>
    <t>Listenverkaufspreis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</si>
</sst>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619DA-76C0-7449-9EF4-3C00AC272816}">
  <dimension ref="A1:Z31"/>
  <sheetViews>
    <sheetView tabSelected="1" workbookViewId="0">
      <selection activeCell="AB22" sqref="AB22"/>
    </sheetView>
  </sheetViews>
  <sheetFormatPr defaultColWidth="11" defaultRowHeight="15.95"/>
  <cols>
    <col min="1" max="1" width="39.375" customWidth="1"/>
    <col min="2" max="2" width="24.125" customWidth="1"/>
    <col min="3" max="3" width="16.875" hidden="1" customWidth="1"/>
    <col min="4" max="12" width="10.875" hidden="1" customWidth="1"/>
    <col min="13" max="14" width="0" hidden="1" customWidth="1"/>
  </cols>
  <sheetData>
    <row r="1" spans="1:26" ht="306" customHeight="1">
      <c r="A1" s="3" t="s">
        <v>0</v>
      </c>
      <c r="B1" s="3"/>
      <c r="C1" s="3"/>
      <c r="D1" s="3"/>
      <c r="E1" s="3"/>
    </row>
    <row r="2" spans="1:26">
      <c r="B2" s="1" t="s">
        <v>1</v>
      </c>
      <c r="C2" t="s">
        <v>2</v>
      </c>
      <c r="D2" s="1" t="s">
        <v>3</v>
      </c>
      <c r="E2" t="s">
        <v>2</v>
      </c>
      <c r="F2" s="1" t="s">
        <v>4</v>
      </c>
      <c r="H2" s="1" t="s">
        <v>5</v>
      </c>
      <c r="J2" s="1" t="s">
        <v>6</v>
      </c>
      <c r="L2" s="1" t="s">
        <v>7</v>
      </c>
      <c r="N2" s="1" t="s">
        <v>8</v>
      </c>
      <c r="P2" s="1" t="s">
        <v>9</v>
      </c>
      <c r="R2" s="1" t="s">
        <v>10</v>
      </c>
    </row>
    <row r="3" spans="1:26">
      <c r="A3" s="1" t="s">
        <v>11</v>
      </c>
      <c r="B3" t="s">
        <v>12</v>
      </c>
      <c r="D3">
        <f>542</f>
        <v>542</v>
      </c>
      <c r="F3">
        <f>48</f>
        <v>48</v>
      </c>
      <c r="H3">
        <v>893</v>
      </c>
      <c r="J3">
        <v>1181</v>
      </c>
      <c r="L3">
        <v>568</v>
      </c>
      <c r="N3">
        <v>568</v>
      </c>
      <c r="P3">
        <v>58.82</v>
      </c>
    </row>
    <row r="4" spans="1:26">
      <c r="A4" t="s">
        <v>13</v>
      </c>
      <c r="B4" t="s">
        <v>14</v>
      </c>
      <c r="C4">
        <v>19</v>
      </c>
      <c r="D4">
        <f>D3*C4/(100+C4)</f>
        <v>86.537815126050418</v>
      </c>
      <c r="E4">
        <v>19</v>
      </c>
      <c r="F4">
        <f>F3*E4/(100+E4)</f>
        <v>7.6638655462184877</v>
      </c>
      <c r="G4">
        <v>19</v>
      </c>
      <c r="H4">
        <f>H3*G4/(100+G4)</f>
        <v>142.57983193277312</v>
      </c>
      <c r="I4">
        <v>19</v>
      </c>
      <c r="J4">
        <f>J3*I4/(100+I4)</f>
        <v>188.56302521008402</v>
      </c>
      <c r="K4">
        <v>19</v>
      </c>
      <c r="L4">
        <f>L3*K4/(100+K4)</f>
        <v>90.689075630252105</v>
      </c>
      <c r="M4">
        <v>19</v>
      </c>
      <c r="N4">
        <f>N3*M4/(100+M4)</f>
        <v>90.689075630252105</v>
      </c>
      <c r="O4">
        <v>19</v>
      </c>
      <c r="P4">
        <f>P3*O4/(100+O4)</f>
        <v>9.3914285714285715</v>
      </c>
    </row>
    <row r="6" spans="1:26">
      <c r="A6" s="1" t="s">
        <v>15</v>
      </c>
      <c r="D6">
        <f>D3-D4</f>
        <v>455.46218487394958</v>
      </c>
      <c r="F6">
        <f>F3-F4</f>
        <v>40.336134453781511</v>
      </c>
      <c r="H6">
        <f>H3-H4</f>
        <v>750.42016806722688</v>
      </c>
      <c r="J6">
        <f>J3-J4</f>
        <v>992.43697478991601</v>
      </c>
      <c r="L6">
        <f>L3-L4</f>
        <v>477.31092436974791</v>
      </c>
      <c r="N6">
        <f>N3-N4</f>
        <v>477.31092436974791</v>
      </c>
      <c r="P6">
        <f>P3-P4</f>
        <v>49.428571428571431</v>
      </c>
    </row>
    <row r="7" spans="1:26">
      <c r="A7" t="s">
        <v>16</v>
      </c>
      <c r="B7" t="s">
        <v>17</v>
      </c>
      <c r="D7">
        <v>0</v>
      </c>
      <c r="E7">
        <v>17</v>
      </c>
      <c r="F7">
        <f>F6*E7/100</f>
        <v>6.8571428571428568</v>
      </c>
      <c r="G7">
        <v>18</v>
      </c>
      <c r="H7">
        <f>H6*G7/100</f>
        <v>135.07563025210084</v>
      </c>
      <c r="I7">
        <v>4</v>
      </c>
      <c r="J7">
        <f>J6*I7/100</f>
        <v>39.69747899159664</v>
      </c>
      <c r="K7">
        <v>15</v>
      </c>
      <c r="L7">
        <f>L6*K7/100</f>
        <v>71.596638655462186</v>
      </c>
      <c r="M7">
        <v>15</v>
      </c>
      <c r="N7">
        <f>N6*M7/100</f>
        <v>71.596638655462186</v>
      </c>
      <c r="O7">
        <v>42.5</v>
      </c>
      <c r="P7">
        <f>P6*O7/100</f>
        <v>21.007142857142856</v>
      </c>
    </row>
    <row r="9" spans="1:26">
      <c r="A9" s="1" t="s">
        <v>18</v>
      </c>
      <c r="D9">
        <f>D6-D7</f>
        <v>455.46218487394958</v>
      </c>
      <c r="F9">
        <f>F6-F7</f>
        <v>33.478991596638657</v>
      </c>
      <c r="H9">
        <f>H6-H7</f>
        <v>615.34453781512605</v>
      </c>
      <c r="J9">
        <f>J6-J7</f>
        <v>952.73949579831935</v>
      </c>
      <c r="L9">
        <f>L6-L7</f>
        <v>405.71428571428572</v>
      </c>
      <c r="N9">
        <f>N6-N7</f>
        <v>405.71428571428572</v>
      </c>
      <c r="P9">
        <f>P6-P7</f>
        <v>28.421428571428574</v>
      </c>
    </row>
    <row r="10" spans="1:26">
      <c r="A10" t="s">
        <v>19</v>
      </c>
      <c r="B10">
        <v>1.5</v>
      </c>
      <c r="C10">
        <v>1.5</v>
      </c>
      <c r="D10">
        <f>D9/100*1.5</f>
        <v>6.8319327731092434</v>
      </c>
      <c r="F10">
        <f>F9/100*E10</f>
        <v>0</v>
      </c>
      <c r="G10">
        <v>3</v>
      </c>
      <c r="H10">
        <f>H9/100*G10</f>
        <v>18.46033613445378</v>
      </c>
      <c r="I10">
        <v>1.5</v>
      </c>
      <c r="J10">
        <f>J9/100*I10</f>
        <v>14.291092436974791</v>
      </c>
      <c r="K10">
        <v>2</v>
      </c>
      <c r="L10">
        <f>L9/100*K10</f>
        <v>8.1142857142857139</v>
      </c>
      <c r="M10">
        <v>2</v>
      </c>
      <c r="N10">
        <f>N9/100*M10</f>
        <v>8.1142857142857139</v>
      </c>
      <c r="O10">
        <v>3</v>
      </c>
      <c r="P10">
        <f>P9/100*O10</f>
        <v>0.85264285714285726</v>
      </c>
    </row>
    <row r="12" spans="1:26">
      <c r="A12" s="1" t="s">
        <v>20</v>
      </c>
      <c r="D12">
        <f>D9-D10</f>
        <v>448.63025210084032</v>
      </c>
      <c r="F12">
        <f>F9-F10</f>
        <v>33.478991596638657</v>
      </c>
      <c r="H12">
        <f>H9-H10</f>
        <v>596.88420168067228</v>
      </c>
      <c r="J12">
        <f>J9-J10</f>
        <v>938.44840336134462</v>
      </c>
      <c r="L12">
        <f>L9-L10</f>
        <v>397.6</v>
      </c>
      <c r="N12">
        <f>N9-N10</f>
        <v>397.6</v>
      </c>
      <c r="P12">
        <f>P9-P10</f>
        <v>27.568785714285717</v>
      </c>
    </row>
    <row r="13" spans="1:26">
      <c r="A13" t="s">
        <v>21</v>
      </c>
      <c r="B13" t="s">
        <v>22</v>
      </c>
      <c r="C13">
        <f>162.6/5</f>
        <v>32.519999999999996</v>
      </c>
      <c r="D13">
        <f>C13</f>
        <v>32.519999999999996</v>
      </c>
      <c r="E13">
        <f>32.64/17</f>
        <v>1.92</v>
      </c>
      <c r="F13">
        <f>E13</f>
        <v>1.92</v>
      </c>
      <c r="G13">
        <f>910.86/17</f>
        <v>53.58</v>
      </c>
      <c r="H13">
        <f>G13</f>
        <v>53.58</v>
      </c>
      <c r="I13">
        <f>2362/20</f>
        <v>118.1</v>
      </c>
      <c r="J13">
        <f>I13</f>
        <v>118.1</v>
      </c>
      <c r="K13">
        <f>153.36/3</f>
        <v>51.120000000000005</v>
      </c>
      <c r="L13">
        <f>K13</f>
        <v>51.120000000000005</v>
      </c>
      <c r="M13">
        <f>153.36/3</f>
        <v>51.120000000000005</v>
      </c>
      <c r="N13">
        <f>M13</f>
        <v>51.120000000000005</v>
      </c>
      <c r="O13">
        <f>P12*0.05</f>
        <v>1.378439285714286</v>
      </c>
      <c r="P13">
        <f>O13</f>
        <v>1.378439285714286</v>
      </c>
    </row>
    <row r="15" spans="1:26">
      <c r="A15" s="1" t="s">
        <v>23</v>
      </c>
      <c r="D15">
        <f>D12+D13</f>
        <v>481.15025210084031</v>
      </c>
      <c r="F15">
        <f>F12+F13</f>
        <v>35.398991596638659</v>
      </c>
      <c r="H15">
        <f>H12+H13</f>
        <v>650.46420168067232</v>
      </c>
      <c r="J15">
        <f>J12+J13</f>
        <v>1056.5484033613445</v>
      </c>
      <c r="L15">
        <f>L12+L13</f>
        <v>448.72</v>
      </c>
      <c r="N15">
        <f>N12+N13</f>
        <v>448.72</v>
      </c>
      <c r="P15">
        <f>P12+P13</f>
        <v>28.947225000000003</v>
      </c>
      <c r="R15">
        <v>24</v>
      </c>
      <c r="T15">
        <v>6.3</v>
      </c>
      <c r="V15">
        <v>10.5</v>
      </c>
      <c r="X15">
        <v>24</v>
      </c>
      <c r="Z15">
        <v>27.1</v>
      </c>
    </row>
    <row r="16" spans="1:26">
      <c r="A16" t="s">
        <v>24</v>
      </c>
      <c r="B16" t="s">
        <v>25</v>
      </c>
      <c r="C16">
        <v>130</v>
      </c>
      <c r="D16">
        <f>D15*130/100</f>
        <v>625.4953277310924</v>
      </c>
      <c r="E16">
        <v>30</v>
      </c>
      <c r="F16">
        <f>F15*E16/100</f>
        <v>10.619697478991597</v>
      </c>
      <c r="G16">
        <v>65</v>
      </c>
      <c r="H16">
        <f>H15*G16/100</f>
        <v>422.80173109243702</v>
      </c>
      <c r="I16">
        <v>50</v>
      </c>
      <c r="J16">
        <f>J15*I16/100</f>
        <v>528.27420168067226</v>
      </c>
      <c r="K16">
        <v>20</v>
      </c>
      <c r="L16">
        <f>L15*K16/100</f>
        <v>89.744000000000014</v>
      </c>
      <c r="M16">
        <v>20</v>
      </c>
      <c r="N16">
        <f>N15*M16/100</f>
        <v>89.744000000000014</v>
      </c>
      <c r="O16">
        <v>25</v>
      </c>
      <c r="P16">
        <f>P15*O16/100</f>
        <v>7.2368062500000008</v>
      </c>
      <c r="Q16">
        <v>20</v>
      </c>
      <c r="R16">
        <f>R15*Q16/100</f>
        <v>4.8</v>
      </c>
      <c r="S16">
        <v>15</v>
      </c>
      <c r="T16">
        <f>T15*S16/100</f>
        <v>0.94499999999999995</v>
      </c>
      <c r="U16">
        <v>7.5</v>
      </c>
      <c r="V16">
        <f>V15*U16/100</f>
        <v>0.78749999999999998</v>
      </c>
      <c r="W16">
        <v>25</v>
      </c>
      <c r="X16">
        <f>X15*W16/100</f>
        <v>6</v>
      </c>
      <c r="Y16">
        <v>10</v>
      </c>
      <c r="Z16">
        <f>Z15*Y16/100</f>
        <v>2.71</v>
      </c>
    </row>
    <row r="18" spans="1:26">
      <c r="A18" s="1" t="s">
        <v>26</v>
      </c>
      <c r="D18">
        <f>D15+D16</f>
        <v>1106.6455798319328</v>
      </c>
      <c r="F18">
        <f>F15+F16</f>
        <v>46.018689075630256</v>
      </c>
      <c r="H18">
        <f>H15+H16</f>
        <v>1073.2659327731094</v>
      </c>
      <c r="J18">
        <f>J15+J16</f>
        <v>1584.8226050420167</v>
      </c>
      <c r="L18">
        <f>L15+L16</f>
        <v>538.46400000000006</v>
      </c>
      <c r="N18">
        <f>N15+N16</f>
        <v>538.46400000000006</v>
      </c>
      <c r="P18">
        <f>P15+P16</f>
        <v>36.184031250000004</v>
      </c>
      <c r="R18">
        <f>R15+R16</f>
        <v>28.8</v>
      </c>
      <c r="T18">
        <f>T15+T16</f>
        <v>7.2450000000000001</v>
      </c>
      <c r="V18">
        <f>V15+V16</f>
        <v>11.2875</v>
      </c>
      <c r="X18">
        <f>X15+X16</f>
        <v>30</v>
      </c>
      <c r="Z18">
        <f>Z15+Z16</f>
        <v>29.810000000000002</v>
      </c>
    </row>
    <row r="19" spans="1:26">
      <c r="A19" t="s">
        <v>27</v>
      </c>
      <c r="B19" t="s">
        <v>28</v>
      </c>
      <c r="C19">
        <v>3</v>
      </c>
      <c r="D19">
        <f>D18*C19/100</f>
        <v>33.199367394957982</v>
      </c>
      <c r="E19">
        <v>14</v>
      </c>
      <c r="F19">
        <f>F18*E19/100</f>
        <v>6.4426164705882352</v>
      </c>
      <c r="G19">
        <v>11</v>
      </c>
      <c r="H19">
        <f>H18*G19/100</f>
        <v>118.05925260504203</v>
      </c>
      <c r="I19">
        <v>7</v>
      </c>
      <c r="J19">
        <f>J18*I19/100</f>
        <v>110.93758235294118</v>
      </c>
      <c r="K19">
        <v>13</v>
      </c>
      <c r="L19">
        <f>L18*K19/100</f>
        <v>70.000320000000016</v>
      </c>
      <c r="M19">
        <v>13</v>
      </c>
      <c r="N19">
        <f>N18*M19/100</f>
        <v>70.000320000000016</v>
      </c>
      <c r="O19">
        <v>33.33</v>
      </c>
      <c r="P19">
        <f>P18*O19/100</f>
        <v>12.060137615625001</v>
      </c>
      <c r="Q19">
        <v>5</v>
      </c>
      <c r="R19">
        <f>R18*Q19/100</f>
        <v>1.44</v>
      </c>
      <c r="S19">
        <v>10</v>
      </c>
      <c r="T19">
        <f>T18*S19/100</f>
        <v>0.72450000000000003</v>
      </c>
      <c r="U19">
        <v>12.5</v>
      </c>
      <c r="V19">
        <f>V18*U19/100</f>
        <v>1.4109375</v>
      </c>
      <c r="W19">
        <v>5</v>
      </c>
      <c r="X19">
        <f>X18*W19/100</f>
        <v>1.5</v>
      </c>
      <c r="Y19">
        <v>10</v>
      </c>
      <c r="Z19">
        <f>Z18*Y19/100</f>
        <v>2.9810000000000003</v>
      </c>
    </row>
    <row r="21" spans="1:26">
      <c r="A21" s="1" t="s">
        <v>29</v>
      </c>
      <c r="B21" t="s">
        <v>30</v>
      </c>
      <c r="D21">
        <f>D18+D19</f>
        <v>1139.8449472268908</v>
      </c>
      <c r="F21">
        <f>F18+F19</f>
        <v>52.46130554621849</v>
      </c>
      <c r="H21">
        <f>H18+H19</f>
        <v>1191.3251853781514</v>
      </c>
      <c r="J21">
        <f>J18+J19</f>
        <v>1695.7601873949579</v>
      </c>
      <c r="L21">
        <f>L18+L19</f>
        <v>608.46432000000004</v>
      </c>
      <c r="N21">
        <f>N18+N19</f>
        <v>608.46432000000004</v>
      </c>
      <c r="P21">
        <f>P18+P19</f>
        <v>48.244168865625007</v>
      </c>
      <c r="R21">
        <f>R18+R19</f>
        <v>30.240000000000002</v>
      </c>
      <c r="T21">
        <f>T18+T19</f>
        <v>7.9695</v>
      </c>
      <c r="V21">
        <f>V18+V19</f>
        <v>12.698437499999999</v>
      </c>
      <c r="X21">
        <f>X18+X19</f>
        <v>31.5</v>
      </c>
      <c r="Z21">
        <f>Z18+Z19</f>
        <v>32.791000000000004</v>
      </c>
    </row>
    <row r="22" spans="1:26">
      <c r="A22" t="s">
        <v>31</v>
      </c>
      <c r="B22" t="s">
        <v>32</v>
      </c>
      <c r="C22">
        <v>1</v>
      </c>
      <c r="D22">
        <f>D21*C22/(100-C22)</f>
        <v>11.513585325524149</v>
      </c>
      <c r="F22">
        <f>F21*E22/(100-E22)</f>
        <v>0</v>
      </c>
      <c r="H22">
        <f>H21*G22/(100-G22)</f>
        <v>0</v>
      </c>
      <c r="I22">
        <v>3</v>
      </c>
      <c r="J22">
        <f>J21*I22/(100-I22)</f>
        <v>52.446191362730659</v>
      </c>
      <c r="K22">
        <v>2</v>
      </c>
      <c r="L22">
        <f>L21*K22/(100-K22)</f>
        <v>12.417639183673471</v>
      </c>
      <c r="M22">
        <v>2</v>
      </c>
      <c r="N22">
        <f>N21*M22/(100-M22)</f>
        <v>12.417639183673471</v>
      </c>
      <c r="O22">
        <v>8</v>
      </c>
      <c r="P22">
        <f>P21*O22/(100-O22)</f>
        <v>4.1951451187500002</v>
      </c>
      <c r="Q22">
        <v>3</v>
      </c>
      <c r="R22">
        <f>R21*Q22/(100-Q22)</f>
        <v>0.93525773195876283</v>
      </c>
      <c r="S22">
        <v>5</v>
      </c>
      <c r="T22">
        <f>T21*S22/(100-S22)</f>
        <v>0.41944736842105257</v>
      </c>
      <c r="U22">
        <v>2.5</v>
      </c>
      <c r="V22">
        <f>V21*U22/(100-U22)</f>
        <v>0.32560096153846152</v>
      </c>
      <c r="W22">
        <v>5</v>
      </c>
      <c r="X22">
        <f>X21*W22/(100-W22)</f>
        <v>1.6578947368421053</v>
      </c>
      <c r="Y22">
        <v>5</v>
      </c>
      <c r="Z22">
        <f>Z21*Y22/(100-Y22)</f>
        <v>1.7258421052631581</v>
      </c>
    </row>
    <row r="24" spans="1:26">
      <c r="A24" s="1" t="s">
        <v>33</v>
      </c>
      <c r="D24">
        <f>D21+D22</f>
        <v>1151.358532552415</v>
      </c>
      <c r="F24">
        <f>F21+F22</f>
        <v>52.46130554621849</v>
      </c>
      <c r="H24">
        <f>H21+H22</f>
        <v>1191.3251853781514</v>
      </c>
      <c r="J24">
        <f>J21+J22</f>
        <v>1748.2063787576885</v>
      </c>
      <c r="L24">
        <f>L21+L22</f>
        <v>620.88195918367353</v>
      </c>
      <c r="N24">
        <f>N21+N22</f>
        <v>620.88195918367353</v>
      </c>
      <c r="P24">
        <f>P21+P22</f>
        <v>52.439313984375005</v>
      </c>
      <c r="R24">
        <f>R21+R22</f>
        <v>31.175257731958766</v>
      </c>
      <c r="T24">
        <f>T21+T22</f>
        <v>8.3889473684210518</v>
      </c>
      <c r="V24">
        <f>V21+V22</f>
        <v>13.02403846153846</v>
      </c>
      <c r="X24">
        <f>X21+X22</f>
        <v>33.157894736842103</v>
      </c>
      <c r="Z24">
        <f>Z21+Z22</f>
        <v>34.516842105263159</v>
      </c>
    </row>
    <row r="25" spans="1:26">
      <c r="A25" t="s">
        <v>34</v>
      </c>
      <c r="B25" s="2">
        <v>0.11</v>
      </c>
      <c r="C25">
        <v>11</v>
      </c>
      <c r="D25">
        <f>D24*C25/(100-C25)</f>
        <v>142.30273997838839</v>
      </c>
      <c r="E25">
        <v>4.5</v>
      </c>
      <c r="F25">
        <f>F24*E25/(100-E25)</f>
        <v>2.4719986906595102</v>
      </c>
      <c r="G25">
        <v>0</v>
      </c>
      <c r="H25">
        <f>H24*G25/(100-G25)</f>
        <v>0</v>
      </c>
      <c r="I25">
        <v>16.5</v>
      </c>
      <c r="J25">
        <f>J24*I25/(100-I25)</f>
        <v>345.45395508385462</v>
      </c>
      <c r="K25">
        <v>11.5</v>
      </c>
      <c r="L25">
        <f>L24*K25/(100-K25)</f>
        <v>80.67957661708752</v>
      </c>
      <c r="M25">
        <v>11.5</v>
      </c>
      <c r="N25">
        <f>N24*M25/(100-M25)</f>
        <v>80.67957661708752</v>
      </c>
      <c r="O25">
        <v>37.5</v>
      </c>
      <c r="P25">
        <f>P24*O25/(100-O25)</f>
        <v>31.463588390625002</v>
      </c>
      <c r="Q25">
        <v>30</v>
      </c>
      <c r="R25">
        <f>R24*Q25/(100-Q25)</f>
        <v>13.360824742268042</v>
      </c>
      <c r="S25">
        <v>20</v>
      </c>
      <c r="T25">
        <f>T24*S25/(100-S25)</f>
        <v>2.097236842105263</v>
      </c>
      <c r="U25">
        <v>25</v>
      </c>
      <c r="V25">
        <f>V24*U25/(100-U25)</f>
        <v>4.3413461538461533</v>
      </c>
      <c r="W25">
        <v>7.5</v>
      </c>
      <c r="X25">
        <f>X24*W25/(100-W25)</f>
        <v>2.6884779516358464</v>
      </c>
      <c r="Y25">
        <v>7.5</v>
      </c>
      <c r="Z25">
        <f>Z24*Y25/(100-Y25)</f>
        <v>2.7986628733997154</v>
      </c>
    </row>
    <row r="27" spans="1:26">
      <c r="A27" s="1" t="s">
        <v>35</v>
      </c>
      <c r="D27">
        <f>D24+D25</f>
        <v>1293.6612725308034</v>
      </c>
      <c r="F27">
        <f>F24+F25</f>
        <v>54.933304236878001</v>
      </c>
      <c r="H27">
        <f>H24+H25</f>
        <v>1191.3251853781514</v>
      </c>
      <c r="J27">
        <f>J24+J25</f>
        <v>2093.660333841543</v>
      </c>
      <c r="L27">
        <f>L24+L25</f>
        <v>701.56153580076102</v>
      </c>
      <c r="N27">
        <f>N24+N25</f>
        <v>701.56153580076102</v>
      </c>
      <c r="P27">
        <f>P24+P25</f>
        <v>83.902902375000011</v>
      </c>
      <c r="R27">
        <f>R24+R25</f>
        <v>44.536082474226809</v>
      </c>
      <c r="T27">
        <f>T24+T25</f>
        <v>10.486184210526314</v>
      </c>
      <c r="V27">
        <f>V24+V25</f>
        <v>17.365384615384613</v>
      </c>
      <c r="X27">
        <f>X24+X25</f>
        <v>35.846372688477949</v>
      </c>
      <c r="Z27">
        <f>Z24+Z25</f>
        <v>37.315504978662872</v>
      </c>
    </row>
    <row r="28" spans="1:26">
      <c r="A28" t="s">
        <v>13</v>
      </c>
      <c r="B28" t="s">
        <v>36</v>
      </c>
      <c r="C28">
        <v>19</v>
      </c>
      <c r="D28">
        <f>D27*C28/100</f>
        <v>245.79564178085263</v>
      </c>
      <c r="E28">
        <v>19</v>
      </c>
      <c r="F28">
        <f>F27*E28/100</f>
        <v>10.437327805006822</v>
      </c>
      <c r="G28">
        <v>19</v>
      </c>
      <c r="H28">
        <f>H27*G28/100</f>
        <v>226.35178522184876</v>
      </c>
      <c r="I28">
        <v>19</v>
      </c>
      <c r="J28">
        <f>J27*I28/100</f>
        <v>397.79546342989312</v>
      </c>
      <c r="K28">
        <v>19</v>
      </c>
      <c r="L28">
        <f>L27*K28/100</f>
        <v>133.29669180214461</v>
      </c>
      <c r="M28">
        <v>19</v>
      </c>
      <c r="N28">
        <f>N27*M28/100</f>
        <v>133.29669180214461</v>
      </c>
      <c r="O28">
        <v>19</v>
      </c>
      <c r="P28">
        <f>P27*O28/100</f>
        <v>15.941551451250001</v>
      </c>
      <c r="Q28">
        <v>19</v>
      </c>
      <c r="R28">
        <f>R27*Q28/100</f>
        <v>8.4618556701030929</v>
      </c>
      <c r="S28">
        <v>19</v>
      </c>
      <c r="T28">
        <f>T27*S28/100</f>
        <v>1.9923749999999998</v>
      </c>
    </row>
    <row r="30" spans="1:26" s="1" customFormat="1">
      <c r="A30" s="1" t="s">
        <v>37</v>
      </c>
      <c r="D30" s="1">
        <f>D27+D28</f>
        <v>1539.456914311656</v>
      </c>
      <c r="F30" s="1">
        <f>F27+F28</f>
        <v>65.370632041884818</v>
      </c>
      <c r="H30" s="1">
        <f>H27+H28</f>
        <v>1417.6769706000002</v>
      </c>
      <c r="J30" s="1">
        <f>J27+J28</f>
        <v>2491.455797271436</v>
      </c>
      <c r="L30" s="1">
        <f>L27+L28</f>
        <v>834.85822760290557</v>
      </c>
      <c r="N30" s="1">
        <f>N27+N28</f>
        <v>834.85822760290557</v>
      </c>
      <c r="P30" s="1">
        <f>P27+P28</f>
        <v>99.844453826250017</v>
      </c>
      <c r="R30" s="1">
        <f>R27+R28</f>
        <v>52.9979381443299</v>
      </c>
      <c r="T30" s="1">
        <f>T27+T28</f>
        <v>12.478559210526313</v>
      </c>
    </row>
    <row r="31" spans="1:26">
      <c r="D31">
        <v>1539.45</v>
      </c>
    </row>
  </sheetData>
  <mergeCells count="1">
    <mergeCell ref="A1:E1"/>
  </mergeCells>
  <pageMargins left="0.7" right="0.7" top="0.78740157499999996" bottom="0.78740157499999996" header="0.3" footer="0.3"/>
  <headerFooter>
    <oddFooter xml:space="preserve">&amp;C_x000D_&amp;1#&amp;"Calibri"&amp;8&amp;K000000 - Vertraulichkeitsstufe: intern -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Steffen Möller</cp:lastModifiedBy>
  <cp:revision/>
  <dcterms:created xsi:type="dcterms:W3CDTF">2021-10-04T07:59:21Z</dcterms:created>
  <dcterms:modified xsi:type="dcterms:W3CDTF">2022-01-13T19:14:27Z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9f68-e666-4c30-b8d7-aa84f011a357_Enabled">
    <vt:lpwstr>true</vt:lpwstr>
  </property>
  <property fmtid="{D5CDD505-2E9C-101B-9397-08002B2CF9AE}" pid="3" name="MSIP_Label_45019f68-e666-4c30-b8d7-aa84f011a357_SetDate">
    <vt:lpwstr>2021-10-04T07:59:23Z</vt:lpwstr>
  </property>
  <property fmtid="{D5CDD505-2E9C-101B-9397-08002B2CF9AE}" pid="4" name="MSIP_Label_45019f68-e666-4c30-b8d7-aa84f011a357_Method">
    <vt:lpwstr>Standard</vt:lpwstr>
  </property>
  <property fmtid="{D5CDD505-2E9C-101B-9397-08002B2CF9AE}" pid="5" name="MSIP_Label_45019f68-e666-4c30-b8d7-aa84f011a357_Name">
    <vt:lpwstr>Intern</vt:lpwstr>
  </property>
  <property fmtid="{D5CDD505-2E9C-101B-9397-08002B2CF9AE}" pid="6" name="MSIP_Label_45019f68-e666-4c30-b8d7-aa84f011a357_SiteId">
    <vt:lpwstr>a1eb347b-8084-411c-b81a-c60eb204db5d</vt:lpwstr>
  </property>
  <property fmtid="{D5CDD505-2E9C-101B-9397-08002B2CF9AE}" pid="7" name="MSIP_Label_45019f68-e666-4c30-b8d7-aa84f011a357_ActionId">
    <vt:lpwstr>349d67ca-a0d1-4c2f-97a1-5d250f34d0ac</vt:lpwstr>
  </property>
  <property fmtid="{D5CDD505-2E9C-101B-9397-08002B2CF9AE}" pid="8" name="MSIP_Label_45019f68-e666-4c30-b8d7-aa84f011a357_ContentBits">
    <vt:lpwstr>2</vt:lpwstr>
  </property>
</Properties>
</file>