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lasedge/Downloads/"/>
    </mc:Choice>
  </mc:AlternateContent>
  <xr:revisionPtr revIDLastSave="0" documentId="8_{0CA7F224-D1A6-F744-97B4-C77FA93CBD44}" xr6:coauthVersionLast="47" xr6:coauthVersionMax="47" xr10:uidLastSave="{00000000-0000-0000-0000-000000000000}"/>
  <bookViews>
    <workbookView xWindow="7060" yWindow="500" windowWidth="21740" windowHeight="17500" activeTab="1" xr2:uid="{50D7671E-E22A-0442-BE4F-3E7103117E11}"/>
  </bookViews>
  <sheets>
    <sheet name="Vorwärtskalkulation" sheetId="1" r:id="rId1"/>
    <sheet name="Rückwärtskalk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D22" i="2"/>
  <c r="D21" i="2"/>
  <c r="D10" i="2"/>
  <c r="D6" i="2"/>
  <c r="P6" i="2"/>
  <c r="P14" i="2"/>
  <c r="P18" i="2"/>
  <c r="P16" i="2"/>
  <c r="P7" i="2"/>
  <c r="N16" i="2"/>
  <c r="N6" i="2"/>
  <c r="N7" i="2" s="1"/>
  <c r="L16" i="2"/>
  <c r="L7" i="2"/>
  <c r="L6" i="2"/>
  <c r="J16" i="2"/>
  <c r="J6" i="2"/>
  <c r="J7" i="2" s="1"/>
  <c r="H16" i="2"/>
  <c r="H6" i="2"/>
  <c r="H7" i="2" s="1"/>
  <c r="F16" i="2"/>
  <c r="F6" i="2"/>
  <c r="F7" i="2" s="1"/>
  <c r="D7" i="2"/>
  <c r="D16" i="2"/>
  <c r="D12" i="1"/>
  <c r="V18" i="1"/>
  <c r="V20" i="1" s="1"/>
  <c r="T18" i="1"/>
  <c r="T20" i="1" s="1"/>
  <c r="R18" i="1"/>
  <c r="R20" i="1" s="1"/>
  <c r="R21" i="1" s="1"/>
  <c r="P18" i="1"/>
  <c r="P20" i="1" s="1"/>
  <c r="X6" i="1"/>
  <c r="X8" i="1" s="1"/>
  <c r="X9" i="1" s="1"/>
  <c r="K15" i="1"/>
  <c r="L15" i="1" s="1"/>
  <c r="L6" i="1"/>
  <c r="L8" i="1" s="1"/>
  <c r="I15" i="1"/>
  <c r="J15" i="1" s="1"/>
  <c r="J6" i="1"/>
  <c r="J8" i="1" s="1"/>
  <c r="G15" i="1"/>
  <c r="H15" i="1" s="1"/>
  <c r="H6" i="1"/>
  <c r="E15" i="1"/>
  <c r="F15" i="1" s="1"/>
  <c r="F5" i="1"/>
  <c r="F6" i="1" s="1"/>
  <c r="F8" i="1" s="1"/>
  <c r="C15" i="1"/>
  <c r="D15" i="1" s="1"/>
  <c r="D5" i="1"/>
  <c r="D6" i="1" s="1"/>
  <c r="P8" i="2" l="1"/>
  <c r="P9" i="2" s="1"/>
  <c r="N8" i="2"/>
  <c r="N9" i="2" s="1"/>
  <c r="L8" i="2"/>
  <c r="L9" i="2" s="1"/>
  <c r="J8" i="2"/>
  <c r="J9" i="2"/>
  <c r="H8" i="2"/>
  <c r="H9" i="2" s="1"/>
  <c r="F8" i="2"/>
  <c r="F9" i="2" s="1"/>
  <c r="D9" i="2"/>
  <c r="D8" i="2"/>
  <c r="F9" i="1"/>
  <c r="F11" i="1" s="1"/>
  <c r="F12" i="1" s="1"/>
  <c r="V21" i="1"/>
  <c r="V23" i="1" s="1"/>
  <c r="T21" i="1"/>
  <c r="T23" i="1" s="1"/>
  <c r="R23" i="1"/>
  <c r="P21" i="1"/>
  <c r="P23" i="1" s="1"/>
  <c r="X11" i="1"/>
  <c r="L9" i="1"/>
  <c r="L11" i="1" s="1"/>
  <c r="J9" i="1"/>
  <c r="J11" i="1" s="1"/>
  <c r="H8" i="1"/>
  <c r="D8" i="1"/>
  <c r="D11" i="1" s="1"/>
  <c r="P10" i="2" l="1"/>
  <c r="P11" i="2" s="1"/>
  <c r="N10" i="2"/>
  <c r="N11" i="2" s="1"/>
  <c r="L10" i="2"/>
  <c r="L11" i="2"/>
  <c r="J10" i="2"/>
  <c r="J11" i="2" s="1"/>
  <c r="H10" i="2"/>
  <c r="H11" i="2"/>
  <c r="F10" i="2"/>
  <c r="F11" i="2" s="1"/>
  <c r="D11" i="2"/>
  <c r="V24" i="1"/>
  <c r="V26" i="1" s="1"/>
  <c r="T24" i="1"/>
  <c r="T26" i="1" s="1"/>
  <c r="R24" i="1"/>
  <c r="R26" i="1" s="1"/>
  <c r="P24" i="1"/>
  <c r="P26" i="1" s="1"/>
  <c r="X12" i="1"/>
  <c r="X14" i="1" s="1"/>
  <c r="L12" i="1"/>
  <c r="L14" i="1" s="1"/>
  <c r="L17" i="1" s="1"/>
  <c r="L18" i="1" s="1"/>
  <c r="J12" i="1"/>
  <c r="J14" i="1" s="1"/>
  <c r="J17" i="1" s="1"/>
  <c r="H9" i="1"/>
  <c r="H11" i="1" s="1"/>
  <c r="F14" i="1"/>
  <c r="F17" i="1" s="1"/>
  <c r="F18" i="1" s="1"/>
  <c r="D14" i="1"/>
  <c r="D17" i="1" s="1"/>
  <c r="D18" i="1" s="1"/>
  <c r="P12" i="2" l="1"/>
  <c r="P13" i="2" s="1"/>
  <c r="N12" i="2"/>
  <c r="N13" i="2" s="1"/>
  <c r="L12" i="2"/>
  <c r="L13" i="2" s="1"/>
  <c r="J12" i="2"/>
  <c r="J13" i="2" s="1"/>
  <c r="H12" i="2"/>
  <c r="H13" i="2" s="1"/>
  <c r="F12" i="2"/>
  <c r="F13" i="2" s="1"/>
  <c r="D12" i="2"/>
  <c r="D13" i="2" s="1"/>
  <c r="W15" i="1"/>
  <c r="X15" i="1" s="1"/>
  <c r="X17" i="1" s="1"/>
  <c r="X18" i="1" s="1"/>
  <c r="X20" i="1" s="1"/>
  <c r="V27" i="1"/>
  <c r="V29" i="1" s="1"/>
  <c r="V30" i="1" s="1"/>
  <c r="V32" i="1" s="1"/>
  <c r="T27" i="1"/>
  <c r="T29" i="1" s="1"/>
  <c r="T30" i="1" s="1"/>
  <c r="T32" i="1" s="1"/>
  <c r="R27" i="1"/>
  <c r="R29" i="1" s="1"/>
  <c r="R30" i="1" s="1"/>
  <c r="R32" i="1" s="1"/>
  <c r="P27" i="1"/>
  <c r="P29" i="1" s="1"/>
  <c r="L20" i="1"/>
  <c r="J18" i="1"/>
  <c r="J20" i="1" s="1"/>
  <c r="H12" i="1"/>
  <c r="H14" i="1" s="1"/>
  <c r="H17" i="1" s="1"/>
  <c r="F20" i="1"/>
  <c r="F21" i="1" s="1"/>
  <c r="D20" i="1"/>
  <c r="P15" i="2" l="1"/>
  <c r="P17" i="2" s="1"/>
  <c r="N14" i="2"/>
  <c r="N15" i="2"/>
  <c r="N17" i="2" s="1"/>
  <c r="L14" i="2"/>
  <c r="L15" i="2" s="1"/>
  <c r="L17" i="2" s="1"/>
  <c r="J14" i="2"/>
  <c r="J15" i="2" s="1"/>
  <c r="J17" i="2" s="1"/>
  <c r="H14" i="2"/>
  <c r="H15" i="2" s="1"/>
  <c r="H17" i="2" s="1"/>
  <c r="F14" i="2"/>
  <c r="F15" i="2" s="1"/>
  <c r="F17" i="2" s="1"/>
  <c r="D14" i="2"/>
  <c r="D15" i="2"/>
  <c r="D17" i="2" s="1"/>
  <c r="D21" i="1"/>
  <c r="D23" i="1" s="1"/>
  <c r="D24" i="1" s="1"/>
  <c r="P30" i="1"/>
  <c r="P32" i="1" s="1"/>
  <c r="N18" i="1"/>
  <c r="N20" i="1" s="1"/>
  <c r="X21" i="1"/>
  <c r="X23" i="1" s="1"/>
  <c r="X24" i="1" s="1"/>
  <c r="L21" i="1"/>
  <c r="L23" i="1" s="1"/>
  <c r="J21" i="1"/>
  <c r="J23" i="1" s="1"/>
  <c r="H18" i="1"/>
  <c r="H20" i="1" s="1"/>
  <c r="F23" i="1"/>
  <c r="P19" i="2" l="1"/>
  <c r="N18" i="2"/>
  <c r="N19" i="2" s="1"/>
  <c r="L18" i="2"/>
  <c r="L19" i="2" s="1"/>
  <c r="J18" i="2"/>
  <c r="J19" i="2" s="1"/>
  <c r="H18" i="2"/>
  <c r="H19" i="2" s="1"/>
  <c r="F18" i="2"/>
  <c r="F19" i="2" s="1"/>
  <c r="D18" i="2"/>
  <c r="N21" i="1"/>
  <c r="N23" i="1" s="1"/>
  <c r="X26" i="1"/>
  <c r="L24" i="1"/>
  <c r="L26" i="1" s="1"/>
  <c r="J24" i="1"/>
  <c r="J26" i="1" s="1"/>
  <c r="J27" i="1" s="1"/>
  <c r="H21" i="1"/>
  <c r="H23" i="1" s="1"/>
  <c r="F24" i="1"/>
  <c r="F26" i="1" s="1"/>
  <c r="D26" i="1"/>
  <c r="D27" i="1" s="1"/>
  <c r="P20" i="2" l="1"/>
  <c r="P21" i="2" s="1"/>
  <c r="N20" i="2"/>
  <c r="N21" i="2" s="1"/>
  <c r="L20" i="2"/>
  <c r="L21" i="2" s="1"/>
  <c r="J20" i="2"/>
  <c r="J21" i="2" s="1"/>
  <c r="H20" i="2"/>
  <c r="H21" i="2" s="1"/>
  <c r="F20" i="2"/>
  <c r="F21" i="2" s="1"/>
  <c r="D20" i="2"/>
  <c r="N24" i="1"/>
  <c r="N26" i="1" s="1"/>
  <c r="X27" i="1"/>
  <c r="X29" i="1" s="1"/>
  <c r="L27" i="1"/>
  <c r="L29" i="1" s="1"/>
  <c r="J29" i="1"/>
  <c r="H24" i="1"/>
  <c r="H26" i="1" s="1"/>
  <c r="F27" i="1"/>
  <c r="F29" i="1" s="1"/>
  <c r="D29" i="1"/>
  <c r="D30" i="1" s="1"/>
  <c r="P22" i="2" l="1"/>
  <c r="P23" i="2" s="1"/>
  <c r="N22" i="2"/>
  <c r="N23" i="2" s="1"/>
  <c r="L22" i="2"/>
  <c r="L23" i="2" s="1"/>
  <c r="J22" i="2"/>
  <c r="J23" i="2" s="1"/>
  <c r="H22" i="2"/>
  <c r="H23" i="2" s="1"/>
  <c r="F22" i="2"/>
  <c r="F23" i="2" s="1"/>
  <c r="D23" i="2"/>
  <c r="N27" i="1"/>
  <c r="N29" i="1" s="1"/>
  <c r="X30" i="1"/>
  <c r="X32" i="1" s="1"/>
  <c r="L30" i="1"/>
  <c r="L32" i="1" s="1"/>
  <c r="J30" i="1"/>
  <c r="J32" i="1" s="1"/>
  <c r="H27" i="1"/>
  <c r="H29" i="1" s="1"/>
  <c r="D32" i="1"/>
  <c r="F30" i="1"/>
  <c r="F32" i="1" s="1"/>
  <c r="N30" i="1" l="1"/>
  <c r="N32" i="1" s="1"/>
  <c r="H30" i="1"/>
  <c r="H32" i="1" s="1"/>
</calcChain>
</file>

<file path=xl/sharedStrings.xml><?xml version="1.0" encoding="utf-8"?>
<sst xmlns="http://schemas.openxmlformats.org/spreadsheetml/2006/main" count="99" uniqueCount="72">
  <si>
    <t>Listeneinlaufspreis (LEP), brutto pro stück</t>
  </si>
  <si>
    <t>Kalkulieren Sie bitte für die Heinrich Holz AG (Möbelfabrik und Möbelhandel) den Listenverkaufspreis
brutto pro Büroschrank, wenn folgende Daten vorliegen: Es werden 5 Büroschränke gekauft. Der
Listeneinkaufspreis brutto pro Stück beträgt 542,00 €.
Der Lieferant gewährt zudem einen Treuerabatt von 11 %. Dieser gilt für Kunden, die seit 15 oder mehr
Jahren Geschäftspartner des Lieferanten sind. Der Skonto beträgt 1,5 %. Die Frachtkosten für die
gesamte Lieferung betragen 162,60 €.
Die Heinrich Holz AG berechnet Handlungskosten von 130 % und einen Gewinnaufschlag von 3 %. Die
Heinrich Holz AG gewährt ihren Kunden 11 % Treuerabatt. Des Weiteren gibt die Heinrich Holz AG 1 %
Kundenskonto.
Der Umsatzsteuersatz beträgt 19 %.
Hinweis: Das Unternehmen steht mit dem Lieferanten in 11-jähriger Geschäftsbeziehung</t>
  </si>
  <si>
    <t>Umsatzsteuer</t>
  </si>
  <si>
    <t>Listeneinkaufspreis (LEP) netto</t>
  </si>
  <si>
    <t>Lieferrabatt</t>
  </si>
  <si>
    <t>Zieleinkaufspreis(ZEP)</t>
  </si>
  <si>
    <t>Rechenweg</t>
  </si>
  <si>
    <t>Lieferskonto</t>
  </si>
  <si>
    <t>Bareinkaufspreis (BEP)</t>
  </si>
  <si>
    <t>Bezugskosten</t>
  </si>
  <si>
    <t>Handlungskosten</t>
  </si>
  <si>
    <t>Bezugspreis (einstandspreis)</t>
  </si>
  <si>
    <t>Selbstkosten</t>
  </si>
  <si>
    <t>Gewinn</t>
  </si>
  <si>
    <t>Bareinkaufspreis(BVP)</t>
  </si>
  <si>
    <t>Zielverkaufspreis (ZVP)</t>
  </si>
  <si>
    <t>Kundenrabatt</t>
  </si>
  <si>
    <t>einzelpreis berechnen</t>
  </si>
  <si>
    <t>werte</t>
  </si>
  <si>
    <t>Kundenskonto +</t>
  </si>
  <si>
    <t>chefsessel</t>
  </si>
  <si>
    <t>maus</t>
  </si>
  <si>
    <t>schränke</t>
  </si>
  <si>
    <t>computer</t>
  </si>
  <si>
    <t>Büroschrank</t>
  </si>
  <si>
    <t>aufgabe 1</t>
  </si>
  <si>
    <t>aufgabe 2</t>
  </si>
  <si>
    <t>Listeneinkaufspreis netto * Lieferantenrabatt
/100</t>
  </si>
  <si>
    <t xml:space="preserve">Zieleinkaufspreis 
/ 100 * Lieferskonto </t>
  </si>
  <si>
    <t>Lieferkosten
/ bestellte stückmenge</t>
  </si>
  <si>
    <t>Bezugspreis * Handlungskosten
/ 100</t>
  </si>
  <si>
    <t>Selbstkosten * Gewinnaufschlag
/ 100</t>
  </si>
  <si>
    <t>Bareinkaufspreis + Kundenskonto 
/ 100 - Kundenskonto</t>
  </si>
  <si>
    <t>Zieleinkaufspreis * Kundenrabatt
/ (100 - Kundenrabatt)</t>
  </si>
  <si>
    <t>Selbstkosten + Gewinn</t>
  </si>
  <si>
    <t>Listenverkaufspreis * Umsatzssteuer
/ 100</t>
  </si>
  <si>
    <t>Listeneinkaufspreis brutto - Umsatzsteuer</t>
  </si>
  <si>
    <t>Listeneinkaufspreis netto - Lieferrabatt</t>
  </si>
  <si>
    <t>Zieleinkaufspreis - Lieferskonto</t>
  </si>
  <si>
    <t>Bareinkaufspreis + Bezugskosten</t>
  </si>
  <si>
    <t>Bezugspreis + Handlungskosten</t>
  </si>
  <si>
    <t>Zielverkaufspreis + Kundenrabatt</t>
  </si>
  <si>
    <t>Listenverkaufspreis + Umsatzsteuer</t>
  </si>
  <si>
    <t>Listenverkaufspreis brutto</t>
  </si>
  <si>
    <t>Listenverkaufspreis(LVP) netto</t>
  </si>
  <si>
    <t>Vorwärtskalkulation</t>
  </si>
  <si>
    <t>Bareinkaufspreis + Kundenskonto</t>
  </si>
  <si>
    <t>Einzelpreis brutto * Umsatzsteuer 
/ 100 + Umsatzssteuer</t>
  </si>
  <si>
    <t>Rückwärtskalkulation</t>
  </si>
  <si>
    <t>Beispiel</t>
  </si>
  <si>
    <t>Aktenschränke</t>
  </si>
  <si>
    <t>Listeneinkaufspreis (LEP), brutto pro stück</t>
  </si>
  <si>
    <t>Computer</t>
  </si>
  <si>
    <t>Mäuse</t>
  </si>
  <si>
    <t>Chefsessel</t>
  </si>
  <si>
    <t>vermehrter Grundwert</t>
  </si>
  <si>
    <t>verminderter Grundwert</t>
  </si>
  <si>
    <t>Grundwert</t>
  </si>
  <si>
    <t>LVP brutto * Umsatsteuer 
/ 100 + Umsatzssteuer</t>
  </si>
  <si>
    <t>LVP brutto - Umsatzsteuer</t>
  </si>
  <si>
    <t>LVP netto 
/ 100 * Kundenrabatt</t>
  </si>
  <si>
    <t>LVP netto - Kundenrabatt</t>
  </si>
  <si>
    <t>ZVP 
/ 100 * Kundenskonto</t>
  </si>
  <si>
    <t>ZVP - Kundenskonto</t>
  </si>
  <si>
    <t>BVP - Gewinn</t>
  </si>
  <si>
    <t>BVP*Gewinn
/ 100+Gewinn</t>
  </si>
  <si>
    <t>Selbstkosten*Handlungskosten
/ 100+Handlungskosten</t>
  </si>
  <si>
    <t>Selbstkosten - Handlungskosten</t>
  </si>
  <si>
    <t>LEP netto + Umsatzsteuer</t>
  </si>
  <si>
    <t>ZEP + Lieferrabatt</t>
  </si>
  <si>
    <t>LEP netto * Umsatzsteuer 
/ 100</t>
  </si>
  <si>
    <t>BEP+Lieferskonto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</si>
</sst>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54823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2" fontId="0" fillId="0" borderId="0" xfId="0" applyNumberFormat="1"/>
    <xf numFmtId="2" fontId="1" fillId="0" borderId="0" xfId="0" applyNumberFormat="1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vertical="top"/>
    </xf>
    <xf numFmtId="0" fontId="7" fillId="0" borderId="0" xfId="0" applyFont="1"/>
    <xf numFmtId="0" fontId="7" fillId="0" borderId="0" xfId="0" applyFont="1" applyAlignment="1">
      <alignment vertical="top"/>
    </xf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9" fillId="0" borderId="0" xfId="0" applyFont="1" applyAlignment="1">
      <alignment vertical="top"/>
    </xf>
    <xf numFmtId="0" fontId="9" fillId="0" borderId="0" xfId="0" applyFont="1" applyAlignment="1">
      <alignment wrapText="1"/>
    </xf>
    <xf numFmtId="9" fontId="7" fillId="0" borderId="0" xfId="0" applyNumberFormat="1" applyFont="1" applyAlignment="1">
      <alignment wrapText="1"/>
    </xf>
    <xf numFmtId="0" fontId="5" fillId="0" borderId="0" xfId="0" applyFont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19DA-76C0-7449-9EF4-3C00AC272816}">
  <dimension ref="A1:X33"/>
  <sheetViews>
    <sheetView topLeftCell="A9" zoomScaleNormal="100" workbookViewId="0">
      <pane xSplit="1" topLeftCell="B1" activePane="topRight" state="frozen"/>
      <selection pane="topRight" activeCell="E5" sqref="E5:F32"/>
    </sheetView>
  </sheetViews>
  <sheetFormatPr baseColWidth="10" defaultRowHeight="16" x14ac:dyDescent="0.2"/>
  <cols>
    <col min="1" max="1" width="36.1640625" style="10" customWidth="1"/>
    <col min="2" max="2" width="38.1640625" customWidth="1"/>
    <col min="3" max="3" width="8.1640625" customWidth="1"/>
    <col min="4" max="12" width="10.83203125" customWidth="1"/>
  </cols>
  <sheetData>
    <row r="1" spans="1:24" ht="26" x14ac:dyDescent="0.2">
      <c r="A1" s="9" t="s">
        <v>45</v>
      </c>
    </row>
    <row r="3" spans="1:24" x14ac:dyDescent="0.2">
      <c r="A3" s="14" t="s">
        <v>1</v>
      </c>
      <c r="B3" s="14"/>
      <c r="C3" s="14"/>
      <c r="D3" s="14"/>
      <c r="E3" s="14"/>
    </row>
    <row r="4" spans="1:24" ht="17" x14ac:dyDescent="0.2">
      <c r="B4" s="2" t="s">
        <v>6</v>
      </c>
      <c r="C4" t="s">
        <v>18</v>
      </c>
      <c r="D4" s="1" t="s">
        <v>22</v>
      </c>
      <c r="E4" t="s">
        <v>18</v>
      </c>
      <c r="F4" s="1" t="s">
        <v>21</v>
      </c>
      <c r="H4" s="1" t="s">
        <v>20</v>
      </c>
      <c r="J4" s="1" t="s">
        <v>23</v>
      </c>
      <c r="L4" s="1" t="s">
        <v>24</v>
      </c>
      <c r="N4" s="1" t="s">
        <v>25</v>
      </c>
      <c r="X4" s="1" t="s">
        <v>26</v>
      </c>
    </row>
    <row r="5" spans="1:24" ht="17" x14ac:dyDescent="0.2">
      <c r="A5" s="11" t="s">
        <v>0</v>
      </c>
      <c r="B5" s="3" t="s">
        <v>17</v>
      </c>
      <c r="D5" s="5">
        <f>542</f>
        <v>542</v>
      </c>
      <c r="E5" s="5"/>
      <c r="F5" s="5">
        <f>48</f>
        <v>48</v>
      </c>
      <c r="G5" s="5"/>
      <c r="H5" s="5">
        <v>893</v>
      </c>
      <c r="I5" s="5"/>
      <c r="J5" s="5">
        <v>1181</v>
      </c>
      <c r="K5" s="5"/>
      <c r="L5" s="5">
        <v>568</v>
      </c>
      <c r="W5" s="5"/>
      <c r="X5" s="5">
        <v>58.82</v>
      </c>
    </row>
    <row r="6" spans="1:24" ht="34" x14ac:dyDescent="0.2">
      <c r="A6" s="12" t="s">
        <v>2</v>
      </c>
      <c r="B6" s="3" t="s">
        <v>47</v>
      </c>
      <c r="C6">
        <v>19</v>
      </c>
      <c r="D6" s="5">
        <f>D5*C6/(100+C6)</f>
        <v>86.537815126050418</v>
      </c>
      <c r="E6" s="5">
        <v>19</v>
      </c>
      <c r="F6" s="5">
        <f>F5*E6/(100+E6)</f>
        <v>7.6638655462184877</v>
      </c>
      <c r="G6" s="5">
        <v>19</v>
      </c>
      <c r="H6" s="5">
        <f>H5*G6/(100+G6)</f>
        <v>142.57983193277312</v>
      </c>
      <c r="I6" s="5">
        <v>19</v>
      </c>
      <c r="J6" s="5">
        <f>J5*I6/(100+I6)</f>
        <v>188.56302521008402</v>
      </c>
      <c r="K6" s="5">
        <v>19</v>
      </c>
      <c r="L6" s="5">
        <f>L5*K6/(100+K6)</f>
        <v>90.689075630252105</v>
      </c>
      <c r="W6" s="5">
        <v>19</v>
      </c>
      <c r="X6" s="5">
        <f>X5*W6/(100+W6)</f>
        <v>9.3914285714285715</v>
      </c>
    </row>
    <row r="7" spans="1:24" x14ac:dyDescent="0.2">
      <c r="B7" s="3"/>
      <c r="D7" s="5"/>
      <c r="E7" s="5"/>
      <c r="F7" s="5"/>
      <c r="G7" s="5"/>
      <c r="H7" s="5"/>
      <c r="I7" s="5"/>
      <c r="J7" s="5"/>
      <c r="K7" s="5"/>
      <c r="L7" s="5"/>
      <c r="W7" s="5"/>
      <c r="X7" s="5"/>
    </row>
    <row r="8" spans="1:24" ht="17" x14ac:dyDescent="0.2">
      <c r="A8" s="11" t="s">
        <v>3</v>
      </c>
      <c r="B8" s="8" t="s">
        <v>36</v>
      </c>
      <c r="D8" s="5">
        <f>D5-D6</f>
        <v>455.46218487394958</v>
      </c>
      <c r="E8" s="5"/>
      <c r="F8" s="5">
        <f>F5-F6</f>
        <v>40.336134453781511</v>
      </c>
      <c r="G8" s="5"/>
      <c r="H8" s="5">
        <f>H5-H6</f>
        <v>750.42016806722688</v>
      </c>
      <c r="I8" s="5"/>
      <c r="J8" s="5">
        <f>J5-J6</f>
        <v>992.43697478991601</v>
      </c>
      <c r="K8" s="5"/>
      <c r="L8" s="5">
        <f>L5-L6</f>
        <v>477.31092436974791</v>
      </c>
      <c r="W8" s="5"/>
      <c r="X8" s="5">
        <f>X5-X6</f>
        <v>49.428571428571431</v>
      </c>
    </row>
    <row r="9" spans="1:24" ht="51" x14ac:dyDescent="0.2">
      <c r="A9" s="12" t="s">
        <v>4</v>
      </c>
      <c r="B9" s="3" t="s">
        <v>27</v>
      </c>
      <c r="D9" s="5">
        <v>0</v>
      </c>
      <c r="E9" s="5">
        <v>17</v>
      </c>
      <c r="F9" s="5">
        <f>F8*E9/100</f>
        <v>6.8571428571428568</v>
      </c>
      <c r="G9" s="5">
        <v>18</v>
      </c>
      <c r="H9" s="5">
        <f>H8*G9/100</f>
        <v>135.07563025210084</v>
      </c>
      <c r="I9" s="5">
        <v>4</v>
      </c>
      <c r="J9" s="5">
        <f>J8*I9/100</f>
        <v>39.69747899159664</v>
      </c>
      <c r="K9" s="5">
        <v>15</v>
      </c>
      <c r="L9" s="5">
        <f>L8*K9/100</f>
        <v>71.596638655462186</v>
      </c>
      <c r="W9" s="5">
        <v>42.5</v>
      </c>
      <c r="X9" s="5">
        <f>X8*W9/100</f>
        <v>21.007142857142856</v>
      </c>
    </row>
    <row r="10" spans="1:24" x14ac:dyDescent="0.2">
      <c r="B10" s="3"/>
      <c r="D10" s="5"/>
      <c r="E10" s="5"/>
      <c r="F10" s="5"/>
      <c r="G10" s="5"/>
      <c r="H10" s="5"/>
      <c r="I10" s="5"/>
      <c r="J10" s="5"/>
      <c r="K10" s="5"/>
      <c r="L10" s="5"/>
      <c r="W10" s="5"/>
      <c r="X10" s="5"/>
    </row>
    <row r="11" spans="1:24" ht="17" x14ac:dyDescent="0.2">
      <c r="A11" s="11" t="s">
        <v>5</v>
      </c>
      <c r="B11" s="8" t="s">
        <v>37</v>
      </c>
      <c r="D11" s="5">
        <f>D8-D9</f>
        <v>455.46218487394958</v>
      </c>
      <c r="E11" s="5"/>
      <c r="F11" s="5">
        <f>F8-F9</f>
        <v>33.478991596638657</v>
      </c>
      <c r="G11" s="5"/>
      <c r="H11" s="5">
        <f>H8-H9</f>
        <v>615.34453781512605</v>
      </c>
      <c r="I11" s="5"/>
      <c r="J11" s="5">
        <f>J8-J9</f>
        <v>952.73949579831935</v>
      </c>
      <c r="K11" s="5"/>
      <c r="L11" s="5">
        <f>L8-L9</f>
        <v>405.71428571428572</v>
      </c>
      <c r="W11" s="5"/>
      <c r="X11" s="5">
        <f>X8-X9</f>
        <v>28.421428571428574</v>
      </c>
    </row>
    <row r="12" spans="1:24" ht="34" x14ac:dyDescent="0.2">
      <c r="A12" s="12" t="s">
        <v>7</v>
      </c>
      <c r="B12" s="3" t="s">
        <v>28</v>
      </c>
      <c r="C12">
        <v>1.5</v>
      </c>
      <c r="D12" s="5">
        <f>D11*C12%</f>
        <v>6.8319327731092434</v>
      </c>
      <c r="E12" s="5"/>
      <c r="F12" s="5">
        <f>F11/100*E12</f>
        <v>0</v>
      </c>
      <c r="G12" s="5">
        <v>3</v>
      </c>
      <c r="H12" s="5">
        <f>H11/100*G12</f>
        <v>18.46033613445378</v>
      </c>
      <c r="I12" s="5">
        <v>1.5</v>
      </c>
      <c r="J12" s="5">
        <f>J11/100*I12</f>
        <v>14.291092436974791</v>
      </c>
      <c r="K12" s="5">
        <v>2</v>
      </c>
      <c r="L12" s="5">
        <f>L11/100*K12</f>
        <v>8.1142857142857139</v>
      </c>
      <c r="W12" s="5">
        <v>3</v>
      </c>
      <c r="X12" s="5">
        <f>X11/100*W12</f>
        <v>0.85264285714285726</v>
      </c>
    </row>
    <row r="13" spans="1:24" x14ac:dyDescent="0.2">
      <c r="B13" s="3"/>
      <c r="D13" s="5"/>
      <c r="E13" s="5"/>
      <c r="F13" s="5"/>
      <c r="G13" s="5"/>
      <c r="H13" s="5"/>
      <c r="I13" s="5"/>
      <c r="J13" s="5"/>
      <c r="K13" s="5"/>
      <c r="L13" s="5"/>
      <c r="W13" s="5"/>
      <c r="X13" s="5"/>
    </row>
    <row r="14" spans="1:24" ht="17" x14ac:dyDescent="0.2">
      <c r="A14" s="11" t="s">
        <v>8</v>
      </c>
      <c r="B14" s="8" t="s">
        <v>38</v>
      </c>
      <c r="D14" s="5">
        <f>D11-D12</f>
        <v>448.63025210084032</v>
      </c>
      <c r="E14" s="5"/>
      <c r="F14" s="5">
        <f>F11-F12</f>
        <v>33.478991596638657</v>
      </c>
      <c r="G14" s="5"/>
      <c r="H14" s="5">
        <f>H11-H12</f>
        <v>596.88420168067228</v>
      </c>
      <c r="I14" s="5"/>
      <c r="J14" s="5">
        <f>J11-J12</f>
        <v>938.44840336134462</v>
      </c>
      <c r="K14" s="5"/>
      <c r="L14" s="5">
        <f>L11-L12</f>
        <v>397.6</v>
      </c>
      <c r="W14" s="5"/>
      <c r="X14" s="5">
        <f>X11-X12</f>
        <v>27.568785714285717</v>
      </c>
    </row>
    <row r="15" spans="1:24" ht="34" x14ac:dyDescent="0.2">
      <c r="A15" s="13" t="s">
        <v>9</v>
      </c>
      <c r="B15" s="3" t="s">
        <v>29</v>
      </c>
      <c r="C15">
        <f>162.6/5</f>
        <v>32.519999999999996</v>
      </c>
      <c r="D15" s="5">
        <f>C15</f>
        <v>32.519999999999996</v>
      </c>
      <c r="E15" s="5">
        <f>32.64/17</f>
        <v>1.92</v>
      </c>
      <c r="F15" s="5">
        <f>E15</f>
        <v>1.92</v>
      </c>
      <c r="G15" s="5">
        <f>910.86/17</f>
        <v>53.58</v>
      </c>
      <c r="H15" s="5">
        <f>G15</f>
        <v>53.58</v>
      </c>
      <c r="I15" s="5">
        <f>2362/20</f>
        <v>118.1</v>
      </c>
      <c r="J15" s="5">
        <f>I15</f>
        <v>118.1</v>
      </c>
      <c r="K15" s="5">
        <f>153.36/3</f>
        <v>51.120000000000005</v>
      </c>
      <c r="L15" s="5">
        <f>K15</f>
        <v>51.120000000000005</v>
      </c>
      <c r="W15" s="5">
        <f>X14*0.05</f>
        <v>1.378439285714286</v>
      </c>
      <c r="X15" s="5">
        <f>W15</f>
        <v>1.378439285714286</v>
      </c>
    </row>
    <row r="16" spans="1:24" x14ac:dyDescent="0.2">
      <c r="B16" s="3"/>
      <c r="D16" s="5"/>
      <c r="E16" s="5"/>
      <c r="F16" s="5"/>
      <c r="G16" s="5"/>
      <c r="H16" s="5"/>
      <c r="I16" s="5"/>
      <c r="J16" s="5"/>
      <c r="K16" s="5"/>
      <c r="L16" s="5"/>
      <c r="W16" s="5"/>
      <c r="X16" s="5"/>
    </row>
    <row r="17" spans="1:24" ht="17" x14ac:dyDescent="0.2">
      <c r="A17" s="11" t="s">
        <v>11</v>
      </c>
      <c r="B17" s="7" t="s">
        <v>39</v>
      </c>
      <c r="D17" s="5">
        <f>D14+D15</f>
        <v>481.15025210084031</v>
      </c>
      <c r="E17" s="5"/>
      <c r="F17" s="5">
        <f>F14+F15</f>
        <v>35.398991596638659</v>
      </c>
      <c r="G17" s="5"/>
      <c r="H17" s="5">
        <f>H14+H15</f>
        <v>650.46420168067232</v>
      </c>
      <c r="I17" s="5"/>
      <c r="J17" s="5">
        <f>J14+J15</f>
        <v>1056.5484033613445</v>
      </c>
      <c r="K17" s="5"/>
      <c r="L17" s="5">
        <f>L14+L15</f>
        <v>448.72</v>
      </c>
      <c r="N17">
        <v>24</v>
      </c>
      <c r="P17">
        <v>6.3</v>
      </c>
      <c r="R17">
        <v>10.5</v>
      </c>
      <c r="T17">
        <v>24</v>
      </c>
      <c r="V17">
        <v>27.1</v>
      </c>
      <c r="W17" s="5"/>
      <c r="X17" s="5">
        <f>X14+X15</f>
        <v>28.947225000000003</v>
      </c>
    </row>
    <row r="18" spans="1:24" ht="34" x14ac:dyDescent="0.2">
      <c r="A18" s="13" t="s">
        <v>10</v>
      </c>
      <c r="B18" s="3" t="s">
        <v>30</v>
      </c>
      <c r="C18">
        <v>130</v>
      </c>
      <c r="D18" s="5">
        <f>D17*130/100</f>
        <v>625.4953277310924</v>
      </c>
      <c r="E18" s="5">
        <v>30</v>
      </c>
      <c r="F18" s="5">
        <f>F17*E18/100</f>
        <v>10.619697478991597</v>
      </c>
      <c r="G18" s="5">
        <v>65</v>
      </c>
      <c r="H18" s="5">
        <f>H17*G18/100</f>
        <v>422.80173109243702</v>
      </c>
      <c r="I18" s="5">
        <v>50</v>
      </c>
      <c r="J18" s="5">
        <f>J17*I18/100</f>
        <v>528.27420168067226</v>
      </c>
      <c r="K18" s="5">
        <v>20</v>
      </c>
      <c r="L18" s="5">
        <f>L17*K18/100</f>
        <v>89.744000000000014</v>
      </c>
      <c r="M18">
        <v>20</v>
      </c>
      <c r="N18" s="5">
        <f>N17*M18/100</f>
        <v>4.8</v>
      </c>
      <c r="O18">
        <v>15</v>
      </c>
      <c r="P18" s="5">
        <f>P17*O18/100</f>
        <v>0.94499999999999995</v>
      </c>
      <c r="Q18">
        <v>7.5</v>
      </c>
      <c r="R18" s="5">
        <f>R17*Q18/100</f>
        <v>0.78749999999999998</v>
      </c>
      <c r="S18">
        <v>25</v>
      </c>
      <c r="T18" s="5">
        <f>T17*S18/100</f>
        <v>6</v>
      </c>
      <c r="U18">
        <v>10</v>
      </c>
      <c r="V18" s="5">
        <f>V17*U18/100</f>
        <v>2.71</v>
      </c>
      <c r="W18" s="5">
        <v>25</v>
      </c>
      <c r="X18" s="5">
        <f>X17*W18/100</f>
        <v>7.2368062500000008</v>
      </c>
    </row>
    <row r="19" spans="1:24" x14ac:dyDescent="0.2">
      <c r="B19" s="3"/>
      <c r="D19" s="5"/>
      <c r="E19" s="5"/>
      <c r="F19" s="5"/>
      <c r="G19" s="5"/>
      <c r="H19" s="5"/>
      <c r="I19" s="5"/>
      <c r="J19" s="5"/>
      <c r="K19" s="5"/>
      <c r="L19" s="5"/>
      <c r="N19" s="5"/>
      <c r="P19" s="5"/>
      <c r="R19" s="5"/>
      <c r="T19" s="5"/>
      <c r="V19" s="5"/>
      <c r="W19" s="5"/>
      <c r="X19" s="5"/>
    </row>
    <row r="20" spans="1:24" ht="17" x14ac:dyDescent="0.2">
      <c r="A20" s="11" t="s">
        <v>12</v>
      </c>
      <c r="B20" s="7" t="s">
        <v>40</v>
      </c>
      <c r="D20" s="5">
        <f>D17+D18</f>
        <v>1106.6455798319328</v>
      </c>
      <c r="E20" s="5"/>
      <c r="F20" s="5">
        <f>F17+F18</f>
        <v>46.018689075630256</v>
      </c>
      <c r="G20" s="5"/>
      <c r="H20" s="5">
        <f>H17+H18</f>
        <v>1073.2659327731094</v>
      </c>
      <c r="I20" s="5"/>
      <c r="J20" s="5">
        <f>J17+J18</f>
        <v>1584.8226050420167</v>
      </c>
      <c r="K20" s="5"/>
      <c r="L20" s="5">
        <f>L17+L18</f>
        <v>538.46400000000006</v>
      </c>
      <c r="N20" s="5">
        <f>N17+N18</f>
        <v>28.8</v>
      </c>
      <c r="P20" s="5">
        <f>P17+P18</f>
        <v>7.2450000000000001</v>
      </c>
      <c r="R20" s="5">
        <f>R17+R18</f>
        <v>11.2875</v>
      </c>
      <c r="T20" s="5">
        <f>T17+T18</f>
        <v>30</v>
      </c>
      <c r="V20" s="5">
        <f>V17+V18</f>
        <v>29.810000000000002</v>
      </c>
      <c r="W20" s="5"/>
      <c r="X20" s="5">
        <f>X17+X18</f>
        <v>36.184031250000004</v>
      </c>
    </row>
    <row r="21" spans="1:24" ht="34" x14ac:dyDescent="0.2">
      <c r="A21" s="13" t="s">
        <v>13</v>
      </c>
      <c r="B21" s="3" t="s">
        <v>31</v>
      </c>
      <c r="C21">
        <v>3</v>
      </c>
      <c r="D21" s="5">
        <f>D20*C21/100</f>
        <v>33.199367394957982</v>
      </c>
      <c r="E21" s="5">
        <v>14</v>
      </c>
      <c r="F21" s="5">
        <f>F20*E21/100</f>
        <v>6.4426164705882352</v>
      </c>
      <c r="G21" s="5">
        <v>11</v>
      </c>
      <c r="H21" s="5">
        <f>H20*G21/100</f>
        <v>118.05925260504203</v>
      </c>
      <c r="I21" s="5">
        <v>7</v>
      </c>
      <c r="J21" s="5">
        <f>J20*I21/100</f>
        <v>110.93758235294118</v>
      </c>
      <c r="K21" s="5">
        <v>13</v>
      </c>
      <c r="L21" s="5">
        <f>L20*K21/100</f>
        <v>70.000320000000016</v>
      </c>
      <c r="M21">
        <v>5</v>
      </c>
      <c r="N21" s="5">
        <f>N20*M21/100</f>
        <v>1.44</v>
      </c>
      <c r="O21">
        <v>10</v>
      </c>
      <c r="P21" s="5">
        <f>P20*O21/100</f>
        <v>0.72450000000000003</v>
      </c>
      <c r="Q21">
        <v>12.5</v>
      </c>
      <c r="R21" s="5">
        <f>R20*Q21/100</f>
        <v>1.4109375</v>
      </c>
      <c r="S21">
        <v>5</v>
      </c>
      <c r="T21" s="5">
        <f>T20*S21/100</f>
        <v>1.5</v>
      </c>
      <c r="U21">
        <v>10</v>
      </c>
      <c r="V21" s="5">
        <f>V20*U21/100</f>
        <v>2.9810000000000003</v>
      </c>
      <c r="W21" s="5">
        <v>33.33</v>
      </c>
      <c r="X21" s="5">
        <f>X20*W21/100</f>
        <v>12.060137615625001</v>
      </c>
    </row>
    <row r="22" spans="1:24" x14ac:dyDescent="0.2">
      <c r="B22" s="3"/>
      <c r="D22" s="5"/>
      <c r="E22" s="5"/>
      <c r="F22" s="5"/>
      <c r="G22" s="5"/>
      <c r="H22" s="5"/>
      <c r="I22" s="5"/>
      <c r="J22" s="5"/>
      <c r="K22" s="5"/>
      <c r="L22" s="5"/>
      <c r="N22" s="5"/>
      <c r="P22" s="5"/>
      <c r="R22" s="5"/>
      <c r="T22" s="5"/>
      <c r="V22" s="5"/>
      <c r="W22" s="5"/>
      <c r="X22" s="5"/>
    </row>
    <row r="23" spans="1:24" ht="17" x14ac:dyDescent="0.2">
      <c r="A23" s="11" t="s">
        <v>14</v>
      </c>
      <c r="B23" s="7" t="s">
        <v>34</v>
      </c>
      <c r="D23" s="5">
        <f>D20+D21</f>
        <v>1139.8449472268908</v>
      </c>
      <c r="E23" s="5"/>
      <c r="F23" s="5">
        <f>F20+F21</f>
        <v>52.46130554621849</v>
      </c>
      <c r="G23" s="5"/>
      <c r="H23" s="5">
        <f>H20+H21</f>
        <v>1191.3251853781514</v>
      </c>
      <c r="I23" s="5"/>
      <c r="J23" s="5">
        <f>J20+J21</f>
        <v>1695.7601873949579</v>
      </c>
      <c r="K23" s="5"/>
      <c r="L23" s="5">
        <f>L20+L21</f>
        <v>608.46432000000004</v>
      </c>
      <c r="N23" s="5">
        <f>N20+N21</f>
        <v>30.240000000000002</v>
      </c>
      <c r="P23" s="5">
        <f>P20+P21</f>
        <v>7.9695</v>
      </c>
      <c r="R23" s="5">
        <f>R20+R21</f>
        <v>12.698437499999999</v>
      </c>
      <c r="T23" s="5">
        <f>T20+T21</f>
        <v>31.5</v>
      </c>
      <c r="V23" s="5">
        <f>V20+V21</f>
        <v>32.791000000000004</v>
      </c>
      <c r="W23" s="5"/>
      <c r="X23" s="5">
        <f>X20+X21</f>
        <v>48.244168865625007</v>
      </c>
    </row>
    <row r="24" spans="1:24" ht="34" x14ac:dyDescent="0.2">
      <c r="A24" s="13" t="s">
        <v>19</v>
      </c>
      <c r="B24" s="3" t="s">
        <v>32</v>
      </c>
      <c r="C24">
        <v>1</v>
      </c>
      <c r="D24" s="5">
        <f>D23*C24/(100-C24)</f>
        <v>11.513585325524149</v>
      </c>
      <c r="E24" s="5"/>
      <c r="F24" s="5">
        <f>F23*E24/(100-E24)</f>
        <v>0</v>
      </c>
      <c r="G24" s="5"/>
      <c r="H24" s="5">
        <f>H23*G24/(100-G24)</f>
        <v>0</v>
      </c>
      <c r="I24" s="5">
        <v>3</v>
      </c>
      <c r="J24" s="5">
        <f>J23*I24/(100-I24)</f>
        <v>52.446191362730659</v>
      </c>
      <c r="K24" s="5">
        <v>2</v>
      </c>
      <c r="L24" s="5">
        <f>L23*K24/(100-K24)</f>
        <v>12.417639183673471</v>
      </c>
      <c r="M24">
        <v>3</v>
      </c>
      <c r="N24" s="5">
        <f>N23*M24/(100-M24)</f>
        <v>0.93525773195876283</v>
      </c>
      <c r="O24">
        <v>5</v>
      </c>
      <c r="P24" s="5">
        <f>P23*O24/(100-O24)</f>
        <v>0.41944736842105257</v>
      </c>
      <c r="Q24">
        <v>2.5</v>
      </c>
      <c r="R24" s="5">
        <f>R23*Q24/(100-Q24)</f>
        <v>0.32560096153846152</v>
      </c>
      <c r="S24">
        <v>5</v>
      </c>
      <c r="T24" s="5">
        <f>T23*S24/(100-S24)</f>
        <v>1.6578947368421053</v>
      </c>
      <c r="U24">
        <v>9</v>
      </c>
      <c r="V24" s="5">
        <f>V23*U24/(100-U24)</f>
        <v>3.2430659340659345</v>
      </c>
      <c r="W24" s="5">
        <v>8</v>
      </c>
      <c r="X24" s="5">
        <f>X23*W24/(100-W24)</f>
        <v>4.1951451187500002</v>
      </c>
    </row>
    <row r="25" spans="1:24" x14ac:dyDescent="0.2">
      <c r="B25" s="3"/>
      <c r="D25" s="5"/>
      <c r="E25" s="5"/>
      <c r="F25" s="5"/>
      <c r="G25" s="5"/>
      <c r="H25" s="5"/>
      <c r="I25" s="5"/>
      <c r="J25" s="5"/>
      <c r="K25" s="5"/>
      <c r="L25" s="5"/>
      <c r="N25" s="5"/>
      <c r="P25" s="5"/>
      <c r="R25" s="5"/>
      <c r="T25" s="5"/>
      <c r="V25" s="5"/>
      <c r="W25" s="5"/>
      <c r="X25" s="5"/>
    </row>
    <row r="26" spans="1:24" ht="17" x14ac:dyDescent="0.2">
      <c r="A26" s="11" t="s">
        <v>15</v>
      </c>
      <c r="B26" s="7" t="s">
        <v>46</v>
      </c>
      <c r="D26" s="5">
        <f>D23+D24</f>
        <v>1151.358532552415</v>
      </c>
      <c r="E26" s="5"/>
      <c r="F26" s="5">
        <f>F23+F24</f>
        <v>52.46130554621849</v>
      </c>
      <c r="G26" s="5"/>
      <c r="H26" s="5">
        <f>H23+H24</f>
        <v>1191.3251853781514</v>
      </c>
      <c r="I26" s="5"/>
      <c r="J26" s="5">
        <f>J23+J24</f>
        <v>1748.2063787576885</v>
      </c>
      <c r="K26" s="5"/>
      <c r="L26" s="5">
        <f>L23+L24</f>
        <v>620.88195918367353</v>
      </c>
      <c r="N26" s="5">
        <f>N23+N24</f>
        <v>31.175257731958766</v>
      </c>
      <c r="P26" s="5">
        <f>P23+P24</f>
        <v>8.3889473684210518</v>
      </c>
      <c r="R26" s="5">
        <f>R23+R24</f>
        <v>13.02403846153846</v>
      </c>
      <c r="T26" s="5">
        <f>T23+T24</f>
        <v>33.157894736842103</v>
      </c>
      <c r="V26" s="5">
        <f>V23+V24</f>
        <v>36.034065934065936</v>
      </c>
      <c r="W26" s="5"/>
      <c r="X26" s="5">
        <f>X23+X24</f>
        <v>52.439313984375005</v>
      </c>
    </row>
    <row r="27" spans="1:24" ht="34" x14ac:dyDescent="0.2">
      <c r="A27" s="13" t="s">
        <v>16</v>
      </c>
      <c r="B27" s="4" t="s">
        <v>33</v>
      </c>
      <c r="C27">
        <v>11</v>
      </c>
      <c r="D27" s="5">
        <f>D26*C27/(100-C27)</f>
        <v>142.30273997838839</v>
      </c>
      <c r="E27" s="5">
        <v>4.5</v>
      </c>
      <c r="F27" s="5">
        <f>F26*E27/(100-E27)</f>
        <v>2.4719986906595102</v>
      </c>
      <c r="G27" s="5">
        <v>0</v>
      </c>
      <c r="H27" s="5">
        <f>H26*G27/(100-G27)</f>
        <v>0</v>
      </c>
      <c r="I27" s="5">
        <v>16.5</v>
      </c>
      <c r="J27" s="5">
        <f>J26*I27/(100-I27)</f>
        <v>345.45395508385462</v>
      </c>
      <c r="K27" s="5">
        <v>11.5</v>
      </c>
      <c r="L27" s="5">
        <f>L26*K27/(100-K27)</f>
        <v>80.67957661708752</v>
      </c>
      <c r="M27">
        <v>30</v>
      </c>
      <c r="N27" s="5">
        <f>N26*M27/(100-M27)</f>
        <v>13.360824742268042</v>
      </c>
      <c r="O27">
        <v>20</v>
      </c>
      <c r="P27" s="5">
        <f>P26*O27/(100-O27)</f>
        <v>2.097236842105263</v>
      </c>
      <c r="Q27">
        <v>25</v>
      </c>
      <c r="R27" s="5">
        <f>R26*Q27/(100-Q27)</f>
        <v>4.3413461538461533</v>
      </c>
      <c r="S27">
        <v>7.5</v>
      </c>
      <c r="T27" s="5">
        <f>T26*S27/(100-S27)</f>
        <v>2.6884779516358464</v>
      </c>
      <c r="U27">
        <v>5</v>
      </c>
      <c r="V27" s="5">
        <f>V26*U27/(100-U27)</f>
        <v>1.8965297860034704</v>
      </c>
      <c r="W27" s="5">
        <v>37.5</v>
      </c>
      <c r="X27" s="5">
        <f>X26*W27/(100-W27)</f>
        <v>31.463588390625002</v>
      </c>
    </row>
    <row r="28" spans="1:24" x14ac:dyDescent="0.2">
      <c r="B28" s="3"/>
      <c r="D28" s="5"/>
      <c r="E28" s="5"/>
      <c r="F28" s="5"/>
      <c r="G28" s="5"/>
      <c r="H28" s="5"/>
      <c r="I28" s="5"/>
      <c r="J28" s="5"/>
      <c r="K28" s="5"/>
      <c r="L28" s="5"/>
      <c r="N28" s="5"/>
      <c r="P28" s="5"/>
      <c r="R28" s="5"/>
      <c r="T28" s="5"/>
      <c r="V28" s="5"/>
      <c r="W28" s="5"/>
      <c r="X28" s="5"/>
    </row>
    <row r="29" spans="1:24" ht="17" x14ac:dyDescent="0.2">
      <c r="A29" s="11" t="s">
        <v>44</v>
      </c>
      <c r="B29" s="7" t="s">
        <v>41</v>
      </c>
      <c r="D29" s="5">
        <f>D26+D27</f>
        <v>1293.6612725308034</v>
      </c>
      <c r="E29" s="5"/>
      <c r="F29" s="5">
        <f>F26+F27</f>
        <v>54.933304236878001</v>
      </c>
      <c r="G29" s="5"/>
      <c r="H29" s="5">
        <f>H26+H27</f>
        <v>1191.3251853781514</v>
      </c>
      <c r="I29" s="5"/>
      <c r="J29" s="5">
        <f>J26+J27</f>
        <v>2093.660333841543</v>
      </c>
      <c r="K29" s="5"/>
      <c r="L29" s="5">
        <f>L26+L27</f>
        <v>701.56153580076102</v>
      </c>
      <c r="N29" s="5">
        <f>N26+N27</f>
        <v>44.536082474226809</v>
      </c>
      <c r="P29" s="5">
        <f>P26+P27</f>
        <v>10.486184210526314</v>
      </c>
      <c r="R29" s="5">
        <f>R26+R27</f>
        <v>17.365384615384613</v>
      </c>
      <c r="T29" s="5">
        <f>T26+T27</f>
        <v>35.846372688477949</v>
      </c>
      <c r="V29" s="5">
        <f>V26+V27</f>
        <v>37.930595720069405</v>
      </c>
      <c r="W29" s="5"/>
      <c r="X29" s="5">
        <f>X26+X27</f>
        <v>83.902902375000011</v>
      </c>
    </row>
    <row r="30" spans="1:24" ht="34" x14ac:dyDescent="0.2">
      <c r="A30" s="13" t="s">
        <v>2</v>
      </c>
      <c r="B30" s="3" t="s">
        <v>35</v>
      </c>
      <c r="C30">
        <v>19</v>
      </c>
      <c r="D30" s="5">
        <f>D29*C30/100</f>
        <v>245.79564178085263</v>
      </c>
      <c r="E30" s="5">
        <v>19</v>
      </c>
      <c r="F30" s="5">
        <f>F29*E30/100</f>
        <v>10.437327805006822</v>
      </c>
      <c r="G30" s="5">
        <v>19</v>
      </c>
      <c r="H30" s="5">
        <f>H29*G30/100</f>
        <v>226.35178522184876</v>
      </c>
      <c r="I30" s="5">
        <v>19</v>
      </c>
      <c r="J30" s="5">
        <f>J29*I30/100</f>
        <v>397.79546342989312</v>
      </c>
      <c r="K30" s="5">
        <v>19</v>
      </c>
      <c r="L30" s="5">
        <f>L29*K30/100</f>
        <v>133.29669180214461</v>
      </c>
      <c r="M30">
        <v>19</v>
      </c>
      <c r="N30" s="5">
        <f>N29*M30/100</f>
        <v>8.4618556701030929</v>
      </c>
      <c r="O30">
        <v>19</v>
      </c>
      <c r="P30" s="5">
        <f>P29*O30/100</f>
        <v>1.9923749999999998</v>
      </c>
      <c r="Q30">
        <v>19</v>
      </c>
      <c r="R30" s="5">
        <f>R29*Q30/100</f>
        <v>3.2994230769230763</v>
      </c>
      <c r="S30">
        <v>19</v>
      </c>
      <c r="T30" s="5">
        <f>T29*S30/100</f>
        <v>6.8108108108108105</v>
      </c>
      <c r="U30">
        <v>19</v>
      </c>
      <c r="V30" s="5">
        <f>V29*U30/100</f>
        <v>7.2068131868131866</v>
      </c>
      <c r="W30" s="5">
        <v>19</v>
      </c>
      <c r="X30" s="5">
        <f>X29*W30/100</f>
        <v>15.941551451250001</v>
      </c>
    </row>
    <row r="31" spans="1:24" x14ac:dyDescent="0.2">
      <c r="B31" s="3"/>
      <c r="D31" s="5"/>
      <c r="E31" s="5"/>
      <c r="F31" s="5"/>
      <c r="G31" s="5"/>
      <c r="H31" s="5"/>
      <c r="I31" s="5"/>
      <c r="J31" s="5"/>
      <c r="K31" s="5"/>
      <c r="L31" s="5"/>
      <c r="N31" s="5"/>
      <c r="P31" s="5"/>
      <c r="R31" s="5"/>
      <c r="T31" s="5"/>
      <c r="V31" s="5"/>
      <c r="W31" s="5"/>
      <c r="X31" s="5"/>
    </row>
    <row r="32" spans="1:24" s="1" customFormat="1" ht="17" x14ac:dyDescent="0.2">
      <c r="A32" s="11" t="s">
        <v>43</v>
      </c>
      <c r="B32" s="2" t="s">
        <v>42</v>
      </c>
      <c r="D32" s="6">
        <f>D29+D30</f>
        <v>1539.456914311656</v>
      </c>
      <c r="E32" s="6"/>
      <c r="F32" s="6">
        <f>F29+F30</f>
        <v>65.370632041884818</v>
      </c>
      <c r="G32" s="6"/>
      <c r="H32" s="6">
        <f>H29+H30</f>
        <v>1417.6769706000002</v>
      </c>
      <c r="I32" s="6"/>
      <c r="J32" s="6">
        <f>J29+J30</f>
        <v>2491.455797271436</v>
      </c>
      <c r="K32" s="6"/>
      <c r="L32" s="6">
        <f>L29+L30</f>
        <v>834.85822760290557</v>
      </c>
      <c r="N32" s="6">
        <f>N29+N30</f>
        <v>52.9979381443299</v>
      </c>
      <c r="P32" s="6">
        <f>P29+P30</f>
        <v>12.478559210526313</v>
      </c>
      <c r="R32" s="6">
        <f>R29+R30</f>
        <v>20.66480769230769</v>
      </c>
      <c r="T32" s="6">
        <f>T29+T30</f>
        <v>42.657183499288763</v>
      </c>
      <c r="V32" s="6">
        <f>V29+V30</f>
        <v>45.137408906882591</v>
      </c>
      <c r="W32" s="6"/>
      <c r="X32" s="6">
        <f>X29+X30</f>
        <v>99.844453826250017</v>
      </c>
    </row>
    <row r="33" spans="20:20" x14ac:dyDescent="0.2">
      <c r="T33" s="5"/>
    </row>
  </sheetData>
  <mergeCells count="1">
    <mergeCell ref="A3:E3"/>
  </mergeCells>
  <pageMargins left="0.7" right="0.7" top="0.78740157499999996" bottom="0.78740157499999996" header="0.3" footer="0.3"/>
  <pageSetup paperSize="9" orientation="landscape" horizontalDpi="0" verticalDpi="0"/>
  <headerFooter>
    <oddFooter xml:space="preserve">&amp;C_x000D_&amp;1#&amp;"Calibri"&amp;8&amp;K000000 - Vertraulichkeitsstufe: intern -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06A71-CCE3-6A4B-9FE9-26C234A247B2}">
  <dimension ref="A2:Q52"/>
  <sheetViews>
    <sheetView tabSelected="1" workbookViewId="0">
      <pane xSplit="1" topLeftCell="B1" activePane="topRight" state="frozen"/>
      <selection pane="topRight" activeCell="D19" sqref="D19"/>
    </sheetView>
  </sheetViews>
  <sheetFormatPr baseColWidth="10" defaultRowHeight="16" x14ac:dyDescent="0.2"/>
  <cols>
    <col min="1" max="1" width="25" customWidth="1"/>
    <col min="2" max="2" width="27.33203125" customWidth="1"/>
  </cols>
  <sheetData>
    <row r="2" spans="1:17" ht="26" x14ac:dyDescent="0.2">
      <c r="A2" s="15" t="s">
        <v>48</v>
      </c>
      <c r="B2" s="16"/>
      <c r="C2" s="16"/>
      <c r="D2" s="16"/>
      <c r="E2" s="16"/>
    </row>
    <row r="3" spans="1:17" x14ac:dyDescent="0.2">
      <c r="A3" s="17"/>
      <c r="B3" s="16"/>
      <c r="C3" s="16"/>
      <c r="D3" s="16"/>
      <c r="E3" s="16"/>
    </row>
    <row r="4" spans="1:17" ht="17" x14ac:dyDescent="0.2">
      <c r="A4" s="17"/>
      <c r="B4" s="18" t="s">
        <v>6</v>
      </c>
      <c r="C4" s="16" t="s">
        <v>18</v>
      </c>
      <c r="D4" s="19" t="s">
        <v>49</v>
      </c>
      <c r="E4" s="16" t="s">
        <v>18</v>
      </c>
      <c r="F4" s="19" t="s">
        <v>53</v>
      </c>
      <c r="H4" t="s">
        <v>54</v>
      </c>
      <c r="J4" t="s">
        <v>53</v>
      </c>
      <c r="L4" t="s">
        <v>50</v>
      </c>
      <c r="N4" t="s">
        <v>52</v>
      </c>
    </row>
    <row r="5" spans="1:17" x14ac:dyDescent="0.2">
      <c r="A5" s="20" t="s">
        <v>43</v>
      </c>
      <c r="B5" s="18"/>
      <c r="C5" s="6"/>
      <c r="D5" s="6">
        <v>1190</v>
      </c>
      <c r="E5" s="6"/>
      <c r="F5" s="6">
        <v>28</v>
      </c>
      <c r="G5" s="6"/>
      <c r="H5" s="6">
        <v>674</v>
      </c>
      <c r="I5" s="6"/>
      <c r="J5" s="6">
        <v>38</v>
      </c>
      <c r="K5" s="6"/>
      <c r="L5" s="6">
        <v>354</v>
      </c>
      <c r="M5" s="6"/>
      <c r="N5" s="6">
        <v>718</v>
      </c>
      <c r="O5" s="6"/>
      <c r="P5" s="6">
        <v>28</v>
      </c>
    </row>
    <row r="6" spans="1:17" ht="34" x14ac:dyDescent="0.2">
      <c r="A6" s="25" t="s">
        <v>2</v>
      </c>
      <c r="B6" s="21" t="s">
        <v>58</v>
      </c>
      <c r="C6" s="5">
        <v>19</v>
      </c>
      <c r="D6" s="5">
        <f>(D5*C6)/(100+C6)</f>
        <v>190</v>
      </c>
      <c r="E6" s="5">
        <v>19</v>
      </c>
      <c r="F6" s="5">
        <f>(F5*E6)/(100+E6)</f>
        <v>4.4705882352941178</v>
      </c>
      <c r="G6" s="5">
        <v>19</v>
      </c>
      <c r="H6" s="5">
        <f>(H5*G6)/(100+G6)</f>
        <v>107.61344537815125</v>
      </c>
      <c r="I6" s="5">
        <v>19</v>
      </c>
      <c r="J6" s="5">
        <f>(J5*I6)/(100+I6)</f>
        <v>6.0672268907563023</v>
      </c>
      <c r="K6" s="5">
        <v>19</v>
      </c>
      <c r="L6" s="5">
        <f>(L5*K6)/(100+K6)</f>
        <v>56.521008403361343</v>
      </c>
      <c r="M6" s="5">
        <v>19</v>
      </c>
      <c r="N6" s="5">
        <f>(N5*M6)/(100+M6)</f>
        <v>114.63865546218487</v>
      </c>
      <c r="O6" s="5">
        <v>19</v>
      </c>
      <c r="P6" s="5">
        <f>(P5*O6)/(100+O6)</f>
        <v>4.4705882352941178</v>
      </c>
      <c r="Q6" t="s">
        <v>55</v>
      </c>
    </row>
    <row r="7" spans="1:17" ht="17" x14ac:dyDescent="0.2">
      <c r="A7" s="20" t="s">
        <v>44</v>
      </c>
      <c r="B7" s="23" t="s">
        <v>59</v>
      </c>
      <c r="C7" s="5"/>
      <c r="D7" s="5">
        <f>D5-D6</f>
        <v>1000</v>
      </c>
      <c r="E7" s="5"/>
      <c r="F7" s="5">
        <f>F5-F6</f>
        <v>23.529411764705884</v>
      </c>
      <c r="G7" s="5"/>
      <c r="H7" s="5">
        <f>H5-H6</f>
        <v>566.38655462184875</v>
      </c>
      <c r="I7" s="5"/>
      <c r="J7" s="5">
        <f>J5-J6</f>
        <v>31.932773109243698</v>
      </c>
      <c r="K7" s="5"/>
      <c r="L7" s="5">
        <f>L5-L6</f>
        <v>297.47899159663865</v>
      </c>
      <c r="M7" s="5"/>
      <c r="N7" s="5">
        <f>N5-N6</f>
        <v>603.36134453781517</v>
      </c>
      <c r="O7" s="5"/>
      <c r="P7" s="5">
        <f>P5-P6</f>
        <v>23.529411764705884</v>
      </c>
    </row>
    <row r="8" spans="1:17" ht="34" x14ac:dyDescent="0.2">
      <c r="A8" s="12" t="s">
        <v>16</v>
      </c>
      <c r="B8" s="21" t="s">
        <v>60</v>
      </c>
      <c r="C8" s="5">
        <v>5</v>
      </c>
      <c r="D8" s="5">
        <f>D7/100*C8</f>
        <v>50</v>
      </c>
      <c r="E8" s="5">
        <v>19.5</v>
      </c>
      <c r="F8" s="5">
        <f>F7/100*E8</f>
        <v>4.5882352941176476</v>
      </c>
      <c r="G8" s="5">
        <v>10.5</v>
      </c>
      <c r="H8" s="5">
        <f>H7/100*G8</f>
        <v>59.470588235294123</v>
      </c>
      <c r="I8" s="5">
        <v>4.5</v>
      </c>
      <c r="J8" s="5">
        <f>J7/100*I8</f>
        <v>1.4369747899159662</v>
      </c>
      <c r="K8" s="5">
        <v>1.5</v>
      </c>
      <c r="L8" s="5">
        <f>L7/100*K8</f>
        <v>4.46218487394958</v>
      </c>
      <c r="M8" s="5">
        <v>4</v>
      </c>
      <c r="N8" s="5">
        <f>N7/100*M8</f>
        <v>24.134453781512608</v>
      </c>
      <c r="O8" s="5">
        <v>20</v>
      </c>
      <c r="P8" s="5">
        <f>P7/100*O8</f>
        <v>4.7058823529411766</v>
      </c>
    </row>
    <row r="9" spans="1:17" ht="17" x14ac:dyDescent="0.2">
      <c r="A9" s="20" t="s">
        <v>15</v>
      </c>
      <c r="B9" s="23" t="s">
        <v>61</v>
      </c>
      <c r="C9" s="5"/>
      <c r="D9" s="5">
        <f>D7-D8</f>
        <v>950</v>
      </c>
      <c r="E9" s="5"/>
      <c r="F9" s="5">
        <f>F7-F8</f>
        <v>18.941176470588236</v>
      </c>
      <c r="G9" s="5"/>
      <c r="H9" s="5">
        <f>H7-H8</f>
        <v>506.9159663865546</v>
      </c>
      <c r="I9" s="5"/>
      <c r="J9" s="5">
        <f>J7-J8</f>
        <v>30.495798319327733</v>
      </c>
      <c r="K9" s="5"/>
      <c r="L9" s="5">
        <f>L7-L8</f>
        <v>293.01680672268907</v>
      </c>
      <c r="M9" s="5"/>
      <c r="N9" s="5">
        <f>N7-N8</f>
        <v>579.22689075630251</v>
      </c>
      <c r="O9" s="5"/>
      <c r="P9" s="5">
        <f>P7-P8</f>
        <v>18.823529411764707</v>
      </c>
    </row>
    <row r="10" spans="1:17" ht="34" x14ac:dyDescent="0.2">
      <c r="A10" s="12" t="s">
        <v>19</v>
      </c>
      <c r="B10" s="21" t="s">
        <v>62</v>
      </c>
      <c r="C10" s="5">
        <v>2</v>
      </c>
      <c r="D10" s="5">
        <f>D9/100*C10</f>
        <v>19</v>
      </c>
      <c r="E10" s="5">
        <v>1.5</v>
      </c>
      <c r="F10" s="5">
        <f>F9/100*E10</f>
        <v>0.28411764705882353</v>
      </c>
      <c r="G10" s="5">
        <v>3</v>
      </c>
      <c r="H10" s="5">
        <f>H9/100*G10</f>
        <v>15.207478991596638</v>
      </c>
      <c r="I10" s="5">
        <v>2</v>
      </c>
      <c r="J10" s="5">
        <f>J9/100*I10</f>
        <v>0.60991596638655465</v>
      </c>
      <c r="K10" s="5">
        <v>3</v>
      </c>
      <c r="L10" s="5">
        <f>L9/100*K10</f>
        <v>8.7905042016806725</v>
      </c>
      <c r="M10" s="5">
        <v>3</v>
      </c>
      <c r="N10" s="5">
        <f>N9/100*M10</f>
        <v>17.376806722689075</v>
      </c>
      <c r="O10" s="5">
        <v>3</v>
      </c>
      <c r="P10" s="5">
        <f>P9/100*O10</f>
        <v>0.56470588235294117</v>
      </c>
    </row>
    <row r="11" spans="1:17" ht="17" x14ac:dyDescent="0.2">
      <c r="A11" s="20" t="s">
        <v>14</v>
      </c>
      <c r="B11" s="23" t="s">
        <v>63</v>
      </c>
      <c r="C11" s="5"/>
      <c r="D11" s="5">
        <f>D9-D10</f>
        <v>931</v>
      </c>
      <c r="E11" s="5"/>
      <c r="F11" s="5">
        <f>F9-F10</f>
        <v>18.657058823529411</v>
      </c>
      <c r="G11" s="5"/>
      <c r="H11" s="5">
        <f>H9-H10</f>
        <v>491.70848739495796</v>
      </c>
      <c r="I11" s="5"/>
      <c r="J11" s="5">
        <f>J9-J10</f>
        <v>29.885882352941177</v>
      </c>
      <c r="K11" s="5"/>
      <c r="L11" s="5">
        <f>L9-L10</f>
        <v>284.22630252100839</v>
      </c>
      <c r="M11" s="5"/>
      <c r="N11" s="5">
        <f>N9-N10</f>
        <v>561.85008403361348</v>
      </c>
      <c r="O11" s="5"/>
      <c r="P11" s="5">
        <f>P9-P10</f>
        <v>18.258823529411764</v>
      </c>
    </row>
    <row r="12" spans="1:17" ht="34" x14ac:dyDescent="0.2">
      <c r="A12" s="12" t="s">
        <v>13</v>
      </c>
      <c r="B12" s="3" t="s">
        <v>65</v>
      </c>
      <c r="C12">
        <v>25</v>
      </c>
      <c r="D12">
        <f>D11*C12/(100+C12)</f>
        <v>186.2</v>
      </c>
      <c r="E12">
        <v>45</v>
      </c>
      <c r="F12">
        <f>F11*E12/(100+E12)</f>
        <v>5.7901217038539547</v>
      </c>
      <c r="G12">
        <v>6</v>
      </c>
      <c r="H12">
        <f>H11*G12/(100+G12)</f>
        <v>27.832555890280638</v>
      </c>
      <c r="I12">
        <v>27</v>
      </c>
      <c r="J12">
        <f>J11*I12/(100+I12)</f>
        <v>6.3536915238536364</v>
      </c>
      <c r="K12">
        <v>43</v>
      </c>
      <c r="L12">
        <f>L11*K12/(100+K12)</f>
        <v>85.46665040841512</v>
      </c>
      <c r="M12">
        <v>21</v>
      </c>
      <c r="N12">
        <f>N11*M12/(100+M12)</f>
        <v>97.511171609139538</v>
      </c>
      <c r="O12">
        <v>21</v>
      </c>
      <c r="P12">
        <f>P11*O12/(100+O12)</f>
        <v>3.1688867282450168</v>
      </c>
      <c r="Q12" t="s">
        <v>55</v>
      </c>
    </row>
    <row r="13" spans="1:17" ht="17" x14ac:dyDescent="0.2">
      <c r="A13" s="20" t="s">
        <v>12</v>
      </c>
      <c r="B13" s="23" t="s">
        <v>64</v>
      </c>
      <c r="C13" s="5"/>
      <c r="D13" s="5">
        <f>D11-D12</f>
        <v>744.8</v>
      </c>
      <c r="E13" s="5"/>
      <c r="F13" s="5">
        <f>F11-F12</f>
        <v>12.866937119675455</v>
      </c>
      <c r="G13" s="5"/>
      <c r="H13" s="5">
        <f>H11-H12</f>
        <v>463.87593150467734</v>
      </c>
      <c r="I13" s="5"/>
      <c r="J13" s="5">
        <f>J11-J12</f>
        <v>23.53219082908754</v>
      </c>
      <c r="K13" s="5"/>
      <c r="L13" s="5">
        <f>L11-L12</f>
        <v>198.75965211259327</v>
      </c>
      <c r="M13" s="5"/>
      <c r="N13" s="5">
        <f>N11-N12</f>
        <v>464.33891242447396</v>
      </c>
      <c r="O13" s="5"/>
      <c r="P13" s="5">
        <f>P11-P12</f>
        <v>15.089936801166747</v>
      </c>
    </row>
    <row r="14" spans="1:17" ht="34" x14ac:dyDescent="0.2">
      <c r="A14" s="22" t="s">
        <v>10</v>
      </c>
      <c r="B14" s="3" t="s">
        <v>66</v>
      </c>
      <c r="C14" s="5">
        <v>50</v>
      </c>
      <c r="D14" s="5">
        <f>D13*C14/(100+C14)</f>
        <v>248.26666666666668</v>
      </c>
      <c r="E14" s="5">
        <v>50</v>
      </c>
      <c r="F14" s="5">
        <f>F13*E14/(100+E14)</f>
        <v>4.2889790398918191</v>
      </c>
      <c r="G14" s="5">
        <v>105</v>
      </c>
      <c r="H14" s="5">
        <f>H13*G14/(100+G14)</f>
        <v>237.59498930727378</v>
      </c>
      <c r="I14" s="5">
        <v>15</v>
      </c>
      <c r="J14" s="5">
        <f>J13*I14/(100+I14)</f>
        <v>3.0694161950983747</v>
      </c>
      <c r="K14" s="5">
        <v>85</v>
      </c>
      <c r="L14" s="5">
        <f>L13*K14/(100+K14)</f>
        <v>91.322002322002305</v>
      </c>
      <c r="M14" s="5">
        <v>120</v>
      </c>
      <c r="N14" s="5">
        <f>N13*M14/(100+M14)</f>
        <v>253.27577041334942</v>
      </c>
      <c r="O14" s="5">
        <v>120</v>
      </c>
      <c r="P14" s="5">
        <f>P13*O14/(100+O14)</f>
        <v>8.2308746188182251</v>
      </c>
      <c r="Q14" t="s">
        <v>55</v>
      </c>
    </row>
    <row r="15" spans="1:17" ht="34" x14ac:dyDescent="0.2">
      <c r="A15" s="20" t="s">
        <v>11</v>
      </c>
      <c r="B15" s="23" t="s">
        <v>67</v>
      </c>
      <c r="C15" s="5"/>
      <c r="D15" s="5">
        <f>D13-D14</f>
        <v>496.5333333333333</v>
      </c>
      <c r="E15" s="5"/>
      <c r="F15" s="5">
        <f>F13-F14</f>
        <v>8.5779580797836363</v>
      </c>
      <c r="G15" s="5"/>
      <c r="H15" s="5">
        <f>H13-H14</f>
        <v>226.28094219740356</v>
      </c>
      <c r="I15" s="5"/>
      <c r="J15" s="5">
        <f>J13-J14</f>
        <v>20.462774633989167</v>
      </c>
      <c r="K15" s="5"/>
      <c r="L15" s="5">
        <f>L13-L14</f>
        <v>107.43764979059097</v>
      </c>
      <c r="M15" s="5"/>
      <c r="N15" s="5">
        <f>N13-N14</f>
        <v>211.06314201112454</v>
      </c>
      <c r="O15" s="5"/>
      <c r="P15" s="5">
        <f>P13-P14</f>
        <v>6.8590621823485218</v>
      </c>
    </row>
    <row r="16" spans="1:17" x14ac:dyDescent="0.2">
      <c r="A16" s="22" t="s">
        <v>9</v>
      </c>
      <c r="B16" s="21"/>
      <c r="C16" s="5">
        <v>6.53</v>
      </c>
      <c r="D16" s="5">
        <f>C16</f>
        <v>6.53</v>
      </c>
      <c r="E16" s="5">
        <v>0.28000000000000003</v>
      </c>
      <c r="F16" s="5">
        <f>E16</f>
        <v>0.28000000000000003</v>
      </c>
      <c r="G16" s="5">
        <v>20</v>
      </c>
      <c r="H16" s="5">
        <f>G16</f>
        <v>20</v>
      </c>
      <c r="I16" s="5">
        <v>1.52</v>
      </c>
      <c r="J16" s="5">
        <f>I16</f>
        <v>1.52</v>
      </c>
      <c r="K16" s="5">
        <v>7</v>
      </c>
      <c r="L16" s="5">
        <f>K16</f>
        <v>7</v>
      </c>
      <c r="M16" s="5">
        <v>22</v>
      </c>
      <c r="N16" s="5">
        <f>M16</f>
        <v>22</v>
      </c>
      <c r="O16" s="5">
        <v>22</v>
      </c>
      <c r="P16" s="5">
        <f>O16</f>
        <v>22</v>
      </c>
    </row>
    <row r="17" spans="1:17" x14ac:dyDescent="0.2">
      <c r="A17" s="20" t="s">
        <v>8</v>
      </c>
      <c r="B17" s="7"/>
      <c r="C17" s="5"/>
      <c r="D17" s="5">
        <f>D15-D16</f>
        <v>490.00333333333333</v>
      </c>
      <c r="E17" s="5"/>
      <c r="F17" s="5">
        <f>F15-F16</f>
        <v>8.297958079783637</v>
      </c>
      <c r="G17" s="5"/>
      <c r="H17" s="5">
        <f>H15-H16</f>
        <v>206.28094219740356</v>
      </c>
      <c r="I17" s="5"/>
      <c r="J17" s="5">
        <f>J15-J16</f>
        <v>18.942774633989167</v>
      </c>
      <c r="K17" s="5"/>
      <c r="L17" s="5">
        <f>L15-L16</f>
        <v>100.43764979059097</v>
      </c>
      <c r="M17" s="5"/>
      <c r="N17" s="5">
        <f>N15-N16</f>
        <v>189.06314201112454</v>
      </c>
      <c r="O17" s="5"/>
      <c r="P17" s="5">
        <f>P15-P16</f>
        <v>-15.140937817651478</v>
      </c>
    </row>
    <row r="18" spans="1:17" x14ac:dyDescent="0.2">
      <c r="A18" s="22" t="s">
        <v>7</v>
      </c>
      <c r="C18">
        <v>2</v>
      </c>
      <c r="D18">
        <f>D17*C18/(100-C18)</f>
        <v>10.000068027210885</v>
      </c>
      <c r="E18">
        <v>1.5</v>
      </c>
      <c r="F18">
        <f>F17*E18/(100-E18)</f>
        <v>0.12636484385457314</v>
      </c>
      <c r="G18">
        <v>2.5</v>
      </c>
      <c r="H18">
        <f>H17*G18/(100-G18)</f>
        <v>5.2892549281385524</v>
      </c>
      <c r="I18">
        <v>2</v>
      </c>
      <c r="J18">
        <f>J17*I18/(100-I18)</f>
        <v>0.38658723742835033</v>
      </c>
      <c r="K18">
        <v>1.5</v>
      </c>
      <c r="L18">
        <f>L17*K18/(100-K18)</f>
        <v>1.5295073572171214</v>
      </c>
      <c r="M18">
        <v>2.5</v>
      </c>
      <c r="N18">
        <f>N17*M18/(100-M18)</f>
        <v>4.8477728720801165</v>
      </c>
      <c r="O18">
        <v>2.5</v>
      </c>
      <c r="P18">
        <f>P17*O18/(100-O18)</f>
        <v>-0.38822917481157637</v>
      </c>
      <c r="Q18" t="s">
        <v>56</v>
      </c>
    </row>
    <row r="19" spans="1:17" ht="17" x14ac:dyDescent="0.2">
      <c r="A19" s="20" t="s">
        <v>5</v>
      </c>
      <c r="B19" s="7" t="s">
        <v>71</v>
      </c>
      <c r="C19" s="5"/>
      <c r="D19" s="5">
        <f>D17+D18</f>
        <v>500.00340136054422</v>
      </c>
      <c r="E19" s="5"/>
      <c r="F19" s="5">
        <f>F17+F18</f>
        <v>8.4243229236382096</v>
      </c>
      <c r="G19" s="5"/>
      <c r="H19" s="5">
        <f>H17+H18</f>
        <v>211.57019712554211</v>
      </c>
      <c r="I19" s="5"/>
      <c r="J19" s="5">
        <f>J17+J18</f>
        <v>19.329361871417518</v>
      </c>
      <c r="K19" s="5"/>
      <c r="L19" s="5">
        <f>L17+L18</f>
        <v>101.96715714780809</v>
      </c>
      <c r="M19" s="5"/>
      <c r="N19" s="5">
        <f>N17+N18</f>
        <v>193.91091488320467</v>
      </c>
      <c r="O19" s="5"/>
      <c r="P19" s="5">
        <f>P17+P18</f>
        <v>-15.529166992463054</v>
      </c>
    </row>
    <row r="20" spans="1:17" x14ac:dyDescent="0.2">
      <c r="A20" s="22" t="s">
        <v>4</v>
      </c>
      <c r="B20" s="21"/>
      <c r="C20" s="5">
        <v>20</v>
      </c>
      <c r="D20" s="5">
        <f>D19*C20/(100-C20)</f>
        <v>125.00085034013605</v>
      </c>
      <c r="E20" s="5">
        <v>16</v>
      </c>
      <c r="F20" s="5">
        <f>F19*E20/(100-E20)</f>
        <v>1.6046329378358495</v>
      </c>
      <c r="G20" s="5">
        <v>16</v>
      </c>
      <c r="H20" s="5">
        <f>H19*G20/(100-G20)</f>
        <v>40.299085166769927</v>
      </c>
      <c r="I20" s="5">
        <v>15</v>
      </c>
      <c r="J20" s="5">
        <f>J19*I20/(100-I20)</f>
        <v>3.4110638596619149</v>
      </c>
      <c r="K20" s="5">
        <v>13</v>
      </c>
      <c r="L20" s="5">
        <f>L19*K20/(100-K20)</f>
        <v>15.236471757718451</v>
      </c>
      <c r="M20" s="5">
        <v>3</v>
      </c>
      <c r="N20" s="5">
        <f>N19*M20/(100-M20)</f>
        <v>5.9972447902022061</v>
      </c>
      <c r="O20" s="5">
        <v>3</v>
      </c>
      <c r="P20" s="5">
        <f>P19*O20/(100-O20)</f>
        <v>-0.48028351523081608</v>
      </c>
      <c r="Q20" t="s">
        <v>56</v>
      </c>
    </row>
    <row r="21" spans="1:17" ht="17" x14ac:dyDescent="0.2">
      <c r="A21" s="20" t="s">
        <v>3</v>
      </c>
      <c r="B21" s="7" t="s">
        <v>69</v>
      </c>
      <c r="C21" s="5"/>
      <c r="D21" s="5">
        <f>D19+D20</f>
        <v>625.00425170068024</v>
      </c>
      <c r="E21" s="5"/>
      <c r="F21" s="5">
        <f>F19+F20</f>
        <v>10.02895586147406</v>
      </c>
      <c r="G21" s="5"/>
      <c r="H21" s="5">
        <f>H19+H20</f>
        <v>251.86928229231205</v>
      </c>
      <c r="I21" s="5"/>
      <c r="J21" s="5">
        <f>J19+J20</f>
        <v>22.740425731079434</v>
      </c>
      <c r="K21" s="5"/>
      <c r="L21" s="5">
        <f>L19+L20</f>
        <v>117.20362890552654</v>
      </c>
      <c r="M21" s="5"/>
      <c r="N21" s="5">
        <f>N19+N20</f>
        <v>199.90815967340689</v>
      </c>
      <c r="O21" s="5"/>
      <c r="P21" s="5">
        <f>P19+P20</f>
        <v>-16.00945050769387</v>
      </c>
    </row>
    <row r="22" spans="1:17" ht="34" x14ac:dyDescent="0.2">
      <c r="A22" s="13" t="s">
        <v>2</v>
      </c>
      <c r="B22" s="21" t="s">
        <v>70</v>
      </c>
      <c r="C22" s="5">
        <v>19</v>
      </c>
      <c r="D22" s="5">
        <f>D21*C22/100</f>
        <v>118.75080782312925</v>
      </c>
      <c r="E22" s="5">
        <v>19</v>
      </c>
      <c r="F22" s="5">
        <f>F21*E22/100</f>
        <v>1.9055016136800713</v>
      </c>
      <c r="G22" s="5">
        <v>2.5</v>
      </c>
      <c r="H22" s="5">
        <f>H21*G22/100</f>
        <v>6.2967320573078016</v>
      </c>
      <c r="I22" s="5">
        <v>19</v>
      </c>
      <c r="J22" s="5">
        <f>J21*I22/100</f>
        <v>4.3206808889050921</v>
      </c>
      <c r="K22" s="5">
        <v>19</v>
      </c>
      <c r="L22" s="5">
        <f>L21*K22/100</f>
        <v>22.268689492050044</v>
      </c>
      <c r="M22" s="5">
        <v>19</v>
      </c>
      <c r="N22" s="5">
        <f>N21*M22/100</f>
        <v>37.982550337947309</v>
      </c>
      <c r="O22" s="5">
        <v>19</v>
      </c>
      <c r="P22" s="5">
        <f>P21*O22/100</f>
        <v>-3.0417955964618351</v>
      </c>
      <c r="Q22" t="s">
        <v>57</v>
      </c>
    </row>
    <row r="23" spans="1:17" s="1" customFormat="1" ht="17" x14ac:dyDescent="0.2">
      <c r="A23" s="20" t="s">
        <v>51</v>
      </c>
      <c r="B23" s="21" t="s">
        <v>68</v>
      </c>
      <c r="C23" s="6"/>
      <c r="D23" s="6">
        <f>D21+D22</f>
        <v>743.75505952380945</v>
      </c>
      <c r="E23" s="6"/>
      <c r="F23" s="6">
        <f>F21+F22</f>
        <v>11.934457475154131</v>
      </c>
      <c r="G23" s="6"/>
      <c r="H23" s="6">
        <f>H21+H22</f>
        <v>258.16601434961984</v>
      </c>
      <c r="I23" s="6"/>
      <c r="J23" s="6">
        <f>J21+J22</f>
        <v>27.061106619984525</v>
      </c>
      <c r="K23" s="6"/>
      <c r="L23" s="6">
        <f>L21+L22</f>
        <v>139.4723183975766</v>
      </c>
      <c r="M23" s="6"/>
      <c r="N23" s="6">
        <f>N21+N22</f>
        <v>237.8907100113542</v>
      </c>
      <c r="O23" s="6"/>
      <c r="P23" s="6">
        <f>P21+P22</f>
        <v>-19.051246104155705</v>
      </c>
    </row>
    <row r="24" spans="1:17" x14ac:dyDescent="0.2">
      <c r="E24" s="5"/>
    </row>
    <row r="25" spans="1:17" x14ac:dyDescent="0.2">
      <c r="A25" s="17"/>
      <c r="B25" s="21"/>
      <c r="C25" s="5"/>
      <c r="D25" s="5"/>
      <c r="E25" s="5"/>
    </row>
    <row r="26" spans="1:17" x14ac:dyDescent="0.2">
      <c r="E26" s="5"/>
    </row>
    <row r="27" spans="1:17" x14ac:dyDescent="0.2">
      <c r="E27" s="5"/>
    </row>
    <row r="28" spans="1:17" x14ac:dyDescent="0.2">
      <c r="A28" s="17"/>
      <c r="B28" s="21"/>
      <c r="C28" s="5"/>
      <c r="D28" s="5"/>
      <c r="E28" s="5"/>
    </row>
    <row r="29" spans="1:17" x14ac:dyDescent="0.2">
      <c r="E29" s="5"/>
    </row>
    <row r="30" spans="1:17" x14ac:dyDescent="0.2">
      <c r="E30" s="5"/>
    </row>
    <row r="31" spans="1:17" x14ac:dyDescent="0.2">
      <c r="A31" s="17"/>
      <c r="B31" s="21"/>
      <c r="C31" s="5"/>
      <c r="D31" s="5"/>
      <c r="E31" s="5"/>
    </row>
    <row r="32" spans="1:17" x14ac:dyDescent="0.2">
      <c r="E32" s="6"/>
    </row>
    <row r="51" spans="1:4" x14ac:dyDescent="0.2">
      <c r="A51" s="13"/>
      <c r="B51" s="24"/>
      <c r="C51" s="5"/>
      <c r="D51" s="5"/>
    </row>
    <row r="52" spans="1:4" x14ac:dyDescent="0.2">
      <c r="A52" s="20"/>
      <c r="B52" s="7"/>
      <c r="C52" s="5"/>
      <c r="D52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Vorwärtskalkulation</vt:lpstr>
      <vt:lpstr>Rückwärtskalkulation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2021-10-04T07:59:21Z</dcterms:created>
  <dcterms:modified xsi:type="dcterms:W3CDTF">2021-10-07T10:25:38Z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9f68-e666-4c30-b8d7-aa84f011a357_Enabled">
    <vt:lpwstr>true</vt:lpwstr>
  </property>
  <property fmtid="{D5CDD505-2E9C-101B-9397-08002B2CF9AE}" pid="3" name="MSIP_Label_45019f68-e666-4c30-b8d7-aa84f011a357_SetDate">
    <vt:lpwstr>2021-10-04T07:59:23Z</vt:lpwstr>
  </property>
  <property fmtid="{D5CDD505-2E9C-101B-9397-08002B2CF9AE}" pid="4" name="MSIP_Label_45019f68-e666-4c30-b8d7-aa84f011a357_Method">
    <vt:lpwstr>Standard</vt:lpwstr>
  </property>
  <property fmtid="{D5CDD505-2E9C-101B-9397-08002B2CF9AE}" pid="5" name="MSIP_Label_45019f68-e666-4c30-b8d7-aa84f011a357_Name">
    <vt:lpwstr>Intern</vt:lpwstr>
  </property>
  <property fmtid="{D5CDD505-2E9C-101B-9397-08002B2CF9AE}" pid="6" name="MSIP_Label_45019f68-e666-4c30-b8d7-aa84f011a357_SiteId">
    <vt:lpwstr>a1eb347b-8084-411c-b81a-c60eb204db5d</vt:lpwstr>
  </property>
  <property fmtid="{D5CDD505-2E9C-101B-9397-08002B2CF9AE}" pid="7" name="MSIP_Label_45019f68-e666-4c30-b8d7-aa84f011a357_ActionId">
    <vt:lpwstr>349d67ca-a0d1-4c2f-97a1-5d250f34d0ac</vt:lpwstr>
  </property>
  <property fmtid="{D5CDD505-2E9C-101B-9397-08002B2CF9AE}" pid="8" name="MSIP_Label_45019f68-e666-4c30-b8d7-aa84f011a357_ContentBits">
    <vt:lpwstr>2</vt:lpwstr>
  </property>
</Properties>
</file>