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My Drive\Research\ENGR492\Data\System-LifeSpan\"/>
    </mc:Choice>
  </mc:AlternateContent>
  <xr:revisionPtr revIDLastSave="0" documentId="13_ncr:1_{48E01728-C2DB-4F1D-95F1-AB5AF8E003F4}" xr6:coauthVersionLast="47" xr6:coauthVersionMax="47" xr10:uidLastSave="{00000000-0000-0000-0000-000000000000}"/>
  <bookViews>
    <workbookView xWindow="-110" yWindow="-110" windowWidth="22780" windowHeight="14540" tabRatio="834" activeTab="4" xr2:uid="{00000000-000D-0000-FFFF-FFFF00000000}"/>
  </bookViews>
  <sheets>
    <sheet name="results_obperiod_18000000_rando" sheetId="4" r:id="rId1"/>
    <sheet name="results_obperiod_18000000_ees" sheetId="3" r:id="rId2"/>
    <sheet name="results_obperiod_6000000_mqtt" sheetId="2" r:id="rId3"/>
    <sheet name="Device Consumption Stats" sheetId="1" r:id="rId4"/>
    <sheet name="System Lifespan" sheetId="5" r:id="rId5"/>
  </sheets>
  <definedNames>
    <definedName name="_xlchart.v1.0" hidden="1">'Device Consumption Stats'!$A$1</definedName>
    <definedName name="_xlchart.v1.1" hidden="1">'Device Consumption Stats'!$A$2:$A$41</definedName>
    <definedName name="_xlchart.v1.2" hidden="1">'Device Consumption Stats'!$B$1</definedName>
    <definedName name="_xlchart.v1.3" hidden="1">'Device Consumption Stats'!$B$2:$B$41</definedName>
    <definedName name="_xlchart.v1.4" hidden="1">'Device Consumption Stats'!$C$1</definedName>
    <definedName name="_xlchart.v1.5" hidden="1">'Device Consumption Stats'!$C$2:$C$41</definedName>
    <definedName name="ExternalData_1" localSheetId="2" hidden="1">'results_obperiod_6000000_mqtt'!$A$1:$P$6</definedName>
    <definedName name="ExternalData_2" localSheetId="1" hidden="1">'results_obperiod_18000000_ees'!$A$1:$P$6</definedName>
    <definedName name="ExternalData_3" localSheetId="0" hidden="1">results_obperiod_18000000_rando!$A$1:$P$30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" l="1"/>
  <c r="B2" i="5"/>
  <c r="A2" i="5"/>
  <c r="C37" i="1" a="1"/>
  <c r="C37" i="1" s="1"/>
  <c r="C32" i="1" a="1"/>
  <c r="C32" i="1" s="1"/>
  <c r="C27" i="1" a="1"/>
  <c r="C27" i="1" s="1"/>
  <c r="C22" i="1" a="1"/>
  <c r="C22" i="1" s="1"/>
  <c r="C17" i="1" a="1"/>
  <c r="C17" i="1" s="1"/>
  <c r="C12" i="1" a="1"/>
  <c r="C12" i="1" s="1"/>
  <c r="C7" i="1" a="1"/>
  <c r="C7" i="1" s="1"/>
  <c r="C2" i="1" a="1"/>
  <c r="C2" i="1" s="1"/>
  <c r="B37" i="1" a="1"/>
  <c r="B37" i="1" s="1"/>
  <c r="B32" i="1" a="1"/>
  <c r="B32" i="1" s="1"/>
  <c r="B27" i="1" a="1"/>
  <c r="B27" i="1" s="1"/>
  <c r="B22" i="1" a="1"/>
  <c r="B22" i="1" s="1"/>
  <c r="B17" i="1" a="1"/>
  <c r="B17" i="1" s="1"/>
  <c r="B12" i="1" a="1"/>
  <c r="B12" i="1" s="1"/>
  <c r="B7" i="1" a="1"/>
  <c r="B7" i="1" s="1"/>
  <c r="B2" i="1" a="1"/>
  <c r="B2" i="1" s="1"/>
  <c r="A37" i="1" a="1"/>
  <c r="A37" i="1" s="1"/>
  <c r="A32" i="1" a="1"/>
  <c r="A32" i="1" s="1"/>
  <c r="A27" i="1" a="1"/>
  <c r="A27" i="1" s="1"/>
  <c r="A22" i="1" a="1"/>
  <c r="A22" i="1" s="1"/>
  <c r="A17" i="1" a="1"/>
  <c r="A17" i="1" s="1"/>
  <c r="A12" i="1" a="1"/>
  <c r="A12" i="1" s="1"/>
  <c r="A7" i="1" a="1"/>
  <c r="A7" i="1" s="1"/>
  <c r="A2" i="1" a="1"/>
  <c r="A2" i="1" s="1"/>
  <c r="C3" i="4"/>
  <c r="C4" i="4"/>
  <c r="C5" i="4"/>
  <c r="C6" i="4"/>
  <c r="C2" i="4"/>
  <c r="C3" i="3"/>
  <c r="C4" i="3"/>
  <c r="C5" i="3"/>
  <c r="C6" i="3"/>
  <c r="C2" i="3"/>
  <c r="C3" i="2"/>
  <c r="C4" i="2"/>
  <c r="C5" i="2"/>
  <c r="C6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C822B-FF0B-4B76-AFC4-60C872C07541}" keepAlive="1" name="Query - results_obperiod_18000000_ees" description="Connection to the 'results_obperiod_18000000_ees' query in the workbook." type="5" refreshedVersion="8" background="1" saveData="1">
    <dbPr connection="Provider=Microsoft.Mashup.OleDb.1;Data Source=$Workbook$;Location=results_obperiod_18000000_ees;Extended Properties=&quot;&quot;" command="SELECT * FROM [results_obperiod_18000000_ees]"/>
  </connection>
  <connection id="2" xr16:uid="{F662846B-E8C1-48C7-AAFE-57D375F84993}" keepAlive="1" name="Query - results_obperiod_18000000_random" description="Connection to the 'results_obperiod_18000000_random' query in the workbook." type="5" refreshedVersion="8" background="1" saveData="1">
    <dbPr connection="Provider=Microsoft.Mashup.OleDb.1;Data Source=$Workbook$;Location=results_obperiod_18000000_random;Extended Properties=&quot;&quot;" command="SELECT * FROM [results_obperiod_18000000_random]"/>
  </connection>
  <connection id="3" xr16:uid="{41FCACF0-D399-417F-86EC-2DC2472A000D}" keepAlive="1" name="Query - results_obperiod_6000000_mqtt" description="Connection to the 'results_obperiod_6000000_mqtt' query in the workbook." type="5" refreshedVersion="8" background="1" saveData="1">
    <dbPr connection="Provider=Microsoft.Mashup.OleDb.1;Data Source=$Workbook$;Location=results_obperiod_6000000_mqtt;Extended Properties=&quot;&quot;" command="SELECT * FROM [results_obperiod_6000000_mqt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<sst xmlns="http://schemas.openxmlformats.org/spreadsheetml/2006/main" count="71" uniqueCount="28">
  <si>
    <t>Column1</t>
  </si>
  <si>
    <t>mqtt_algo</t>
  </si>
  <si>
    <t>cc</t>
  </si>
  <si>
    <t>random</t>
  </si>
  <si>
    <t>algo</t>
  </si>
  <si>
    <t>time end</t>
  </si>
  <si>
    <t>round</t>
  </si>
  <si>
    <t>topic</t>
  </si>
  <si>
    <t>pub</t>
  </si>
  <si>
    <t>sub</t>
  </si>
  <si>
    <t>total consumption</t>
  </si>
  <si>
    <t>dev 1</t>
  </si>
  <si>
    <t>dev 0</t>
  </si>
  <si>
    <t>dev 2</t>
  </si>
  <si>
    <t>dev 3</t>
  </si>
  <si>
    <t>dev 4</t>
  </si>
  <si>
    <t>dev 5</t>
  </si>
  <si>
    <t>dev 6</t>
  </si>
  <si>
    <t>dev 7</t>
  </si>
  <si>
    <t>time end (hours)</t>
  </si>
  <si>
    <t>Device Consumptions</t>
  </si>
  <si>
    <t>Random</t>
  </si>
  <si>
    <t>MQTT</t>
  </si>
  <si>
    <t>EES</t>
  </si>
  <si>
    <t>Random (Average Lifespan)</t>
  </si>
  <si>
    <t>MQTT (Average Lifespan)</t>
  </si>
  <si>
    <t>EES (Average Lifespan)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</si>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</sst>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90461233528879E-2"/>
          <c:y val="4.5505698867646528E-2"/>
          <c:w val="0.89809176401175606"/>
          <c:h val="0.920023064005928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'System Lifespan'!$A$1</c:f>
              <c:strCache>
                <c:ptCount val="1"/>
                <c:pt idx="0">
                  <c:v>Random (Average Lifespan)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solidFill>
                  <a:schemeClr val="accent2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'System Lifespan'!$A$2</c:f>
              <c:numCache>
                <c:formatCode>General</c:formatCode>
                <c:ptCount val="1"/>
                <c:pt idx="0">
                  <c:v>2.3959742222222227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7D-4ADE-AF74-CCD1C274BB7C}"/>
            </c:ext>
          </c:extLst>
        </c:ser>
        <c:ser>
          <c:idx val="1"/>
          <c:order val="1"/>
          <c:tx>
            <c:strRef>
              <c:f>'System Lifespan'!$B$1</c:f>
              <c:strCache>
                <c:ptCount val="1"/>
                <c:pt idx="0">
                  <c:v>MQTT (Average Lifespan)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8289597652711089E-3"/>
                  <c:y val="5.506299538808215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303-4DA6-AC0B-53341E4B17BF}"/>
                </c:ext>
              </c:extLst>
            </c:dLbl>
            <c:spPr>
              <a:noFill/>
              <a:ln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'System Lifespan'!$B$2</c:f>
              <c:numCache>
                <c:formatCode>General</c:formatCode>
                <c:ptCount val="1"/>
                <c:pt idx="0">
                  <c:v>1.2221406666666668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D-4ADE-AF74-CCD1C274BB7C}"/>
            </c:ext>
          </c:extLst>
        </c:ser>
        <c:ser>
          <c:idx val="2"/>
          <c:order val="2"/>
          <c:tx>
            <c:strRef>
              <c:f>'System Lifespan'!$C$1</c:f>
              <c:strCache>
                <c:ptCount val="1"/>
                <c:pt idx="0">
                  <c:v>EES (Average Lifespan)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solidFill>
                  <a:schemeClr val="accent6"/>
                </a:solidFill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'System Lifespan'!$C$2</c:f>
              <c:numCache>
                <c:formatCode>General</c:formatCode>
                <c:ptCount val="1"/>
                <c:pt idx="0">
                  <c:v>3.4054602777777783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7D-4ADE-AF74-CCD1C274BB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44014015"/>
        <c:axId val="1544010655"/>
      </c:barChart>
      <c:catAx>
        <c:axId val="1544014015"/>
        <c:scaling>
          <c:orientation val="minMax"/>
        </c:scaling>
        <c:delete val="1"/>
        <c:axPos val="b"/>
        <c:majorTickMark val="none"/>
        <c:minorTickMark val="none"/>
        <c:tickLblPos val="nextTo"/>
        <c:crossAx val="1544010655"/>
        <c:crosses val="autoZero"/>
        <c:auto val="1"/>
        <c:lblAlgn val="ctr"/>
        <c:lblOffset val="100"/>
        <c:noMultiLvlLbl val="0"/>
      </c:catAx>
      <c:valAx>
        <c:axId val="154401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System Lifespan (hours)</a:t>
                </a:r>
              </a:p>
            </c:rich>
          </c:tx>
          <c:layout>
            <c:manualLayout>
              <c:xMode val="edge"/>
              <c:yMode val="edge"/>
              <c:x val="6.9346322399523683E-3"/>
              <c:y val="0.21918876445341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14015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9.8129754616892884E-2"/>
          <c:y val="6.2451689585068686E-2"/>
          <c:w val="0.36779105732829109"/>
          <c:h val="0.20491543345049368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00000001-182C-46EA-838F-B52F5BA476D4}">
          <cx:tx>
            <cx:txData>
              <cx:f>_xlchart.v1.0</cx:f>
              <cx:v>Random</cx:v>
            </cx:txData>
          </cx:tx>
          <cx:dataId val="0"/>
          <cx:layoutPr>
            <cx:visibility meanLine="1" outliers="0"/>
            <cx:statistics quartileMethod="exclusive"/>
          </cx:layoutPr>
        </cx:series>
        <cx:series layoutId="boxWhisker" uniqueId="{00000002-182C-46EA-838F-B52F5BA476D4}">
          <cx:tx>
            <cx:txData>
              <cx:f>_xlchart.v1.2</cx:f>
              <cx:v>MQTT</cx:v>
            </cx:txData>
          </cx:tx>
          <cx:dataId val="1"/>
          <cx:layoutPr>
            <cx:visibility meanLine="1" outliers="0"/>
            <cx:statistics quartileMethod="exclusive"/>
          </cx:layoutPr>
        </cx:series>
        <cx:series layoutId="boxWhisker" uniqueId="{00000003-182C-46EA-838F-B52F5BA476D4}">
          <cx:tx>
            <cx:txData>
              <cx:f>_xlchart.v1.4</cx:f>
              <cx:v>EES</cx:v>
            </cx:txData>
          </cx:tx>
          <cx:dataId val="2"/>
          <cx:layoutPr>
            <cx:visibility meanLine="1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473074</xdr:colOff>
      <xdr:row>13</xdr:row>
      <xdr:rowOff>142874</xdr:rowOff>
    </xdr:from>
    <xdr:to>
      <xdr:col>17</xdr:col>
      <xdr:colOff>12699</xdr:colOff>
      <xdr:row>30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DE7DB4-EB5F-8C31-AFF6-B109A1423A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0674" y="2536824"/>
              <a:ext cx="6245225" cy="3121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1411134</xdr:colOff>
      <xdr:row>4</xdr:row>
      <xdr:rowOff>156394</xdr:rowOff>
    </xdr:from>
    <xdr:to>
      <xdr:col>11</xdr:col>
      <xdr:colOff>609191</xdr:colOff>
      <xdr:row>29</xdr:row>
      <xdr:rowOff>80912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20D35C-1116-D47A-A07D-B220A893E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57561CE-4378-49C8-87C7-EE3C8914830D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16" dataBound="0" tableColumnId="17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C5C4550-BD3E-4344-849A-805139C920C5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16" dataBound="0" tableColumnId="16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8A9F7FF-12F7-4559-A0FE-57BF59A324C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16" dataBound="0" tableColumnId="16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910E96-7811-4441-AC43-878C3ED6857D}" name="results_obperiod_18000000_random" displayName="results_obperiod_18000000_random" ref="A1:P30" tableType="queryTable" totalsRowShown="0">
  <autoFilter ref="A1:P30" xr:uid="{67910E96-7811-4441-AC43-878C3ED6857D}"/>
  <tableColumns count="16">
    <tableColumn id="1" xr3:uid="{B00FF3E4-E074-4141-95B5-FF1838BDC694}" uniqueName="1" name="algo" queryTableFieldId="1" dataDxfId="2"/>
    <tableColumn id="2" xr3:uid="{CF3D337C-2B2D-42DF-81B5-05DFAB5D9FE2}" uniqueName="2" name="time end" queryTableFieldId="2"/>
    <tableColumn id="17" xr3:uid="{25B30D60-5CAA-47AB-9C45-0E7999FD116C}" uniqueName="17" name="Column1" queryTableFieldId="16">
      <calculatedColumnFormula>results_obperiod_18000000_random[[#This Row],[time end]]/3600000</calculatedColumnFormula>
    </tableColumn>
    <tableColumn id="3" xr3:uid="{4696717A-EE71-4464-98CD-D87A2D12E8D8}" uniqueName="3" name="round" queryTableFieldId="3"/>
    <tableColumn id="4" xr3:uid="{4645566F-19AC-435A-91E9-7D23BA0EA643}" uniqueName="4" name="topic" queryTableFieldId="4"/>
    <tableColumn id="5" xr3:uid="{2198B8B7-548B-4242-9C97-69A4DCC21B14}" uniqueName="5" name="pub" queryTableFieldId="5"/>
    <tableColumn id="6" xr3:uid="{7C8A2A28-A3EB-45AB-8BF2-775E7C3F4D35}" uniqueName="6" name="sub" queryTableFieldId="6"/>
    <tableColumn id="7" xr3:uid="{0BDE1DA5-F272-4CD4-B096-EF1AFEEE9DB0}" uniqueName="7" name="total consumption" queryTableFieldId="7"/>
    <tableColumn id="8" xr3:uid="{F803CF35-47BE-468F-9836-BB8DE5572A2D}" uniqueName="8" name="dev 0" queryTableFieldId="8"/>
    <tableColumn id="9" xr3:uid="{6E6722F7-0C92-4E39-8632-E26C3FF2F4D1}" uniqueName="9" name="dev 1" queryTableFieldId="9"/>
    <tableColumn id="10" xr3:uid="{3F053369-2006-4002-A26E-B63C664A703A}" uniqueName="10" name="dev 2" queryTableFieldId="10"/>
    <tableColumn id="11" xr3:uid="{6EC3EFF4-E671-431A-8A74-95B9682AFB8A}" uniqueName="11" name="dev 3" queryTableFieldId="11"/>
    <tableColumn id="12" xr3:uid="{DE22C39C-ECCF-4322-966C-B9EB7747BB4B}" uniqueName="12" name="dev 4" queryTableFieldId="12"/>
    <tableColumn id="13" xr3:uid="{A662562B-A9FD-4CB2-8DED-80654E74B62E}" uniqueName="13" name="dev 5" queryTableFieldId="13"/>
    <tableColumn id="14" xr3:uid="{66DDBD57-3980-4F70-AAA7-827C4B44E47F}" uniqueName="14" name="dev 6" queryTableFieldId="14"/>
    <tableColumn id="15" xr3:uid="{835D7452-7C4E-4BBC-B711-8E5AECC5788E}" uniqueName="15" name="dev 7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EF1D79-32F3-4810-BD0B-FA6D2C188791}" name="results_obperiod_18000000_ees" displayName="results_obperiod_18000000_ees" ref="A1:P6" tableType="queryTable" totalsRowShown="0">
  <autoFilter ref="A1:P6" xr:uid="{B6EF1D79-32F3-4810-BD0B-FA6D2C188791}"/>
  <tableColumns count="16">
    <tableColumn id="1" xr3:uid="{78F16858-2314-4207-BD92-0E9BBAAC2DB0}" uniqueName="1" name="algo" queryTableFieldId="1" dataDxfId="1"/>
    <tableColumn id="2" xr3:uid="{0892BA85-44FB-4754-B9CA-2E60FE84FAB9}" uniqueName="2" name="time end" queryTableFieldId="2"/>
    <tableColumn id="16" xr3:uid="{80201B87-9988-45A0-823E-2987583E276E}" uniqueName="16" name="time end (hours)" queryTableFieldId="16">
      <calculatedColumnFormula>results_obperiod_18000000_ees[[#This Row],[time end]]/3600000</calculatedColumnFormula>
    </tableColumn>
    <tableColumn id="3" xr3:uid="{BDB2393B-D631-44A7-9B9F-63728167E223}" uniqueName="3" name="round" queryTableFieldId="3"/>
    <tableColumn id="4" xr3:uid="{EEC1933A-D150-499E-80AD-AB925EA16155}" uniqueName="4" name="topic" queryTableFieldId="4"/>
    <tableColumn id="5" xr3:uid="{D6DCA3F0-5232-4FEE-9E87-FE4160F03AB8}" uniqueName="5" name="pub" queryTableFieldId="5"/>
    <tableColumn id="6" xr3:uid="{DC877705-C54D-4354-967B-797104E6A717}" uniqueName="6" name="sub" queryTableFieldId="6"/>
    <tableColumn id="7" xr3:uid="{32D456A4-28E7-4B68-8D1D-79C9484D2783}" uniqueName="7" name="total consumption" queryTableFieldId="7"/>
    <tableColumn id="8" xr3:uid="{015B0E09-931F-4BC1-8C8E-7AF65D55D205}" uniqueName="8" name="dev 0" queryTableFieldId="8"/>
    <tableColumn id="9" xr3:uid="{AA47967C-3323-4751-BF27-722AA520EFDB}" uniqueName="9" name="dev 1" queryTableFieldId="9"/>
    <tableColumn id="10" xr3:uid="{F76C53C0-0588-490B-8EB7-DC9A9031B241}" uniqueName="10" name="dev 2" queryTableFieldId="10"/>
    <tableColumn id="11" xr3:uid="{512CB737-8EFA-48C3-9A80-9C6BA71AF6C1}" uniqueName="11" name="dev 3" queryTableFieldId="11"/>
    <tableColumn id="12" xr3:uid="{4583C886-8066-451A-B140-A44DF0A0A0F7}" uniqueName="12" name="dev 4" queryTableFieldId="12"/>
    <tableColumn id="13" xr3:uid="{BC90BB06-0E93-4DEC-B3F9-631CF3549BCA}" uniqueName="13" name="dev 5" queryTableFieldId="13"/>
    <tableColumn id="14" xr3:uid="{56F3F65C-0944-4403-BBCD-AB6DAFFF310A}" uniqueName="14" name="dev 6" queryTableFieldId="14"/>
    <tableColumn id="15" xr3:uid="{B4D7D600-ECF7-4886-A64C-9E8A4941C1B8}" uniqueName="15" name="dev 7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FFFBF-9455-4498-848C-14A9E425EF33}" name="results_obperiod_6000000_mqtt" displayName="results_obperiod_6000000_mqtt" ref="A1:P6" tableType="queryTable" totalsRowShown="0">
  <autoFilter ref="A1:P6" xr:uid="{9FCFFFBF-9455-4498-848C-14A9E425EF33}"/>
  <tableColumns count="16">
    <tableColumn id="1" xr3:uid="{3F014E16-8FCD-4648-BF8E-0430BBB50AEA}" uniqueName="1" name="algo" queryTableFieldId="1" dataDxfId="0"/>
    <tableColumn id="2" xr3:uid="{19506693-E98A-4A6B-A6FF-D65884A63BFD}" uniqueName="2" name="time end" queryTableFieldId="2"/>
    <tableColumn id="16" xr3:uid="{9117BFCF-8290-4D13-87CA-F49CF4E45B0F}" uniqueName="16" name="time end (hours)" queryTableFieldId="16">
      <calculatedColumnFormula>results_obperiod_6000000_mqtt[[#This Row],[time end]]/3600000</calculatedColumnFormula>
    </tableColumn>
    <tableColumn id="3" xr3:uid="{F2A3A105-E955-4F87-BBFB-6E6600845842}" uniqueName="3" name="round" queryTableFieldId="3"/>
    <tableColumn id="4" xr3:uid="{5AD8A3D6-4D5F-44C2-886C-DE6FAABEF8BB}" uniqueName="4" name="topic" queryTableFieldId="4"/>
    <tableColumn id="5" xr3:uid="{0ACB28A0-F7BE-400A-9F21-DCE94B4389B9}" uniqueName="5" name="pub" queryTableFieldId="5"/>
    <tableColumn id="6" xr3:uid="{E1228CC0-873E-4B22-A5C1-FA099DDBC757}" uniqueName="6" name="sub" queryTableFieldId="6"/>
    <tableColumn id="7" xr3:uid="{E2BECE2C-3023-4C5F-942A-B42C3A0BC9B5}" uniqueName="7" name="total consumption" queryTableFieldId="7"/>
    <tableColumn id="8" xr3:uid="{7211F34B-9C15-4241-B8AA-A409B9AA299C}" uniqueName="8" name="dev 0" queryTableFieldId="8"/>
    <tableColumn id="9" xr3:uid="{4A348FF1-F8E4-43A5-BD06-70BD018546B2}" uniqueName="9" name="dev 1" queryTableFieldId="9"/>
    <tableColumn id="10" xr3:uid="{E64EA907-AB8B-4131-B656-419754E2D67F}" uniqueName="10" name="dev 2" queryTableFieldId="10"/>
    <tableColumn id="11" xr3:uid="{458F4145-987D-4FAE-8AD7-A2C6E52F036B}" uniqueName="11" name="dev 3" queryTableFieldId="11"/>
    <tableColumn id="12" xr3:uid="{C67AC234-E58B-4F4E-9491-926298DD7278}" uniqueName="12" name="dev 4" queryTableFieldId="12"/>
    <tableColumn id="13" xr3:uid="{DBD60ACA-56CD-4C52-83DA-2084CDAD02A5}" uniqueName="13" name="dev 5" queryTableFieldId="13"/>
    <tableColumn id="14" xr3:uid="{A78EEC9E-8339-471B-A045-6B6D8493CC01}" uniqueName="14" name="dev 6" queryTableFieldId="14"/>
    <tableColumn id="15" xr3:uid="{80CA9A4B-CE1C-41C9-B0C2-830648941AB0}" uniqueName="15" name="dev 7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781E-E46F-484F-93DF-237918EADCDA}">
  <dimension ref="A1:R6"/>
  <sheetViews>
    <sheetView workbookViewId="0">
      <selection activeCell="K19" sqref="K19"/>
    </sheetView>
  </sheetViews>
  <sheetFormatPr defaultRowHeight="14.5" x14ac:dyDescent="0.35"/>
  <cols>
    <col min="1" max="2" width="10.54296875" bestFit="1" customWidth="1"/>
    <col min="3" max="3" width="10.54296875" customWidth="1"/>
    <col min="4" max="10" width="10.54296875" bestFit="1" customWidth="1"/>
    <col min="11" max="16" width="11.54296875" bestFit="1" customWidth="1"/>
  </cols>
  <sheetData>
    <row r="1" spans="1:18" x14ac:dyDescent="0.3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R1" t="s">
        <v>20</v>
      </c>
    </row>
    <row r="2" spans="1:18" x14ac:dyDescent="0.35">
      <c r="A2" t="s">
        <v>3</v>
      </c>
      <c r="B2">
        <v>8811152</v>
      </c>
      <c r="C2">
        <f>results_obperiod_18000000_random[[#This Row],[time end]]/3600000</f>
        <v>2.4475422222222223</v>
      </c>
      <c r="D2">
        <v>0</v>
      </c>
      <c r="E2">
        <v>8</v>
      </c>
      <c r="F2">
        <v>8</v>
      </c>
      <c r="G2">
        <v>8</v>
      </c>
      <c r="H2">
        <v>451.61449999999076</v>
      </c>
      <c r="I2">
        <v>25.328500000001437</v>
      </c>
      <c r="J2">
        <v>99.99749999999797</v>
      </c>
      <c r="K2">
        <v>21.609000000000606</v>
      </c>
      <c r="L2">
        <v>62.56049999999545</v>
      </c>
      <c r="M2">
        <v>33.00350000000256</v>
      </c>
      <c r="N2">
        <v>28.964000000002287</v>
      </c>
      <c r="O2">
        <v>83.164499999993524</v>
      </c>
      <c r="P2">
        <v>96.986999999996954</v>
      </c>
    </row>
    <row r="3" spans="1:18" x14ac:dyDescent="0.35">
      <c r="A3" t="s">
        <v>3</v>
      </c>
      <c r="B3">
        <v>11628850</v>
      </c>
      <c r="C3">
        <f>results_obperiod_18000000_random[[#This Row],[time end]]/3600000</f>
        <v>3.2302361111111111</v>
      </c>
      <c r="D3">
        <v>1</v>
      </c>
      <c r="E3">
        <v>8</v>
      </c>
      <c r="F3">
        <v>8</v>
      </c>
      <c r="G3">
        <v>8</v>
      </c>
      <c r="H3">
        <v>677.08949999993069</v>
      </c>
      <c r="I3">
        <v>97.14449999999006</v>
      </c>
      <c r="J3">
        <v>55.488999999995308</v>
      </c>
      <c r="K3">
        <v>99.996999999989697</v>
      </c>
      <c r="L3">
        <v>95.235499999989813</v>
      </c>
      <c r="M3">
        <v>59.628999999994669</v>
      </c>
      <c r="N3">
        <v>98.393999999990299</v>
      </c>
      <c r="O3">
        <v>88.627999999990223</v>
      </c>
      <c r="P3">
        <v>82.572499999990711</v>
      </c>
    </row>
    <row r="4" spans="1:18" x14ac:dyDescent="0.35">
      <c r="A4" t="s">
        <v>3</v>
      </c>
      <c r="B4">
        <v>6009943</v>
      </c>
      <c r="C4">
        <f>results_obperiod_18000000_random[[#This Row],[time end]]/3600000</f>
        <v>1.6694286111111112</v>
      </c>
      <c r="D4">
        <v>2</v>
      </c>
      <c r="E4">
        <v>8</v>
      </c>
      <c r="F4">
        <v>8</v>
      </c>
      <c r="G4">
        <v>8</v>
      </c>
      <c r="H4">
        <v>588.19500000005098</v>
      </c>
      <c r="I4">
        <v>43.904999999999298</v>
      </c>
      <c r="J4">
        <v>99.454500000016338</v>
      </c>
      <c r="K4">
        <v>83.902500000005077</v>
      </c>
      <c r="L4">
        <v>99.999000000017332</v>
      </c>
      <c r="M4">
        <v>11.006499999999553</v>
      </c>
      <c r="N4">
        <v>94.420000000010774</v>
      </c>
      <c r="O4">
        <v>81.987000000003036</v>
      </c>
      <c r="P4">
        <v>73.520499999999515</v>
      </c>
    </row>
    <row r="5" spans="1:18" x14ac:dyDescent="0.35">
      <c r="A5" t="s">
        <v>3</v>
      </c>
      <c r="B5">
        <v>8992235</v>
      </c>
      <c r="C5">
        <f>results_obperiod_18000000_random[[#This Row],[time end]]/3600000</f>
        <v>2.4978430555555557</v>
      </c>
      <c r="D5">
        <v>3</v>
      </c>
      <c r="E5">
        <v>8</v>
      </c>
      <c r="F5">
        <v>8</v>
      </c>
      <c r="G5">
        <v>8</v>
      </c>
      <c r="H5">
        <v>551.75999999997384</v>
      </c>
      <c r="I5">
        <v>65.537999999994412</v>
      </c>
      <c r="J5">
        <v>95.484999999997612</v>
      </c>
      <c r="K5">
        <v>99.997999999998768</v>
      </c>
      <c r="L5">
        <v>47.739499999997875</v>
      </c>
      <c r="M5">
        <v>57.353999999995963</v>
      </c>
      <c r="N5">
        <v>79.530999999995288</v>
      </c>
      <c r="O5">
        <v>58.369499999995874</v>
      </c>
      <c r="P5">
        <v>47.744999999998122</v>
      </c>
    </row>
    <row r="6" spans="1:18" x14ac:dyDescent="0.35">
      <c r="A6" t="s">
        <v>3</v>
      </c>
      <c r="B6">
        <v>7685356</v>
      </c>
      <c r="C6">
        <f>results_obperiod_18000000_random[[#This Row],[time end]]/3600000</f>
        <v>2.1348211111111111</v>
      </c>
      <c r="D6">
        <v>4</v>
      </c>
      <c r="E6">
        <v>8</v>
      </c>
      <c r="F6">
        <v>8</v>
      </c>
      <c r="G6">
        <v>8</v>
      </c>
      <c r="H6">
        <v>545.44749999999397</v>
      </c>
      <c r="I6">
        <v>99.995500000003574</v>
      </c>
      <c r="J6">
        <v>84.958499999996889</v>
      </c>
      <c r="K6">
        <v>69.9444999999956</v>
      </c>
      <c r="L6">
        <v>44.838499999999193</v>
      </c>
      <c r="M6">
        <v>40.384500000000187</v>
      </c>
      <c r="N6">
        <v>44.00849999999928</v>
      </c>
      <c r="O6">
        <v>99.623500000003219</v>
      </c>
      <c r="P6">
        <v>61.693999999996045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7CD4-17DB-4D02-A87D-8F27B466E5E1}">
  <dimension ref="A1:P6"/>
  <sheetViews>
    <sheetView workbookViewId="0">
      <selection activeCell="C2" sqref="C2"/>
    </sheetView>
  </sheetViews>
  <sheetFormatPr defaultRowHeight="14.5" x14ac:dyDescent="0.35"/>
  <cols>
    <col min="1" max="2" width="10.54296875" bestFit="1" customWidth="1"/>
    <col min="3" max="3" width="10.54296875" customWidth="1"/>
    <col min="4" max="10" width="10.54296875" bestFit="1" customWidth="1"/>
    <col min="11" max="16" width="11.54296875" bestFit="1" customWidth="1"/>
  </cols>
  <sheetData>
    <row r="1" spans="1:16" x14ac:dyDescent="0.35">
      <c r="A1" t="s">
        <v>4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5">
      <c r="A2" t="s">
        <v>2</v>
      </c>
      <c r="B2">
        <v>6999889</v>
      </c>
      <c r="C2">
        <f>results_obperiod_18000000_ees[[#This Row],[time end]]/3600000</f>
        <v>1.9444136111111112</v>
      </c>
      <c r="D2">
        <v>0</v>
      </c>
      <c r="E2">
        <v>8</v>
      </c>
      <c r="F2">
        <v>8</v>
      </c>
      <c r="G2">
        <v>8</v>
      </c>
      <c r="H2">
        <v>519.1840000000235</v>
      </c>
      <c r="I2">
        <v>99.997500000003114</v>
      </c>
      <c r="J2">
        <v>99.997000000003112</v>
      </c>
      <c r="K2">
        <v>53.19750000000429</v>
      </c>
      <c r="L2">
        <v>53.197500000004126</v>
      </c>
      <c r="M2">
        <v>53.19850000000411</v>
      </c>
      <c r="N2">
        <v>53.196500000001429</v>
      </c>
      <c r="O2">
        <v>53.19849999999996</v>
      </c>
      <c r="P2">
        <v>53.201000000003411</v>
      </c>
    </row>
    <row r="3" spans="1:16" x14ac:dyDescent="0.35">
      <c r="A3" t="s">
        <v>2</v>
      </c>
      <c r="B3">
        <v>14701824</v>
      </c>
      <c r="C3">
        <f>results_obperiod_18000000_ees[[#This Row],[time end]]/3600000</f>
        <v>4.0838400000000004</v>
      </c>
      <c r="D3">
        <v>1</v>
      </c>
      <c r="E3">
        <v>8</v>
      </c>
      <c r="F3">
        <v>8</v>
      </c>
      <c r="G3">
        <v>8</v>
      </c>
      <c r="H3">
        <v>722.63199999991502</v>
      </c>
      <c r="I3">
        <v>99.995999999976547</v>
      </c>
      <c r="J3">
        <v>99.990999999976538</v>
      </c>
      <c r="K3">
        <v>84.534499999996868</v>
      </c>
      <c r="L3">
        <v>84.530499999996564</v>
      </c>
      <c r="M3">
        <v>84.529499999996332</v>
      </c>
      <c r="N3">
        <v>84.533499999999322</v>
      </c>
      <c r="O3">
        <v>84.526499999991515</v>
      </c>
      <c r="P3">
        <v>99.990499999981324</v>
      </c>
    </row>
    <row r="4" spans="1:16" x14ac:dyDescent="0.35">
      <c r="A4" t="s">
        <v>2</v>
      </c>
      <c r="B4">
        <v>16148286</v>
      </c>
      <c r="C4">
        <f>results_obperiod_18000000_ees[[#This Row],[time end]]/3600000</f>
        <v>4.4856350000000003</v>
      </c>
      <c r="D4">
        <v>2</v>
      </c>
      <c r="E4">
        <v>8</v>
      </c>
      <c r="F4">
        <v>8</v>
      </c>
      <c r="G4">
        <v>8</v>
      </c>
      <c r="H4">
        <v>799.94250000009811</v>
      </c>
      <c r="I4">
        <v>99.99149999998987</v>
      </c>
      <c r="J4">
        <v>99.990000000019208</v>
      </c>
      <c r="K4">
        <v>99.994500000018874</v>
      </c>
      <c r="L4">
        <v>99.990500000006193</v>
      </c>
      <c r="M4">
        <v>99.99450000001832</v>
      </c>
      <c r="N4">
        <v>99.994000000019838</v>
      </c>
      <c r="O4">
        <v>99.995000000009014</v>
      </c>
      <c r="P4">
        <v>99.992500000016804</v>
      </c>
    </row>
    <row r="5" spans="1:16" x14ac:dyDescent="0.35">
      <c r="A5" t="s">
        <v>2</v>
      </c>
      <c r="B5">
        <v>6300000</v>
      </c>
      <c r="C5">
        <f>results_obperiod_18000000_ees[[#This Row],[time end]]/3600000</f>
        <v>1.75</v>
      </c>
      <c r="D5">
        <v>3</v>
      </c>
      <c r="E5">
        <v>8</v>
      </c>
      <c r="F5">
        <v>8</v>
      </c>
      <c r="G5">
        <v>8</v>
      </c>
      <c r="H5">
        <v>436.61350000001636</v>
      </c>
      <c r="I5">
        <v>48.087999999999212</v>
      </c>
      <c r="J5">
        <v>48.089500000003369</v>
      </c>
      <c r="K5">
        <v>48.089500000000399</v>
      </c>
      <c r="L5">
        <v>48.087500000003743</v>
      </c>
      <c r="M5">
        <v>48.087500000002713</v>
      </c>
      <c r="N5">
        <v>48.087999999999298</v>
      </c>
      <c r="O5">
        <v>99.997500000003114</v>
      </c>
      <c r="P5">
        <v>48.086000000004482</v>
      </c>
    </row>
    <row r="6" spans="1:16" x14ac:dyDescent="0.35">
      <c r="A6" t="s">
        <v>2</v>
      </c>
      <c r="B6">
        <v>17148286</v>
      </c>
      <c r="C6">
        <f>results_obperiod_18000000_ees[[#This Row],[time end]]/3600000</f>
        <v>4.7634127777777779</v>
      </c>
      <c r="D6">
        <v>4</v>
      </c>
      <c r="E6">
        <v>8</v>
      </c>
      <c r="F6">
        <v>8</v>
      </c>
      <c r="G6">
        <v>8</v>
      </c>
      <c r="H6">
        <v>809.95240000009812</v>
      </c>
      <c r="I6">
        <v>99.99149999998987</v>
      </c>
      <c r="J6">
        <v>99.990000000019208</v>
      </c>
      <c r="K6">
        <v>99.994500000018874</v>
      </c>
      <c r="L6">
        <v>99.990500000006193</v>
      </c>
      <c r="M6">
        <v>99.99450000001832</v>
      </c>
      <c r="N6">
        <v>99.994000000019838</v>
      </c>
      <c r="O6">
        <v>99.995000000009014</v>
      </c>
      <c r="P6">
        <v>99.992500000016804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C1FD-76DA-4087-B9B2-A17352F8B202}">
  <dimension ref="A1:P6"/>
  <sheetViews>
    <sheetView workbookViewId="0">
      <selection activeCell="G20" sqref="G20"/>
    </sheetView>
  </sheetViews>
  <sheetFormatPr defaultRowHeight="14.5" x14ac:dyDescent="0.35"/>
  <cols>
    <col min="1" max="2" width="10.54296875" bestFit="1" customWidth="1"/>
    <col min="3" max="3" width="10.54296875" customWidth="1"/>
    <col min="4" max="10" width="10.54296875" bestFit="1" customWidth="1"/>
    <col min="11" max="16" width="11.54296875" bestFit="1" customWidth="1"/>
  </cols>
  <sheetData>
    <row r="1" spans="1:16" x14ac:dyDescent="0.35">
      <c r="A1" t="s">
        <v>4</v>
      </c>
      <c r="B1" t="s">
        <v>5</v>
      </c>
      <c r="C1" t="s">
        <v>19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5">
      <c r="A2" t="s">
        <v>1</v>
      </c>
      <c r="B2">
        <v>4554834</v>
      </c>
      <c r="C2">
        <f>results_obperiod_6000000_mqtt[[#This Row],[time end]]/3600000</f>
        <v>1.2652316666666668</v>
      </c>
      <c r="D2">
        <v>0</v>
      </c>
      <c r="E2">
        <v>8</v>
      </c>
      <c r="F2">
        <v>8</v>
      </c>
      <c r="G2">
        <v>8</v>
      </c>
      <c r="H2">
        <v>640.82650000016213</v>
      </c>
      <c r="I2">
        <v>99.99750000004417</v>
      </c>
      <c r="J2">
        <v>67.889500000005583</v>
      </c>
      <c r="K2">
        <v>79.39750000001375</v>
      </c>
      <c r="L2">
        <v>55.47799999999981</v>
      </c>
      <c r="M2">
        <v>68.025500000006289</v>
      </c>
      <c r="N2">
        <v>73.011500000009818</v>
      </c>
      <c r="O2">
        <v>97.029500000038681</v>
      </c>
      <c r="P2">
        <v>99.99750000004417</v>
      </c>
    </row>
    <row r="3" spans="1:16" x14ac:dyDescent="0.35">
      <c r="A3" t="s">
        <v>1</v>
      </c>
      <c r="B3">
        <v>5757722</v>
      </c>
      <c r="C3">
        <f>results_obperiod_6000000_mqtt[[#This Row],[time end]]/3600000</f>
        <v>1.5993672222222222</v>
      </c>
      <c r="D3">
        <v>1</v>
      </c>
      <c r="E3">
        <v>8</v>
      </c>
      <c r="F3">
        <v>8</v>
      </c>
      <c r="G3">
        <v>8</v>
      </c>
      <c r="H3">
        <v>657.30750000005241</v>
      </c>
      <c r="I3">
        <v>87.177000000008107</v>
      </c>
      <c r="J3">
        <v>83.247500000005374</v>
      </c>
      <c r="K3">
        <v>69.548000000000343</v>
      </c>
      <c r="L3">
        <v>99.996500000021413</v>
      </c>
      <c r="M3">
        <v>68.859999999999587</v>
      </c>
      <c r="N3">
        <v>88.360500000009139</v>
      </c>
      <c r="O3">
        <v>78.037500000003902</v>
      </c>
      <c r="P3">
        <v>82.08050000000452</v>
      </c>
    </row>
    <row r="4" spans="1:16" x14ac:dyDescent="0.35">
      <c r="A4" t="s">
        <v>1</v>
      </c>
      <c r="B4">
        <v>3557970</v>
      </c>
      <c r="C4">
        <f>results_obperiod_6000000_mqtt[[#This Row],[time end]]/3600000</f>
        <v>0.98832500000000001</v>
      </c>
      <c r="D4">
        <v>2</v>
      </c>
      <c r="E4">
        <v>8</v>
      </c>
      <c r="F4">
        <v>8</v>
      </c>
      <c r="G4">
        <v>8</v>
      </c>
      <c r="H4">
        <v>659.45850000017685</v>
      </c>
      <c r="I4">
        <v>46.993500000000601</v>
      </c>
      <c r="J4">
        <v>95.779500000041836</v>
      </c>
      <c r="K4">
        <v>77.699000000006436</v>
      </c>
      <c r="L4">
        <v>79.440000000010869</v>
      </c>
      <c r="M4">
        <v>95.129000000039795</v>
      </c>
      <c r="N4">
        <v>99.999500000055434</v>
      </c>
      <c r="O4">
        <v>88.430500000019663</v>
      </c>
      <c r="P4">
        <v>75.987500000002257</v>
      </c>
    </row>
    <row r="5" spans="1:16" x14ac:dyDescent="0.35">
      <c r="A5" t="s">
        <v>1</v>
      </c>
      <c r="B5">
        <v>4500606</v>
      </c>
      <c r="C5">
        <f>results_obperiod_6000000_mqtt[[#This Row],[time end]]/3600000</f>
        <v>1.2501683333333333</v>
      </c>
      <c r="D5">
        <v>3</v>
      </c>
      <c r="E5">
        <v>8</v>
      </c>
      <c r="F5">
        <v>8</v>
      </c>
      <c r="G5">
        <v>8</v>
      </c>
      <c r="H5">
        <v>664.80050000019435</v>
      </c>
      <c r="I5">
        <v>76.975000000001828</v>
      </c>
      <c r="J5">
        <v>89.006500000027401</v>
      </c>
      <c r="K5">
        <v>45.040499999999355</v>
      </c>
      <c r="L5">
        <v>90.841000000033546</v>
      </c>
      <c r="M5">
        <v>79.360000000010288</v>
      </c>
      <c r="N5">
        <v>99.996000000052874</v>
      </c>
      <c r="O5">
        <v>98.54750000004816</v>
      </c>
      <c r="P5">
        <v>85.034000000020882</v>
      </c>
    </row>
    <row r="6" spans="1:16" x14ac:dyDescent="0.35">
      <c r="A6" t="s">
        <v>1</v>
      </c>
      <c r="B6">
        <v>3627400</v>
      </c>
      <c r="C6">
        <f>results_obperiod_6000000_mqtt[[#This Row],[time end]]/3600000</f>
        <v>1.007611111111111</v>
      </c>
      <c r="D6">
        <v>4</v>
      </c>
      <c r="E6">
        <v>8</v>
      </c>
      <c r="F6">
        <v>8</v>
      </c>
      <c r="G6">
        <v>8</v>
      </c>
      <c r="H6">
        <v>674.71150000025546</v>
      </c>
      <c r="I6">
        <v>69.573000000004384</v>
      </c>
      <c r="J6">
        <v>99.998500000068233</v>
      </c>
      <c r="K6">
        <v>93.159000000045921</v>
      </c>
      <c r="L6">
        <v>65.966499999996913</v>
      </c>
      <c r="M6">
        <v>94.152000000049071</v>
      </c>
      <c r="N6">
        <v>87.455500000028565</v>
      </c>
      <c r="O6">
        <v>99.998500000068233</v>
      </c>
      <c r="P6">
        <v>64.408499999994035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8" workbookViewId="0">
      <selection activeCell="N12" sqref="N12"/>
    </sheetView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cm="1">
        <f t="array" ref="A2:A6">results_obperiod_18000000_rando!I2:I6</f>
        <v>25.328500000001437</v>
      </c>
      <c r="B2" cm="1">
        <f t="array" ref="B2:B6">results_obperiod_6000000_mqtt[dev 0]</f>
        <v>99.99750000004417</v>
      </c>
      <c r="C2" cm="1">
        <f t="array" ref="C2:C6">results_obperiod_18000000_ees[dev 0]</f>
        <v>99.997500000003114</v>
      </c>
    </row>
    <row r="3" spans="1:3" x14ac:dyDescent="0.35">
      <c r="A3">
        <v>97.14449999999006</v>
      </c>
      <c r="B3">
        <v>87.177000000008107</v>
      </c>
      <c r="C3">
        <v>99.995999999976547</v>
      </c>
    </row>
    <row r="4" spans="1:3" x14ac:dyDescent="0.35">
      <c r="A4">
        <v>43.904999999999298</v>
      </c>
      <c r="B4">
        <v>46.993500000000601</v>
      </c>
      <c r="C4">
        <v>99.99149999998987</v>
      </c>
    </row>
    <row r="5" spans="1:3" x14ac:dyDescent="0.35">
      <c r="A5">
        <v>65.537999999994412</v>
      </c>
      <c r="B5">
        <v>76.975000000001828</v>
      </c>
      <c r="C5">
        <v>48.087999999999212</v>
      </c>
    </row>
    <row r="6" spans="1:3" x14ac:dyDescent="0.35">
      <c r="A6">
        <v>99.995500000003574</v>
      </c>
      <c r="B6">
        <v>69.573000000004384</v>
      </c>
      <c r="C6">
        <v>99.99149999998987</v>
      </c>
    </row>
    <row r="7" spans="1:3" x14ac:dyDescent="0.35">
      <c r="A7" cm="1">
        <f t="array" ref="A7:A11">results_obperiod_18000000_rando!J2:J6</f>
        <v>99.99749999999797</v>
      </c>
      <c r="B7" cm="1">
        <f t="array" ref="B7:B11">results_obperiod_6000000_mqtt[dev 1]</f>
        <v>67.889500000005583</v>
      </c>
      <c r="C7" cm="1">
        <f t="array" ref="C7:C11">results_obperiod_18000000_ees[dev 1]</f>
        <v>99.997000000003112</v>
      </c>
    </row>
    <row r="8" spans="1:3" x14ac:dyDescent="0.35">
      <c r="A8">
        <v>55.488999999995308</v>
      </c>
      <c r="B8">
        <v>83.247500000005374</v>
      </c>
      <c r="C8">
        <v>99.990999999976538</v>
      </c>
    </row>
    <row r="9" spans="1:3" x14ac:dyDescent="0.35">
      <c r="A9">
        <v>99.454500000016338</v>
      </c>
      <c r="B9">
        <v>95.779500000041836</v>
      </c>
      <c r="C9">
        <v>99.990000000019208</v>
      </c>
    </row>
    <row r="10" spans="1:3" x14ac:dyDescent="0.35">
      <c r="A10">
        <v>95.484999999997612</v>
      </c>
      <c r="B10">
        <v>89.006500000027401</v>
      </c>
      <c r="C10">
        <v>48.089500000003369</v>
      </c>
    </row>
    <row r="11" spans="1:3" x14ac:dyDescent="0.35">
      <c r="A11">
        <v>84.958499999996889</v>
      </c>
      <c r="B11">
        <v>99.998500000068233</v>
      </c>
      <c r="C11">
        <v>99.990000000019208</v>
      </c>
    </row>
    <row r="12" spans="1:3" x14ac:dyDescent="0.35">
      <c r="A12" cm="1">
        <f t="array" ref="A12:A16">results_obperiod_18000000_rando!K2:K6</f>
        <v>21.609000000000606</v>
      </c>
      <c r="B12" cm="1">
        <f t="array" ref="B12:B16">results_obperiod_6000000_mqtt[dev 2]</f>
        <v>79.39750000001375</v>
      </c>
      <c r="C12" cm="1">
        <f t="array" ref="C12:C16">results_obperiod_18000000_ees[dev 2]</f>
        <v>53.19750000000429</v>
      </c>
    </row>
    <row r="13" spans="1:3" x14ac:dyDescent="0.35">
      <c r="A13">
        <v>99.996999999989697</v>
      </c>
      <c r="B13">
        <v>69.548000000000343</v>
      </c>
      <c r="C13">
        <v>84.534499999996868</v>
      </c>
    </row>
    <row r="14" spans="1:3" x14ac:dyDescent="0.35">
      <c r="A14">
        <v>83.902500000005077</v>
      </c>
      <c r="B14">
        <v>77.699000000006436</v>
      </c>
      <c r="C14">
        <v>99.994500000018874</v>
      </c>
    </row>
    <row r="15" spans="1:3" x14ac:dyDescent="0.35">
      <c r="A15">
        <v>99.997999999998768</v>
      </c>
      <c r="B15">
        <v>45.040499999999355</v>
      </c>
      <c r="C15">
        <v>48.089500000000399</v>
      </c>
    </row>
    <row r="16" spans="1:3" x14ac:dyDescent="0.35">
      <c r="A16">
        <v>69.9444999999956</v>
      </c>
      <c r="B16">
        <v>93.159000000045921</v>
      </c>
      <c r="C16">
        <v>99.994500000018874</v>
      </c>
    </row>
    <row r="17" spans="1:3" x14ac:dyDescent="0.35">
      <c r="A17" cm="1">
        <f t="array" ref="A17:A21">results_obperiod_18000000_rando!L2:L6</f>
        <v>62.56049999999545</v>
      </c>
      <c r="B17" cm="1">
        <f t="array" ref="B17:B21">results_obperiod_6000000_mqtt[dev 3]</f>
        <v>55.47799999999981</v>
      </c>
      <c r="C17" cm="1">
        <f t="array" ref="C17:C21">results_obperiod_18000000_ees[dev 3]</f>
        <v>53.197500000004126</v>
      </c>
    </row>
    <row r="18" spans="1:3" x14ac:dyDescent="0.35">
      <c r="A18">
        <v>95.235499999989813</v>
      </c>
      <c r="B18">
        <v>99.996500000021413</v>
      </c>
      <c r="C18">
        <v>84.530499999996564</v>
      </c>
    </row>
    <row r="19" spans="1:3" x14ac:dyDescent="0.35">
      <c r="A19">
        <v>99.999000000017332</v>
      </c>
      <c r="B19">
        <v>79.440000000010869</v>
      </c>
      <c r="C19">
        <v>99.990500000006193</v>
      </c>
    </row>
    <row r="20" spans="1:3" x14ac:dyDescent="0.35">
      <c r="A20">
        <v>47.739499999997875</v>
      </c>
      <c r="B20">
        <v>90.841000000033546</v>
      </c>
      <c r="C20">
        <v>48.087500000003743</v>
      </c>
    </row>
    <row r="21" spans="1:3" x14ac:dyDescent="0.35">
      <c r="A21">
        <v>44.838499999999193</v>
      </c>
      <c r="B21">
        <v>65.966499999996913</v>
      </c>
      <c r="C21">
        <v>99.990500000006193</v>
      </c>
    </row>
    <row r="22" spans="1:3" x14ac:dyDescent="0.35">
      <c r="A22" cm="1">
        <f t="array" ref="A22:A26">results_obperiod_18000000_rando!M2:M6</f>
        <v>33.00350000000256</v>
      </c>
      <c r="B22" cm="1">
        <f t="array" ref="B22:B26">results_obperiod_6000000_mqtt[dev 4]</f>
        <v>68.025500000006289</v>
      </c>
      <c r="C22" cm="1">
        <f t="array" ref="C22:C26">results_obperiod_18000000_ees[dev 4]</f>
        <v>53.19850000000411</v>
      </c>
    </row>
    <row r="23" spans="1:3" x14ac:dyDescent="0.35">
      <c r="A23">
        <v>59.628999999994669</v>
      </c>
      <c r="B23">
        <v>68.859999999999587</v>
      </c>
      <c r="C23">
        <v>84.529499999996332</v>
      </c>
    </row>
    <row r="24" spans="1:3" x14ac:dyDescent="0.35">
      <c r="A24">
        <v>11.006499999999553</v>
      </c>
      <c r="B24">
        <v>95.129000000039795</v>
      </c>
      <c r="C24">
        <v>99.99450000001832</v>
      </c>
    </row>
    <row r="25" spans="1:3" x14ac:dyDescent="0.35">
      <c r="A25">
        <v>57.353999999995963</v>
      </c>
      <c r="B25">
        <v>79.360000000010288</v>
      </c>
      <c r="C25">
        <v>48.087500000002713</v>
      </c>
    </row>
    <row r="26" spans="1:3" x14ac:dyDescent="0.35">
      <c r="A26">
        <v>40.384500000000187</v>
      </c>
      <c r="B26">
        <v>94.152000000049071</v>
      </c>
      <c r="C26">
        <v>99.99450000001832</v>
      </c>
    </row>
    <row r="27" spans="1:3" x14ac:dyDescent="0.35">
      <c r="A27" cm="1">
        <f t="array" ref="A27:A31">results_obperiod_18000000_rando!N2:N6</f>
        <v>28.964000000002287</v>
      </c>
      <c r="B27" cm="1">
        <f t="array" ref="B27:B31">results_obperiod_6000000_mqtt[dev 5]</f>
        <v>73.011500000009818</v>
      </c>
      <c r="C27" cm="1">
        <f t="array" ref="C27:C31">results_obperiod_18000000_ees[dev 5]</f>
        <v>53.196500000001429</v>
      </c>
    </row>
    <row r="28" spans="1:3" x14ac:dyDescent="0.35">
      <c r="A28">
        <v>98.393999999990299</v>
      </c>
      <c r="B28">
        <v>88.360500000009139</v>
      </c>
      <c r="C28">
        <v>84.533499999999322</v>
      </c>
    </row>
    <row r="29" spans="1:3" x14ac:dyDescent="0.35">
      <c r="A29">
        <v>94.420000000010774</v>
      </c>
      <c r="B29">
        <v>99.999500000055434</v>
      </c>
      <c r="C29">
        <v>99.994000000019838</v>
      </c>
    </row>
    <row r="30" spans="1:3" x14ac:dyDescent="0.35">
      <c r="A30">
        <v>79.530999999995288</v>
      </c>
      <c r="B30">
        <v>99.996000000052874</v>
      </c>
      <c r="C30">
        <v>48.087999999999298</v>
      </c>
    </row>
    <row r="31" spans="1:3" x14ac:dyDescent="0.35">
      <c r="A31">
        <v>44.00849999999928</v>
      </c>
      <c r="B31">
        <v>87.455500000028565</v>
      </c>
      <c r="C31">
        <v>99.994000000019838</v>
      </c>
    </row>
    <row r="32" spans="1:3" x14ac:dyDescent="0.35">
      <c r="A32" cm="1">
        <f t="array" ref="A32:A36">results_obperiod_18000000_rando!O2:O6</f>
        <v>83.164499999993524</v>
      </c>
      <c r="B32" cm="1">
        <f t="array" ref="B32:B36">results_obperiod_6000000_mqtt[dev 6]</f>
        <v>97.029500000038681</v>
      </c>
      <c r="C32" cm="1">
        <f t="array" ref="C32:C36">results_obperiod_18000000_ees[dev 6]</f>
        <v>53.19849999999996</v>
      </c>
    </row>
    <row r="33" spans="1:3" x14ac:dyDescent="0.35">
      <c r="A33">
        <v>88.627999999990223</v>
      </c>
      <c r="B33">
        <v>78.037500000003902</v>
      </c>
      <c r="C33">
        <v>84.526499999991515</v>
      </c>
    </row>
    <row r="34" spans="1:3" x14ac:dyDescent="0.35">
      <c r="A34">
        <v>81.987000000003036</v>
      </c>
      <c r="B34">
        <v>88.430500000019663</v>
      </c>
      <c r="C34">
        <v>99.995000000009014</v>
      </c>
    </row>
    <row r="35" spans="1:3" x14ac:dyDescent="0.35">
      <c r="A35">
        <v>58.369499999995874</v>
      </c>
      <c r="B35">
        <v>98.54750000004816</v>
      </c>
      <c r="C35">
        <v>99.997500000003114</v>
      </c>
    </row>
    <row r="36" spans="1:3" x14ac:dyDescent="0.35">
      <c r="A36">
        <v>99.623500000003219</v>
      </c>
      <c r="B36">
        <v>99.998500000068233</v>
      </c>
      <c r="C36">
        <v>99.995000000009014</v>
      </c>
    </row>
    <row r="37" spans="1:3" x14ac:dyDescent="0.35">
      <c r="A37" cm="1">
        <f t="array" ref="A37:A41">results_obperiod_18000000_rando!P2:P6</f>
        <v>96.986999999996954</v>
      </c>
      <c r="B37" cm="1">
        <f t="array" ref="B37:B41">results_obperiod_6000000_mqtt[dev 7]</f>
        <v>99.99750000004417</v>
      </c>
      <c r="C37" cm="1">
        <f t="array" ref="C37:C41">results_obperiod_18000000_ees[dev 7]</f>
        <v>53.201000000003411</v>
      </c>
    </row>
    <row r="38" spans="1:3" x14ac:dyDescent="0.35">
      <c r="A38">
        <v>82.572499999990711</v>
      </c>
      <c r="B38">
        <v>82.08050000000452</v>
      </c>
      <c r="C38">
        <v>99.990499999981324</v>
      </c>
    </row>
    <row r="39" spans="1:3" x14ac:dyDescent="0.35">
      <c r="A39">
        <v>73.520499999999515</v>
      </c>
      <c r="B39">
        <v>75.987500000002257</v>
      </c>
      <c r="C39">
        <v>99.992500000016804</v>
      </c>
    </row>
    <row r="40" spans="1:3" x14ac:dyDescent="0.35">
      <c r="A40">
        <v>47.744999999998122</v>
      </c>
      <c r="B40">
        <v>85.034000000020882</v>
      </c>
      <c r="C40">
        <v>48.086000000004482</v>
      </c>
    </row>
    <row r="41" spans="1:3" x14ac:dyDescent="0.35">
      <c r="A41">
        <v>61.693999999996045</v>
      </c>
      <c r="B41">
        <v>64.408499999994035</v>
      </c>
      <c r="C41">
        <v>99.992500000016804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F1AB-0CC8-4AAE-920E-81B2F83048F6}">
  <dimension ref="A1:F2"/>
  <sheetViews>
    <sheetView tabSelected="1" topLeftCell="A5" zoomScaleNormal="100" workbookViewId="0">
      <selection activeCell="D31" sqref="D31"/>
    </sheetView>
  </sheetViews>
  <sheetFormatPr defaultRowHeight="14.5" x14ac:dyDescent="0.35"/>
  <cols>
    <col min="1" max="1" width="22.26953125" customWidth="1"/>
    <col min="2" max="2" width="23.453125" customWidth="1"/>
    <col min="3" max="3" width="28.81640625" customWidth="1"/>
  </cols>
  <sheetData>
    <row r="1" spans="1:6" x14ac:dyDescent="0.35">
      <c r="A1" t="s">
        <v>24</v>
      </c>
      <c r="B1" t="s">
        <v>25</v>
      </c>
      <c r="C1" t="s">
        <v>26</v>
      </c>
      <c r="F1" t="s">
        <v>27</v>
      </c>
    </row>
    <row r="2" spans="1:6" x14ac:dyDescent="0.35">
      <c r="A2">
        <f>AVERAGE(results_obperiod_18000000_rando!C2:C6)</f>
        <v>2.3959742222222227</v>
      </c>
      <c r="B2">
        <f>AVERAGE(results_obperiod_6000000_mqtt[time end (hours)])</f>
        <v>1.2221406666666668</v>
      </c>
      <c r="C2">
        <f>AVERAGE(results_obperiod_18000000_ees[time end (hours)])</f>
        <v>3.4054602777777783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09F0CC-289F-463A-A534-330928180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results_obperiod_18000000_rando</vt:lpstr>
      <vt:lpstr>results_obperiod_18000000_ees</vt:lpstr>
      <vt:lpstr>results_obperiod_6000000_mqtt</vt:lpstr>
      <vt:lpstr>Device Consumption Stats</vt:lpstr>
      <vt:lpstr>System Lifespan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Bokhari</dc:creator>
  <cp:lastModifiedBy>Bokhari, Nico</cp:lastModifiedBy>
  <dcterms:created xsi:type="dcterms:W3CDTF">2015-06-05T18:17:20Z</dcterms:created>
  <dcterms:modified xsi:type="dcterms:W3CDTF">2024-05-28T02:37:47Z</dcterms:modified>
</cp:coreProperties>
</file>