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2600" windowHeight="11640" tabRatio="725" firstSheet="2" activeTab="10"/>
  </bookViews>
  <sheets>
    <sheet name="Lotes" sheetId="4" r:id="rId1"/>
    <sheet name="Cosecha" sheetId="1" r:id="rId2"/>
    <sheet name="Camiones" sheetId="2" r:id="rId3"/>
    <sheet name="Stock Trigo 15-16" sheetId="7" r:id="rId4"/>
    <sheet name="Stock Soja 14-15" sheetId="3" r:id="rId5"/>
    <sheet name="Stock Maiz 14-15" sheetId="5" r:id="rId6"/>
    <sheet name="Stock Sorgo 13-14" sheetId="6" r:id="rId7"/>
    <sheet name="INSUMOS 2" sheetId="12" r:id="rId8"/>
    <sheet name="Labores" sheetId="8" r:id="rId9"/>
    <sheet name="Rindes Historicos" sheetId="9" r:id="rId10"/>
    <sheet name="SEMILLA SOJA" sheetId="13" r:id="rId11"/>
  </sheets>
  <definedNames>
    <definedName name="_xlnm._FilterDatabase" localSheetId="2" hidden="1">Camiones!$A$2:$X$200</definedName>
    <definedName name="_xlnm._FilterDatabase" localSheetId="1" hidden="1">Cosecha!$B$2:$H$173</definedName>
    <definedName name="_xlnm._FilterDatabase" localSheetId="0" hidden="1">Lotes!$B$2:$L$43</definedName>
    <definedName name="_xlnm._FilterDatabase" localSheetId="5" hidden="1">'Stock Maiz 14-15'!$B$14:$M$31</definedName>
    <definedName name="_xlnm._FilterDatabase" localSheetId="4" hidden="1">'Stock Soja 14-15'!$B$3:$L$12</definedName>
    <definedName name="_xlnm.Print_Area" localSheetId="2">Camiones!$A$1:$X$32</definedName>
    <definedName name="_xlnm.Print_Area" localSheetId="1">Cosecha!$A$1:$U$45</definedName>
  </definedNames>
  <calcPr calcId="145621"/>
</workbook>
</file>

<file path=xl/calcChain.xml><?xml version="1.0" encoding="utf-8"?>
<calcChain xmlns="http://schemas.openxmlformats.org/spreadsheetml/2006/main">
  <c r="G4" i="3" l="1"/>
  <c r="G5" i="3"/>
  <c r="G6" i="3"/>
  <c r="G7" i="3"/>
  <c r="H22" i="1" l="1"/>
  <c r="L31" i="4" l="1"/>
  <c r="O31" i="2" l="1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B73" i="2"/>
  <c r="C73" i="2"/>
  <c r="D73" i="2"/>
  <c r="F73" i="2"/>
  <c r="G73" i="2"/>
  <c r="B74" i="2"/>
  <c r="C74" i="2"/>
  <c r="D74" i="2"/>
  <c r="F74" i="2"/>
  <c r="G74" i="2"/>
  <c r="B75" i="2"/>
  <c r="C75" i="2"/>
  <c r="D75" i="2"/>
  <c r="F75" i="2"/>
  <c r="G75" i="2"/>
  <c r="B76" i="2"/>
  <c r="C76" i="2"/>
  <c r="D76" i="2"/>
  <c r="F76" i="2"/>
  <c r="G76" i="2"/>
  <c r="B77" i="2"/>
  <c r="C77" i="2"/>
  <c r="D77" i="2"/>
  <c r="F77" i="2"/>
  <c r="G77" i="2"/>
  <c r="B78" i="2"/>
  <c r="C78" i="2"/>
  <c r="D78" i="2"/>
  <c r="F78" i="2"/>
  <c r="G78" i="2"/>
  <c r="B79" i="2"/>
  <c r="C79" i="2"/>
  <c r="D79" i="2"/>
  <c r="F79" i="2"/>
  <c r="G79" i="2"/>
  <c r="B80" i="2"/>
  <c r="C80" i="2"/>
  <c r="D80" i="2"/>
  <c r="F80" i="2"/>
  <c r="G80" i="2"/>
  <c r="B81" i="2"/>
  <c r="C81" i="2"/>
  <c r="D81" i="2"/>
  <c r="F81" i="2"/>
  <c r="G81" i="2"/>
  <c r="B82" i="2"/>
  <c r="C82" i="2"/>
  <c r="D82" i="2"/>
  <c r="F82" i="2"/>
  <c r="G82" i="2"/>
  <c r="B83" i="2"/>
  <c r="C83" i="2"/>
  <c r="D83" i="2"/>
  <c r="F83" i="2"/>
  <c r="G83" i="2"/>
  <c r="B84" i="2"/>
  <c r="C84" i="2"/>
  <c r="D84" i="2"/>
  <c r="F84" i="2"/>
  <c r="G84" i="2"/>
  <c r="B85" i="2"/>
  <c r="C85" i="2"/>
  <c r="D85" i="2"/>
  <c r="F85" i="2"/>
  <c r="G85" i="2"/>
  <c r="B86" i="2"/>
  <c r="C86" i="2"/>
  <c r="D86" i="2"/>
  <c r="F86" i="2"/>
  <c r="G86" i="2"/>
  <c r="B87" i="2"/>
  <c r="C87" i="2"/>
  <c r="D87" i="2"/>
  <c r="F87" i="2"/>
  <c r="G87" i="2"/>
  <c r="B88" i="2"/>
  <c r="C88" i="2"/>
  <c r="D88" i="2"/>
  <c r="F88" i="2"/>
  <c r="G88" i="2"/>
  <c r="B89" i="2"/>
  <c r="C89" i="2"/>
  <c r="D89" i="2"/>
  <c r="F89" i="2"/>
  <c r="G89" i="2"/>
  <c r="B90" i="2"/>
  <c r="C90" i="2"/>
  <c r="D90" i="2"/>
  <c r="F90" i="2"/>
  <c r="G90" i="2"/>
  <c r="B91" i="2"/>
  <c r="C91" i="2"/>
  <c r="D91" i="2"/>
  <c r="F91" i="2"/>
  <c r="G91" i="2"/>
  <c r="B92" i="2"/>
  <c r="C92" i="2"/>
  <c r="D92" i="2"/>
  <c r="F92" i="2"/>
  <c r="G92" i="2"/>
  <c r="B93" i="2"/>
  <c r="C93" i="2"/>
  <c r="D93" i="2"/>
  <c r="F93" i="2"/>
  <c r="G93" i="2"/>
  <c r="B94" i="2"/>
  <c r="C94" i="2"/>
  <c r="D94" i="2"/>
  <c r="F94" i="2"/>
  <c r="G94" i="2"/>
  <c r="B95" i="2"/>
  <c r="C95" i="2"/>
  <c r="D95" i="2"/>
  <c r="F95" i="2"/>
  <c r="G95" i="2"/>
  <c r="B96" i="2"/>
  <c r="C96" i="2"/>
  <c r="D96" i="2"/>
  <c r="F96" i="2"/>
  <c r="G96" i="2"/>
  <c r="B97" i="2"/>
  <c r="C97" i="2"/>
  <c r="D97" i="2"/>
  <c r="F97" i="2"/>
  <c r="G97" i="2"/>
  <c r="B98" i="2"/>
  <c r="C98" i="2"/>
  <c r="D98" i="2"/>
  <c r="F98" i="2"/>
  <c r="G98" i="2"/>
  <c r="B99" i="2"/>
  <c r="C99" i="2"/>
  <c r="D99" i="2"/>
  <c r="F99" i="2"/>
  <c r="G99" i="2"/>
  <c r="B100" i="2"/>
  <c r="C100" i="2"/>
  <c r="D100" i="2"/>
  <c r="F100" i="2"/>
  <c r="G100" i="2"/>
  <c r="B101" i="2"/>
  <c r="C101" i="2"/>
  <c r="D101" i="2"/>
  <c r="F101" i="2"/>
  <c r="G101" i="2"/>
  <c r="B102" i="2"/>
  <c r="C102" i="2"/>
  <c r="D102" i="2"/>
  <c r="F102" i="2"/>
  <c r="G102" i="2"/>
  <c r="B103" i="2"/>
  <c r="C103" i="2"/>
  <c r="D103" i="2"/>
  <c r="F103" i="2"/>
  <c r="G103" i="2"/>
  <c r="B104" i="2"/>
  <c r="C104" i="2"/>
  <c r="D104" i="2"/>
  <c r="F104" i="2"/>
  <c r="G104" i="2"/>
  <c r="B105" i="2"/>
  <c r="C105" i="2"/>
  <c r="D105" i="2"/>
  <c r="F105" i="2"/>
  <c r="G105" i="2"/>
  <c r="B106" i="2"/>
  <c r="C106" i="2"/>
  <c r="D106" i="2"/>
  <c r="F106" i="2"/>
  <c r="G106" i="2"/>
  <c r="B107" i="2"/>
  <c r="C107" i="2"/>
  <c r="D107" i="2"/>
  <c r="F107" i="2"/>
  <c r="G107" i="2"/>
  <c r="B108" i="2"/>
  <c r="C108" i="2"/>
  <c r="D108" i="2"/>
  <c r="F108" i="2"/>
  <c r="G108" i="2"/>
  <c r="B109" i="2"/>
  <c r="C109" i="2"/>
  <c r="D109" i="2"/>
  <c r="F109" i="2"/>
  <c r="G109" i="2"/>
  <c r="B110" i="2"/>
  <c r="C110" i="2"/>
  <c r="D110" i="2"/>
  <c r="F110" i="2"/>
  <c r="G110" i="2"/>
  <c r="B111" i="2"/>
  <c r="C111" i="2"/>
  <c r="D111" i="2"/>
  <c r="F111" i="2"/>
  <c r="G111" i="2"/>
  <c r="B112" i="2"/>
  <c r="C112" i="2"/>
  <c r="D112" i="2"/>
  <c r="F112" i="2"/>
  <c r="G112" i="2"/>
  <c r="B113" i="2"/>
  <c r="C113" i="2"/>
  <c r="D113" i="2"/>
  <c r="F113" i="2"/>
  <c r="G113" i="2"/>
  <c r="B114" i="2"/>
  <c r="C114" i="2"/>
  <c r="D114" i="2"/>
  <c r="F114" i="2"/>
  <c r="G114" i="2"/>
  <c r="B115" i="2"/>
  <c r="C115" i="2"/>
  <c r="D115" i="2"/>
  <c r="F115" i="2"/>
  <c r="G115" i="2"/>
  <c r="B116" i="2"/>
  <c r="C116" i="2"/>
  <c r="D116" i="2"/>
  <c r="F116" i="2"/>
  <c r="G116" i="2"/>
  <c r="B117" i="2"/>
  <c r="C117" i="2"/>
  <c r="D117" i="2"/>
  <c r="F117" i="2"/>
  <c r="G117" i="2"/>
  <c r="B118" i="2"/>
  <c r="C118" i="2"/>
  <c r="D118" i="2"/>
  <c r="F118" i="2"/>
  <c r="G118" i="2"/>
  <c r="B119" i="2"/>
  <c r="C119" i="2"/>
  <c r="D119" i="2"/>
  <c r="F119" i="2"/>
  <c r="G119" i="2"/>
  <c r="B120" i="2"/>
  <c r="C120" i="2"/>
  <c r="D120" i="2"/>
  <c r="F120" i="2"/>
  <c r="G120" i="2"/>
  <c r="B121" i="2"/>
  <c r="C121" i="2"/>
  <c r="D121" i="2"/>
  <c r="F121" i="2"/>
  <c r="G121" i="2"/>
  <c r="B122" i="2"/>
  <c r="C122" i="2"/>
  <c r="D122" i="2"/>
  <c r="F122" i="2"/>
  <c r="G122" i="2"/>
  <c r="B123" i="2"/>
  <c r="C123" i="2"/>
  <c r="D123" i="2"/>
  <c r="F123" i="2"/>
  <c r="G123" i="2"/>
  <c r="B124" i="2"/>
  <c r="C124" i="2"/>
  <c r="D124" i="2"/>
  <c r="F124" i="2"/>
  <c r="G124" i="2"/>
  <c r="B52" i="2"/>
  <c r="C52" i="2"/>
  <c r="D52" i="2"/>
  <c r="F52" i="2"/>
  <c r="G52" i="2"/>
  <c r="B53" i="2"/>
  <c r="C53" i="2"/>
  <c r="D53" i="2"/>
  <c r="F53" i="2"/>
  <c r="G53" i="2"/>
  <c r="B54" i="2"/>
  <c r="C54" i="2"/>
  <c r="D54" i="2"/>
  <c r="F54" i="2"/>
  <c r="G54" i="2"/>
  <c r="B55" i="2"/>
  <c r="C55" i="2"/>
  <c r="D55" i="2"/>
  <c r="F55" i="2"/>
  <c r="G55" i="2"/>
  <c r="B56" i="2"/>
  <c r="C56" i="2"/>
  <c r="D56" i="2"/>
  <c r="F56" i="2"/>
  <c r="G56" i="2"/>
  <c r="B57" i="2"/>
  <c r="C57" i="2"/>
  <c r="D57" i="2"/>
  <c r="F57" i="2"/>
  <c r="G57" i="2"/>
  <c r="B58" i="2"/>
  <c r="C58" i="2"/>
  <c r="D58" i="2"/>
  <c r="F58" i="2"/>
  <c r="G58" i="2"/>
  <c r="B59" i="2"/>
  <c r="C59" i="2"/>
  <c r="D59" i="2"/>
  <c r="F59" i="2"/>
  <c r="G59" i="2"/>
  <c r="B60" i="2"/>
  <c r="C60" i="2"/>
  <c r="D60" i="2"/>
  <c r="F60" i="2"/>
  <c r="G60" i="2"/>
  <c r="B61" i="2"/>
  <c r="C61" i="2"/>
  <c r="D61" i="2"/>
  <c r="F61" i="2"/>
  <c r="G61" i="2"/>
  <c r="B62" i="2"/>
  <c r="C62" i="2"/>
  <c r="D62" i="2"/>
  <c r="F62" i="2"/>
  <c r="G62" i="2"/>
  <c r="B63" i="2"/>
  <c r="C63" i="2"/>
  <c r="D63" i="2"/>
  <c r="F63" i="2"/>
  <c r="G63" i="2"/>
  <c r="B64" i="2"/>
  <c r="C64" i="2"/>
  <c r="D64" i="2"/>
  <c r="F64" i="2"/>
  <c r="G64" i="2"/>
  <c r="B65" i="2"/>
  <c r="C65" i="2"/>
  <c r="D65" i="2"/>
  <c r="F65" i="2"/>
  <c r="G65" i="2"/>
  <c r="B66" i="2"/>
  <c r="C66" i="2"/>
  <c r="D66" i="2"/>
  <c r="F66" i="2"/>
  <c r="G66" i="2"/>
  <c r="B67" i="2"/>
  <c r="C67" i="2"/>
  <c r="D67" i="2"/>
  <c r="F67" i="2"/>
  <c r="G67" i="2"/>
  <c r="B68" i="2"/>
  <c r="C68" i="2"/>
  <c r="D68" i="2"/>
  <c r="F68" i="2"/>
  <c r="G68" i="2"/>
  <c r="B69" i="2"/>
  <c r="C69" i="2"/>
  <c r="D69" i="2"/>
  <c r="F69" i="2"/>
  <c r="G69" i="2"/>
  <c r="B70" i="2"/>
  <c r="C70" i="2"/>
  <c r="D70" i="2"/>
  <c r="F70" i="2"/>
  <c r="G70" i="2"/>
  <c r="B71" i="2"/>
  <c r="C71" i="2"/>
  <c r="D71" i="2"/>
  <c r="F71" i="2"/>
  <c r="G71" i="2"/>
  <c r="B72" i="2"/>
  <c r="C72" i="2"/>
  <c r="D72" i="2"/>
  <c r="F72" i="2"/>
  <c r="G72" i="2"/>
  <c r="B31" i="2"/>
  <c r="C31" i="2"/>
  <c r="D31" i="2"/>
  <c r="F31" i="2"/>
  <c r="G31" i="2"/>
  <c r="B32" i="2"/>
  <c r="C32" i="2"/>
  <c r="D32" i="2"/>
  <c r="F32" i="2"/>
  <c r="G32" i="2"/>
  <c r="B33" i="2"/>
  <c r="C33" i="2"/>
  <c r="D33" i="2"/>
  <c r="F33" i="2"/>
  <c r="G33" i="2"/>
  <c r="B34" i="2"/>
  <c r="C34" i="2"/>
  <c r="D34" i="2"/>
  <c r="F34" i="2"/>
  <c r="G34" i="2"/>
  <c r="B35" i="2"/>
  <c r="C35" i="2"/>
  <c r="D35" i="2"/>
  <c r="F35" i="2"/>
  <c r="G35" i="2"/>
  <c r="B36" i="2"/>
  <c r="C36" i="2"/>
  <c r="D36" i="2"/>
  <c r="F36" i="2"/>
  <c r="G36" i="2"/>
  <c r="B37" i="2"/>
  <c r="C37" i="2"/>
  <c r="D37" i="2"/>
  <c r="F37" i="2"/>
  <c r="G37" i="2"/>
  <c r="B38" i="2"/>
  <c r="C38" i="2"/>
  <c r="D38" i="2"/>
  <c r="F38" i="2"/>
  <c r="G38" i="2"/>
  <c r="B39" i="2"/>
  <c r="C39" i="2"/>
  <c r="D39" i="2"/>
  <c r="F39" i="2"/>
  <c r="G39" i="2"/>
  <c r="B40" i="2"/>
  <c r="C40" i="2"/>
  <c r="D40" i="2"/>
  <c r="F40" i="2"/>
  <c r="G40" i="2"/>
  <c r="B41" i="2"/>
  <c r="C41" i="2"/>
  <c r="D41" i="2"/>
  <c r="F41" i="2"/>
  <c r="G41" i="2"/>
  <c r="B42" i="2"/>
  <c r="C42" i="2"/>
  <c r="D42" i="2"/>
  <c r="F42" i="2"/>
  <c r="G42" i="2"/>
  <c r="B43" i="2"/>
  <c r="C43" i="2"/>
  <c r="D43" i="2"/>
  <c r="F43" i="2"/>
  <c r="G43" i="2"/>
  <c r="B44" i="2"/>
  <c r="C44" i="2"/>
  <c r="D44" i="2"/>
  <c r="F44" i="2"/>
  <c r="G44" i="2"/>
  <c r="B45" i="2"/>
  <c r="C45" i="2"/>
  <c r="D45" i="2"/>
  <c r="F45" i="2"/>
  <c r="G45" i="2"/>
  <c r="B46" i="2"/>
  <c r="C46" i="2"/>
  <c r="D46" i="2"/>
  <c r="F46" i="2"/>
  <c r="G46" i="2"/>
  <c r="B47" i="2"/>
  <c r="C47" i="2"/>
  <c r="D47" i="2"/>
  <c r="F47" i="2"/>
  <c r="G47" i="2"/>
  <c r="B48" i="2"/>
  <c r="C48" i="2"/>
  <c r="D48" i="2"/>
  <c r="F48" i="2"/>
  <c r="G48" i="2"/>
  <c r="B49" i="2"/>
  <c r="C49" i="2"/>
  <c r="D49" i="2"/>
  <c r="F49" i="2"/>
  <c r="G49" i="2"/>
  <c r="B50" i="2"/>
  <c r="C50" i="2"/>
  <c r="D50" i="2"/>
  <c r="F50" i="2"/>
  <c r="G50" i="2"/>
  <c r="B51" i="2"/>
  <c r="C51" i="2"/>
  <c r="D51" i="2"/>
  <c r="F51" i="2"/>
  <c r="G51" i="2"/>
  <c r="Q26" i="1"/>
  <c r="Q27" i="1"/>
  <c r="Q28" i="1"/>
  <c r="R10" i="1"/>
  <c r="R11" i="1"/>
  <c r="E6" i="13" l="1"/>
  <c r="C5" i="13"/>
  <c r="N1" i="2"/>
  <c r="L1" i="2"/>
  <c r="H1" i="2"/>
  <c r="AD22" i="12" l="1"/>
  <c r="AD23" i="12" s="1"/>
  <c r="AD24" i="12" s="1"/>
  <c r="F6" i="13"/>
  <c r="V34" i="12"/>
  <c r="B127" i="2"/>
  <c r="C127" i="2"/>
  <c r="D127" i="2"/>
  <c r="F127" i="2"/>
  <c r="G127" i="2"/>
  <c r="P127" i="2" s="1"/>
  <c r="I127" i="2"/>
  <c r="J127" i="2"/>
  <c r="Y127" i="2"/>
  <c r="B128" i="2"/>
  <c r="C128" i="2"/>
  <c r="D128" i="2"/>
  <c r="F128" i="2"/>
  <c r="G128" i="2"/>
  <c r="P128" i="2" s="1"/>
  <c r="I128" i="2"/>
  <c r="J128" i="2"/>
  <c r="Y128" i="2"/>
  <c r="B129" i="2"/>
  <c r="C129" i="2"/>
  <c r="D129" i="2"/>
  <c r="F129" i="2"/>
  <c r="G129" i="2"/>
  <c r="P129" i="2" s="1"/>
  <c r="I129" i="2"/>
  <c r="J129" i="2"/>
  <c r="Y129" i="2"/>
  <c r="B130" i="2"/>
  <c r="C130" i="2"/>
  <c r="D130" i="2"/>
  <c r="F130" i="2"/>
  <c r="G130" i="2"/>
  <c r="P130" i="2" s="1"/>
  <c r="I130" i="2"/>
  <c r="J130" i="2"/>
  <c r="Y130" i="2"/>
  <c r="B131" i="2"/>
  <c r="C131" i="2"/>
  <c r="D131" i="2"/>
  <c r="F131" i="2"/>
  <c r="G131" i="2"/>
  <c r="P131" i="2" s="1"/>
  <c r="I131" i="2"/>
  <c r="J131" i="2"/>
  <c r="Y131" i="2"/>
  <c r="B132" i="2"/>
  <c r="C132" i="2"/>
  <c r="D132" i="2"/>
  <c r="F132" i="2"/>
  <c r="G132" i="2"/>
  <c r="P132" i="2" s="1"/>
  <c r="I132" i="2"/>
  <c r="J132" i="2"/>
  <c r="Y132" i="2"/>
  <c r="B133" i="2"/>
  <c r="C133" i="2"/>
  <c r="D133" i="2"/>
  <c r="F133" i="2"/>
  <c r="G133" i="2"/>
  <c r="P133" i="2" s="1"/>
  <c r="I133" i="2"/>
  <c r="J133" i="2"/>
  <c r="Y133" i="2"/>
  <c r="B134" i="2"/>
  <c r="C134" i="2"/>
  <c r="D134" i="2"/>
  <c r="F134" i="2"/>
  <c r="G134" i="2"/>
  <c r="P134" i="2" s="1"/>
  <c r="I134" i="2"/>
  <c r="J134" i="2"/>
  <c r="Y134" i="2"/>
  <c r="B135" i="2"/>
  <c r="C135" i="2"/>
  <c r="D135" i="2"/>
  <c r="F135" i="2"/>
  <c r="G135" i="2"/>
  <c r="P135" i="2" s="1"/>
  <c r="I135" i="2"/>
  <c r="J135" i="2"/>
  <c r="Y135" i="2"/>
  <c r="B136" i="2"/>
  <c r="C136" i="2"/>
  <c r="D136" i="2"/>
  <c r="F136" i="2"/>
  <c r="G136" i="2"/>
  <c r="P136" i="2" s="1"/>
  <c r="I136" i="2"/>
  <c r="J136" i="2"/>
  <c r="Y136" i="2"/>
  <c r="B137" i="2"/>
  <c r="C137" i="2"/>
  <c r="D137" i="2"/>
  <c r="F137" i="2"/>
  <c r="G137" i="2"/>
  <c r="P137" i="2" s="1"/>
  <c r="I137" i="2"/>
  <c r="J137" i="2"/>
  <c r="Y137" i="2"/>
  <c r="B138" i="2"/>
  <c r="C138" i="2"/>
  <c r="D138" i="2"/>
  <c r="F138" i="2"/>
  <c r="G138" i="2"/>
  <c r="P138" i="2" s="1"/>
  <c r="I138" i="2"/>
  <c r="J138" i="2"/>
  <c r="Y138" i="2"/>
  <c r="B139" i="2"/>
  <c r="C139" i="2"/>
  <c r="D139" i="2"/>
  <c r="F139" i="2"/>
  <c r="G139" i="2"/>
  <c r="P139" i="2" s="1"/>
  <c r="I139" i="2"/>
  <c r="J139" i="2"/>
  <c r="Y139" i="2"/>
  <c r="B140" i="2"/>
  <c r="C140" i="2"/>
  <c r="D140" i="2"/>
  <c r="F140" i="2"/>
  <c r="G140" i="2"/>
  <c r="P140" i="2" s="1"/>
  <c r="I140" i="2"/>
  <c r="J140" i="2"/>
  <c r="Y140" i="2"/>
  <c r="B141" i="2"/>
  <c r="C141" i="2"/>
  <c r="D141" i="2"/>
  <c r="F141" i="2"/>
  <c r="I141" i="2"/>
  <c r="J141" i="2"/>
  <c r="Y141" i="2"/>
  <c r="B142" i="2"/>
  <c r="C142" i="2"/>
  <c r="D142" i="2"/>
  <c r="F142" i="2"/>
  <c r="I142" i="2"/>
  <c r="J142" i="2"/>
  <c r="Y142" i="2"/>
  <c r="B143" i="2"/>
  <c r="C143" i="2"/>
  <c r="D143" i="2"/>
  <c r="I143" i="2"/>
  <c r="J143" i="2"/>
  <c r="Y143" i="2"/>
  <c r="B144" i="2"/>
  <c r="C144" i="2"/>
  <c r="D144" i="2"/>
  <c r="F144" i="2"/>
  <c r="G144" i="2"/>
  <c r="P144" i="2" s="1"/>
  <c r="I144" i="2"/>
  <c r="J144" i="2"/>
  <c r="Y144" i="2"/>
  <c r="B145" i="2"/>
  <c r="C145" i="2"/>
  <c r="D145" i="2"/>
  <c r="F145" i="2"/>
  <c r="G145" i="2"/>
  <c r="P145" i="2" s="1"/>
  <c r="I145" i="2"/>
  <c r="J145" i="2"/>
  <c r="Y145" i="2"/>
  <c r="B146" i="2"/>
  <c r="C146" i="2"/>
  <c r="D146" i="2"/>
  <c r="F146" i="2"/>
  <c r="G146" i="2"/>
  <c r="P146" i="2" s="1"/>
  <c r="I146" i="2"/>
  <c r="J146" i="2"/>
  <c r="Y146" i="2"/>
  <c r="B147" i="2"/>
  <c r="C147" i="2"/>
  <c r="D147" i="2"/>
  <c r="F147" i="2"/>
  <c r="G147" i="2"/>
  <c r="P147" i="2" s="1"/>
  <c r="I147" i="2"/>
  <c r="J147" i="2"/>
  <c r="Y147" i="2"/>
  <c r="B148" i="2"/>
  <c r="C148" i="2"/>
  <c r="D148" i="2"/>
  <c r="F148" i="2"/>
  <c r="G148" i="2"/>
  <c r="P148" i="2" s="1"/>
  <c r="I148" i="2"/>
  <c r="J148" i="2"/>
  <c r="Y148" i="2"/>
  <c r="B149" i="2"/>
  <c r="C149" i="2"/>
  <c r="D149" i="2"/>
  <c r="F149" i="2"/>
  <c r="G149" i="2"/>
  <c r="P149" i="2" s="1"/>
  <c r="I149" i="2"/>
  <c r="J149" i="2"/>
  <c r="Y149" i="2"/>
  <c r="B150" i="2"/>
  <c r="C150" i="2"/>
  <c r="D150" i="2"/>
  <c r="F150" i="2"/>
  <c r="G150" i="2"/>
  <c r="P150" i="2" s="1"/>
  <c r="I150" i="2"/>
  <c r="J150" i="2"/>
  <c r="Y150" i="2"/>
  <c r="B151" i="2"/>
  <c r="C151" i="2"/>
  <c r="D151" i="2"/>
  <c r="F151" i="2"/>
  <c r="G151" i="2"/>
  <c r="P151" i="2" s="1"/>
  <c r="I151" i="2"/>
  <c r="J151" i="2"/>
  <c r="Y151" i="2"/>
  <c r="B152" i="2"/>
  <c r="C152" i="2"/>
  <c r="D152" i="2"/>
  <c r="F152" i="2"/>
  <c r="G152" i="2"/>
  <c r="P152" i="2" s="1"/>
  <c r="I152" i="2"/>
  <c r="J152" i="2"/>
  <c r="Y152" i="2"/>
  <c r="B153" i="2"/>
  <c r="C153" i="2"/>
  <c r="D153" i="2"/>
  <c r="F153" i="2"/>
  <c r="G153" i="2"/>
  <c r="P153" i="2" s="1"/>
  <c r="I153" i="2"/>
  <c r="J153" i="2"/>
  <c r="Y153" i="2"/>
  <c r="B154" i="2"/>
  <c r="C154" i="2"/>
  <c r="D154" i="2"/>
  <c r="F154" i="2"/>
  <c r="G154" i="2"/>
  <c r="P154" i="2" s="1"/>
  <c r="I154" i="2"/>
  <c r="J154" i="2"/>
  <c r="Y154" i="2"/>
  <c r="B155" i="2"/>
  <c r="C155" i="2"/>
  <c r="D155" i="2"/>
  <c r="F155" i="2"/>
  <c r="G155" i="2"/>
  <c r="P155" i="2" s="1"/>
  <c r="I155" i="2"/>
  <c r="J155" i="2"/>
  <c r="Y155" i="2"/>
  <c r="B156" i="2"/>
  <c r="C156" i="2"/>
  <c r="D156" i="2"/>
  <c r="F156" i="2"/>
  <c r="G156" i="2"/>
  <c r="P156" i="2" s="1"/>
  <c r="I156" i="2"/>
  <c r="J156" i="2"/>
  <c r="Y156" i="2"/>
  <c r="B157" i="2"/>
  <c r="C157" i="2"/>
  <c r="D157" i="2"/>
  <c r="F157" i="2"/>
  <c r="G157" i="2"/>
  <c r="P157" i="2" s="1"/>
  <c r="I157" i="2"/>
  <c r="J157" i="2"/>
  <c r="Y157" i="2"/>
  <c r="B158" i="2"/>
  <c r="C158" i="2"/>
  <c r="D158" i="2"/>
  <c r="F158" i="2"/>
  <c r="G158" i="2"/>
  <c r="P158" i="2" s="1"/>
  <c r="I158" i="2"/>
  <c r="J158" i="2"/>
  <c r="Y158" i="2"/>
  <c r="B159" i="2"/>
  <c r="C159" i="2"/>
  <c r="D159" i="2"/>
  <c r="F159" i="2"/>
  <c r="G159" i="2"/>
  <c r="P159" i="2" s="1"/>
  <c r="I159" i="2"/>
  <c r="J159" i="2"/>
  <c r="Y159" i="2"/>
  <c r="B160" i="2"/>
  <c r="C160" i="2"/>
  <c r="D160" i="2"/>
  <c r="F160" i="2"/>
  <c r="G160" i="2"/>
  <c r="P160" i="2" s="1"/>
  <c r="I160" i="2"/>
  <c r="J160" i="2"/>
  <c r="Y160" i="2"/>
  <c r="B161" i="2"/>
  <c r="C161" i="2"/>
  <c r="D161" i="2"/>
  <c r="F161" i="2"/>
  <c r="G161" i="2"/>
  <c r="P161" i="2" s="1"/>
  <c r="I161" i="2"/>
  <c r="J161" i="2"/>
  <c r="Y161" i="2"/>
  <c r="B162" i="2"/>
  <c r="C162" i="2"/>
  <c r="D162" i="2"/>
  <c r="F162" i="2"/>
  <c r="G162" i="2"/>
  <c r="P162" i="2" s="1"/>
  <c r="I162" i="2"/>
  <c r="J162" i="2"/>
  <c r="Y162" i="2"/>
  <c r="B163" i="2"/>
  <c r="C163" i="2"/>
  <c r="D163" i="2"/>
  <c r="F163" i="2"/>
  <c r="G163" i="2"/>
  <c r="P163" i="2" s="1"/>
  <c r="I163" i="2"/>
  <c r="J163" i="2"/>
  <c r="Y163" i="2"/>
  <c r="B164" i="2"/>
  <c r="C164" i="2"/>
  <c r="D164" i="2"/>
  <c r="F164" i="2"/>
  <c r="G164" i="2"/>
  <c r="P164" i="2" s="1"/>
  <c r="I164" i="2"/>
  <c r="J164" i="2"/>
  <c r="Y164" i="2"/>
  <c r="B165" i="2"/>
  <c r="C165" i="2"/>
  <c r="D165" i="2"/>
  <c r="F165" i="2"/>
  <c r="G165" i="2"/>
  <c r="P165" i="2" s="1"/>
  <c r="I165" i="2"/>
  <c r="J165" i="2"/>
  <c r="Y165" i="2"/>
  <c r="B166" i="2"/>
  <c r="C166" i="2"/>
  <c r="D166" i="2"/>
  <c r="F166" i="2"/>
  <c r="G166" i="2"/>
  <c r="P166" i="2" s="1"/>
  <c r="I166" i="2"/>
  <c r="J166" i="2"/>
  <c r="Y166" i="2"/>
  <c r="B167" i="2"/>
  <c r="C167" i="2"/>
  <c r="D167" i="2"/>
  <c r="F167" i="2"/>
  <c r="G167" i="2"/>
  <c r="P167" i="2" s="1"/>
  <c r="I167" i="2"/>
  <c r="J167" i="2"/>
  <c r="Y167" i="2"/>
  <c r="B168" i="2"/>
  <c r="C168" i="2"/>
  <c r="D168" i="2"/>
  <c r="F168" i="2"/>
  <c r="G168" i="2"/>
  <c r="P168" i="2" s="1"/>
  <c r="I168" i="2"/>
  <c r="J168" i="2"/>
  <c r="Y168" i="2"/>
  <c r="B169" i="2"/>
  <c r="C169" i="2"/>
  <c r="D169" i="2"/>
  <c r="F169" i="2"/>
  <c r="G169" i="2"/>
  <c r="P169" i="2" s="1"/>
  <c r="I169" i="2"/>
  <c r="J169" i="2"/>
  <c r="Y169" i="2"/>
  <c r="B170" i="2"/>
  <c r="C170" i="2"/>
  <c r="D170" i="2"/>
  <c r="F170" i="2"/>
  <c r="G170" i="2"/>
  <c r="P170" i="2" s="1"/>
  <c r="I170" i="2"/>
  <c r="J170" i="2"/>
  <c r="Y170" i="2"/>
  <c r="B171" i="2"/>
  <c r="C171" i="2"/>
  <c r="D171" i="2"/>
  <c r="F171" i="2"/>
  <c r="G171" i="2"/>
  <c r="P171" i="2" s="1"/>
  <c r="I171" i="2"/>
  <c r="J171" i="2"/>
  <c r="Y171" i="2"/>
  <c r="B172" i="2"/>
  <c r="C172" i="2"/>
  <c r="D172" i="2"/>
  <c r="F172" i="2"/>
  <c r="G172" i="2"/>
  <c r="P172" i="2" s="1"/>
  <c r="I172" i="2"/>
  <c r="J172" i="2"/>
  <c r="Y172" i="2"/>
  <c r="B173" i="2"/>
  <c r="C173" i="2"/>
  <c r="D173" i="2"/>
  <c r="F173" i="2"/>
  <c r="G173" i="2"/>
  <c r="P173" i="2" s="1"/>
  <c r="I173" i="2"/>
  <c r="J173" i="2"/>
  <c r="Y173" i="2"/>
  <c r="B174" i="2"/>
  <c r="C174" i="2"/>
  <c r="D174" i="2"/>
  <c r="F174" i="2"/>
  <c r="G174" i="2"/>
  <c r="P174" i="2" s="1"/>
  <c r="I174" i="2"/>
  <c r="J174" i="2"/>
  <c r="Y174" i="2"/>
  <c r="B175" i="2"/>
  <c r="C175" i="2"/>
  <c r="D175" i="2"/>
  <c r="F175" i="2"/>
  <c r="G175" i="2"/>
  <c r="P175" i="2" s="1"/>
  <c r="I175" i="2"/>
  <c r="J175" i="2"/>
  <c r="Y175" i="2"/>
  <c r="B176" i="2"/>
  <c r="C176" i="2"/>
  <c r="D176" i="2"/>
  <c r="F176" i="2"/>
  <c r="G176" i="2"/>
  <c r="P176" i="2" s="1"/>
  <c r="I176" i="2"/>
  <c r="J176" i="2"/>
  <c r="Y176" i="2"/>
  <c r="B177" i="2"/>
  <c r="C177" i="2"/>
  <c r="D177" i="2"/>
  <c r="F177" i="2"/>
  <c r="G177" i="2"/>
  <c r="P177" i="2" s="1"/>
  <c r="I177" i="2"/>
  <c r="J177" i="2"/>
  <c r="Y177" i="2"/>
  <c r="B178" i="2"/>
  <c r="C178" i="2"/>
  <c r="D178" i="2"/>
  <c r="F178" i="2"/>
  <c r="G178" i="2"/>
  <c r="P178" i="2" s="1"/>
  <c r="I178" i="2"/>
  <c r="J178" i="2"/>
  <c r="Y178" i="2"/>
  <c r="B179" i="2"/>
  <c r="C179" i="2"/>
  <c r="D179" i="2"/>
  <c r="F179" i="2"/>
  <c r="G179" i="2"/>
  <c r="P179" i="2" s="1"/>
  <c r="I179" i="2"/>
  <c r="J179" i="2"/>
  <c r="Y179" i="2"/>
  <c r="B180" i="2"/>
  <c r="C180" i="2"/>
  <c r="D180" i="2"/>
  <c r="F180" i="2"/>
  <c r="G180" i="2"/>
  <c r="P180" i="2" s="1"/>
  <c r="I180" i="2"/>
  <c r="J180" i="2"/>
  <c r="Y180" i="2"/>
  <c r="B181" i="2"/>
  <c r="C181" i="2"/>
  <c r="D181" i="2"/>
  <c r="F181" i="2"/>
  <c r="G181" i="2"/>
  <c r="P181" i="2" s="1"/>
  <c r="I181" i="2"/>
  <c r="J181" i="2"/>
  <c r="Y181" i="2"/>
  <c r="B182" i="2"/>
  <c r="C182" i="2"/>
  <c r="D182" i="2"/>
  <c r="F182" i="2"/>
  <c r="G182" i="2"/>
  <c r="P182" i="2" s="1"/>
  <c r="I182" i="2"/>
  <c r="J182" i="2"/>
  <c r="Y182" i="2"/>
  <c r="B183" i="2"/>
  <c r="C183" i="2"/>
  <c r="D183" i="2"/>
  <c r="F183" i="2"/>
  <c r="G183" i="2"/>
  <c r="P183" i="2" s="1"/>
  <c r="I183" i="2"/>
  <c r="J183" i="2"/>
  <c r="Y183" i="2"/>
  <c r="B184" i="2"/>
  <c r="C184" i="2"/>
  <c r="D184" i="2"/>
  <c r="F184" i="2"/>
  <c r="G184" i="2"/>
  <c r="P184" i="2" s="1"/>
  <c r="I184" i="2"/>
  <c r="J184" i="2"/>
  <c r="Y184" i="2"/>
  <c r="B185" i="2"/>
  <c r="C185" i="2"/>
  <c r="D185" i="2"/>
  <c r="F185" i="2"/>
  <c r="G185" i="2"/>
  <c r="P185" i="2" s="1"/>
  <c r="I185" i="2"/>
  <c r="J185" i="2"/>
  <c r="Y185" i="2"/>
  <c r="B186" i="2"/>
  <c r="C186" i="2"/>
  <c r="D186" i="2"/>
  <c r="F186" i="2"/>
  <c r="G186" i="2"/>
  <c r="P186" i="2" s="1"/>
  <c r="I186" i="2"/>
  <c r="J186" i="2"/>
  <c r="Y186" i="2"/>
  <c r="B187" i="2"/>
  <c r="C187" i="2"/>
  <c r="D187" i="2"/>
  <c r="F187" i="2"/>
  <c r="G187" i="2"/>
  <c r="P187" i="2" s="1"/>
  <c r="I187" i="2"/>
  <c r="J187" i="2"/>
  <c r="Y187" i="2"/>
  <c r="B188" i="2"/>
  <c r="C188" i="2"/>
  <c r="D188" i="2"/>
  <c r="F188" i="2"/>
  <c r="G188" i="2"/>
  <c r="P188" i="2" s="1"/>
  <c r="I188" i="2"/>
  <c r="J188" i="2"/>
  <c r="O188" i="2"/>
  <c r="Y188" i="2"/>
  <c r="B189" i="2"/>
  <c r="C189" i="2"/>
  <c r="D189" i="2"/>
  <c r="F189" i="2"/>
  <c r="G189" i="2"/>
  <c r="I189" i="2"/>
  <c r="J189" i="2"/>
  <c r="O189" i="2"/>
  <c r="P189" i="2"/>
  <c r="Y189" i="2"/>
  <c r="B190" i="2"/>
  <c r="C190" i="2"/>
  <c r="D190" i="2"/>
  <c r="F190" i="2"/>
  <c r="G190" i="2"/>
  <c r="P190" i="2" s="1"/>
  <c r="I190" i="2"/>
  <c r="J190" i="2"/>
  <c r="O190" i="2"/>
  <c r="Y190" i="2"/>
  <c r="B191" i="2"/>
  <c r="C191" i="2"/>
  <c r="D191" i="2"/>
  <c r="F191" i="2"/>
  <c r="G191" i="2"/>
  <c r="P191" i="2" s="1"/>
  <c r="I191" i="2"/>
  <c r="J191" i="2"/>
  <c r="O191" i="2"/>
  <c r="Y191" i="2"/>
  <c r="B192" i="2"/>
  <c r="C192" i="2"/>
  <c r="D192" i="2"/>
  <c r="F192" i="2"/>
  <c r="G192" i="2"/>
  <c r="P192" i="2" s="1"/>
  <c r="I192" i="2"/>
  <c r="J192" i="2"/>
  <c r="O192" i="2"/>
  <c r="Y192" i="2"/>
  <c r="B193" i="2"/>
  <c r="C193" i="2"/>
  <c r="D193" i="2"/>
  <c r="F193" i="2"/>
  <c r="G193" i="2"/>
  <c r="P193" i="2" s="1"/>
  <c r="I193" i="2"/>
  <c r="J193" i="2"/>
  <c r="O193" i="2"/>
  <c r="Y193" i="2"/>
  <c r="B194" i="2"/>
  <c r="C194" i="2"/>
  <c r="D194" i="2"/>
  <c r="F194" i="2"/>
  <c r="G194" i="2"/>
  <c r="P194" i="2" s="1"/>
  <c r="I194" i="2"/>
  <c r="J194" i="2"/>
  <c r="O194" i="2"/>
  <c r="Y194" i="2"/>
  <c r="B195" i="2"/>
  <c r="C195" i="2"/>
  <c r="D195" i="2"/>
  <c r="F195" i="2"/>
  <c r="G195" i="2"/>
  <c r="P195" i="2" s="1"/>
  <c r="I195" i="2"/>
  <c r="J195" i="2"/>
  <c r="O195" i="2"/>
  <c r="Y195" i="2"/>
  <c r="B196" i="2"/>
  <c r="C196" i="2"/>
  <c r="D196" i="2"/>
  <c r="F196" i="2"/>
  <c r="G196" i="2"/>
  <c r="I196" i="2"/>
  <c r="J196" i="2"/>
  <c r="O196" i="2"/>
  <c r="P196" i="2"/>
  <c r="Y196" i="2"/>
  <c r="B197" i="2"/>
  <c r="C197" i="2"/>
  <c r="D197" i="2"/>
  <c r="F197" i="2"/>
  <c r="G197" i="2"/>
  <c r="P197" i="2" s="1"/>
  <c r="I197" i="2"/>
  <c r="J197" i="2"/>
  <c r="O197" i="2"/>
  <c r="Y197" i="2"/>
  <c r="B198" i="2"/>
  <c r="C198" i="2"/>
  <c r="D198" i="2"/>
  <c r="F198" i="2"/>
  <c r="G198" i="2"/>
  <c r="P198" i="2" s="1"/>
  <c r="I198" i="2"/>
  <c r="J198" i="2"/>
  <c r="O198" i="2"/>
  <c r="Y198" i="2"/>
  <c r="B199" i="2"/>
  <c r="C199" i="2"/>
  <c r="D199" i="2"/>
  <c r="F199" i="2"/>
  <c r="G199" i="2"/>
  <c r="P199" i="2" s="1"/>
  <c r="I199" i="2"/>
  <c r="J199" i="2"/>
  <c r="O199" i="2"/>
  <c r="Y199" i="2"/>
  <c r="B200" i="2"/>
  <c r="C200" i="2"/>
  <c r="D200" i="2"/>
  <c r="F200" i="2"/>
  <c r="G200" i="2"/>
  <c r="P200" i="2" s="1"/>
  <c r="I200" i="2"/>
  <c r="J200" i="2"/>
  <c r="O200" i="2"/>
  <c r="Y200" i="2"/>
  <c r="D11" i="5"/>
  <c r="D13" i="3"/>
  <c r="Y72" i="2"/>
  <c r="V27" i="12" l="1"/>
  <c r="V28" i="12"/>
  <c r="V29" i="12" s="1"/>
  <c r="P26" i="12"/>
  <c r="P22" i="12"/>
  <c r="P23" i="12" s="1"/>
  <c r="P24" i="12" s="1"/>
  <c r="V33" i="12"/>
  <c r="V35" i="12" s="1"/>
  <c r="V22" i="12"/>
  <c r="V23" i="12" s="1"/>
  <c r="V24" i="12" s="1"/>
  <c r="Z22" i="12"/>
  <c r="S22" i="12"/>
  <c r="I27" i="12"/>
  <c r="I28" i="12" s="1"/>
  <c r="I22" i="12"/>
  <c r="P27" i="12"/>
  <c r="P28" i="12" s="1"/>
  <c r="L22" i="12"/>
  <c r="L23" i="12" s="1"/>
  <c r="L24" i="12" s="1"/>
  <c r="S23" i="12" l="1"/>
  <c r="S24" i="12" s="1"/>
  <c r="Z23" i="12"/>
  <c r="Z24" i="12" s="1"/>
  <c r="I23" i="12"/>
  <c r="I24" i="12" s="1"/>
  <c r="O1" i="1" l="1"/>
  <c r="G9" i="3" l="1"/>
  <c r="G10" i="3"/>
  <c r="G11" i="3"/>
  <c r="G12" i="3"/>
  <c r="Q10" i="1"/>
  <c r="M1" i="2"/>
  <c r="B126" i="2"/>
  <c r="C126" i="2"/>
  <c r="D126" i="2"/>
  <c r="F126" i="2"/>
  <c r="G126" i="2"/>
  <c r="I126" i="2" s="1"/>
  <c r="J126" i="2" s="1"/>
  <c r="Y126" i="2"/>
  <c r="Y107" i="2"/>
  <c r="Y125" i="2"/>
  <c r="Y124" i="2"/>
  <c r="Y123" i="2"/>
  <c r="Y122" i="2"/>
  <c r="Y121" i="2"/>
  <c r="Y120" i="2"/>
  <c r="Y119" i="2"/>
  <c r="Y118" i="2"/>
  <c r="Y114" i="2"/>
  <c r="Y113" i="2"/>
  <c r="Y112" i="2"/>
  <c r="Y111" i="2"/>
  <c r="Y110" i="2"/>
  <c r="Y108" i="2"/>
  <c r="Y106" i="2"/>
  <c r="Y103" i="2"/>
  <c r="Y102" i="2"/>
  <c r="Y101" i="2"/>
  <c r="Y100" i="2"/>
  <c r="Y99" i="2"/>
  <c r="Y97" i="2"/>
  <c r="Y95" i="2"/>
  <c r="Y86" i="2"/>
  <c r="Y71" i="2"/>
  <c r="Y70" i="2"/>
  <c r="Y69" i="2"/>
  <c r="Y68" i="2"/>
  <c r="P126" i="2" l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R28" i="1"/>
  <c r="Q29" i="1"/>
  <c r="R29" i="1" s="1"/>
  <c r="C13" i="3" l="1"/>
  <c r="J31" i="2"/>
  <c r="J36" i="2"/>
  <c r="J37" i="2"/>
  <c r="J39" i="2"/>
  <c r="J40" i="2"/>
  <c r="J42" i="2"/>
  <c r="J43" i="2"/>
  <c r="J44" i="2"/>
  <c r="J66" i="2"/>
  <c r="J82" i="2"/>
  <c r="J85" i="2"/>
  <c r="J89" i="2"/>
  <c r="J96" i="2"/>
  <c r="J100" i="2"/>
  <c r="J109" i="2"/>
  <c r="J117" i="2"/>
  <c r="C24" i="4" l="1"/>
  <c r="L1" i="4" l="1"/>
  <c r="R16" i="1" l="1"/>
  <c r="R17" i="1"/>
  <c r="R18" i="1"/>
  <c r="R19" i="1"/>
  <c r="R20" i="1"/>
  <c r="R21" i="1"/>
  <c r="R22" i="1"/>
  <c r="D125" i="2"/>
  <c r="R27" i="1"/>
  <c r="S27" i="1" s="1"/>
  <c r="T27" i="1" s="1"/>
  <c r="R26" i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1" i="1"/>
  <c r="Q12" i="1"/>
  <c r="R12" i="1" s="1"/>
  <c r="Q13" i="1"/>
  <c r="R13" i="1" s="1"/>
  <c r="Q14" i="1"/>
  <c r="R14" i="1" s="1"/>
  <c r="Q15" i="1"/>
  <c r="R15" i="1" s="1"/>
  <c r="Q16" i="1"/>
  <c r="Q17" i="1"/>
  <c r="Q18" i="1"/>
  <c r="Q19" i="1"/>
  <c r="Q20" i="1"/>
  <c r="Q21" i="1"/>
  <c r="Q22" i="1"/>
  <c r="Q3" i="1"/>
  <c r="R3" i="1" s="1"/>
  <c r="S3" i="1" s="1"/>
  <c r="J1" i="4" l="1"/>
  <c r="S1" i="2" l="1"/>
  <c r="T1" i="2"/>
  <c r="P24" i="1" l="1"/>
  <c r="O24" i="1"/>
  <c r="S44" i="1"/>
  <c r="R44" i="1"/>
  <c r="S43" i="1"/>
  <c r="R43" i="1"/>
  <c r="S42" i="1"/>
  <c r="R42" i="1"/>
  <c r="S41" i="1"/>
  <c r="R41" i="1"/>
  <c r="S40" i="1"/>
  <c r="U40" i="1" s="1"/>
  <c r="R40" i="1"/>
  <c r="S39" i="1"/>
  <c r="T39" i="1" s="1"/>
  <c r="R39" i="1"/>
  <c r="S38" i="1"/>
  <c r="T38" i="1" s="1"/>
  <c r="R38" i="1"/>
  <c r="S37" i="1"/>
  <c r="T37" i="1" s="1"/>
  <c r="R37" i="1"/>
  <c r="S36" i="1"/>
  <c r="T36" i="1" s="1"/>
  <c r="R36" i="1"/>
  <c r="S35" i="1"/>
  <c r="T35" i="1" s="1"/>
  <c r="R35" i="1"/>
  <c r="R34" i="1"/>
  <c r="S34" i="1" s="1"/>
  <c r="U34" i="1" s="1"/>
  <c r="S33" i="1"/>
  <c r="U33" i="1" s="1"/>
  <c r="R33" i="1"/>
  <c r="R32" i="1"/>
  <c r="S32" i="1" s="1"/>
  <c r="U32" i="1" s="1"/>
  <c r="R31" i="1"/>
  <c r="S31" i="1" s="1"/>
  <c r="T31" i="1" s="1"/>
  <c r="R30" i="1"/>
  <c r="S30" i="1" s="1"/>
  <c r="U30" i="1" s="1"/>
  <c r="S29" i="1"/>
  <c r="U29" i="1" s="1"/>
  <c r="S28" i="1"/>
  <c r="T28" i="1" s="1"/>
  <c r="Q24" i="1" l="1"/>
  <c r="U24" i="1"/>
  <c r="S26" i="1"/>
  <c r="E21" i="9"/>
  <c r="E22" i="9" s="1"/>
  <c r="F21" i="9"/>
  <c r="F22" i="9" s="1"/>
  <c r="H21" i="9"/>
  <c r="H22" i="9" s="1"/>
  <c r="I21" i="9"/>
  <c r="I22" i="9" s="1"/>
  <c r="K21" i="9"/>
  <c r="K22" i="9" s="1"/>
  <c r="L21" i="9"/>
  <c r="L22" i="9" s="1"/>
  <c r="M21" i="9"/>
  <c r="M22" i="9" s="1"/>
  <c r="N21" i="9"/>
  <c r="N22" i="9" s="1"/>
  <c r="O21" i="9"/>
  <c r="O22" i="9" s="1"/>
  <c r="T26" i="1" l="1"/>
  <c r="T24" i="1" s="1"/>
  <c r="S24" i="1"/>
  <c r="J21" i="9" l="1"/>
  <c r="J22" i="9" s="1"/>
  <c r="D21" i="9"/>
  <c r="D22" i="9" s="1"/>
  <c r="G21" i="9"/>
  <c r="G22" i="9" s="1"/>
  <c r="P31" i="2" l="1"/>
  <c r="P33" i="2" l="1"/>
  <c r="I33" i="2"/>
  <c r="J33" i="2" s="1"/>
  <c r="P32" i="2"/>
  <c r="I32" i="2"/>
  <c r="J32" i="2" s="1"/>
  <c r="S16" i="1"/>
  <c r="S17" i="1"/>
  <c r="S18" i="1"/>
  <c r="S19" i="1"/>
  <c r="S20" i="1"/>
  <c r="S21" i="1"/>
  <c r="S7" i="1"/>
  <c r="T7" i="1" s="1"/>
  <c r="S8" i="1"/>
  <c r="U8" i="1" s="1"/>
  <c r="S9" i="1"/>
  <c r="S10" i="1"/>
  <c r="U10" i="1" s="1"/>
  <c r="S11" i="1"/>
  <c r="U11" i="1" s="1"/>
  <c r="S12" i="1"/>
  <c r="S13" i="1"/>
  <c r="S14" i="1"/>
  <c r="S15" i="1"/>
  <c r="S4" i="1"/>
  <c r="S5" i="1"/>
  <c r="S6" i="1"/>
  <c r="T6" i="1" s="1"/>
  <c r="C1" i="4"/>
  <c r="D13" i="5" l="1"/>
  <c r="I34" i="2"/>
  <c r="J34" i="2" s="1"/>
  <c r="I35" i="2"/>
  <c r="J35" i="2" s="1"/>
  <c r="I36" i="2"/>
  <c r="I38" i="2"/>
  <c r="J38" i="2" s="1"/>
  <c r="I39" i="2"/>
  <c r="I27" i="5"/>
  <c r="J27" i="5" s="1"/>
  <c r="I26" i="5"/>
  <c r="J26" i="5" s="1"/>
  <c r="I25" i="5"/>
  <c r="J25" i="5" s="1"/>
  <c r="I37" i="2" l="1"/>
  <c r="P36" i="2"/>
  <c r="P34" i="2"/>
  <c r="P35" i="2"/>
  <c r="I24" i="5"/>
  <c r="J24" i="5" s="1"/>
  <c r="I15" i="5" l="1"/>
  <c r="J15" i="5" s="1"/>
  <c r="I22" i="5"/>
  <c r="J22" i="5" s="1"/>
  <c r="U17" i="1" l="1"/>
  <c r="T16" i="1"/>
  <c r="P111" i="2" l="1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B125" i="2"/>
  <c r="C125" i="2"/>
  <c r="F125" i="2"/>
  <c r="G125" i="2"/>
  <c r="P125" i="2" s="1"/>
  <c r="I125" i="2" l="1"/>
  <c r="J125" i="2" s="1"/>
  <c r="I123" i="2"/>
  <c r="J123" i="2" s="1"/>
  <c r="I124" i="2"/>
  <c r="J124" i="2" s="1"/>
  <c r="I118" i="2"/>
  <c r="J118" i="2" s="1"/>
  <c r="I111" i="2"/>
  <c r="J111" i="2" s="1"/>
  <c r="I116" i="2"/>
  <c r="J116" i="2" s="1"/>
  <c r="I115" i="2"/>
  <c r="J115" i="2" s="1"/>
  <c r="I113" i="2"/>
  <c r="J113" i="2" s="1"/>
  <c r="I122" i="2"/>
  <c r="J122" i="2" s="1"/>
  <c r="I121" i="2"/>
  <c r="J121" i="2" s="1"/>
  <c r="I120" i="2"/>
  <c r="J120" i="2" s="1"/>
  <c r="I119" i="2"/>
  <c r="J119" i="2" s="1"/>
  <c r="I117" i="2"/>
  <c r="I114" i="2"/>
  <c r="J114" i="2" s="1"/>
  <c r="I112" i="2"/>
  <c r="J112" i="2" s="1"/>
  <c r="T15" i="1" l="1"/>
  <c r="X23" i="4" l="1"/>
  <c r="X24" i="4"/>
  <c r="X25" i="4"/>
  <c r="N24" i="1" s="1"/>
  <c r="M24" i="1" s="1"/>
  <c r="X22" i="4"/>
  <c r="T13" i="1" l="1"/>
  <c r="U9" i="1"/>
  <c r="T12" i="1"/>
  <c r="T14" i="1"/>
  <c r="G5" i="8" l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4" i="8"/>
  <c r="D24" i="7"/>
  <c r="F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I15" i="7"/>
  <c r="J15" i="7" s="1"/>
  <c r="I14" i="7"/>
  <c r="J11" i="7"/>
  <c r="I11" i="7"/>
  <c r="H11" i="7"/>
  <c r="E11" i="7"/>
  <c r="D11" i="7"/>
  <c r="C11" i="7"/>
  <c r="F10" i="7"/>
  <c r="F9" i="7"/>
  <c r="F8" i="7"/>
  <c r="F7" i="7"/>
  <c r="F6" i="7"/>
  <c r="F5" i="7"/>
  <c r="I61" i="2"/>
  <c r="J61" i="2" s="1"/>
  <c r="I62" i="2"/>
  <c r="J62" i="2" s="1"/>
  <c r="I63" i="2"/>
  <c r="J63" i="2" s="1"/>
  <c r="I64" i="2"/>
  <c r="J64" i="2" s="1"/>
  <c r="I65" i="2"/>
  <c r="J65" i="2" s="1"/>
  <c r="I66" i="2"/>
  <c r="I67" i="2"/>
  <c r="J67" i="2" s="1"/>
  <c r="I68" i="2"/>
  <c r="I69" i="2"/>
  <c r="J69" i="2" s="1"/>
  <c r="I70" i="2"/>
  <c r="J70" i="2" s="1"/>
  <c r="I71" i="2"/>
  <c r="J71" i="2" s="1"/>
  <c r="I72" i="2"/>
  <c r="J72" i="2" s="1"/>
  <c r="I73" i="2"/>
  <c r="J73" i="2" s="1"/>
  <c r="I76" i="2"/>
  <c r="J76" i="2" s="1"/>
  <c r="I77" i="2"/>
  <c r="J77" i="2" s="1"/>
  <c r="I78" i="2"/>
  <c r="J78" i="2" s="1"/>
  <c r="I79" i="2"/>
  <c r="J79" i="2" s="1"/>
  <c r="I80" i="2"/>
  <c r="J80" i="2" s="1"/>
  <c r="I82" i="2"/>
  <c r="I83" i="2"/>
  <c r="J83" i="2" s="1"/>
  <c r="I84" i="2"/>
  <c r="J84" i="2" s="1"/>
  <c r="I85" i="2"/>
  <c r="I86" i="2"/>
  <c r="J86" i="2" s="1"/>
  <c r="I87" i="2"/>
  <c r="J87" i="2" s="1"/>
  <c r="I88" i="2"/>
  <c r="J88" i="2" s="1"/>
  <c r="I89" i="2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I97" i="2"/>
  <c r="J97" i="2" s="1"/>
  <c r="I98" i="2"/>
  <c r="J98" i="2" s="1"/>
  <c r="I99" i="2"/>
  <c r="J99" i="2" s="1"/>
  <c r="I100" i="2"/>
  <c r="I101" i="2"/>
  <c r="J101" i="2" s="1"/>
  <c r="I102" i="2"/>
  <c r="J102" i="2" s="1"/>
  <c r="I103" i="2"/>
  <c r="J103" i="2" s="1"/>
  <c r="I104" i="2"/>
  <c r="J104" i="2" s="1"/>
  <c r="G2" i="8" l="1"/>
  <c r="I75" i="2"/>
  <c r="J75" i="2" s="1"/>
  <c r="I81" i="2"/>
  <c r="J81" i="2" s="1"/>
  <c r="I74" i="2"/>
  <c r="J74" i="2" s="1"/>
  <c r="J68" i="2"/>
  <c r="F11" i="7"/>
  <c r="K11" i="7" s="1"/>
  <c r="V4" i="8"/>
  <c r="V28" i="8"/>
  <c r="V26" i="8"/>
  <c r="V24" i="8"/>
  <c r="V22" i="8"/>
  <c r="V20" i="8"/>
  <c r="V18" i="8"/>
  <c r="V16" i="8"/>
  <c r="V14" i="8"/>
  <c r="V12" i="8"/>
  <c r="V10" i="8"/>
  <c r="V8" i="8"/>
  <c r="V6" i="8"/>
  <c r="S4" i="8"/>
  <c r="S28" i="8"/>
  <c r="S26" i="8"/>
  <c r="S24" i="8"/>
  <c r="S22" i="8"/>
  <c r="S20" i="8"/>
  <c r="S18" i="8"/>
  <c r="S16" i="8"/>
  <c r="S14" i="8"/>
  <c r="S12" i="8"/>
  <c r="S10" i="8"/>
  <c r="S8" i="8"/>
  <c r="S6" i="8"/>
  <c r="Y4" i="8"/>
  <c r="Y28" i="8"/>
  <c r="Y26" i="8"/>
  <c r="Y24" i="8"/>
  <c r="Y22" i="8"/>
  <c r="Y20" i="8"/>
  <c r="Y18" i="8"/>
  <c r="Y16" i="8"/>
  <c r="Y14" i="8"/>
  <c r="Y12" i="8"/>
  <c r="Y10" i="8"/>
  <c r="Y8" i="8"/>
  <c r="Y6" i="8"/>
  <c r="V29" i="8"/>
  <c r="V27" i="8"/>
  <c r="V25" i="8"/>
  <c r="V23" i="8"/>
  <c r="V21" i="8"/>
  <c r="V19" i="8"/>
  <c r="V17" i="8"/>
  <c r="V15" i="8"/>
  <c r="V13" i="8"/>
  <c r="V11" i="8"/>
  <c r="V9" i="8"/>
  <c r="V7" i="8"/>
  <c r="V5" i="8"/>
  <c r="S29" i="8"/>
  <c r="S27" i="8"/>
  <c r="S25" i="8"/>
  <c r="S23" i="8"/>
  <c r="S21" i="8"/>
  <c r="S19" i="8"/>
  <c r="S17" i="8"/>
  <c r="S15" i="8"/>
  <c r="S13" i="8"/>
  <c r="S11" i="8"/>
  <c r="S9" i="8"/>
  <c r="S7" i="8"/>
  <c r="S5" i="8"/>
  <c r="Y29" i="8"/>
  <c r="Y27" i="8"/>
  <c r="Y25" i="8"/>
  <c r="Y23" i="8"/>
  <c r="Y21" i="8"/>
  <c r="Y19" i="8"/>
  <c r="Y17" i="8"/>
  <c r="Y15" i="8"/>
  <c r="Y13" i="8"/>
  <c r="Y11" i="8"/>
  <c r="Y9" i="8"/>
  <c r="Y7" i="8"/>
  <c r="Y5" i="8"/>
  <c r="I24" i="7"/>
  <c r="P29" i="8"/>
  <c r="P27" i="8"/>
  <c r="P25" i="8"/>
  <c r="P23" i="8"/>
  <c r="P21" i="8"/>
  <c r="P19" i="8"/>
  <c r="P17" i="8"/>
  <c r="P15" i="8"/>
  <c r="P13" i="8"/>
  <c r="P11" i="8"/>
  <c r="P9" i="8"/>
  <c r="P7" i="8"/>
  <c r="P5" i="8"/>
  <c r="M29" i="8"/>
  <c r="M27" i="8"/>
  <c r="M25" i="8"/>
  <c r="M23" i="8"/>
  <c r="M21" i="8"/>
  <c r="M19" i="8"/>
  <c r="M17" i="8"/>
  <c r="M15" i="8"/>
  <c r="M13" i="8"/>
  <c r="M11" i="8"/>
  <c r="M9" i="8"/>
  <c r="M7" i="8"/>
  <c r="M5" i="8"/>
  <c r="J29" i="8"/>
  <c r="J27" i="8"/>
  <c r="J25" i="8"/>
  <c r="J23" i="8"/>
  <c r="J21" i="8"/>
  <c r="J19" i="8"/>
  <c r="J17" i="8"/>
  <c r="J15" i="8"/>
  <c r="J13" i="8"/>
  <c r="J11" i="8"/>
  <c r="J9" i="8"/>
  <c r="J7" i="8"/>
  <c r="J5" i="8"/>
  <c r="P4" i="8"/>
  <c r="P28" i="8"/>
  <c r="P26" i="8"/>
  <c r="P24" i="8"/>
  <c r="P22" i="8"/>
  <c r="P20" i="8"/>
  <c r="P18" i="8"/>
  <c r="P16" i="8"/>
  <c r="P14" i="8"/>
  <c r="P12" i="8"/>
  <c r="P10" i="8"/>
  <c r="P8" i="8"/>
  <c r="P6" i="8"/>
  <c r="M4" i="8"/>
  <c r="M28" i="8"/>
  <c r="M26" i="8"/>
  <c r="M24" i="8"/>
  <c r="M22" i="8"/>
  <c r="M20" i="8"/>
  <c r="M18" i="8"/>
  <c r="M16" i="8"/>
  <c r="M14" i="8"/>
  <c r="M12" i="8"/>
  <c r="M10" i="8"/>
  <c r="M8" i="8"/>
  <c r="M6" i="8"/>
  <c r="J4" i="8"/>
  <c r="J28" i="8"/>
  <c r="J26" i="8"/>
  <c r="J24" i="8"/>
  <c r="J22" i="8"/>
  <c r="J20" i="8"/>
  <c r="J18" i="8"/>
  <c r="J16" i="8"/>
  <c r="J14" i="8"/>
  <c r="J12" i="8"/>
  <c r="J10" i="8"/>
  <c r="J8" i="8"/>
  <c r="J6" i="8"/>
  <c r="J14" i="7"/>
  <c r="J24" i="7" s="1"/>
  <c r="D15" i="3"/>
  <c r="E15" i="3" s="1"/>
  <c r="P106" i="2"/>
  <c r="I106" i="2"/>
  <c r="J106" i="2" s="1"/>
  <c r="P107" i="2"/>
  <c r="I107" i="2"/>
  <c r="J107" i="2" s="1"/>
  <c r="P108" i="2"/>
  <c r="I108" i="2"/>
  <c r="J108" i="2" s="1"/>
  <c r="P109" i="2"/>
  <c r="I109" i="2"/>
  <c r="P110" i="2"/>
  <c r="I110" i="2"/>
  <c r="J110" i="2" s="1"/>
  <c r="P94" i="2"/>
  <c r="P95" i="2"/>
  <c r="P96" i="2"/>
  <c r="P97" i="2"/>
  <c r="P98" i="2"/>
  <c r="P99" i="2"/>
  <c r="P100" i="2"/>
  <c r="P101" i="2"/>
  <c r="P102" i="2"/>
  <c r="P103" i="2"/>
  <c r="P104" i="2"/>
  <c r="I105" i="2"/>
  <c r="J105" i="2" s="1"/>
  <c r="P105" i="2"/>
  <c r="P93" i="2"/>
  <c r="M2" i="8" l="1"/>
  <c r="Y2" i="8"/>
  <c r="V2" i="8"/>
  <c r="J2" i="8"/>
  <c r="P2" i="8"/>
  <c r="S2" i="8"/>
  <c r="D24" i="6"/>
  <c r="I23" i="6"/>
  <c r="I22" i="6"/>
  <c r="I21" i="6"/>
  <c r="I20" i="6"/>
  <c r="I19" i="6"/>
  <c r="I18" i="6"/>
  <c r="J18" i="6" s="1"/>
  <c r="I17" i="6"/>
  <c r="J17" i="6" s="1"/>
  <c r="I16" i="6"/>
  <c r="J16" i="6" s="1"/>
  <c r="I15" i="6"/>
  <c r="J15" i="6" s="1"/>
  <c r="I14" i="6"/>
  <c r="J14" i="6" s="1"/>
  <c r="J11" i="6"/>
  <c r="I11" i="6"/>
  <c r="H11" i="6"/>
  <c r="E11" i="6"/>
  <c r="D11" i="6"/>
  <c r="C11" i="6"/>
  <c r="F10" i="6"/>
  <c r="F9" i="6"/>
  <c r="F8" i="6"/>
  <c r="F7" i="6"/>
  <c r="F6" i="6"/>
  <c r="F5" i="6"/>
  <c r="F4" i="6"/>
  <c r="F11" i="6" l="1"/>
  <c r="K11" i="6" s="1"/>
  <c r="I24" i="6"/>
  <c r="J24" i="6"/>
  <c r="D31" i="5" l="1"/>
  <c r="I30" i="5"/>
  <c r="J30" i="5" s="1"/>
  <c r="I23" i="5"/>
  <c r="J23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K11" i="5"/>
  <c r="J11" i="5"/>
  <c r="I11" i="5"/>
  <c r="E11" i="5"/>
  <c r="C11" i="5"/>
  <c r="G10" i="5"/>
  <c r="G9" i="5"/>
  <c r="G8" i="5"/>
  <c r="G7" i="5"/>
  <c r="G6" i="5"/>
  <c r="G5" i="5"/>
  <c r="G4" i="5"/>
  <c r="L36" i="4"/>
  <c r="F31" i="5" l="1"/>
  <c r="I31" i="5"/>
  <c r="G11" i="5"/>
  <c r="L11" i="5" s="1"/>
  <c r="F11" i="5"/>
  <c r="J31" i="5"/>
  <c r="J15" i="3" l="1"/>
  <c r="I15" i="3"/>
  <c r="P57" i="2"/>
  <c r="P58" i="2"/>
  <c r="P59" i="2"/>
  <c r="P60" i="2"/>
  <c r="P61" i="2"/>
  <c r="P62" i="2"/>
  <c r="P63" i="2"/>
  <c r="P64" i="2"/>
  <c r="P65" i="2"/>
  <c r="D36" i="3"/>
  <c r="J36" i="3" l="1"/>
  <c r="I36" i="3"/>
  <c r="K13" i="3"/>
  <c r="J13" i="3"/>
  <c r="I13" i="3"/>
  <c r="E13" i="3"/>
  <c r="F13" i="3"/>
  <c r="L5" i="3"/>
  <c r="L6" i="3"/>
  <c r="L7" i="3"/>
  <c r="G8" i="3"/>
  <c r="L8" i="3" s="1"/>
  <c r="L10" i="3"/>
  <c r="L12" i="3"/>
  <c r="G13" i="3" l="1"/>
  <c r="L13" i="3" s="1"/>
  <c r="L4" i="3"/>
  <c r="I31" i="2"/>
  <c r="I40" i="2"/>
  <c r="I41" i="2"/>
  <c r="J41" i="2" s="1"/>
  <c r="I57" i="2"/>
  <c r="J57" i="2" s="1"/>
  <c r="I58" i="2"/>
  <c r="J58" i="2" s="1"/>
  <c r="I59" i="2"/>
  <c r="J59" i="2" s="1"/>
  <c r="I60" i="2"/>
  <c r="J60" i="2" s="1"/>
  <c r="O1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38" i="2" l="1"/>
  <c r="I55" i="2"/>
  <c r="J55" i="2" s="1"/>
  <c r="I53" i="2"/>
  <c r="J53" i="2" s="1"/>
  <c r="I51" i="2"/>
  <c r="J51" i="2" s="1"/>
  <c r="I49" i="2"/>
  <c r="J49" i="2" s="1"/>
  <c r="I47" i="2"/>
  <c r="J47" i="2" s="1"/>
  <c r="I45" i="2"/>
  <c r="J45" i="2" s="1"/>
  <c r="I43" i="2"/>
  <c r="I56" i="2"/>
  <c r="J56" i="2" s="1"/>
  <c r="I54" i="2"/>
  <c r="J54" i="2" s="1"/>
  <c r="I52" i="2"/>
  <c r="J52" i="2" s="1"/>
  <c r="I50" i="2"/>
  <c r="J50" i="2" s="1"/>
  <c r="I48" i="2"/>
  <c r="J48" i="2" s="1"/>
  <c r="I46" i="2"/>
  <c r="J46" i="2" s="1"/>
  <c r="I44" i="2"/>
  <c r="I42" i="2"/>
  <c r="P1" i="1" l="1"/>
  <c r="N1" i="1" l="1"/>
  <c r="M1" i="1" s="1"/>
  <c r="U1" i="1"/>
  <c r="T5" i="1"/>
  <c r="T4" i="1"/>
  <c r="Q1" i="1"/>
  <c r="E41" i="4"/>
  <c r="E39" i="4"/>
  <c r="H39" i="4" s="1"/>
  <c r="E34" i="4"/>
  <c r="E33" i="4"/>
  <c r="E32" i="4"/>
  <c r="T26" i="4"/>
  <c r="E42" i="4"/>
  <c r="AF24" i="4"/>
  <c r="V26" i="4"/>
  <c r="H42" i="4" l="1"/>
  <c r="I42" i="4"/>
  <c r="T3" i="1"/>
  <c r="T1" i="1" s="1"/>
  <c r="S1" i="1"/>
  <c r="H31" i="4"/>
  <c r="I31" i="4"/>
  <c r="H33" i="4"/>
  <c r="I33" i="4"/>
  <c r="I39" i="4"/>
  <c r="H32" i="4"/>
  <c r="I32" i="4"/>
  <c r="H34" i="4"/>
  <c r="I34" i="4"/>
  <c r="H41" i="4"/>
  <c r="I41" i="4"/>
  <c r="E40" i="4"/>
  <c r="X26" i="4"/>
  <c r="H35" i="4" l="1"/>
  <c r="H40" i="4"/>
  <c r="H43" i="4" s="1"/>
  <c r="I40" i="4"/>
  <c r="L32" i="4"/>
  <c r="N35" i="4" l="1"/>
  <c r="F143" i="2"/>
  <c r="G142" i="2"/>
  <c r="P142" i="2" s="1"/>
  <c r="G143" i="2"/>
  <c r="P143" i="2" s="1"/>
  <c r="G141" i="2"/>
  <c r="P141" i="2" s="1"/>
  <c r="H1" i="1" l="1"/>
  <c r="K1" i="1" s="1"/>
  <c r="G1" i="2" l="1"/>
  <c r="F1" i="2" s="1"/>
  <c r="P1" i="2"/>
  <c r="I1" i="2" l="1"/>
</calcChain>
</file>

<file path=xl/comments1.xml><?xml version="1.0" encoding="utf-8"?>
<comments xmlns="http://schemas.openxmlformats.org/spreadsheetml/2006/main">
  <authors>
    <author>WinuE</author>
  </authors>
  <commentList>
    <comment ref="M1" authorId="0">
      <text>
        <r>
          <rPr>
            <i/>
            <sz val="11"/>
            <color indexed="81"/>
            <rFont val="Times New Roman"/>
            <family val="1"/>
          </rPr>
          <t>Proyección de Cosecha</t>
        </r>
      </text>
    </comment>
    <comment ref="N1" authorId="0">
      <text>
        <r>
          <rPr>
            <i/>
            <sz val="11"/>
            <color indexed="81"/>
            <rFont val="Times New Roman"/>
            <family val="1"/>
          </rPr>
          <t>Grado de Avance de Soja</t>
        </r>
      </text>
    </comment>
    <comment ref="M24" authorId="0">
      <text>
        <r>
          <rPr>
            <i/>
            <sz val="11"/>
            <color indexed="81"/>
            <rFont val="Times New Roman"/>
            <family val="1"/>
          </rPr>
          <t>Proyección de Cosecha</t>
        </r>
      </text>
    </comment>
    <comment ref="N24" authorId="0">
      <text>
        <r>
          <rPr>
            <i/>
            <sz val="11"/>
            <color indexed="81"/>
            <rFont val="Times New Roman"/>
            <family val="1"/>
          </rPr>
          <t>Grado de Avance de Soja</t>
        </r>
      </text>
    </comment>
  </commentList>
</comments>
</file>

<file path=xl/comments2.xml><?xml version="1.0" encoding="utf-8"?>
<comments xmlns="http://schemas.openxmlformats.org/spreadsheetml/2006/main">
  <authors>
    <author>usuario</author>
    <author>GustavoPigni</author>
  </authors>
  <commentList>
    <comment ref="R1" authorId="0">
      <text>
        <r>
          <rPr>
            <i/>
            <sz val="12"/>
            <color indexed="81"/>
            <rFont val="Times New Roman"/>
            <family val="1"/>
          </rPr>
          <t>Diferencia entre los Kilos Netos Y los ingresados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sz val="9"/>
            <color indexed="81"/>
            <rFont val="Tahoma"/>
            <family val="2"/>
          </rPr>
          <t>Recibidos y vendidos.
Flete Cobrado</t>
        </r>
      </text>
    </comment>
    <comment ref="O7" authorId="1">
      <text>
        <r>
          <rPr>
            <sz val="9"/>
            <color indexed="81"/>
            <rFont val="Tahoma"/>
            <family val="2"/>
          </rPr>
          <t>Recibidos y vendidos.
Flete Cobrado</t>
        </r>
      </text>
    </comment>
  </commentList>
</comments>
</file>

<file path=xl/comments3.xml><?xml version="1.0" encoding="utf-8"?>
<comments xmlns="http://schemas.openxmlformats.org/spreadsheetml/2006/main">
  <authors>
    <author>WinuE</author>
  </authors>
  <commentList>
    <comment ref="E14" authorId="0">
      <text>
        <r>
          <rPr>
            <sz val="12"/>
            <color indexed="81"/>
            <rFont val="Tahoma"/>
            <family val="2"/>
          </rPr>
          <t>Cargill fijo un precio mayor que el pactado en U$S</t>
        </r>
      </text>
    </comment>
  </commentList>
</comments>
</file>

<file path=xl/comments4.xml><?xml version="1.0" encoding="utf-8"?>
<comments xmlns="http://schemas.openxmlformats.org/spreadsheetml/2006/main">
  <authors>
    <author>usuario</author>
    <author>GustavoPigni</author>
  </authors>
  <commentList>
    <comment ref="E15" authorId="0">
      <text>
        <r>
          <rPr>
            <b/>
            <i/>
            <sz val="12"/>
            <color indexed="81"/>
            <rFont val="Times New Roman"/>
            <family val="1"/>
          </rPr>
          <t>Precio promedio por tonelada</t>
        </r>
      </text>
    </comment>
    <comment ref="E18" authorId="0">
      <text>
        <r>
          <rPr>
            <i/>
            <sz val="11"/>
            <color indexed="81"/>
            <rFont val="Times New Roman"/>
            <family val="1"/>
          </rPr>
          <t>Dólar a fijar… Se usa provisoriamente 
$ 14,40/ 1 U$S</t>
        </r>
      </text>
    </comment>
    <comment ref="E21" authorId="1">
      <text>
        <r>
          <rPr>
            <i/>
            <sz val="9"/>
            <color indexed="81"/>
            <rFont val="Tahoma"/>
            <family val="2"/>
          </rPr>
          <t>Se indico como piso para venta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1">
      <text>
        <r>
          <rPr>
            <i/>
            <sz val="9"/>
            <color indexed="81"/>
            <rFont val="Tahoma"/>
            <family val="2"/>
          </rPr>
          <t>No estoy seguro del valor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1">
      <text>
        <r>
          <rPr>
            <i/>
            <sz val="9"/>
            <color indexed="81"/>
            <rFont val="Tahoma"/>
            <family val="2"/>
          </rPr>
          <t>Se indico como piso para venta</t>
        </r>
      </text>
    </comment>
  </commentList>
</comments>
</file>

<file path=xl/comments5.xml><?xml version="1.0" encoding="utf-8"?>
<comments xmlns="http://schemas.openxmlformats.org/spreadsheetml/2006/main">
  <authors>
    <author>WinuE</author>
  </authors>
  <commentList>
    <comment ref="E15" authorId="0">
      <text>
        <r>
          <rPr>
            <i/>
            <sz val="12"/>
            <color indexed="81"/>
            <rFont val="Times New Roman"/>
            <family val="1"/>
          </rPr>
          <t>PRECIO ESTIMADO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WinuE</author>
  </authors>
  <commentList>
    <comment ref="F18" authorId="0">
      <text>
        <r>
          <rPr>
            <b/>
            <sz val="8"/>
            <color indexed="81"/>
            <rFont val="Tahoma"/>
            <family val="2"/>
          </rPr>
          <t xml:space="preserve">Faltan los U$S 7 de Bonificación???
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G10" authorId="0">
      <text>
        <r>
          <rPr>
            <i/>
            <sz val="12"/>
            <color indexed="81"/>
            <rFont val="Times New Roman"/>
            <family val="1"/>
          </rPr>
          <t>Haloxifop 12% HL</t>
        </r>
      </text>
    </comment>
    <comment ref="J10" authorId="0">
      <text>
        <r>
          <rPr>
            <i/>
            <sz val="12"/>
            <color indexed="81"/>
            <rFont val="Times New Roman"/>
            <family val="1"/>
          </rPr>
          <t>Haloxifop 12% HL</t>
        </r>
      </text>
    </comment>
    <comment ref="V26" authorId="0">
      <text>
        <r>
          <rPr>
            <i/>
            <sz val="12"/>
            <color indexed="81"/>
            <rFont val="Times New Roman"/>
            <family val="1"/>
          </rPr>
          <t xml:space="preserve">Hablado con Lucas el 15/10/15 y se cierra con confirmación de Noelia con cinco Camiones de trigo. 157 tn </t>
        </r>
      </text>
    </comment>
    <comment ref="V32" authorId="0">
      <text>
        <r>
          <rPr>
            <i/>
            <sz val="12"/>
            <color indexed="81"/>
            <rFont val="Times New Roman"/>
            <family val="1"/>
          </rPr>
          <t xml:space="preserve">Hablado con Lucas el </t>
        </r>
        <r>
          <rPr>
            <b/>
            <i/>
            <sz val="12"/>
            <color indexed="81"/>
            <rFont val="Times New Roman"/>
            <family val="1"/>
          </rPr>
          <t xml:space="preserve">19/10/15 </t>
        </r>
        <r>
          <rPr>
            <i/>
            <sz val="12"/>
            <color indexed="81"/>
            <rFont val="Times New Roman"/>
            <family val="1"/>
          </rPr>
          <t>se hace al 31/12/2015 con un FW de trigo a U$S 125</t>
        </r>
      </text>
    </comment>
  </commentList>
</comments>
</file>

<file path=xl/sharedStrings.xml><?xml version="1.0" encoding="utf-8"?>
<sst xmlns="http://schemas.openxmlformats.org/spreadsheetml/2006/main" count="461" uniqueCount="189">
  <si>
    <t>NR.</t>
  </si>
  <si>
    <t>HAS</t>
  </si>
  <si>
    <t>CAMPO</t>
  </si>
  <si>
    <t>Destino</t>
  </si>
  <si>
    <t>Cultivo</t>
  </si>
  <si>
    <t>Variedad</t>
  </si>
  <si>
    <t>Fecha de Siembra</t>
  </si>
  <si>
    <t>La Corzuela</t>
  </si>
  <si>
    <t>Agricultura</t>
  </si>
  <si>
    <t>Soja</t>
  </si>
  <si>
    <t>Ganaderia</t>
  </si>
  <si>
    <t>Alfalfa</t>
  </si>
  <si>
    <t>Maiz</t>
  </si>
  <si>
    <t>Campochico</t>
  </si>
  <si>
    <t>LC</t>
  </si>
  <si>
    <t>CCH</t>
  </si>
  <si>
    <t>Sorgos/Avenas</t>
  </si>
  <si>
    <t>Soja Primera</t>
  </si>
  <si>
    <t>Prod.</t>
  </si>
  <si>
    <t>Rinde Esperado</t>
  </si>
  <si>
    <t>Superficie</t>
  </si>
  <si>
    <t>Precio Esperado</t>
  </si>
  <si>
    <t>Ingreso Neto</t>
  </si>
  <si>
    <t>Soja Segunda</t>
  </si>
  <si>
    <t>Trigo</t>
  </si>
  <si>
    <t>Sorgo Granifero</t>
  </si>
  <si>
    <t>Flete</t>
  </si>
  <si>
    <t>Rinde</t>
  </si>
  <si>
    <t>Fecha</t>
  </si>
  <si>
    <t>Lote</t>
  </si>
  <si>
    <t>Producto</t>
  </si>
  <si>
    <t>Peso en el Campo</t>
  </si>
  <si>
    <t>Carta de Porte</t>
  </si>
  <si>
    <t>Hectareas</t>
  </si>
  <si>
    <t>Toneladas</t>
  </si>
  <si>
    <t>Peso en Destino</t>
  </si>
  <si>
    <t>Humedad</t>
  </si>
  <si>
    <t>Kg Humedad</t>
  </si>
  <si>
    <t>% Zaranda</t>
  </si>
  <si>
    <t>Kilos Netos</t>
  </si>
  <si>
    <t>Merma Vol</t>
  </si>
  <si>
    <t>Diferencia</t>
  </si>
  <si>
    <t>Entrgado</t>
  </si>
  <si>
    <t>Neto</t>
  </si>
  <si>
    <t>Ventas</t>
  </si>
  <si>
    <t>Saldo</t>
  </si>
  <si>
    <t>SOJA</t>
  </si>
  <si>
    <t>Cuenta Corriente</t>
  </si>
  <si>
    <t>En Ton Aproximadas</t>
  </si>
  <si>
    <t>Saldo Estimado</t>
  </si>
  <si>
    <t>Venta</t>
  </si>
  <si>
    <t>Kilos Pendientes</t>
  </si>
  <si>
    <t>Precio Por TN</t>
  </si>
  <si>
    <t>$ Bruto</t>
  </si>
  <si>
    <t>Comis</t>
  </si>
  <si>
    <t>$ Neto</t>
  </si>
  <si>
    <t>U$S Netos</t>
  </si>
  <si>
    <t>Tn</t>
  </si>
  <si>
    <t>Toneladas Esperadas</t>
  </si>
  <si>
    <t>Toneladas Reales</t>
  </si>
  <si>
    <t>MAIZ</t>
  </si>
  <si>
    <t>SORGO</t>
  </si>
  <si>
    <t>Precio U$S Por TN</t>
  </si>
  <si>
    <t>Observaciones</t>
  </si>
  <si>
    <t>Glifosato</t>
  </si>
  <si>
    <t>Adherente</t>
  </si>
  <si>
    <t>Dosis</t>
  </si>
  <si>
    <t>Clorimuron</t>
  </si>
  <si>
    <t>Un</t>
  </si>
  <si>
    <t>AceiteVegetal</t>
  </si>
  <si>
    <t>Galant</t>
  </si>
  <si>
    <t>Atrazina</t>
  </si>
  <si>
    <t>Metsulfurona</t>
  </si>
  <si>
    <t>TRIGO</t>
  </si>
  <si>
    <t>Precio Promedio</t>
  </si>
  <si>
    <t>$ est.por Hectarea</t>
  </si>
  <si>
    <t>Precio Soja</t>
  </si>
  <si>
    <t>Precio Maiz</t>
  </si>
  <si>
    <t>Entregado</t>
  </si>
  <si>
    <t>Observaciones 2</t>
  </si>
  <si>
    <t>Camionero</t>
  </si>
  <si>
    <t>Año 2012/2013</t>
  </si>
  <si>
    <t>Año 2011/2012</t>
  </si>
  <si>
    <t>Has</t>
  </si>
  <si>
    <t>QQ/Ha</t>
  </si>
  <si>
    <t>Total</t>
  </si>
  <si>
    <t>Sorgo</t>
  </si>
  <si>
    <t>Año 2010/2011</t>
  </si>
  <si>
    <t>Año 2009/2010</t>
  </si>
  <si>
    <t>Año 2008/2009</t>
  </si>
  <si>
    <t>Año 2007/2008</t>
  </si>
  <si>
    <t>Año 2006/2007</t>
  </si>
  <si>
    <t>Año 2005/2006</t>
  </si>
  <si>
    <t>Año 2004/2005</t>
  </si>
  <si>
    <t>Año 2003/2004</t>
  </si>
  <si>
    <t>Año 2003/2002</t>
  </si>
  <si>
    <t>Año 2002/2001</t>
  </si>
  <si>
    <t>Año 2013/2014</t>
  </si>
  <si>
    <t>Año 2014/2015</t>
  </si>
  <si>
    <t>Año 2015/2016</t>
  </si>
  <si>
    <t>Año 2016/2017</t>
  </si>
  <si>
    <t>Año 2017/2018</t>
  </si>
  <si>
    <t>Promedio</t>
  </si>
  <si>
    <t>Años Registrados</t>
  </si>
  <si>
    <t>Cert Dep</t>
  </si>
  <si>
    <t>Conforme</t>
  </si>
  <si>
    <t>Venta Ingresada</t>
  </si>
  <si>
    <t>Ingreso Bruto estimado</t>
  </si>
  <si>
    <t>La Corzuela Campaña 2013/2014</t>
  </si>
  <si>
    <t>Campochico Campaña 2013/2014</t>
  </si>
  <si>
    <t>Kg por Lote</t>
  </si>
  <si>
    <t>Rinde Real</t>
  </si>
  <si>
    <t>Kg. Real por lote</t>
  </si>
  <si>
    <t>Certificado Deposito</t>
  </si>
  <si>
    <t>Factor</t>
  </si>
  <si>
    <t>Litros</t>
  </si>
  <si>
    <t>Kilos</t>
  </si>
  <si>
    <t>Unidades</t>
  </si>
  <si>
    <t>Stock</t>
  </si>
  <si>
    <t>Necesidad</t>
  </si>
  <si>
    <t>U$S</t>
  </si>
  <si>
    <t>Presupuesto Bruno Tesan</t>
  </si>
  <si>
    <t>Presupuesto Cargill</t>
  </si>
  <si>
    <t>Presupuesto Los Grobo</t>
  </si>
  <si>
    <t>Bolsa 2</t>
  </si>
  <si>
    <t>Patente</t>
  </si>
  <si>
    <t>Bolsa 6</t>
  </si>
  <si>
    <t>Pago 15 dìas de la entrega</t>
  </si>
  <si>
    <t>Recibido</t>
  </si>
  <si>
    <t>Campaña 2015/2016</t>
  </si>
  <si>
    <t>IVA</t>
  </si>
  <si>
    <t>Ramiro Diaz</t>
  </si>
  <si>
    <t>Dto.</t>
  </si>
  <si>
    <t>Tarjeta Galicia 270 días</t>
  </si>
  <si>
    <t>Cheque 30 días</t>
  </si>
  <si>
    <t>Presupuesto Cargill 2</t>
  </si>
  <si>
    <t>Ramiro Diaz 2</t>
  </si>
  <si>
    <t>Tarjeta Galicia 180 días (Abril)</t>
  </si>
  <si>
    <t>Tarjeta Galicia al 30/05/2016 (210 días )</t>
  </si>
  <si>
    <t>Compra Total</t>
  </si>
  <si>
    <t>CARGILL</t>
  </si>
  <si>
    <t>Vencimiento 31/12/15 con el 1,21% mensual</t>
  </si>
  <si>
    <t>Forrajeras</t>
  </si>
  <si>
    <t>Trigo / Soja</t>
  </si>
  <si>
    <t>Bolsas</t>
  </si>
  <si>
    <t>Descarte</t>
  </si>
  <si>
    <t>Kilos/Bolsa</t>
  </si>
  <si>
    <t>Selección</t>
  </si>
  <si>
    <t>CAGSA</t>
  </si>
  <si>
    <t>CTG</t>
  </si>
  <si>
    <t>CYQ452 / TVR850</t>
  </si>
  <si>
    <t>FEV826 / WWK235</t>
  </si>
  <si>
    <t>TTQ622 / AGT997</t>
  </si>
  <si>
    <t>Galvan Hugo</t>
  </si>
  <si>
    <t xml:space="preserve">Rivero Rodolfo </t>
  </si>
  <si>
    <t>Paz Carlos Alberto</t>
  </si>
  <si>
    <t>no</t>
  </si>
  <si>
    <t>14</t>
  </si>
  <si>
    <t>WVJ292 / XDD152</t>
  </si>
  <si>
    <t>WRI145 / WCZ765</t>
  </si>
  <si>
    <t>THI320 / CEC197</t>
  </si>
  <si>
    <t>Modica Carlos</t>
  </si>
  <si>
    <t>Pucheta Marcelo</t>
  </si>
  <si>
    <t>Herrera Jose</t>
  </si>
  <si>
    <t>Melo Hugo Alberto</t>
  </si>
  <si>
    <t>Bolsa 1</t>
  </si>
  <si>
    <t>JKA787 / TOG050</t>
  </si>
  <si>
    <t>FCM714 / IZH647</t>
  </si>
  <si>
    <t>RLG787 / RZN439</t>
  </si>
  <si>
    <t>ETV577 / NJJ265</t>
  </si>
  <si>
    <t>WVD704 / WFE043</t>
  </si>
  <si>
    <t>VWP247 / WNE518</t>
  </si>
  <si>
    <t>DYS450 / NHG035</t>
  </si>
  <si>
    <t>AZS144 / RNY715</t>
  </si>
  <si>
    <t>Schiavoni Mario</t>
  </si>
  <si>
    <t>Arnaldi Pablo</t>
  </si>
  <si>
    <t>Paz David</t>
  </si>
  <si>
    <t>Benedette Gerardo</t>
  </si>
  <si>
    <t>Dagatti Walter</t>
  </si>
  <si>
    <t>Ruiz Diaz Jorge</t>
  </si>
  <si>
    <t>Ripari Jorge Anibal</t>
  </si>
  <si>
    <t>Rodriguez Walter</t>
  </si>
  <si>
    <t>AZW185 / EAB658</t>
  </si>
  <si>
    <t>SJB390 / VAA915</t>
  </si>
  <si>
    <t>CFH282 / KZV774</t>
  </si>
  <si>
    <t>Schiavoni Gustavo</t>
  </si>
  <si>
    <t>TIH320 / CEC197</t>
  </si>
  <si>
    <t>SYM709 / KVV733</t>
  </si>
  <si>
    <t>Arnaldi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</si>
</sst>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0.0"/>
    <numFmt numFmtId="165" formatCode="_([$Kg/Ha]\ * #,##0_);_([$Kg/Ha * (#,##0.00);_($[Kg/Ha]\ * &quot;-&quot;??_);_(@_)"/>
    <numFmt numFmtId="166" formatCode="_([$$/Tn]\ * #,##0.00_);_([$$/Tn * (#,##0.00);_([$$/Tn]\ * &quot;-&quot;??_);_(@_)"/>
    <numFmt numFmtId="167" formatCode="[$$-2C0A]\ #,##0"/>
    <numFmt numFmtId="168" formatCode="_([$€]* #,##0.00_);_([$€]* \(#,##0.00\);_([$€]* &quot;-&quot;??_);_(@_)"/>
    <numFmt numFmtId="169" formatCode="_-* #,##0\ _€_-;\-* #,##0\ _€_-;_-* &quot;-&quot;??\ _€_-;_-@_-"/>
    <numFmt numFmtId="170" formatCode="0.0%"/>
    <numFmt numFmtId="171" formatCode="_ [$$-2C0A]\ * #,##0.00_ ;_ [$$-2C0A]\ * \-#,##0.00_ ;_ [$$-2C0A]\ * &quot;-&quot;??_ ;_ @_ "/>
    <numFmt numFmtId="172" formatCode="#,##0\ [$USD];\-#,##0\ [$USD]"/>
    <numFmt numFmtId="173" formatCode="_([$Kg]* #,##0.00_);_([$Kg]* \(#,##0.00\);_([$Kg]* &quot;-&quot;??_);_(@_)"/>
    <numFmt numFmtId="174" formatCode="_([$Kg]* #,##0_);_([$Kg]* \(#,##0\);_([$Kg]* &quot;-&quot;??_);_(@_)"/>
    <numFmt numFmtId="175" formatCode="_([$U$S/Tn]\ * #,##0.00_);_([$U$S/Tn * (#,##0.00);_([$U$S/Tn]\ * &quot;-&quot;??_);_(@_)"/>
    <numFmt numFmtId="176" formatCode="_([$Tn ]* #,##0_);_([$Tn ]* \(#,##0\);_([$Tn ]* &quot;-&quot;??_);_(@_)"/>
    <numFmt numFmtId="177" formatCode="_([$Tn/Ha ]* #,##0.00_);_([$Tn/Ha ]* \(#,##0.00\);_([$Tn7Ha ]* &quot;-&quot;??_);_(@_)"/>
    <numFmt numFmtId="178" formatCode="_ &quot;$&quot;\ * #,##0.0000_ ;_ &quot;$&quot;\ * \-#,##0.0000_ ;_ &quot;$&quot;\ * &quot;-&quot;??_ ;_ @_ "/>
    <numFmt numFmtId="179" formatCode="_([$Tn/Ha ]* #,##0.00_);_([$Tn/Ha ]* \(#,##0.00\);_([$Tn/Ha ]* &quot;-&quot;??_);_(@_)"/>
    <numFmt numFmtId="180" formatCode="0.00000%"/>
    <numFmt numFmtId="181" formatCode="_([$U$S]\ * #,##0.00_)"/>
  </numFmts>
  <fonts count="4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8"/>
      <name val="Times New Roman"/>
      <family val="1"/>
    </font>
    <font>
      <b/>
      <i/>
      <sz val="10"/>
      <name val="Times New Roman"/>
      <family val="1"/>
    </font>
    <font>
      <b/>
      <i/>
      <sz val="12"/>
      <name val="Times New Roman"/>
      <family val="1"/>
    </font>
    <font>
      <i/>
      <sz val="8"/>
      <name val="Times New Roman"/>
      <family val="1"/>
    </font>
    <font>
      <i/>
      <sz val="6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indexed="8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indexed="81"/>
      <name val="Tahoma"/>
      <family val="2"/>
    </font>
    <font>
      <sz val="10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indexed="8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Script"/>
      <family val="2"/>
    </font>
    <font>
      <b/>
      <sz val="11"/>
      <color theme="1"/>
      <name val="Segoe Script"/>
      <family val="2"/>
    </font>
    <font>
      <sz val="9"/>
      <color indexed="81"/>
      <name val="Tahoma"/>
      <family val="2"/>
    </font>
    <font>
      <sz val="8"/>
      <name val="Times New Roman"/>
      <family val="1"/>
    </font>
    <font>
      <sz val="10"/>
      <color theme="1"/>
      <name val="Calibri"/>
      <family val="2"/>
      <scheme val="minor"/>
    </font>
    <font>
      <b/>
      <i/>
      <sz val="12"/>
      <color indexed="81"/>
      <name val="Times New Roman"/>
      <family val="1"/>
    </font>
    <font>
      <sz val="8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36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EF52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8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509">
    <xf numFmtId="0" fontId="0" fillId="0" borderId="0" xfId="0"/>
    <xf numFmtId="0" fontId="2" fillId="0" borderId="0" xfId="1" applyFont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1" fillId="0" borderId="0" xfId="1" applyBorder="1"/>
    <xf numFmtId="0" fontId="1" fillId="0" borderId="0" xfId="1" applyFont="1"/>
    <xf numFmtId="0" fontId="5" fillId="2" borderId="1" xfId="1" applyFont="1" applyFill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ont="1" applyBorder="1"/>
    <xf numFmtId="0" fontId="1" fillId="0" borderId="1" xfId="1" applyNumberFormat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 applyAlignment="1"/>
    <xf numFmtId="0" fontId="1" fillId="5" borderId="1" xfId="1" applyFill="1" applyBorder="1"/>
    <xf numFmtId="0" fontId="1" fillId="0" borderId="4" xfId="1" applyBorder="1" applyAlignment="1"/>
    <xf numFmtId="0" fontId="1" fillId="3" borderId="1" xfId="1" applyFill="1" applyBorder="1"/>
    <xf numFmtId="0" fontId="1" fillId="0" borderId="4" xfId="1" applyBorder="1" applyAlignment="1">
      <alignment horizontal="center"/>
    </xf>
    <xf numFmtId="0" fontId="1" fillId="0" borderId="16" xfId="1" applyBorder="1"/>
    <xf numFmtId="0" fontId="1" fillId="0" borderId="1" xfId="1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1" fillId="0" borderId="0" xfId="1" applyAlignment="1">
      <alignment vertical="center"/>
    </xf>
    <xf numFmtId="0" fontId="1" fillId="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/>
    </xf>
    <xf numFmtId="166" fontId="1" fillId="0" borderId="1" xfId="1" applyNumberFormat="1" applyBorder="1" applyAlignment="1">
      <alignment horizontal="left"/>
    </xf>
    <xf numFmtId="167" fontId="1" fillId="0" borderId="1" xfId="1" applyNumberFormat="1" applyBorder="1" applyAlignment="1">
      <alignment horizontal="center"/>
    </xf>
    <xf numFmtId="167" fontId="1" fillId="0" borderId="0" xfId="1" applyNumberFormat="1" applyBorder="1" applyAlignment="1">
      <alignment horizontal="center"/>
    </xf>
    <xf numFmtId="167" fontId="4" fillId="0" borderId="0" xfId="1" applyNumberFormat="1" applyFont="1" applyAlignment="1">
      <alignment horizontal="center"/>
    </xf>
    <xf numFmtId="167" fontId="1" fillId="0" borderId="0" xfId="1" applyNumberFormat="1" applyFill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0" fontId="1" fillId="0" borderId="0" xfId="1" applyNumberFormat="1" applyAlignment="1">
      <alignment horizontal="left"/>
    </xf>
    <xf numFmtId="0" fontId="4" fillId="2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left"/>
    </xf>
    <xf numFmtId="0" fontId="4" fillId="0" borderId="0" xfId="1" applyNumberFormat="1" applyFont="1" applyFill="1" applyAlignment="1">
      <alignment horizontal="center"/>
    </xf>
    <xf numFmtId="0" fontId="1" fillId="0" borderId="0" xfId="1" applyNumberFormat="1" applyFill="1" applyAlignment="1">
      <alignment horizontal="left"/>
    </xf>
    <xf numFmtId="0" fontId="4" fillId="0" borderId="0" xfId="1" applyNumberFormat="1" applyFont="1" applyAlignment="1">
      <alignment horizontal="center"/>
    </xf>
    <xf numFmtId="169" fontId="1" fillId="0" borderId="0" xfId="3" applyNumberFormat="1" applyFont="1" applyAlignment="1">
      <alignment horizontal="left"/>
    </xf>
    <xf numFmtId="169" fontId="4" fillId="2" borderId="1" xfId="3" applyNumberFormat="1" applyFont="1" applyFill="1" applyBorder="1" applyAlignment="1">
      <alignment horizontal="center" vertical="center" wrapText="1"/>
    </xf>
    <xf numFmtId="169" fontId="1" fillId="0" borderId="1" xfId="3" applyNumberFormat="1" applyFont="1" applyBorder="1" applyAlignment="1">
      <alignment horizontal="center"/>
    </xf>
    <xf numFmtId="169" fontId="1" fillId="0" borderId="0" xfId="3" applyNumberFormat="1" applyFont="1" applyBorder="1" applyAlignment="1">
      <alignment horizontal="left"/>
    </xf>
    <xf numFmtId="169" fontId="2" fillId="0" borderId="0" xfId="3" applyNumberFormat="1" applyFont="1" applyFill="1" applyBorder="1" applyAlignment="1">
      <alignment horizontal="center"/>
    </xf>
    <xf numFmtId="169" fontId="1" fillId="0" borderId="0" xfId="3" applyNumberFormat="1" applyFont="1" applyFill="1" applyBorder="1" applyAlignment="1">
      <alignment horizontal="center" vertical="center"/>
    </xf>
    <xf numFmtId="169" fontId="1" fillId="0" borderId="0" xfId="3" applyNumberFormat="1" applyFont="1" applyFill="1" applyBorder="1" applyAlignment="1">
      <alignment horizontal="center"/>
    </xf>
    <xf numFmtId="169" fontId="4" fillId="0" borderId="0" xfId="3" applyNumberFormat="1" applyFont="1" applyFill="1" applyAlignment="1">
      <alignment horizontal="center"/>
    </xf>
    <xf numFmtId="169" fontId="1" fillId="0" borderId="0" xfId="3" applyNumberFormat="1" applyFont="1" applyFill="1" applyAlignment="1">
      <alignment horizontal="left"/>
    </xf>
    <xf numFmtId="169" fontId="1" fillId="0" borderId="0" xfId="3" applyNumberFormat="1" applyFont="1" applyBorder="1" applyAlignment="1">
      <alignment horizontal="center"/>
    </xf>
    <xf numFmtId="169" fontId="4" fillId="0" borderId="0" xfId="3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9" fontId="0" fillId="0" borderId="0" xfId="4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1" fontId="0" fillId="0" borderId="0" xfId="4" applyNumberFormat="1" applyFont="1"/>
    <xf numFmtId="1" fontId="0" fillId="6" borderId="1" xfId="4" applyNumberFormat="1" applyFont="1" applyFill="1" applyBorder="1" applyAlignment="1">
      <alignment horizontal="center" vertical="center" wrapText="1"/>
    </xf>
    <xf numFmtId="170" fontId="0" fillId="0" borderId="0" xfId="4" applyNumberFormat="1" applyFont="1"/>
    <xf numFmtId="170" fontId="0" fillId="6" borderId="1" xfId="4" applyNumberFormat="1" applyFont="1" applyFill="1" applyBorder="1" applyAlignment="1">
      <alignment horizontal="center" vertical="center" wrapText="1"/>
    </xf>
    <xf numFmtId="170" fontId="0" fillId="0" borderId="1" xfId="4" applyNumberFormat="1" applyFont="1" applyBorder="1" applyAlignment="1">
      <alignment horizontal="center"/>
    </xf>
    <xf numFmtId="10" fontId="0" fillId="0" borderId="1" xfId="4" applyNumberFormat="1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2" fillId="7" borderId="1" xfId="0" applyFont="1" applyFill="1" applyBorder="1" applyAlignment="1">
      <alignment horizontal="center" wrapText="1"/>
    </xf>
    <xf numFmtId="172" fontId="0" fillId="0" borderId="12" xfId="5" applyNumberFormat="1" applyFont="1" applyFill="1" applyBorder="1"/>
    <xf numFmtId="171" fontId="0" fillId="0" borderId="7" xfId="0" applyNumberFormat="1" applyBorder="1"/>
    <xf numFmtId="171" fontId="0" fillId="0" borderId="12" xfId="5" applyNumberFormat="1" applyFont="1" applyFill="1" applyBorder="1"/>
    <xf numFmtId="173" fontId="0" fillId="0" borderId="12" xfId="0" applyNumberFormat="1" applyBorder="1"/>
    <xf numFmtId="173" fontId="0" fillId="0" borderId="7" xfId="0" applyNumberFormat="1" applyBorder="1"/>
    <xf numFmtId="174" fontId="0" fillId="0" borderId="12" xfId="0" applyNumberFormat="1" applyBorder="1"/>
    <xf numFmtId="174" fontId="0" fillId="0" borderId="7" xfId="0" applyNumberFormat="1" applyBorder="1"/>
    <xf numFmtId="174" fontId="0" fillId="0" borderId="1" xfId="0" applyNumberFormat="1" applyBorder="1" applyAlignment="1">
      <alignment horizontal="center"/>
    </xf>
    <xf numFmtId="174" fontId="0" fillId="0" borderId="1" xfId="0" applyNumberFormat="1" applyBorder="1"/>
    <xf numFmtId="174" fontId="12" fillId="0" borderId="18" xfId="0" applyNumberFormat="1" applyFont="1" applyBorder="1"/>
    <xf numFmtId="174" fontId="12" fillId="0" borderId="9" xfId="0" applyNumberFormat="1" applyFont="1" applyBorder="1"/>
    <xf numFmtId="0" fontId="0" fillId="0" borderId="1" xfId="0" applyBorder="1"/>
    <xf numFmtId="174" fontId="12" fillId="0" borderId="1" xfId="0" applyNumberFormat="1" applyFont="1" applyBorder="1"/>
    <xf numFmtId="17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  <xf numFmtId="175" fontId="0" fillId="0" borderId="1" xfId="0" applyNumberFormat="1" applyBorder="1"/>
    <xf numFmtId="44" fontId="0" fillId="0" borderId="1" xfId="5" applyFont="1" applyBorder="1"/>
    <xf numFmtId="44" fontId="0" fillId="0" borderId="1" xfId="0" applyNumberFormat="1" applyBorder="1"/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/>
    </xf>
    <xf numFmtId="167" fontId="1" fillId="0" borderId="1" xfId="1" applyNumberFormat="1" applyFill="1" applyBorder="1" applyAlignment="1">
      <alignment horizontal="center"/>
    </xf>
    <xf numFmtId="167" fontId="1" fillId="0" borderId="7" xfId="1" applyNumberFormat="1" applyFill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9" fontId="1" fillId="0" borderId="7" xfId="4" applyFont="1" applyBorder="1"/>
    <xf numFmtId="166" fontId="11" fillId="0" borderId="1" xfId="0" applyNumberFormat="1" applyFont="1" applyBorder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4" fontId="0" fillId="0" borderId="0" xfId="0" applyNumberFormat="1"/>
    <xf numFmtId="0" fontId="12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174" fontId="11" fillId="0" borderId="1" xfId="0" applyNumberFormat="1" applyFont="1" applyBorder="1"/>
    <xf numFmtId="0" fontId="12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0" fillId="0" borderId="0" xfId="0" applyBorder="1"/>
    <xf numFmtId="174" fontId="12" fillId="0" borderId="0" xfId="0" applyNumberFormat="1" applyFont="1" applyBorder="1"/>
    <xf numFmtId="171" fontId="0" fillId="0" borderId="0" xfId="0" applyNumberFormat="1" applyBorder="1"/>
    <xf numFmtId="174" fontId="0" fillId="0" borderId="0" xfId="0" applyNumberFormat="1" applyBorder="1"/>
    <xf numFmtId="173" fontId="0" fillId="0" borderId="0" xfId="0" applyNumberFormat="1" applyBorder="1"/>
    <xf numFmtId="171" fontId="0" fillId="0" borderId="0" xfId="0" applyNumberFormat="1"/>
    <xf numFmtId="170" fontId="0" fillId="0" borderId="1" xfId="4" applyNumberFormat="1" applyFont="1" applyFill="1" applyBorder="1" applyAlignment="1">
      <alignment horizontal="center"/>
    </xf>
    <xf numFmtId="170" fontId="11" fillId="0" borderId="1" xfId="4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74" fontId="0" fillId="0" borderId="1" xfId="0" applyNumberFormat="1" applyFill="1" applyBorder="1"/>
    <xf numFmtId="166" fontId="0" fillId="0" borderId="1" xfId="0" applyNumberFormat="1" applyFill="1" applyBorder="1"/>
    <xf numFmtId="175" fontId="0" fillId="0" borderId="1" xfId="0" applyNumberForma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" fillId="10" borderId="1" xfId="1" applyFill="1" applyBorder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1" applyBorder="1" applyAlignment="1">
      <alignment horizontal="center"/>
    </xf>
    <xf numFmtId="174" fontId="0" fillId="12" borderId="1" xfId="0" applyNumberFormat="1" applyFill="1" applyBorder="1"/>
    <xf numFmtId="44" fontId="12" fillId="5" borderId="1" xfId="5" applyFont="1" applyFill="1" applyBorder="1"/>
    <xf numFmtId="44" fontId="0" fillId="5" borderId="1" xfId="5" applyFont="1" applyFill="1" applyBorder="1"/>
    <xf numFmtId="165" fontId="18" fillId="0" borderId="1" xfId="1" applyNumberFormat="1" applyFont="1" applyBorder="1" applyAlignment="1">
      <alignment horizontal="center"/>
    </xf>
    <xf numFmtId="44" fontId="0" fillId="0" borderId="0" xfId="5" applyFont="1"/>
    <xf numFmtId="0" fontId="19" fillId="0" borderId="0" xfId="0" applyFont="1" applyAlignment="1">
      <alignment horizontal="center"/>
    </xf>
    <xf numFmtId="44" fontId="0" fillId="13" borderId="1" xfId="5" applyFont="1" applyFill="1" applyBorder="1"/>
    <xf numFmtId="44" fontId="0" fillId="13" borderId="1" xfId="0" applyNumberFormat="1" applyFill="1" applyBorder="1"/>
    <xf numFmtId="0" fontId="0" fillId="13" borderId="1" xfId="0" applyFill="1" applyBorder="1"/>
    <xf numFmtId="44" fontId="0" fillId="0" borderId="0" xfId="0" applyNumberFormat="1"/>
    <xf numFmtId="44" fontId="0" fillId="0" borderId="1" xfId="0" applyNumberFormat="1" applyBorder="1" applyAlignment="1">
      <alignment horizontal="center"/>
    </xf>
    <xf numFmtId="0" fontId="14" fillId="14" borderId="19" xfId="0" applyFont="1" applyFill="1" applyBorder="1" applyAlignment="1">
      <alignment horizontal="center" vertical="center" wrapText="1"/>
    </xf>
    <xf numFmtId="0" fontId="14" fillId="14" borderId="20" xfId="0" applyFont="1" applyFill="1" applyBorder="1" applyAlignment="1">
      <alignment horizontal="center" vertical="center" wrapText="1"/>
    </xf>
    <xf numFmtId="0" fontId="14" fillId="14" borderId="20" xfId="0" applyFont="1" applyFill="1" applyBorder="1" applyAlignment="1">
      <alignment horizontal="center" vertical="center"/>
    </xf>
    <xf numFmtId="0" fontId="14" fillId="14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11" fillId="0" borderId="1" xfId="0" applyNumberFormat="1" applyFont="1" applyFill="1" applyBorder="1" applyAlignment="1">
      <alignment horizontal="center"/>
    </xf>
    <xf numFmtId="174" fontId="11" fillId="0" borderId="1" xfId="0" applyNumberFormat="1" applyFont="1" applyFill="1" applyBorder="1"/>
    <xf numFmtId="44" fontId="0" fillId="0" borderId="22" xfId="5" applyFont="1" applyFill="1" applyBorder="1" applyAlignment="1">
      <alignment horizontal="center"/>
    </xf>
    <xf numFmtId="44" fontId="0" fillId="0" borderId="1" xfId="0" applyNumberFormat="1" applyFill="1" applyBorder="1" applyAlignment="1">
      <alignment horizontal="center"/>
    </xf>
    <xf numFmtId="44" fontId="0" fillId="0" borderId="1" xfId="5" applyFont="1" applyFill="1" applyBorder="1" applyAlignment="1">
      <alignment horizontal="center"/>
    </xf>
    <xf numFmtId="166" fontId="0" fillId="0" borderId="1" xfId="5" applyNumberFormat="1" applyFont="1" applyFill="1" applyBorder="1"/>
    <xf numFmtId="44" fontId="0" fillId="0" borderId="1" xfId="5" applyFont="1" applyFill="1" applyBorder="1"/>
    <xf numFmtId="0" fontId="20" fillId="0" borderId="1" xfId="0" applyFont="1" applyFill="1" applyBorder="1" applyAlignment="1">
      <alignment horizontal="left"/>
    </xf>
    <xf numFmtId="14" fontId="20" fillId="0" borderId="1" xfId="0" applyNumberFormat="1" applyFont="1" applyFill="1" applyBorder="1" applyAlignment="1">
      <alignment horizontal="center"/>
    </xf>
    <xf numFmtId="174" fontId="20" fillId="0" borderId="1" xfId="0" applyNumberFormat="1" applyFont="1" applyFill="1" applyBorder="1"/>
    <xf numFmtId="166" fontId="20" fillId="0" borderId="1" xfId="0" applyNumberFormat="1" applyFont="1" applyFill="1" applyBorder="1"/>
    <xf numFmtId="175" fontId="20" fillId="0" borderId="1" xfId="0" applyNumberFormat="1" applyFont="1" applyFill="1" applyBorder="1"/>
    <xf numFmtId="170" fontId="20" fillId="0" borderId="1" xfId="4" applyNumberFormat="1" applyFont="1" applyFill="1" applyBorder="1" applyAlignment="1">
      <alignment horizontal="center"/>
    </xf>
    <xf numFmtId="44" fontId="20" fillId="0" borderId="1" xfId="5" applyFont="1" applyFill="1" applyBorder="1"/>
    <xf numFmtId="44" fontId="20" fillId="0" borderId="1" xfId="0" applyNumberFormat="1" applyFont="1" applyFill="1" applyBorder="1"/>
    <xf numFmtId="0" fontId="20" fillId="0" borderId="1" xfId="0" applyFont="1" applyFill="1" applyBorder="1"/>
    <xf numFmtId="1" fontId="1" fillId="0" borderId="0" xfId="1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44" fontId="0" fillId="0" borderId="23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44" fontId="0" fillId="0" borderId="11" xfId="5" applyFont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44" fontId="0" fillId="0" borderId="23" xfId="0" applyNumberForma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78" fontId="0" fillId="0" borderId="0" xfId="5" applyNumberFormat="1" applyFont="1"/>
    <xf numFmtId="0" fontId="1" fillId="0" borderId="1" xfId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16" xfId="1" applyNumberFormat="1" applyBorder="1" applyAlignment="1">
      <alignment horizontal="center"/>
    </xf>
    <xf numFmtId="175" fontId="12" fillId="5" borderId="10" xfId="0" applyNumberFormat="1" applyFont="1" applyFill="1" applyBorder="1" applyAlignment="1"/>
    <xf numFmtId="174" fontId="0" fillId="0" borderId="1" xfId="4" applyNumberFormat="1" applyFont="1" applyBorder="1" applyAlignment="1">
      <alignment horizontal="center"/>
    </xf>
    <xf numFmtId="0" fontId="23" fillId="0" borderId="0" xfId="0" applyFont="1"/>
    <xf numFmtId="0" fontId="23" fillId="0" borderId="1" xfId="0" applyFont="1" applyBorder="1"/>
    <xf numFmtId="0" fontId="24" fillId="7" borderId="1" xfId="0" applyFont="1" applyFill="1" applyBorder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" fontId="0" fillId="0" borderId="0" xfId="0" applyNumberFormat="1"/>
    <xf numFmtId="10" fontId="0" fillId="0" borderId="0" xfId="4" applyNumberFormat="1" applyFont="1" applyAlignment="1">
      <alignment horizontal="center"/>
    </xf>
    <xf numFmtId="0" fontId="0" fillId="6" borderId="0" xfId="0" applyFill="1" applyBorder="1" applyAlignment="1">
      <alignment horizontal="center" vertical="center" wrapText="1"/>
    </xf>
    <xf numFmtId="171" fontId="0" fillId="0" borderId="0" xfId="5" applyNumberFormat="1" applyFont="1"/>
    <xf numFmtId="0" fontId="16" fillId="0" borderId="0" xfId="0" applyFont="1" applyAlignment="1">
      <alignment horizontal="center" vertical="center" textRotation="90"/>
    </xf>
    <xf numFmtId="0" fontId="16" fillId="0" borderId="0" xfId="0" applyFont="1"/>
    <xf numFmtId="0" fontId="0" fillId="12" borderId="0" xfId="0" applyFill="1"/>
    <xf numFmtId="0" fontId="0" fillId="4" borderId="0" xfId="0" applyFill="1"/>
    <xf numFmtId="0" fontId="1" fillId="0" borderId="1" xfId="1" applyFont="1" applyBorder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17" borderId="1" xfId="1" applyFill="1" applyBorder="1"/>
    <xf numFmtId="0" fontId="1" fillId="16" borderId="1" xfId="1" applyFill="1" applyBorder="1"/>
    <xf numFmtId="0" fontId="0" fillId="0" borderId="27" xfId="0" applyBorder="1" applyAlignment="1">
      <alignment horizontal="center"/>
    </xf>
    <xf numFmtId="0" fontId="14" fillId="14" borderId="29" xfId="0" applyFont="1" applyFill="1" applyBorder="1" applyAlignment="1">
      <alignment horizontal="center" vertical="center"/>
    </xf>
    <xf numFmtId="0" fontId="14" fillId="14" borderId="3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1" fontId="0" fillId="15" borderId="1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177" fontId="0" fillId="0" borderId="10" xfId="0" applyNumberFormat="1" applyFill="1" applyBorder="1" applyAlignment="1">
      <alignment horizontal="center"/>
    </xf>
    <xf numFmtId="169" fontId="26" fillId="0" borderId="0" xfId="3" applyNumberFormat="1" applyFont="1" applyAlignment="1">
      <alignment horizontal="left"/>
    </xf>
    <xf numFmtId="49" fontId="0" fillId="0" borderId="0" xfId="0" applyNumberFormat="1"/>
    <xf numFmtId="49" fontId="27" fillId="6" borderId="1" xfId="0" applyNumberFormat="1" applyFont="1" applyFill="1" applyBorder="1" applyAlignment="1">
      <alignment horizontal="center" vertical="center" wrapText="1"/>
    </xf>
    <xf numFmtId="49" fontId="0" fillId="0" borderId="1" xfId="4" applyNumberFormat="1" applyFont="1" applyBorder="1" applyAlignment="1">
      <alignment horizontal="center"/>
    </xf>
    <xf numFmtId="170" fontId="0" fillId="0" borderId="0" xfId="4" applyNumberFormat="1" applyFont="1" applyAlignment="1">
      <alignment horizontal="center"/>
    </xf>
    <xf numFmtId="166" fontId="0" fillId="0" borderId="0" xfId="0" applyNumberForma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9" fillId="14" borderId="28" xfId="0" applyFont="1" applyFill="1" applyBorder="1" applyAlignment="1">
      <alignment horizontal="center" vertical="center" wrapText="1"/>
    </xf>
    <xf numFmtId="0" fontId="29" fillId="14" borderId="20" xfId="0" applyFont="1" applyFill="1" applyBorder="1" applyAlignment="1">
      <alignment horizontal="center" vertical="center" wrapText="1"/>
    </xf>
    <xf numFmtId="171" fontId="0" fillId="0" borderId="0" xfId="0" applyNumberFormat="1" applyAlignment="1">
      <alignment horizontal="center"/>
    </xf>
    <xf numFmtId="44" fontId="0" fillId="0" borderId="0" xfId="5" applyFont="1" applyAlignment="1">
      <alignment horizontal="center"/>
    </xf>
    <xf numFmtId="179" fontId="0" fillId="0" borderId="10" xfId="0" applyNumberFormat="1" applyFill="1" applyBorder="1" applyAlignment="1">
      <alignment horizontal="center"/>
    </xf>
    <xf numFmtId="180" fontId="0" fillId="0" borderId="0" xfId="4" applyNumberFormat="1" applyFont="1"/>
    <xf numFmtId="0" fontId="0" fillId="0" borderId="5" xfId="0" applyFill="1" applyBorder="1"/>
    <xf numFmtId="17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166" fontId="11" fillId="0" borderId="1" xfId="0" applyNumberFormat="1" applyFont="1" applyFill="1" applyBorder="1"/>
    <xf numFmtId="0" fontId="30" fillId="0" borderId="0" xfId="0" applyFont="1"/>
    <xf numFmtId="0" fontId="30" fillId="0" borderId="1" xfId="0" applyFont="1" applyBorder="1" applyAlignment="1">
      <alignment horizontal="center"/>
    </xf>
    <xf numFmtId="0" fontId="31" fillId="0" borderId="0" xfId="0" applyFont="1"/>
    <xf numFmtId="0" fontId="31" fillId="0" borderId="1" xfId="0" applyFont="1" applyBorder="1"/>
    <xf numFmtId="181" fontId="30" fillId="0" borderId="1" xfId="0" applyNumberFormat="1" applyFont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30" fillId="18" borderId="1" xfId="0" applyFont="1" applyFill="1" applyBorder="1" applyAlignment="1">
      <alignment horizontal="center"/>
    </xf>
    <xf numFmtId="0" fontId="30" fillId="19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5" borderId="22" xfId="0" applyFont="1" applyFill="1" applyBorder="1" applyAlignment="1">
      <alignment horizontal="center"/>
    </xf>
    <xf numFmtId="0" fontId="30" fillId="5" borderId="23" xfId="0" applyFont="1" applyFill="1" applyBorder="1" applyAlignment="1">
      <alignment horizontal="center"/>
    </xf>
    <xf numFmtId="181" fontId="30" fillId="0" borderId="22" xfId="0" applyNumberFormat="1" applyFont="1" applyBorder="1" applyAlignment="1">
      <alignment horizontal="center"/>
    </xf>
    <xf numFmtId="181" fontId="30" fillId="0" borderId="23" xfId="0" applyNumberFormat="1" applyFont="1" applyBorder="1" applyAlignment="1">
      <alignment horizontal="center"/>
    </xf>
    <xf numFmtId="181" fontId="30" fillId="0" borderId="24" xfId="0" applyNumberFormat="1" applyFont="1" applyBorder="1" applyAlignment="1">
      <alignment horizontal="center"/>
    </xf>
    <xf numFmtId="181" fontId="30" fillId="0" borderId="25" xfId="0" applyNumberFormat="1" applyFont="1" applyBorder="1" applyAlignment="1">
      <alignment horizontal="center"/>
    </xf>
    <xf numFmtId="181" fontId="30" fillId="0" borderId="26" xfId="0" applyNumberFormat="1" applyFont="1" applyBorder="1" applyAlignment="1">
      <alignment horizontal="center"/>
    </xf>
    <xf numFmtId="0" fontId="30" fillId="18" borderId="23" xfId="0" applyFont="1" applyFill="1" applyBorder="1" applyAlignment="1">
      <alignment horizontal="center"/>
    </xf>
    <xf numFmtId="0" fontId="30" fillId="19" borderId="22" xfId="0" applyFont="1" applyFill="1" applyBorder="1" applyAlignment="1">
      <alignment horizontal="center"/>
    </xf>
    <xf numFmtId="0" fontId="30" fillId="19" borderId="23" xfId="0" applyFont="1" applyFill="1" applyBorder="1" applyAlignment="1">
      <alignment horizontal="center"/>
    </xf>
    <xf numFmtId="0" fontId="30" fillId="7" borderId="23" xfId="0" applyFont="1" applyFill="1" applyBorder="1" applyAlignment="1">
      <alignment horizontal="center"/>
    </xf>
    <xf numFmtId="181" fontId="30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 vertical="center" wrapText="1"/>
    </xf>
    <xf numFmtId="181" fontId="30" fillId="0" borderId="22" xfId="0" applyNumberFormat="1" applyFont="1" applyFill="1" applyBorder="1" applyAlignment="1">
      <alignment horizontal="center"/>
    </xf>
    <xf numFmtId="181" fontId="30" fillId="0" borderId="1" xfId="0" applyNumberFormat="1" applyFont="1" applyFill="1" applyBorder="1" applyAlignment="1">
      <alignment horizontal="center"/>
    </xf>
    <xf numFmtId="181" fontId="30" fillId="0" borderId="23" xfId="0" applyNumberFormat="1" applyFont="1" applyFill="1" applyBorder="1" applyAlignment="1">
      <alignment horizontal="center"/>
    </xf>
    <xf numFmtId="181" fontId="30" fillId="0" borderId="24" xfId="0" applyNumberFormat="1" applyFont="1" applyFill="1" applyBorder="1" applyAlignment="1">
      <alignment horizontal="center"/>
    </xf>
    <xf numFmtId="181" fontId="30" fillId="0" borderId="25" xfId="0" applyNumberFormat="1" applyFont="1" applyFill="1" applyBorder="1" applyAlignment="1">
      <alignment horizontal="center"/>
    </xf>
    <xf numFmtId="181" fontId="30" fillId="0" borderId="26" xfId="0" applyNumberFormat="1" applyFont="1" applyFill="1" applyBorder="1" applyAlignment="1">
      <alignment horizontal="center"/>
    </xf>
    <xf numFmtId="0" fontId="31" fillId="0" borderId="1" xfId="0" applyFont="1" applyFill="1" applyBorder="1"/>
    <xf numFmtId="0" fontId="33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6" borderId="1" xfId="4" applyNumberFormat="1" applyFont="1" applyFill="1" applyBorder="1" applyAlignment="1">
      <alignment horizontal="center" vertical="center" wrapText="1"/>
    </xf>
    <xf numFmtId="10" fontId="0" fillId="0" borderId="0" xfId="4" applyNumberFormat="1" applyFont="1"/>
    <xf numFmtId="164" fontId="23" fillId="0" borderId="1" xfId="0" applyNumberFormat="1" applyFont="1" applyFill="1" applyBorder="1" applyAlignment="1">
      <alignment horizontal="center"/>
    </xf>
    <xf numFmtId="181" fontId="30" fillId="0" borderId="33" xfId="0" applyNumberFormat="1" applyFont="1" applyBorder="1" applyAlignment="1">
      <alignment horizontal="center"/>
    </xf>
    <xf numFmtId="10" fontId="35" fillId="0" borderId="26" xfId="4" applyNumberFormat="1" applyFont="1" applyFill="1" applyBorder="1" applyAlignment="1">
      <alignment horizontal="center"/>
    </xf>
    <xf numFmtId="181" fontId="30" fillId="0" borderId="34" xfId="0" applyNumberFormat="1" applyFont="1" applyFill="1" applyBorder="1" applyAlignment="1">
      <alignment horizontal="center"/>
    </xf>
    <xf numFmtId="181" fontId="30" fillId="0" borderId="11" xfId="0" applyNumberFormat="1" applyFont="1" applyBorder="1" applyAlignment="1">
      <alignment horizontal="center"/>
    </xf>
    <xf numFmtId="10" fontId="35" fillId="0" borderId="23" xfId="4" applyNumberFormat="1" applyFont="1" applyFill="1" applyBorder="1" applyAlignment="1">
      <alignment horizontal="center"/>
    </xf>
    <xf numFmtId="181" fontId="30" fillId="0" borderId="10" xfId="0" applyNumberFormat="1" applyFont="1" applyFill="1" applyBorder="1" applyAlignment="1">
      <alignment horizontal="center"/>
    </xf>
    <xf numFmtId="181" fontId="30" fillId="0" borderId="11" xfId="0" applyNumberFormat="1" applyFont="1" applyFill="1" applyBorder="1" applyAlignment="1">
      <alignment horizontal="center"/>
    </xf>
    <xf numFmtId="10" fontId="35" fillId="15" borderId="23" xfId="4" applyNumberFormat="1" applyFont="1" applyFill="1" applyBorder="1" applyAlignment="1">
      <alignment horizontal="center"/>
    </xf>
    <xf numFmtId="181" fontId="30" fillId="15" borderId="1" xfId="0" applyNumberFormat="1" applyFont="1" applyFill="1" applyBorder="1" applyAlignment="1">
      <alignment horizontal="center"/>
    </xf>
    <xf numFmtId="181" fontId="30" fillId="15" borderId="22" xfId="0" applyNumberFormat="1" applyFont="1" applyFill="1" applyBorder="1" applyAlignment="1">
      <alignment horizontal="center"/>
    </xf>
    <xf numFmtId="181" fontId="30" fillId="15" borderId="10" xfId="0" applyNumberFormat="1" applyFont="1" applyFill="1" applyBorder="1" applyAlignment="1">
      <alignment horizontal="center"/>
    </xf>
    <xf numFmtId="181" fontId="30" fillId="20" borderId="23" xfId="0" applyNumberFormat="1" applyFont="1" applyFill="1" applyBorder="1" applyAlignment="1">
      <alignment horizontal="center"/>
    </xf>
    <xf numFmtId="181" fontId="30" fillId="20" borderId="1" xfId="0" applyNumberFormat="1" applyFont="1" applyFill="1" applyBorder="1" applyAlignment="1">
      <alignment horizontal="center"/>
    </xf>
    <xf numFmtId="181" fontId="30" fillId="20" borderId="11" xfId="0" applyNumberFormat="1" applyFont="1" applyFill="1" applyBorder="1" applyAlignment="1">
      <alignment horizontal="center"/>
    </xf>
    <xf numFmtId="0" fontId="30" fillId="7" borderId="11" xfId="0" applyFont="1" applyFill="1" applyBorder="1" applyAlignment="1">
      <alignment horizontal="center"/>
    </xf>
    <xf numFmtId="0" fontId="30" fillId="19" borderId="10" xfId="0" applyFont="1" applyFill="1" applyBorder="1" applyAlignment="1">
      <alignment horizontal="center"/>
    </xf>
    <xf numFmtId="0" fontId="30" fillId="18" borderId="11" xfId="0" applyFont="1" applyFill="1" applyBorder="1" applyAlignment="1">
      <alignment horizontal="center"/>
    </xf>
    <xf numFmtId="181" fontId="30" fillId="4" borderId="22" xfId="0" applyNumberFormat="1" applyFont="1" applyFill="1" applyBorder="1" applyAlignment="1">
      <alignment horizontal="center"/>
    </xf>
    <xf numFmtId="181" fontId="30" fillId="4" borderId="1" xfId="0" applyNumberFormat="1" applyFont="1" applyFill="1" applyBorder="1" applyAlignment="1">
      <alignment horizontal="center"/>
    </xf>
    <xf numFmtId="181" fontId="30" fillId="4" borderId="11" xfId="0" applyNumberFormat="1" applyFont="1" applyFill="1" applyBorder="1" applyAlignment="1">
      <alignment horizontal="center"/>
    </xf>
    <xf numFmtId="181" fontId="30" fillId="4" borderId="23" xfId="0" applyNumberFormat="1" applyFont="1" applyFill="1" applyBorder="1" applyAlignment="1">
      <alignment horizontal="center"/>
    </xf>
    <xf numFmtId="0" fontId="22" fillId="0" borderId="0" xfId="0" applyFont="1"/>
    <xf numFmtId="0" fontId="30" fillId="4" borderId="22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0" fontId="30" fillId="4" borderId="23" xfId="0" applyFont="1" applyFill="1" applyBorder="1" applyAlignment="1">
      <alignment horizontal="center"/>
    </xf>
    <xf numFmtId="181" fontId="22" fillId="4" borderId="36" xfId="0" applyNumberFormat="1" applyFont="1" applyFill="1" applyBorder="1"/>
    <xf numFmtId="44" fontId="22" fillId="4" borderId="37" xfId="0" applyNumberFormat="1" applyFont="1" applyFill="1" applyBorder="1"/>
    <xf numFmtId="181" fontId="22" fillId="4" borderId="38" xfId="0" applyNumberFormat="1" applyFont="1" applyFill="1" applyBorder="1"/>
    <xf numFmtId="181" fontId="22" fillId="4" borderId="36" xfId="0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181" fontId="38" fillId="12" borderId="36" xfId="0" applyNumberFormat="1" applyFont="1" applyFill="1" applyBorder="1"/>
    <xf numFmtId="44" fontId="38" fillId="12" borderId="37" xfId="0" applyNumberFormat="1" applyFont="1" applyFill="1" applyBorder="1"/>
    <xf numFmtId="181" fontId="38" fillId="12" borderId="38" xfId="0" applyNumberFormat="1" applyFont="1" applyFill="1" applyBorder="1"/>
    <xf numFmtId="181" fontId="30" fillId="21" borderId="22" xfId="0" applyNumberFormat="1" applyFont="1" applyFill="1" applyBorder="1" applyAlignment="1">
      <alignment horizontal="center"/>
    </xf>
    <xf numFmtId="181" fontId="30" fillId="21" borderId="1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2" fontId="22" fillId="0" borderId="1" xfId="0" applyNumberFormat="1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2" fontId="39" fillId="0" borderId="1" xfId="0" applyNumberFormat="1" applyFont="1" applyBorder="1" applyAlignment="1">
      <alignment horizontal="center"/>
    </xf>
    <xf numFmtId="0" fontId="22" fillId="0" borderId="1" xfId="0" applyFont="1" applyBorder="1"/>
    <xf numFmtId="44" fontId="22" fillId="0" borderId="1" xfId="5" applyFont="1" applyBorder="1"/>
    <xf numFmtId="0" fontId="40" fillId="12" borderId="1" xfId="0" applyFont="1" applyFill="1" applyBorder="1" applyAlignment="1">
      <alignment horizontal="center"/>
    </xf>
    <xf numFmtId="0" fontId="41" fillId="0" borderId="0" xfId="0" applyFont="1"/>
    <xf numFmtId="0" fontId="40" fillId="0" borderId="1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0" fontId="0" fillId="0" borderId="1" xfId="4" applyNumberFormat="1" applyFont="1" applyFill="1" applyBorder="1" applyAlignment="1">
      <alignment horizontal="center"/>
    </xf>
    <xf numFmtId="174" fontId="0" fillId="0" borderId="1" xfId="4" applyNumberFormat="1" applyFont="1" applyFill="1" applyBorder="1" applyAlignment="1">
      <alignment horizontal="center"/>
    </xf>
    <xf numFmtId="49" fontId="0" fillId="0" borderId="1" xfId="4" applyNumberFormat="1" applyFont="1" applyFill="1" applyBorder="1" applyAlignment="1">
      <alignment horizontal="center"/>
    </xf>
    <xf numFmtId="0" fontId="0" fillId="0" borderId="7" xfId="0" applyNumberFormat="1" applyFill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3" borderId="1" xfId="0" applyFill="1" applyBorder="1" applyAlignment="1">
      <alignment horizontal="center"/>
    </xf>
    <xf numFmtId="1" fontId="19" fillId="0" borderId="0" xfId="0" applyNumberFormat="1" applyFont="1" applyAlignment="1">
      <alignment horizontal="center"/>
    </xf>
    <xf numFmtId="1" fontId="0" fillId="6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6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/>
    </xf>
    <xf numFmtId="44" fontId="42" fillId="0" borderId="1" xfId="5" applyFont="1" applyFill="1" applyBorder="1"/>
    <xf numFmtId="14" fontId="0" fillId="24" borderId="1" xfId="0" applyNumberFormat="1" applyFill="1" applyBorder="1" applyAlignment="1">
      <alignment horizontal="center"/>
    </xf>
    <xf numFmtId="0" fontId="0" fillId="24" borderId="1" xfId="0" applyNumberFormat="1" applyFill="1" applyBorder="1" applyAlignment="1">
      <alignment horizontal="center"/>
    </xf>
    <xf numFmtId="1" fontId="0" fillId="24" borderId="1" xfId="0" applyNumberForma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10" fontId="0" fillId="24" borderId="1" xfId="4" applyNumberFormat="1" applyFont="1" applyFill="1" applyBorder="1" applyAlignment="1">
      <alignment horizontal="center"/>
    </xf>
    <xf numFmtId="170" fontId="11" fillId="24" borderId="1" xfId="4" applyNumberFormat="1" applyFont="1" applyFill="1" applyBorder="1" applyAlignment="1">
      <alignment horizontal="center"/>
    </xf>
    <xf numFmtId="174" fontId="0" fillId="24" borderId="1" xfId="4" applyNumberFormat="1" applyFont="1" applyFill="1" applyBorder="1" applyAlignment="1">
      <alignment horizontal="center"/>
    </xf>
    <xf numFmtId="49" fontId="0" fillId="24" borderId="1" xfId="4" applyNumberFormat="1" applyFont="1" applyFill="1" applyBorder="1" applyAlignment="1">
      <alignment horizontal="center"/>
    </xf>
    <xf numFmtId="170" fontId="0" fillId="24" borderId="1" xfId="4" applyNumberFormat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22" borderId="10" xfId="1" applyFont="1" applyFill="1" applyBorder="1" applyAlignment="1">
      <alignment horizontal="center" vertical="center"/>
    </xf>
    <xf numFmtId="0" fontId="6" fillId="22" borderId="13" xfId="1" applyFont="1" applyFill="1" applyBorder="1" applyAlignment="1">
      <alignment horizontal="center" vertical="center"/>
    </xf>
    <xf numFmtId="0" fontId="6" fillId="22" borderId="11" xfId="1" applyFont="1" applyFill="1" applyBorder="1" applyAlignment="1">
      <alignment horizontal="center" vertical="center"/>
    </xf>
    <xf numFmtId="0" fontId="6" fillId="10" borderId="4" xfId="1" applyFont="1" applyFill="1" applyBorder="1" applyAlignment="1">
      <alignment horizontal="center" vertical="center"/>
    </xf>
    <xf numFmtId="0" fontId="6" fillId="10" borderId="12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10" borderId="10" xfId="1" applyFont="1" applyFill="1" applyBorder="1" applyAlignment="1">
      <alignment horizontal="center" vertical="center"/>
    </xf>
    <xf numFmtId="0" fontId="6" fillId="10" borderId="1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 textRotation="90"/>
    </xf>
    <xf numFmtId="0" fontId="7" fillId="6" borderId="12" xfId="1" applyFont="1" applyFill="1" applyBorder="1" applyAlignment="1">
      <alignment horizontal="center" vertical="center" textRotation="90"/>
    </xf>
    <xf numFmtId="0" fontId="7" fillId="6" borderId="7" xfId="1" applyFont="1" applyFill="1" applyBorder="1" applyAlignment="1">
      <alignment horizontal="center" vertical="center" textRotation="90"/>
    </xf>
    <xf numFmtId="0" fontId="6" fillId="16" borderId="10" xfId="1" applyFont="1" applyFill="1" applyBorder="1" applyAlignment="1">
      <alignment horizontal="center" vertical="center"/>
    </xf>
    <xf numFmtId="0" fontId="6" fillId="16" borderId="11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0" fontId="6" fillId="6" borderId="9" xfId="1" applyFont="1" applyFill="1" applyBorder="1" applyAlignment="1">
      <alignment horizontal="center" vertic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8" borderId="10" xfId="1" applyFont="1" applyFill="1" applyBorder="1" applyAlignment="1">
      <alignment horizontal="center" vertical="center"/>
    </xf>
    <xf numFmtId="0" fontId="6" fillId="8" borderId="13" xfId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10" borderId="10" xfId="1" applyFill="1" applyBorder="1" applyAlignment="1">
      <alignment horizontal="center"/>
    </xf>
    <xf numFmtId="0" fontId="1" fillId="10" borderId="13" xfId="1" applyFill="1" applyBorder="1" applyAlignment="1">
      <alignment horizontal="center"/>
    </xf>
    <xf numFmtId="0" fontId="1" fillId="10" borderId="11" xfId="1" applyFill="1" applyBorder="1" applyAlignment="1">
      <alignment horizontal="center"/>
    </xf>
    <xf numFmtId="0" fontId="1" fillId="10" borderId="10" xfId="1" applyFont="1" applyFill="1" applyBorder="1" applyAlignment="1">
      <alignment horizontal="center"/>
    </xf>
    <xf numFmtId="0" fontId="1" fillId="10" borderId="13" xfId="1" applyFont="1" applyFill="1" applyBorder="1" applyAlignment="1">
      <alignment horizontal="center"/>
    </xf>
    <xf numFmtId="0" fontId="1" fillId="10" borderId="11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 vertical="center"/>
    </xf>
    <xf numFmtId="0" fontId="1" fillId="6" borderId="10" xfId="1" applyFont="1" applyFill="1" applyBorder="1" applyAlignment="1">
      <alignment horizontal="center" vertical="center"/>
    </xf>
    <xf numFmtId="0" fontId="1" fillId="6" borderId="13" xfId="1" applyFont="1" applyFill="1" applyBorder="1" applyAlignment="1">
      <alignment horizontal="center" vertical="center"/>
    </xf>
    <xf numFmtId="0" fontId="1" fillId="6" borderId="1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6" fillId="10" borderId="3" xfId="1" applyFont="1" applyFill="1" applyBorder="1" applyAlignment="1">
      <alignment horizontal="center" vertical="center"/>
    </xf>
    <xf numFmtId="0" fontId="6" fillId="10" borderId="2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8" xfId="1" applyFont="1" applyFill="1" applyBorder="1" applyAlignment="1">
      <alignment horizontal="center" vertical="center"/>
    </xf>
    <xf numFmtId="0" fontId="6" fillId="10" borderId="9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10" borderId="4" xfId="1" applyFont="1" applyFill="1" applyBorder="1" applyAlignment="1">
      <alignment horizontal="center" vertical="center" textRotation="90"/>
    </xf>
    <xf numFmtId="0" fontId="6" fillId="10" borderId="12" xfId="1" applyFont="1" applyFill="1" applyBorder="1" applyAlignment="1">
      <alignment horizontal="center" vertical="center" textRotation="90"/>
    </xf>
    <xf numFmtId="0" fontId="6" fillId="10" borderId="7" xfId="1" applyFont="1" applyFill="1" applyBorder="1" applyAlignment="1">
      <alignment horizontal="center" vertical="center" textRotation="90"/>
    </xf>
    <xf numFmtId="0" fontId="6" fillId="10" borderId="17" xfId="1" applyFont="1" applyFill="1" applyBorder="1" applyAlignment="1">
      <alignment horizontal="center" vertical="center"/>
    </xf>
    <xf numFmtId="0" fontId="6" fillId="10" borderId="0" xfId="1" applyFont="1" applyFill="1" applyBorder="1" applyAlignment="1">
      <alignment horizontal="center" vertical="center"/>
    </xf>
    <xf numFmtId="0" fontId="6" fillId="10" borderId="18" xfId="1" applyFont="1" applyFill="1" applyBorder="1" applyAlignment="1">
      <alignment horizontal="center" vertical="center"/>
    </xf>
    <xf numFmtId="0" fontId="6" fillId="16" borderId="4" xfId="1" applyFont="1" applyFill="1" applyBorder="1" applyAlignment="1">
      <alignment horizontal="center" vertical="center"/>
    </xf>
    <xf numFmtId="0" fontId="6" fillId="16" borderId="12" xfId="1" applyFont="1" applyFill="1" applyBorder="1" applyAlignment="1">
      <alignment horizontal="center" vertical="center"/>
    </xf>
    <xf numFmtId="0" fontId="6" fillId="16" borderId="2" xfId="1" applyFont="1" applyFill="1" applyBorder="1" applyAlignment="1">
      <alignment horizontal="center" vertical="center"/>
    </xf>
    <xf numFmtId="0" fontId="6" fillId="16" borderId="3" xfId="1" applyFont="1" applyFill="1" applyBorder="1" applyAlignment="1">
      <alignment horizontal="center" vertical="center"/>
    </xf>
    <xf numFmtId="0" fontId="6" fillId="16" borderId="8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13" fillId="5" borderId="2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3" fillId="9" borderId="17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30" fillId="19" borderId="31" xfId="0" applyFont="1" applyFill="1" applyBorder="1" applyAlignment="1">
      <alignment horizontal="center" vertical="center"/>
    </xf>
    <xf numFmtId="0" fontId="30" fillId="19" borderId="7" xfId="0" applyFont="1" applyFill="1" applyBorder="1" applyAlignment="1">
      <alignment horizontal="center" vertical="center"/>
    </xf>
    <xf numFmtId="0" fontId="30" fillId="19" borderId="8" xfId="0" applyFont="1" applyFill="1" applyBorder="1" applyAlignment="1">
      <alignment horizontal="center" vertical="center"/>
    </xf>
    <xf numFmtId="0" fontId="30" fillId="7" borderId="9" xfId="0" applyFont="1" applyFill="1" applyBorder="1" applyAlignment="1">
      <alignment horizontal="center" vertical="center"/>
    </xf>
    <xf numFmtId="0" fontId="30" fillId="7" borderId="7" xfId="0" applyFont="1" applyFill="1" applyBorder="1" applyAlignment="1">
      <alignment horizontal="center" vertical="center"/>
    </xf>
    <xf numFmtId="0" fontId="30" fillId="7" borderId="32" xfId="0" applyFont="1" applyFill="1" applyBorder="1" applyAlignment="1">
      <alignment horizontal="center" vertical="center"/>
    </xf>
    <xf numFmtId="0" fontId="30" fillId="4" borderId="31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0" fillId="4" borderId="32" xfId="0" applyFont="1" applyFill="1" applyBorder="1" applyAlignment="1">
      <alignment horizontal="center" vertical="center"/>
    </xf>
    <xf numFmtId="0" fontId="37" fillId="4" borderId="35" xfId="0" applyFont="1" applyFill="1" applyBorder="1" applyAlignment="1">
      <alignment horizontal="center" vertical="center"/>
    </xf>
    <xf numFmtId="0" fontId="37" fillId="4" borderId="13" xfId="0" applyFont="1" applyFill="1" applyBorder="1" applyAlignment="1">
      <alignment horizontal="center" vertical="center"/>
    </xf>
    <xf numFmtId="0" fontId="37" fillId="4" borderId="27" xfId="0" applyFont="1" applyFill="1" applyBorder="1" applyAlignment="1">
      <alignment horizontal="center" vertical="center"/>
    </xf>
    <xf numFmtId="0" fontId="34" fillId="12" borderId="41" xfId="0" applyFont="1" applyFill="1" applyBorder="1" applyAlignment="1">
      <alignment horizontal="center"/>
    </xf>
    <xf numFmtId="0" fontId="34" fillId="12" borderId="42" xfId="0" applyFont="1" applyFill="1" applyBorder="1" applyAlignment="1">
      <alignment horizontal="center"/>
    </xf>
    <xf numFmtId="0" fontId="34" fillId="12" borderId="43" xfId="0" applyFont="1" applyFill="1" applyBorder="1" applyAlignment="1">
      <alignment horizontal="center"/>
    </xf>
    <xf numFmtId="0" fontId="34" fillId="12" borderId="44" xfId="0" applyFont="1" applyFill="1" applyBorder="1" applyAlignment="1">
      <alignment horizontal="center"/>
    </xf>
    <xf numFmtId="0" fontId="34" fillId="12" borderId="45" xfId="0" applyFont="1" applyFill="1" applyBorder="1" applyAlignment="1">
      <alignment horizontal="center"/>
    </xf>
    <xf numFmtId="0" fontId="34" fillId="12" borderId="46" xfId="0" applyFont="1" applyFill="1" applyBorder="1" applyAlignment="1">
      <alignment horizontal="center"/>
    </xf>
    <xf numFmtId="0" fontId="37" fillId="7" borderId="35" xfId="0" applyFont="1" applyFill="1" applyBorder="1" applyAlignment="1">
      <alignment horizontal="center" vertical="center"/>
    </xf>
    <xf numFmtId="0" fontId="37" fillId="7" borderId="13" xfId="0" applyFont="1" applyFill="1" applyBorder="1" applyAlignment="1">
      <alignment horizontal="center" vertical="center"/>
    </xf>
    <xf numFmtId="0" fontId="37" fillId="7" borderId="27" xfId="0" applyFont="1" applyFill="1" applyBorder="1" applyAlignment="1">
      <alignment horizontal="center" vertical="center"/>
    </xf>
    <xf numFmtId="0" fontId="37" fillId="18" borderId="35" xfId="0" applyFont="1" applyFill="1" applyBorder="1" applyAlignment="1">
      <alignment horizontal="center" vertical="center"/>
    </xf>
    <xf numFmtId="0" fontId="37" fillId="18" borderId="13" xfId="0" applyFont="1" applyFill="1" applyBorder="1" applyAlignment="1">
      <alignment horizontal="center" vertical="center"/>
    </xf>
    <xf numFmtId="0" fontId="37" fillId="18" borderId="27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0" fillId="0" borderId="18" xfId="0" applyBorder="1"/>
    <xf numFmtId="0" fontId="0" fillId="0" borderId="40" xfId="0" applyBorder="1"/>
    <xf numFmtId="0" fontId="30" fillId="19" borderId="32" xfId="0" applyFont="1" applyFill="1" applyBorder="1" applyAlignment="1">
      <alignment horizontal="center" vertical="center"/>
    </xf>
    <xf numFmtId="0" fontId="37" fillId="5" borderId="22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5" fillId="19" borderId="35" xfId="0" applyFont="1" applyFill="1" applyBorder="1" applyAlignment="1">
      <alignment horizontal="center" vertical="center"/>
    </xf>
    <xf numFmtId="0" fontId="35" fillId="19" borderId="13" xfId="0" applyFont="1" applyFill="1" applyBorder="1" applyAlignment="1">
      <alignment horizontal="center" vertical="center"/>
    </xf>
    <xf numFmtId="0" fontId="35" fillId="19" borderId="27" xfId="0" applyFont="1" applyFill="1" applyBorder="1" applyAlignment="1">
      <alignment horizontal="center" vertical="center"/>
    </xf>
    <xf numFmtId="0" fontId="37" fillId="5" borderId="10" xfId="0" applyFont="1" applyFill="1" applyBorder="1" applyAlignment="1">
      <alignment horizontal="center" vertical="center"/>
    </xf>
    <xf numFmtId="0" fontId="37" fillId="5" borderId="13" xfId="0" applyFont="1" applyFill="1" applyBorder="1" applyAlignment="1">
      <alignment horizontal="center" vertical="center"/>
    </xf>
    <xf numFmtId="0" fontId="37" fillId="5" borderId="27" xfId="0" applyFont="1" applyFill="1" applyBorder="1" applyAlignment="1">
      <alignment horizontal="center" vertical="center"/>
    </xf>
    <xf numFmtId="0" fontId="37" fillId="19" borderId="35" xfId="0" applyFont="1" applyFill="1" applyBorder="1" applyAlignment="1">
      <alignment horizontal="center" vertical="center"/>
    </xf>
    <xf numFmtId="0" fontId="37" fillId="19" borderId="13" xfId="0" applyFont="1" applyFill="1" applyBorder="1" applyAlignment="1">
      <alignment horizontal="center" vertical="center"/>
    </xf>
    <xf numFmtId="0" fontId="37" fillId="19" borderId="27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 textRotation="90"/>
    </xf>
    <xf numFmtId="0" fontId="36" fillId="6" borderId="7" xfId="0" applyFont="1" applyFill="1" applyBorder="1" applyAlignment="1">
      <alignment horizontal="center" vertical="center" textRotation="90"/>
    </xf>
    <xf numFmtId="0" fontId="36" fillId="6" borderId="5" xfId="0" applyFont="1" applyFill="1" applyBorder="1" applyAlignment="1">
      <alignment horizontal="center" vertical="center" textRotation="90"/>
    </xf>
    <xf numFmtId="0" fontId="36" fillId="6" borderId="8" xfId="0" applyFont="1" applyFill="1" applyBorder="1" applyAlignment="1">
      <alignment horizontal="center" vertical="center" textRotation="90"/>
    </xf>
    <xf numFmtId="0" fontId="30" fillId="5" borderId="39" xfId="0" applyFont="1" applyFill="1" applyBorder="1" applyAlignment="1">
      <alignment horizontal="center" vertical="center"/>
    </xf>
    <xf numFmtId="0" fontId="0" fillId="0" borderId="9" xfId="0" applyBorder="1"/>
    <xf numFmtId="0" fontId="30" fillId="18" borderId="9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30" fillId="18" borderId="32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39" fillId="0" borderId="1" xfId="0" applyFont="1" applyBorder="1" applyAlignment="1">
      <alignment horizontal="center" vertical="center"/>
    </xf>
    <xf numFmtId="0" fontId="40" fillId="12" borderId="1" xfId="0" applyFont="1" applyFill="1" applyBorder="1" applyAlignment="1">
      <alignment horizontal="center"/>
    </xf>
  </cellXfs>
  <cellStyles count="6">
    <cellStyle name="Euro" xfId="2"/>
    <cellStyle name="Millares" xfId="3" builtinId="3"/>
    <cellStyle name="Moneda" xfId="5" builtinId="4"/>
    <cellStyle name="Normal" xfId="0" builtinId="0"/>
    <cellStyle name="Normal_S E G U I M I E N T O" xfId="1"/>
    <cellStyle name="Porcentaje" xfId="4" builtinId="5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EF52B"/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62689530743008E-2"/>
          <c:y val="3.1972698877003616E-2"/>
          <c:w val="0.8587138215877036"/>
          <c:h val="0.75938731200716569"/>
        </c:manualLayout>
      </c:layout>
      <c:barChart>
        <c:barDir val="col"/>
        <c:grouping val="clustered"/>
        <c:varyColors val="0"/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Historicos'!$E$3:$E$19</c:f>
              <c:numCache>
                <c:formatCode>0.0</c:formatCode>
                <c:ptCount val="17"/>
              </c:numCache>
            </c:numRef>
          </c:val>
        </c:ser>
        <c:ser>
          <c:idx val="2"/>
          <c:order val="2"/>
          <c:invertIfNegative val="0"/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Historicos'!$F$3:$F$19</c:f>
              <c:numCache>
                <c:formatCode>0.0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8"/>
        <c:axId val="111784320"/>
        <c:axId val="111785856"/>
      </c:barChar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movingAvg"/>
            <c:period val="2"/>
            <c:dispRSqr val="0"/>
            <c:dispEq val="0"/>
          </c:trendline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Historicos'!$D$3:$D$19</c:f>
              <c:numCache>
                <c:formatCode>0.0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6"/>
        <c:overlap val="1"/>
        <c:axId val="111793280"/>
        <c:axId val="111787392"/>
      </c:barChart>
      <c:catAx>
        <c:axId val="111784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1785856"/>
        <c:crosses val="autoZero"/>
        <c:auto val="1"/>
        <c:lblAlgn val="ctr"/>
        <c:lblOffset val="100"/>
        <c:noMultiLvlLbl val="0"/>
      </c:catAx>
      <c:valAx>
        <c:axId val="11178585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1784320"/>
        <c:crosses val="autoZero"/>
        <c:crossBetween val="between"/>
      </c:valAx>
      <c:valAx>
        <c:axId val="1117873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11793280"/>
        <c:crosses val="max"/>
        <c:crossBetween val="between"/>
      </c:valAx>
      <c:catAx>
        <c:axId val="111793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87392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504712816900164"/>
          <c:y val="6.7556900959738153E-2"/>
          <c:w val="6.9897361357579124E-2"/>
          <c:h val="0.15622387374364383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626329029743553E-2"/>
          <c:y val="2.7669830990752351E-2"/>
          <c:w val="0.88068999163266559"/>
          <c:h val="0.80173767998625856"/>
        </c:manualLayout>
      </c:layout>
      <c:barChart>
        <c:barDir val="col"/>
        <c:grouping val="clustered"/>
        <c:varyColors val="0"/>
        <c:ser>
          <c:idx val="4"/>
          <c:order val="1"/>
          <c:tx>
            <c:strRef>
              <c:f>'Rindes Historicos'!$H$2</c:f>
              <c:strCache>
                <c:ptCount val="1"/>
                <c:pt idx="0">
                  <c:v>Has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baseline="0"/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Historicos'!$H$3:$H$19</c:f>
              <c:numCache>
                <c:formatCode>0.0</c:formatCode>
                <c:ptCount val="17"/>
              </c:numCache>
            </c:numRef>
          </c:val>
        </c:ser>
        <c:ser>
          <c:idx val="5"/>
          <c:order val="2"/>
          <c:tx>
            <c:strRef>
              <c:f>'Rindes Historicos'!$I$2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Historicos'!$I$3:$I$19</c:f>
              <c:numCache>
                <c:formatCode>0.0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7"/>
        <c:overlap val="-100"/>
        <c:axId val="112298240"/>
        <c:axId val="112308224"/>
      </c:barChart>
      <c:barChart>
        <c:barDir val="col"/>
        <c:grouping val="clustered"/>
        <c:varyColors val="0"/>
        <c:ser>
          <c:idx val="3"/>
          <c:order val="0"/>
          <c:tx>
            <c:strRef>
              <c:f>'Rindes Historicos'!$G$2</c:f>
              <c:strCache>
                <c:ptCount val="1"/>
                <c:pt idx="0">
                  <c:v>QQ/Ha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exp"/>
            <c:dispRSqr val="0"/>
            <c:dispEq val="0"/>
          </c:trendline>
          <c:trendline>
            <c:trendlineType val="movingAvg"/>
            <c:period val="2"/>
            <c:dispRSqr val="0"/>
            <c:dispEq val="0"/>
          </c:trendline>
          <c:cat>
            <c:strRef>
              <c:f>'Rindes Historicos'!$C$3:$C$19</c:f>
              <c:strCache>
                <c:ptCount val="17"/>
                <c:pt idx="0">
                  <c:v>Año 2002/2001</c:v>
                </c:pt>
                <c:pt idx="1">
                  <c:v>Año 2003/2002</c:v>
                </c:pt>
                <c:pt idx="2">
                  <c:v>Año 2003/2004</c:v>
                </c:pt>
                <c:pt idx="3">
                  <c:v>Año 2004/2005</c:v>
                </c:pt>
                <c:pt idx="4">
                  <c:v>Año 2005/2006</c:v>
                </c:pt>
                <c:pt idx="5">
                  <c:v>Año 2006/2007</c:v>
                </c:pt>
                <c:pt idx="6">
                  <c:v>Año 2007/2008</c:v>
                </c:pt>
                <c:pt idx="7">
                  <c:v>Año 2008/2009</c:v>
                </c:pt>
                <c:pt idx="8">
                  <c:v>Año 2009/2010</c:v>
                </c:pt>
                <c:pt idx="9">
                  <c:v>Año 2010/2011</c:v>
                </c:pt>
                <c:pt idx="10">
                  <c:v>Año 2011/2012</c:v>
                </c:pt>
                <c:pt idx="11">
                  <c:v>Año 2012/2013</c:v>
                </c:pt>
                <c:pt idx="12">
                  <c:v>Año 2013/2014</c:v>
                </c:pt>
                <c:pt idx="13">
                  <c:v>Año 2014/2015</c:v>
                </c:pt>
                <c:pt idx="14">
                  <c:v>Año 2015/2016</c:v>
                </c:pt>
                <c:pt idx="15">
                  <c:v>Año 2016/2017</c:v>
                </c:pt>
                <c:pt idx="16">
                  <c:v>Año 2017/2018</c:v>
                </c:pt>
              </c:strCache>
            </c:strRef>
          </c:cat>
          <c:val>
            <c:numRef>
              <c:f>'Rindes Historicos'!$G$3:$G$19</c:f>
              <c:numCache>
                <c:formatCode>0.0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2"/>
        <c:overlap val="-100"/>
        <c:axId val="112311296"/>
        <c:axId val="112309760"/>
      </c:barChart>
      <c:catAx>
        <c:axId val="11229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2308224"/>
        <c:crosses val="autoZero"/>
        <c:auto val="1"/>
        <c:lblAlgn val="ctr"/>
        <c:lblOffset val="100"/>
        <c:noMultiLvlLbl val="0"/>
      </c:catAx>
      <c:valAx>
        <c:axId val="112308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2298240"/>
        <c:crosses val="autoZero"/>
        <c:crossBetween val="between"/>
      </c:valAx>
      <c:valAx>
        <c:axId val="11230976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12311296"/>
        <c:crosses val="max"/>
        <c:crossBetween val="between"/>
      </c:valAx>
      <c:catAx>
        <c:axId val="11231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309760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6947040498442365"/>
          <c:y val="5.0988495596928904E-2"/>
          <c:w val="6.8285481263994544E-2"/>
          <c:h val="0.1351993524174047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8</xdr:row>
      <xdr:rowOff>114300</xdr:rowOff>
    </xdr:from>
    <xdr:to>
      <xdr:col>23</xdr:col>
      <xdr:colOff>171450</xdr:colOff>
      <xdr:row>8</xdr:row>
      <xdr:rowOff>133350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6638925" y="1733550"/>
          <a:ext cx="1352550" cy="19050"/>
        </a:xfrm>
        <a:prstGeom prst="line">
          <a:avLst/>
        </a:prstGeom>
        <a:noFill/>
        <a:ln w="76200" cmpd="tri">
          <a:solidFill>
            <a:srgbClr val="99CCFF"/>
          </a:solidFill>
          <a:round/>
          <a:headEnd/>
          <a:tailEnd/>
        </a:ln>
      </xdr:spPr>
    </xdr:sp>
    <xdr:clientData/>
  </xdr:twoCellAnchor>
  <xdr:twoCellAnchor>
    <xdr:from>
      <xdr:col>28</xdr:col>
      <xdr:colOff>76200</xdr:colOff>
      <xdr:row>8</xdr:row>
      <xdr:rowOff>114300</xdr:rowOff>
    </xdr:from>
    <xdr:to>
      <xdr:col>35</xdr:col>
      <xdr:colOff>171450</xdr:colOff>
      <xdr:row>8</xdr:row>
      <xdr:rowOff>133350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9115425" y="1733550"/>
          <a:ext cx="1362075" cy="19050"/>
        </a:xfrm>
        <a:prstGeom prst="line">
          <a:avLst/>
        </a:prstGeom>
        <a:noFill/>
        <a:ln w="76200" cmpd="tri">
          <a:solidFill>
            <a:srgbClr val="99CCFF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209549</xdr:colOff>
      <xdr:row>0</xdr:row>
      <xdr:rowOff>123824</xdr:rowOff>
    </xdr:from>
    <xdr:to>
      <xdr:col>26</xdr:col>
      <xdr:colOff>238124</xdr:colOff>
      <xdr:row>18</xdr:row>
      <xdr:rowOff>171449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19</xdr:row>
      <xdr:rowOff>57150</xdr:rowOff>
    </xdr:from>
    <xdr:to>
      <xdr:col>26</xdr:col>
      <xdr:colOff>266700</xdr:colOff>
      <xdr:row>40</xdr:row>
      <xdr:rowOff>152400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3"/>
  <sheetViews>
    <sheetView view="pageBreakPreview" topLeftCell="A10" zoomScale="60" zoomScaleNormal="85" workbookViewId="0">
      <selection activeCell="G42" sqref="G42"/>
    </sheetView>
  </sheetViews>
  <sheetFormatPr baseColWidth="10" defaultRowHeight="12.75" x14ac:dyDescent="0.2"/>
  <cols>
    <col min="1" max="1" width="4.28515625" style="3" customWidth="1"/>
    <col min="2" max="2" width="6.140625" style="1" customWidth="1"/>
    <col min="3" max="3" width="6.7109375" style="2" customWidth="1"/>
    <col min="4" max="4" width="13" style="2" bestFit="1" customWidth="1"/>
    <col min="5" max="5" width="9.7109375" style="3" bestFit="1" customWidth="1"/>
    <col min="6" max="7" width="13.85546875" style="2" bestFit="1" customWidth="1"/>
    <col min="8" max="8" width="13.42578125" style="4" bestFit="1" customWidth="1"/>
    <col min="9" max="9" width="12.140625" style="48" customWidth="1"/>
    <col min="10" max="10" width="10" style="54" customWidth="1"/>
    <col min="11" max="11" width="11" style="4" customWidth="1"/>
    <col min="12" max="12" width="10.140625" style="4" customWidth="1"/>
    <col min="13" max="13" width="1.28515625" style="3" customWidth="1"/>
    <col min="14" max="14" width="5.140625" style="3" customWidth="1"/>
    <col min="15" max="16" width="3.5703125" style="3" customWidth="1"/>
    <col min="17" max="17" width="4.140625" style="3" customWidth="1"/>
    <col min="18" max="18" width="3" style="3" customWidth="1"/>
    <col min="19" max="19" width="0.42578125" style="3" customWidth="1"/>
    <col min="20" max="20" width="2.5703125" style="3" customWidth="1"/>
    <col min="21" max="21" width="4.140625" style="3" customWidth="1"/>
    <col min="22" max="22" width="5.42578125" style="3" customWidth="1"/>
    <col min="23" max="23" width="0.7109375" style="3" customWidth="1"/>
    <col min="24" max="24" width="5.5703125" style="3" customWidth="1"/>
    <col min="25" max="25" width="1.5703125" style="3" customWidth="1"/>
    <col min="26" max="26" width="4.85546875" style="3" customWidth="1"/>
    <col min="27" max="28" width="3.140625" style="3" customWidth="1"/>
    <col min="29" max="29" width="4.140625" style="3" customWidth="1"/>
    <col min="30" max="30" width="3" style="3" customWidth="1"/>
    <col min="31" max="31" width="0.42578125" style="3" customWidth="1"/>
    <col min="32" max="32" width="2.5703125" style="3" customWidth="1"/>
    <col min="33" max="33" width="4.140625" style="3" customWidth="1"/>
    <col min="34" max="34" width="5.42578125" style="3" customWidth="1"/>
    <col min="35" max="35" width="0.7109375" style="3" customWidth="1"/>
    <col min="36" max="36" width="6.85546875" style="3" customWidth="1"/>
    <col min="37" max="16384" width="11.42578125" style="3"/>
  </cols>
  <sheetData>
    <row r="1" spans="2:37" ht="18.75" customHeight="1" x14ac:dyDescent="0.2">
      <c r="C1" s="190">
        <f>SUBTOTAL(9,C3:C27)</f>
        <v>649.55999999999995</v>
      </c>
      <c r="J1" s="232">
        <f>SUBTOTAL(9,J3:J27)</f>
        <v>0</v>
      </c>
      <c r="L1" s="232">
        <f>SUBTOTAL(9,L3:L27)</f>
        <v>0</v>
      </c>
    </row>
    <row r="2" spans="2:37" ht="30" customHeight="1" x14ac:dyDescent="0.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7" t="s">
        <v>6</v>
      </c>
      <c r="I2" s="49" t="s">
        <v>19</v>
      </c>
      <c r="J2" s="55" t="s">
        <v>110</v>
      </c>
      <c r="K2" s="7" t="s">
        <v>111</v>
      </c>
      <c r="L2" s="7" t="s">
        <v>112</v>
      </c>
      <c r="M2" s="8"/>
      <c r="N2" s="8"/>
      <c r="O2" s="9"/>
      <c r="P2" s="9"/>
      <c r="Q2" s="9"/>
      <c r="R2" s="9"/>
      <c r="S2" s="9"/>
      <c r="T2" s="9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2:37" ht="15.75" x14ac:dyDescent="0.25">
      <c r="B3" s="11">
        <v>1</v>
      </c>
      <c r="C3" s="12">
        <v>21.6</v>
      </c>
      <c r="D3" s="13" t="s">
        <v>7</v>
      </c>
      <c r="E3" s="14" t="s">
        <v>8</v>
      </c>
      <c r="F3" s="218" t="s">
        <v>9</v>
      </c>
      <c r="G3" s="15"/>
      <c r="H3" s="16"/>
      <c r="I3" s="15"/>
      <c r="J3" s="56"/>
      <c r="K3" s="15"/>
      <c r="L3" s="15"/>
      <c r="M3" s="9"/>
      <c r="N3" s="360">
        <v>20</v>
      </c>
      <c r="O3" s="411">
        <v>21</v>
      </c>
      <c r="P3" s="410"/>
      <c r="Q3" s="17"/>
      <c r="R3" s="17"/>
      <c r="S3" s="17"/>
      <c r="T3" s="18"/>
      <c r="U3" s="19"/>
      <c r="V3" s="19"/>
      <c r="W3" s="19"/>
      <c r="X3" s="19"/>
      <c r="Y3" s="10"/>
      <c r="Z3" s="360">
        <v>56.55</v>
      </c>
      <c r="AA3" s="411">
        <v>70.739999999999995</v>
      </c>
      <c r="AB3" s="410"/>
      <c r="AC3" s="17"/>
      <c r="AD3" s="17"/>
      <c r="AE3" s="17"/>
      <c r="AF3" s="18"/>
      <c r="AG3" s="19"/>
      <c r="AH3" s="19"/>
      <c r="AI3" s="19"/>
      <c r="AJ3" s="19"/>
      <c r="AK3" s="10"/>
    </row>
    <row r="4" spans="2:37" ht="15.75" x14ac:dyDescent="0.25">
      <c r="B4" s="11">
        <v>2</v>
      </c>
      <c r="C4" s="12">
        <v>32.799999999999997</v>
      </c>
      <c r="D4" s="13" t="s">
        <v>7</v>
      </c>
      <c r="E4" s="14" t="s">
        <v>8</v>
      </c>
      <c r="F4" s="200" t="s">
        <v>9</v>
      </c>
      <c r="G4" s="15"/>
      <c r="H4" s="16"/>
      <c r="I4" s="15"/>
      <c r="J4" s="56"/>
      <c r="K4" s="15"/>
      <c r="L4" s="15"/>
      <c r="M4" s="9"/>
      <c r="N4" s="361"/>
      <c r="O4" s="412"/>
      <c r="P4" s="413"/>
      <c r="Q4" s="371"/>
      <c r="R4" s="371"/>
      <c r="S4" s="371"/>
      <c r="T4" s="371"/>
      <c r="U4" s="366">
        <v>1</v>
      </c>
      <c r="V4" s="366">
        <v>2</v>
      </c>
      <c r="W4" s="20"/>
      <c r="X4" s="20"/>
      <c r="Y4" s="10"/>
      <c r="Z4" s="361"/>
      <c r="AA4" s="412">
        <v>-4.4385964912281004</v>
      </c>
      <c r="AB4" s="413">
        <v>-6.8596491228070002</v>
      </c>
      <c r="AC4" s="371"/>
      <c r="AD4" s="371"/>
      <c r="AE4" s="371"/>
      <c r="AF4" s="371"/>
      <c r="AG4" s="366">
        <v>21.6</v>
      </c>
      <c r="AH4" s="366">
        <v>32.799999999999997</v>
      </c>
      <c r="AI4" s="20"/>
      <c r="AJ4" s="20"/>
      <c r="AK4" s="10"/>
    </row>
    <row r="5" spans="2:37" ht="15.75" x14ac:dyDescent="0.25">
      <c r="B5" s="11">
        <v>3</v>
      </c>
      <c r="C5" s="12"/>
      <c r="D5" s="13"/>
      <c r="E5" s="14"/>
      <c r="F5" s="218"/>
      <c r="G5" s="15"/>
      <c r="H5" s="16"/>
      <c r="I5" s="15"/>
      <c r="J5" s="56"/>
      <c r="K5" s="15"/>
      <c r="L5" s="15"/>
      <c r="M5" s="9"/>
      <c r="N5" s="362"/>
      <c r="O5" s="414"/>
      <c r="P5" s="415"/>
      <c r="Q5" s="17"/>
      <c r="R5" s="17"/>
      <c r="S5" s="17"/>
      <c r="T5" s="17"/>
      <c r="U5" s="367"/>
      <c r="V5" s="368"/>
      <c r="W5" s="20"/>
      <c r="X5" s="20"/>
      <c r="Y5" s="10"/>
      <c r="Z5" s="362"/>
      <c r="AA5" s="414"/>
      <c r="AB5" s="415"/>
      <c r="AC5" s="17"/>
      <c r="AD5" s="17"/>
      <c r="AE5" s="17"/>
      <c r="AF5" s="17"/>
      <c r="AG5" s="367"/>
      <c r="AH5" s="368"/>
      <c r="AI5" s="20"/>
      <c r="AJ5" s="20"/>
      <c r="AK5" s="10"/>
    </row>
    <row r="6" spans="2:37" ht="15.75" x14ac:dyDescent="0.25">
      <c r="B6" s="11">
        <v>4</v>
      </c>
      <c r="C6" s="12">
        <v>27.13</v>
      </c>
      <c r="D6" s="13" t="s">
        <v>7</v>
      </c>
      <c r="E6" s="14" t="s">
        <v>8</v>
      </c>
      <c r="F6" s="218" t="s">
        <v>9</v>
      </c>
      <c r="G6" s="15"/>
      <c r="H6" s="16"/>
      <c r="I6" s="15"/>
      <c r="J6" s="56"/>
      <c r="K6" s="15"/>
      <c r="L6" s="15"/>
      <c r="M6" s="9"/>
      <c r="N6" s="387">
        <v>22</v>
      </c>
      <c r="O6" s="388"/>
      <c r="P6" s="389"/>
      <c r="Q6" s="17"/>
      <c r="R6" s="17"/>
      <c r="S6" s="17"/>
      <c r="T6" s="21"/>
      <c r="U6" s="368"/>
      <c r="V6" s="366">
        <v>4</v>
      </c>
      <c r="W6" s="20"/>
      <c r="X6" s="20"/>
      <c r="Y6" s="10"/>
      <c r="Z6" s="363">
        <v>35.020000000000003</v>
      </c>
      <c r="AA6" s="364"/>
      <c r="AB6" s="365"/>
      <c r="AC6" s="17"/>
      <c r="AD6" s="17"/>
      <c r="AE6" s="17"/>
      <c r="AF6" s="21"/>
      <c r="AG6" s="368"/>
      <c r="AH6" s="366">
        <v>27.13</v>
      </c>
      <c r="AI6" s="20"/>
      <c r="AJ6" s="20"/>
      <c r="AK6" s="10"/>
    </row>
    <row r="7" spans="2:37" ht="15.75" x14ac:dyDescent="0.25">
      <c r="B7" s="11">
        <v>5</v>
      </c>
      <c r="C7" s="12">
        <v>7.54</v>
      </c>
      <c r="D7" s="13" t="s">
        <v>7</v>
      </c>
      <c r="E7" s="14" t="s">
        <v>10</v>
      </c>
      <c r="F7" s="218" t="s">
        <v>11</v>
      </c>
      <c r="G7" s="15"/>
      <c r="H7" s="16"/>
      <c r="I7" s="15"/>
      <c r="J7" s="56"/>
      <c r="K7" s="15"/>
      <c r="L7" s="15"/>
      <c r="M7" s="9"/>
      <c r="N7" s="18"/>
      <c r="O7" s="18"/>
      <c r="P7" s="18"/>
      <c r="Q7" s="18"/>
      <c r="R7" s="372">
        <v>17</v>
      </c>
      <c r="S7" s="18"/>
      <c r="T7" s="375">
        <v>5</v>
      </c>
      <c r="U7" s="376"/>
      <c r="V7" s="367"/>
      <c r="W7" s="20"/>
      <c r="X7" s="20"/>
      <c r="Y7" s="10"/>
      <c r="Z7" s="18"/>
      <c r="AA7" s="18"/>
      <c r="AB7" s="18"/>
      <c r="AC7" s="18"/>
      <c r="AD7" s="372">
        <v>7</v>
      </c>
      <c r="AE7" s="18"/>
      <c r="AF7" s="375">
        <v>7.54</v>
      </c>
      <c r="AG7" s="376">
        <v>-7.1666666666666696</v>
      </c>
      <c r="AH7" s="367"/>
      <c r="AI7" s="20"/>
      <c r="AJ7" s="20"/>
      <c r="AK7" s="10"/>
    </row>
    <row r="8" spans="2:37" ht="15.75" x14ac:dyDescent="0.25">
      <c r="B8" s="11"/>
      <c r="C8" s="12"/>
      <c r="D8" s="13"/>
      <c r="E8" s="14"/>
      <c r="F8" s="31"/>
      <c r="G8" s="15"/>
      <c r="H8" s="16"/>
      <c r="I8" s="15"/>
      <c r="J8" s="56"/>
      <c r="K8" s="15"/>
      <c r="L8" s="15"/>
      <c r="M8" s="9"/>
      <c r="N8" s="371"/>
      <c r="O8" s="18"/>
      <c r="P8" s="18"/>
      <c r="Q8" s="18"/>
      <c r="R8" s="373"/>
      <c r="S8" s="18"/>
      <c r="T8" s="369">
        <v>7</v>
      </c>
      <c r="U8" s="370"/>
      <c r="V8" s="368"/>
      <c r="W8" s="20"/>
      <c r="X8" s="20"/>
      <c r="Y8" s="10"/>
      <c r="Z8" s="371"/>
      <c r="AA8" s="18"/>
      <c r="AB8" s="18"/>
      <c r="AC8" s="18"/>
      <c r="AD8" s="373"/>
      <c r="AE8" s="18"/>
      <c r="AF8" s="369">
        <v>6.61</v>
      </c>
      <c r="AG8" s="370"/>
      <c r="AH8" s="368"/>
      <c r="AI8" s="20"/>
      <c r="AJ8" s="20"/>
      <c r="AK8" s="10"/>
    </row>
    <row r="9" spans="2:37" ht="15.75" x14ac:dyDescent="0.25">
      <c r="B9" s="11">
        <v>7</v>
      </c>
      <c r="C9" s="12">
        <v>6.61</v>
      </c>
      <c r="D9" s="13" t="s">
        <v>7</v>
      </c>
      <c r="E9" s="14" t="s">
        <v>8</v>
      </c>
      <c r="F9" s="218" t="s">
        <v>9</v>
      </c>
      <c r="G9" s="15"/>
      <c r="H9" s="16"/>
      <c r="I9" s="15"/>
      <c r="J9" s="56"/>
      <c r="K9" s="15"/>
      <c r="L9" s="15"/>
      <c r="M9" s="9"/>
      <c r="N9" s="371"/>
      <c r="O9" s="18"/>
      <c r="P9" s="18"/>
      <c r="Q9" s="18"/>
      <c r="R9" s="373"/>
      <c r="S9" s="18"/>
      <c r="T9" s="429">
        <v>9</v>
      </c>
      <c r="U9" s="430"/>
      <c r="V9" s="427">
        <v>10</v>
      </c>
      <c r="W9" s="20"/>
      <c r="X9" s="20"/>
      <c r="Y9" s="10"/>
      <c r="Z9" s="371"/>
      <c r="AA9" s="18"/>
      <c r="AB9" s="18"/>
      <c r="AC9" s="18"/>
      <c r="AD9" s="373"/>
      <c r="AE9" s="18"/>
      <c r="AF9" s="377">
        <v>17.53</v>
      </c>
      <c r="AG9" s="378"/>
      <c r="AH9" s="427">
        <v>17.59</v>
      </c>
      <c r="AI9" s="20"/>
      <c r="AJ9" s="20"/>
      <c r="AK9" s="10"/>
    </row>
    <row r="10" spans="2:37" ht="15.75" x14ac:dyDescent="0.25">
      <c r="B10" s="11"/>
      <c r="C10" s="12"/>
      <c r="D10" s="13"/>
      <c r="E10" s="14"/>
      <c r="F10" s="31"/>
      <c r="G10" s="15"/>
      <c r="H10" s="16"/>
      <c r="I10" s="15"/>
      <c r="J10" s="56"/>
      <c r="K10" s="15"/>
      <c r="L10" s="15"/>
      <c r="M10" s="9"/>
      <c r="N10" s="18"/>
      <c r="O10" s="18"/>
      <c r="P10" s="18"/>
      <c r="Q10" s="18"/>
      <c r="R10" s="374"/>
      <c r="S10" s="18"/>
      <c r="T10" s="431"/>
      <c r="U10" s="432"/>
      <c r="V10" s="428"/>
      <c r="W10" s="20"/>
      <c r="X10" s="20"/>
      <c r="Y10" s="10"/>
      <c r="Z10" s="18"/>
      <c r="AA10" s="18"/>
      <c r="AB10" s="18"/>
      <c r="AC10" s="18"/>
      <c r="AD10" s="374"/>
      <c r="AE10" s="18"/>
      <c r="AF10" s="379"/>
      <c r="AG10" s="380"/>
      <c r="AH10" s="428"/>
      <c r="AI10" s="20"/>
      <c r="AJ10" s="20"/>
      <c r="AK10" s="10"/>
    </row>
    <row r="11" spans="2:37" ht="15.75" x14ac:dyDescent="0.25">
      <c r="B11" s="11">
        <v>9</v>
      </c>
      <c r="C11" s="12">
        <v>17.53</v>
      </c>
      <c r="D11" s="13" t="s">
        <v>7</v>
      </c>
      <c r="E11" s="14" t="s">
        <v>10</v>
      </c>
      <c r="F11" s="317" t="s">
        <v>142</v>
      </c>
      <c r="G11" s="15"/>
      <c r="H11" s="16"/>
      <c r="I11" s="15"/>
      <c r="J11" s="56"/>
      <c r="K11" s="15"/>
      <c r="L11" s="15"/>
      <c r="M11" s="9"/>
      <c r="N11" s="18"/>
      <c r="O11" s="18"/>
      <c r="P11" s="18"/>
      <c r="Q11" s="18"/>
      <c r="R11" s="421">
        <v>24</v>
      </c>
      <c r="S11" s="18"/>
      <c r="T11" s="416">
        <v>11</v>
      </c>
      <c r="U11" s="417"/>
      <c r="V11" s="420">
        <v>12</v>
      </c>
      <c r="W11" s="420"/>
      <c r="X11" s="20"/>
      <c r="Y11" s="10"/>
      <c r="Z11" s="18"/>
      <c r="AA11" s="18"/>
      <c r="AB11" s="18"/>
      <c r="AC11" s="18"/>
      <c r="AD11" s="421">
        <v>5</v>
      </c>
      <c r="AE11" s="18"/>
      <c r="AF11" s="416">
        <v>33.22</v>
      </c>
      <c r="AG11" s="417"/>
      <c r="AH11" s="420">
        <v>37.65</v>
      </c>
      <c r="AI11" s="420"/>
      <c r="AJ11" s="20"/>
      <c r="AK11" s="10"/>
    </row>
    <row r="12" spans="2:37" ht="15.75" x14ac:dyDescent="0.25">
      <c r="B12" s="11">
        <v>10</v>
      </c>
      <c r="C12" s="12">
        <v>17.59</v>
      </c>
      <c r="D12" s="13" t="s">
        <v>7</v>
      </c>
      <c r="E12" s="14" t="s">
        <v>10</v>
      </c>
      <c r="F12" s="317" t="s">
        <v>142</v>
      </c>
      <c r="G12" s="15"/>
      <c r="H12" s="16"/>
      <c r="I12" s="15"/>
      <c r="J12" s="56"/>
      <c r="K12" s="15"/>
      <c r="L12" s="15"/>
      <c r="N12" s="19"/>
      <c r="O12" s="19"/>
      <c r="P12" s="19"/>
      <c r="Q12" s="19"/>
      <c r="R12" s="422"/>
      <c r="S12" s="19"/>
      <c r="T12" s="418"/>
      <c r="U12" s="419"/>
      <c r="V12" s="420"/>
      <c r="W12" s="420"/>
      <c r="X12" s="410">
        <v>18</v>
      </c>
      <c r="Y12" s="10"/>
      <c r="Z12" s="19"/>
      <c r="AA12" s="19"/>
      <c r="AB12" s="19"/>
      <c r="AC12" s="19"/>
      <c r="AD12" s="422"/>
      <c r="AE12" s="19"/>
      <c r="AF12" s="418"/>
      <c r="AG12" s="419"/>
      <c r="AH12" s="420"/>
      <c r="AI12" s="420"/>
      <c r="AJ12" s="410">
        <v>57.01</v>
      </c>
      <c r="AK12" s="10"/>
    </row>
    <row r="13" spans="2:37" ht="15.75" x14ac:dyDescent="0.25">
      <c r="B13" s="11">
        <v>11</v>
      </c>
      <c r="C13" s="12">
        <v>33.22</v>
      </c>
      <c r="D13" s="13" t="s">
        <v>7</v>
      </c>
      <c r="E13" s="14" t="s">
        <v>8</v>
      </c>
      <c r="F13" s="317" t="s">
        <v>143</v>
      </c>
      <c r="G13" s="15"/>
      <c r="H13" s="16"/>
      <c r="I13" s="15"/>
      <c r="J13" s="56"/>
      <c r="K13" s="15"/>
      <c r="L13" s="15"/>
      <c r="M13" s="10"/>
      <c r="O13" s="19"/>
      <c r="P13" s="19"/>
      <c r="Q13" s="19"/>
      <c r="R13" s="422"/>
      <c r="S13" s="19"/>
      <c r="T13" s="411">
        <v>13</v>
      </c>
      <c r="U13" s="410"/>
      <c r="V13" s="411">
        <v>14</v>
      </c>
      <c r="W13" s="410"/>
      <c r="X13" s="367"/>
      <c r="Y13" s="10"/>
      <c r="Z13" s="10"/>
      <c r="AA13" s="19"/>
      <c r="AB13" s="19"/>
      <c r="AC13" s="19"/>
      <c r="AD13" s="422"/>
      <c r="AE13" s="19"/>
      <c r="AF13" s="411">
        <v>55.72</v>
      </c>
      <c r="AG13" s="410"/>
      <c r="AH13" s="411">
        <v>63.35</v>
      </c>
      <c r="AI13" s="410"/>
      <c r="AJ13" s="367"/>
      <c r="AK13" s="10"/>
    </row>
    <row r="14" spans="2:37" ht="15.75" x14ac:dyDescent="0.25">
      <c r="B14" s="11">
        <v>12</v>
      </c>
      <c r="C14" s="12">
        <v>37.65</v>
      </c>
      <c r="D14" s="13" t="s">
        <v>7</v>
      </c>
      <c r="E14" s="14" t="s">
        <v>8</v>
      </c>
      <c r="F14" s="317" t="s">
        <v>143</v>
      </c>
      <c r="G14" s="15"/>
      <c r="H14" s="16"/>
      <c r="I14" s="15"/>
      <c r="J14" s="56"/>
      <c r="K14" s="15"/>
      <c r="L14" s="15"/>
      <c r="M14" s="10"/>
      <c r="O14" s="19"/>
      <c r="P14" s="19"/>
      <c r="Q14" s="19"/>
      <c r="R14" s="422"/>
      <c r="S14" s="19"/>
      <c r="T14" s="412"/>
      <c r="U14" s="413"/>
      <c r="V14" s="412"/>
      <c r="W14" s="413"/>
      <c r="X14" s="367"/>
      <c r="Y14" s="10"/>
      <c r="Z14" s="10"/>
      <c r="AA14" s="19"/>
      <c r="AB14" s="19"/>
      <c r="AC14" s="19"/>
      <c r="AD14" s="422"/>
      <c r="AE14" s="19"/>
      <c r="AF14" s="412"/>
      <c r="AG14" s="413"/>
      <c r="AH14" s="412"/>
      <c r="AI14" s="413"/>
      <c r="AJ14" s="367"/>
      <c r="AK14" s="10"/>
    </row>
    <row r="15" spans="2:37" ht="15.75" x14ac:dyDescent="0.25">
      <c r="B15" s="11">
        <v>13</v>
      </c>
      <c r="C15" s="12">
        <v>55.72</v>
      </c>
      <c r="D15" s="13" t="s">
        <v>7</v>
      </c>
      <c r="E15" s="14" t="s">
        <v>8</v>
      </c>
      <c r="F15" s="218" t="s">
        <v>9</v>
      </c>
      <c r="G15" s="15"/>
      <c r="H15" s="16"/>
      <c r="I15" s="15"/>
      <c r="J15" s="56"/>
      <c r="K15" s="15"/>
      <c r="L15" s="15"/>
      <c r="M15" s="10"/>
      <c r="O15" s="19"/>
      <c r="P15" s="19"/>
      <c r="Q15" s="19"/>
      <c r="R15" s="422"/>
      <c r="S15" s="19"/>
      <c r="T15" s="414"/>
      <c r="U15" s="415"/>
      <c r="V15" s="414"/>
      <c r="W15" s="415"/>
      <c r="X15" s="368"/>
      <c r="Y15" s="10"/>
      <c r="Z15" s="10"/>
      <c r="AA15" s="19"/>
      <c r="AB15" s="19"/>
      <c r="AC15" s="19"/>
      <c r="AD15" s="422"/>
      <c r="AE15" s="19"/>
      <c r="AF15" s="414"/>
      <c r="AG15" s="415"/>
      <c r="AH15" s="414"/>
      <c r="AI15" s="415"/>
      <c r="AJ15" s="368"/>
      <c r="AK15" s="10"/>
    </row>
    <row r="16" spans="2:37" ht="15.75" x14ac:dyDescent="0.25">
      <c r="B16" s="11">
        <v>14</v>
      </c>
      <c r="C16" s="22">
        <v>63.35</v>
      </c>
      <c r="D16" s="13" t="s">
        <v>7</v>
      </c>
      <c r="E16" s="14" t="s">
        <v>8</v>
      </c>
      <c r="F16" s="218" t="s">
        <v>9</v>
      </c>
      <c r="G16" s="15"/>
      <c r="H16" s="16"/>
      <c r="I16" s="15"/>
      <c r="J16" s="56"/>
      <c r="K16" s="15"/>
      <c r="L16" s="15"/>
      <c r="M16" s="10"/>
      <c r="O16" s="19"/>
      <c r="P16" s="19"/>
      <c r="Q16" s="19"/>
      <c r="R16" s="422"/>
      <c r="S16" s="19"/>
      <c r="T16" s="411">
        <v>15</v>
      </c>
      <c r="U16" s="424"/>
      <c r="V16" s="424"/>
      <c r="W16" s="410"/>
      <c r="X16" s="20"/>
      <c r="Y16" s="10"/>
      <c r="Z16" s="10"/>
      <c r="AA16" s="19"/>
      <c r="AB16" s="19"/>
      <c r="AC16" s="19"/>
      <c r="AD16" s="422"/>
      <c r="AE16" s="19"/>
      <c r="AF16" s="411">
        <v>97.5</v>
      </c>
      <c r="AG16" s="424"/>
      <c r="AH16" s="424"/>
      <c r="AI16" s="410"/>
      <c r="AJ16" s="20"/>
      <c r="AK16" s="10"/>
    </row>
    <row r="17" spans="1:37" ht="15.75" x14ac:dyDescent="0.25">
      <c r="A17" s="219"/>
      <c r="B17" s="11">
        <v>15</v>
      </c>
      <c r="C17" s="12">
        <v>97.5</v>
      </c>
      <c r="D17" s="13" t="s">
        <v>7</v>
      </c>
      <c r="E17" s="14" t="s">
        <v>8</v>
      </c>
      <c r="F17" s="200" t="s">
        <v>9</v>
      </c>
      <c r="G17" s="15"/>
      <c r="H17" s="16"/>
      <c r="I17" s="15"/>
      <c r="J17" s="56"/>
      <c r="K17" s="15"/>
      <c r="L17" s="15"/>
      <c r="M17" s="10"/>
      <c r="O17" s="19"/>
      <c r="P17" s="19"/>
      <c r="Q17" s="19"/>
      <c r="R17" s="422"/>
      <c r="S17" s="19"/>
      <c r="T17" s="412"/>
      <c r="U17" s="425"/>
      <c r="V17" s="425"/>
      <c r="W17" s="413"/>
      <c r="X17" s="20"/>
      <c r="Y17" s="10"/>
      <c r="Z17" s="10"/>
      <c r="AA17" s="19"/>
      <c r="AB17" s="19"/>
      <c r="AC17" s="19"/>
      <c r="AD17" s="422"/>
      <c r="AE17" s="19"/>
      <c r="AF17" s="412"/>
      <c r="AG17" s="425"/>
      <c r="AH17" s="425"/>
      <c r="AI17" s="413"/>
      <c r="AJ17" s="20"/>
      <c r="AK17" s="10"/>
    </row>
    <row r="18" spans="1:37" ht="15.75" x14ac:dyDescent="0.25">
      <c r="A18" s="219"/>
      <c r="B18" s="11"/>
      <c r="C18" s="12"/>
      <c r="D18" s="13"/>
      <c r="E18" s="14"/>
      <c r="F18" s="200"/>
      <c r="G18" s="15"/>
      <c r="H18" s="16"/>
      <c r="I18" s="15"/>
      <c r="J18" s="56"/>
      <c r="K18" s="15"/>
      <c r="L18" s="15"/>
      <c r="M18" s="10"/>
      <c r="O18" s="19"/>
      <c r="P18" s="19"/>
      <c r="Q18" s="19"/>
      <c r="R18" s="423"/>
      <c r="S18" s="19"/>
      <c r="T18" s="414"/>
      <c r="U18" s="426"/>
      <c r="V18" s="426"/>
      <c r="W18" s="415"/>
      <c r="X18" s="20"/>
      <c r="Y18" s="10"/>
      <c r="Z18" s="10"/>
      <c r="AA18" s="19"/>
      <c r="AB18" s="19"/>
      <c r="AC18" s="19"/>
      <c r="AD18" s="423"/>
      <c r="AE18" s="19"/>
      <c r="AF18" s="414"/>
      <c r="AG18" s="426"/>
      <c r="AH18" s="426"/>
      <c r="AI18" s="415"/>
      <c r="AJ18" s="20"/>
      <c r="AK18" s="10"/>
    </row>
    <row r="19" spans="1:37" ht="15.75" x14ac:dyDescent="0.25">
      <c r="B19" s="11">
        <v>17</v>
      </c>
      <c r="C19" s="13">
        <v>5</v>
      </c>
      <c r="D19" s="13" t="s">
        <v>7</v>
      </c>
      <c r="E19" s="14" t="s">
        <v>10</v>
      </c>
      <c r="F19" s="317" t="s">
        <v>142</v>
      </c>
      <c r="G19" s="15"/>
      <c r="H19" s="16"/>
      <c r="I19" s="15"/>
      <c r="J19" s="56"/>
      <c r="K19" s="15"/>
      <c r="L19" s="15"/>
      <c r="T19" s="395">
        <v>25</v>
      </c>
      <c r="U19" s="396"/>
      <c r="V19" s="396"/>
      <c r="W19" s="397"/>
      <c r="Y19" s="10"/>
      <c r="Z19" s="10"/>
      <c r="AA19" s="10"/>
      <c r="AB19" s="10"/>
      <c r="AC19" s="10"/>
      <c r="AD19" s="10"/>
      <c r="AE19" s="10"/>
      <c r="AF19" s="398">
        <v>2</v>
      </c>
      <c r="AG19" s="399"/>
      <c r="AH19" s="399"/>
      <c r="AI19" s="400"/>
      <c r="AJ19" s="10"/>
      <c r="AK19" s="10"/>
    </row>
    <row r="20" spans="1:37" ht="15.75" x14ac:dyDescent="0.25">
      <c r="B20" s="11">
        <v>18</v>
      </c>
      <c r="C20" s="12">
        <v>57.01</v>
      </c>
      <c r="D20" s="13" t="s">
        <v>7</v>
      </c>
      <c r="E20" s="14" t="s">
        <v>8</v>
      </c>
      <c r="F20" s="317" t="s">
        <v>9</v>
      </c>
      <c r="G20" s="15"/>
      <c r="H20" s="16"/>
      <c r="I20" s="15"/>
      <c r="J20" s="56"/>
      <c r="K20" s="15"/>
      <c r="L20" s="15"/>
      <c r="M20" s="10"/>
      <c r="Y20" s="401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ht="15.75" x14ac:dyDescent="0.25">
      <c r="B21" s="11"/>
      <c r="C21" s="12"/>
      <c r="D21" s="13"/>
      <c r="E21" s="14"/>
      <c r="F21" s="200"/>
      <c r="G21" s="15"/>
      <c r="H21" s="16"/>
      <c r="I21" s="15"/>
      <c r="J21" s="56"/>
      <c r="K21" s="15"/>
      <c r="L21" s="15"/>
      <c r="T21" s="408" t="s">
        <v>14</v>
      </c>
      <c r="U21" s="409"/>
      <c r="V21" s="23" t="s">
        <v>15</v>
      </c>
      <c r="Y21" s="401"/>
      <c r="AF21" s="408" t="s">
        <v>14</v>
      </c>
      <c r="AG21" s="409"/>
      <c r="AH21" s="23" t="s">
        <v>15</v>
      </c>
      <c r="AI21" s="10"/>
      <c r="AJ21" s="10"/>
      <c r="AK21" s="10"/>
    </row>
    <row r="22" spans="1:37" ht="15.75" x14ac:dyDescent="0.25">
      <c r="B22" s="11">
        <v>20</v>
      </c>
      <c r="C22" s="12">
        <v>56.55</v>
      </c>
      <c r="D22" s="13" t="s">
        <v>13</v>
      </c>
      <c r="E22" s="14" t="s">
        <v>8</v>
      </c>
      <c r="F22" s="317" t="s">
        <v>143</v>
      </c>
      <c r="G22" s="15"/>
      <c r="H22" s="16"/>
      <c r="I22" s="15"/>
      <c r="J22" s="56"/>
      <c r="K22" s="15"/>
      <c r="L22" s="15"/>
      <c r="N22" s="143"/>
      <c r="O22" s="390" t="s">
        <v>17</v>
      </c>
      <c r="P22" s="390"/>
      <c r="Q22" s="390"/>
      <c r="R22" s="390"/>
      <c r="T22" s="391">
        <v>368.26</v>
      </c>
      <c r="U22" s="391"/>
      <c r="V22" s="13">
        <v>70.739999999999995</v>
      </c>
      <c r="W22" s="2"/>
      <c r="X22" s="201">
        <f>SUM(T22:V22)</f>
        <v>439</v>
      </c>
      <c r="Z22" s="24"/>
      <c r="AA22" s="392" t="s">
        <v>16</v>
      </c>
      <c r="AB22" s="393"/>
      <c r="AC22" s="393"/>
      <c r="AD22" s="394"/>
      <c r="AF22" s="383"/>
      <c r="AG22" s="384"/>
      <c r="AH22" s="25"/>
    </row>
    <row r="23" spans="1:37" ht="16.5" thickBot="1" x14ac:dyDescent="0.3">
      <c r="B23" s="11">
        <v>21</v>
      </c>
      <c r="C23" s="12">
        <v>70.739999999999995</v>
      </c>
      <c r="D23" s="13" t="s">
        <v>13</v>
      </c>
      <c r="E23" s="14" t="s">
        <v>8</v>
      </c>
      <c r="F23" s="317" t="s">
        <v>9</v>
      </c>
      <c r="G23" s="15"/>
      <c r="H23" s="16"/>
      <c r="I23" s="15"/>
      <c r="J23" s="56"/>
      <c r="K23" s="15"/>
      <c r="L23" s="15"/>
      <c r="N23" s="220"/>
      <c r="O23" s="392" t="s">
        <v>23</v>
      </c>
      <c r="P23" s="393"/>
      <c r="Q23" s="393"/>
      <c r="R23" s="394"/>
      <c r="T23" s="383">
        <v>70.87</v>
      </c>
      <c r="U23" s="384"/>
      <c r="V23" s="13">
        <v>56.55</v>
      </c>
      <c r="W23" s="2"/>
      <c r="X23" s="201">
        <f>SUM(T23:V23)</f>
        <v>127.42</v>
      </c>
      <c r="Z23" s="26"/>
      <c r="AA23" s="392" t="s">
        <v>11</v>
      </c>
      <c r="AB23" s="393"/>
      <c r="AC23" s="393"/>
      <c r="AD23" s="394"/>
      <c r="AF23" s="383"/>
      <c r="AG23" s="384"/>
      <c r="AH23" s="27"/>
    </row>
    <row r="24" spans="1:37" ht="16.5" thickBot="1" x14ac:dyDescent="0.3">
      <c r="B24" s="11">
        <v>22</v>
      </c>
      <c r="C24" s="12">
        <f>11.76+23.26</f>
        <v>35.020000000000003</v>
      </c>
      <c r="D24" s="13" t="s">
        <v>13</v>
      </c>
      <c r="E24" s="14" t="s">
        <v>8</v>
      </c>
      <c r="F24" s="317" t="s">
        <v>12</v>
      </c>
      <c r="G24" s="15"/>
      <c r="H24" s="16"/>
      <c r="I24" s="15"/>
      <c r="J24" s="56"/>
      <c r="K24" s="15"/>
      <c r="L24" s="15"/>
      <c r="N24" s="221"/>
      <c r="O24" s="392" t="s">
        <v>25</v>
      </c>
      <c r="P24" s="393"/>
      <c r="Q24" s="393"/>
      <c r="R24" s="394"/>
      <c r="T24" s="383">
        <v>0</v>
      </c>
      <c r="U24" s="384"/>
      <c r="V24" s="13">
        <v>0</v>
      </c>
      <c r="W24" s="2"/>
      <c r="X24" s="146">
        <f>SUM(T24:V24)</f>
        <v>0</v>
      </c>
      <c r="AF24" s="381">
        <f>SUM(AF21:AG23)</f>
        <v>0</v>
      </c>
      <c r="AG24" s="382"/>
      <c r="AH24" s="30">
        <v>5</v>
      </c>
    </row>
    <row r="25" spans="1:37" ht="16.5" thickBot="1" x14ac:dyDescent="0.3">
      <c r="B25" s="11"/>
      <c r="C25" s="12"/>
      <c r="D25" s="13"/>
      <c r="E25" s="14"/>
      <c r="F25" s="218"/>
      <c r="G25" s="15"/>
      <c r="H25" s="16"/>
      <c r="I25" s="15"/>
      <c r="J25" s="56"/>
      <c r="K25" s="15"/>
      <c r="L25" s="15"/>
      <c r="N25" s="28"/>
      <c r="O25" s="392" t="s">
        <v>12</v>
      </c>
      <c r="P25" s="393"/>
      <c r="Q25" s="393"/>
      <c r="R25" s="394"/>
      <c r="T25" s="385">
        <v>0</v>
      </c>
      <c r="U25" s="386"/>
      <c r="V25" s="29">
        <v>35.020000000000003</v>
      </c>
      <c r="W25" s="2"/>
      <c r="X25" s="201">
        <f>SUM(T25:V25)</f>
        <v>35.020000000000003</v>
      </c>
    </row>
    <row r="26" spans="1:37" ht="16.5" thickBot="1" x14ac:dyDescent="0.3">
      <c r="B26" s="11">
        <v>24</v>
      </c>
      <c r="C26" s="12">
        <v>5</v>
      </c>
      <c r="D26" s="13" t="s">
        <v>7</v>
      </c>
      <c r="E26" s="14" t="s">
        <v>8</v>
      </c>
      <c r="F26" s="218" t="s">
        <v>9</v>
      </c>
      <c r="G26" s="15"/>
      <c r="H26" s="16"/>
      <c r="I26" s="15"/>
      <c r="J26" s="56"/>
      <c r="K26" s="15"/>
      <c r="L26" s="15"/>
      <c r="T26" s="381">
        <f>SUM(T22:U25)</f>
        <v>439.13</v>
      </c>
      <c r="U26" s="382"/>
      <c r="V26" s="202">
        <f>SUM(V22:V25)</f>
        <v>162.31</v>
      </c>
      <c r="W26" s="2"/>
      <c r="X26" s="202">
        <f>SUM(T26:V26)</f>
        <v>601.44000000000005</v>
      </c>
    </row>
    <row r="27" spans="1:37" ht="15.75" x14ac:dyDescent="0.25">
      <c r="B27" s="11">
        <v>25</v>
      </c>
      <c r="C27" s="12">
        <v>2</v>
      </c>
      <c r="D27" s="31" t="s">
        <v>7</v>
      </c>
      <c r="E27" s="14" t="s">
        <v>8</v>
      </c>
      <c r="F27" s="218" t="s">
        <v>9</v>
      </c>
      <c r="G27" s="15"/>
      <c r="H27" s="16"/>
      <c r="I27" s="15"/>
      <c r="J27" s="56"/>
      <c r="K27" s="15"/>
      <c r="L27" s="15"/>
    </row>
    <row r="28" spans="1:37" ht="15.75" x14ac:dyDescent="0.25">
      <c r="B28" s="32"/>
      <c r="D28" s="33"/>
      <c r="E28" s="34"/>
      <c r="F28" s="33"/>
      <c r="G28" s="33"/>
      <c r="H28" s="35"/>
      <c r="I28" s="50"/>
      <c r="J28" s="57"/>
      <c r="K28" s="35"/>
      <c r="L28" s="35"/>
    </row>
    <row r="29" spans="1:37" x14ac:dyDescent="0.2">
      <c r="B29" s="403" t="s">
        <v>108</v>
      </c>
      <c r="C29" s="403"/>
      <c r="D29" s="403"/>
      <c r="E29" s="403"/>
      <c r="F29" s="403"/>
      <c r="G29" s="403"/>
      <c r="H29" s="403"/>
      <c r="I29" s="403"/>
      <c r="J29" s="58"/>
      <c r="K29" s="36"/>
      <c r="L29" s="36"/>
    </row>
    <row r="30" spans="1:37" s="37" customFormat="1" x14ac:dyDescent="0.25">
      <c r="B30" s="402" t="s">
        <v>18</v>
      </c>
      <c r="C30" s="402"/>
      <c r="D30" s="38" t="s">
        <v>19</v>
      </c>
      <c r="E30" s="39" t="s">
        <v>20</v>
      </c>
      <c r="F30" s="39" t="s">
        <v>21</v>
      </c>
      <c r="G30" s="39" t="s">
        <v>26</v>
      </c>
      <c r="H30" s="39" t="s">
        <v>22</v>
      </c>
      <c r="I30" s="107" t="s">
        <v>57</v>
      </c>
      <c r="J30" s="59"/>
      <c r="K30" s="404" t="s">
        <v>58</v>
      </c>
      <c r="L30" s="404"/>
    </row>
    <row r="31" spans="1:37" x14ac:dyDescent="0.2">
      <c r="B31" s="392" t="s">
        <v>17</v>
      </c>
      <c r="C31" s="394"/>
      <c r="D31" s="41">
        <v>3500</v>
      </c>
      <c r="E31" s="13">
        <v>368.26</v>
      </c>
      <c r="F31" s="47">
        <v>3300</v>
      </c>
      <c r="G31" s="42">
        <v>460</v>
      </c>
      <c r="H31" s="43">
        <f>D31/1000*E31*(F31-G31)</f>
        <v>3660504.3999999994</v>
      </c>
      <c r="I31" s="108">
        <f>D31*E31/1000</f>
        <v>1288.9100000000001</v>
      </c>
      <c r="J31" s="60"/>
      <c r="K31" s="109" t="s">
        <v>9</v>
      </c>
      <c r="L31" s="108">
        <f>I31+I32+I39+I40</f>
        <v>1982.47</v>
      </c>
    </row>
    <row r="32" spans="1:37" x14ac:dyDescent="0.2">
      <c r="B32" s="392" t="s">
        <v>23</v>
      </c>
      <c r="C32" s="394"/>
      <c r="D32" s="198">
        <v>3500</v>
      </c>
      <c r="E32" s="13">
        <f>T23</f>
        <v>70.87</v>
      </c>
      <c r="F32" s="47">
        <v>3300</v>
      </c>
      <c r="G32" s="42">
        <v>460</v>
      </c>
      <c r="H32" s="43">
        <f>D32/1000*E32*(F32-G32)</f>
        <v>704447.8</v>
      </c>
      <c r="I32" s="108">
        <f>D32*E32/1000</f>
        <v>248.04500000000002</v>
      </c>
      <c r="J32" s="60"/>
      <c r="K32" s="109" t="s">
        <v>12</v>
      </c>
      <c r="L32" s="108">
        <f>I33+I41</f>
        <v>280.16000000000003</v>
      </c>
    </row>
    <row r="33" spans="2:14" x14ac:dyDescent="0.2">
      <c r="B33" s="392" t="s">
        <v>12</v>
      </c>
      <c r="C33" s="394"/>
      <c r="D33" s="150">
        <v>8000</v>
      </c>
      <c r="E33" s="13">
        <f>T25</f>
        <v>0</v>
      </c>
      <c r="F33" s="47">
        <v>3300</v>
      </c>
      <c r="G33" s="42">
        <v>460</v>
      </c>
      <c r="H33" s="43">
        <f>D33/1000*E33*(F33-G33)</f>
        <v>0</v>
      </c>
      <c r="I33" s="108">
        <f>D33*E33/1000</f>
        <v>0</v>
      </c>
      <c r="J33" s="60"/>
      <c r="K33" s="46"/>
      <c r="L33" s="44"/>
    </row>
    <row r="34" spans="2:14" x14ac:dyDescent="0.2">
      <c r="B34" s="392" t="s">
        <v>25</v>
      </c>
      <c r="C34" s="394"/>
      <c r="D34" s="41"/>
      <c r="E34" s="13">
        <f>T24</f>
        <v>0</v>
      </c>
      <c r="F34" s="47">
        <v>450</v>
      </c>
      <c r="G34" s="42"/>
      <c r="H34" s="43">
        <f>D34/1000*E34*(F34-G34)</f>
        <v>0</v>
      </c>
      <c r="I34" s="108">
        <f>D34*E34/1000</f>
        <v>0</v>
      </c>
      <c r="J34" s="60"/>
      <c r="K34" s="405" t="s">
        <v>59</v>
      </c>
      <c r="L34" s="406"/>
      <c r="M34" s="406"/>
      <c r="N34" s="407"/>
    </row>
    <row r="35" spans="2:14" ht="13.5" x14ac:dyDescent="0.25">
      <c r="H35" s="45">
        <f>SUM(H31:H34)</f>
        <v>4364952.1999999993</v>
      </c>
      <c r="I35" s="51"/>
      <c r="J35" s="61"/>
      <c r="K35" s="110" t="s">
        <v>9</v>
      </c>
      <c r="L35" s="111">
        <v>0</v>
      </c>
      <c r="N35" s="112">
        <f>L35/L31</f>
        <v>0</v>
      </c>
    </row>
    <row r="36" spans="2:14" x14ac:dyDescent="0.2">
      <c r="I36" s="52"/>
      <c r="J36" s="62"/>
      <c r="K36" s="109" t="s">
        <v>12</v>
      </c>
      <c r="L36" s="108">
        <f>I37+I45</f>
        <v>0</v>
      </c>
    </row>
    <row r="37" spans="2:14" x14ac:dyDescent="0.2">
      <c r="B37" s="403" t="s">
        <v>109</v>
      </c>
      <c r="C37" s="403"/>
      <c r="D37" s="403"/>
      <c r="E37" s="403"/>
      <c r="F37" s="403"/>
      <c r="G37" s="403"/>
      <c r="H37" s="403"/>
      <c r="I37" s="403"/>
      <c r="J37" s="58"/>
      <c r="K37" s="36"/>
    </row>
    <row r="38" spans="2:14" x14ac:dyDescent="0.2">
      <c r="B38" s="402" t="s">
        <v>18</v>
      </c>
      <c r="C38" s="402"/>
      <c r="D38" s="38" t="s">
        <v>19</v>
      </c>
      <c r="E38" s="39" t="s">
        <v>20</v>
      </c>
      <c r="F38" s="39" t="s">
        <v>21</v>
      </c>
      <c r="G38" s="39" t="s">
        <v>26</v>
      </c>
      <c r="H38" s="39" t="s">
        <v>22</v>
      </c>
      <c r="I38" s="107" t="s">
        <v>57</v>
      </c>
      <c r="J38" s="59"/>
      <c r="K38" s="40"/>
    </row>
    <row r="39" spans="2:14" x14ac:dyDescent="0.2">
      <c r="B39" s="392" t="s">
        <v>17</v>
      </c>
      <c r="C39" s="394"/>
      <c r="D39" s="41">
        <v>3500</v>
      </c>
      <c r="E39" s="13">
        <f>V22</f>
        <v>70.739999999999995</v>
      </c>
      <c r="F39" s="47">
        <v>3300</v>
      </c>
      <c r="G39" s="42">
        <v>460</v>
      </c>
      <c r="H39" s="43">
        <f>D39/1000*E39*(F39-G39)</f>
        <v>703155.6</v>
      </c>
      <c r="I39" s="108">
        <f>D39*E39/1000</f>
        <v>247.58999999999997</v>
      </c>
      <c r="J39" s="63"/>
      <c r="K39" s="44"/>
    </row>
    <row r="40" spans="2:14" x14ac:dyDescent="0.2">
      <c r="B40" s="392" t="s">
        <v>23</v>
      </c>
      <c r="C40" s="394"/>
      <c r="D40" s="41">
        <v>3500</v>
      </c>
      <c r="E40" s="13">
        <f>V23</f>
        <v>56.55</v>
      </c>
      <c r="F40" s="47">
        <v>3300</v>
      </c>
      <c r="G40" s="42">
        <v>460</v>
      </c>
      <c r="H40" s="43">
        <f>D40/1000*E40*(F40-G40)</f>
        <v>562107</v>
      </c>
      <c r="I40" s="108">
        <f>D40*E40/1000</f>
        <v>197.92500000000001</v>
      </c>
      <c r="J40" s="63"/>
      <c r="K40" s="44"/>
    </row>
    <row r="41" spans="2:14" x14ac:dyDescent="0.2">
      <c r="B41" s="392" t="s">
        <v>12</v>
      </c>
      <c r="C41" s="394"/>
      <c r="D41" s="150">
        <v>8000</v>
      </c>
      <c r="E41" s="13">
        <f>V25</f>
        <v>35.020000000000003</v>
      </c>
      <c r="F41" s="47">
        <v>2000</v>
      </c>
      <c r="G41" s="42">
        <v>460</v>
      </c>
      <c r="H41" s="43">
        <f>D41/1000*E41*(F41-G41)</f>
        <v>431446.4</v>
      </c>
      <c r="I41" s="108">
        <f>D41*E41/1000</f>
        <v>280.16000000000003</v>
      </c>
      <c r="J41" s="63"/>
      <c r="K41" s="44"/>
    </row>
    <row r="42" spans="2:14" x14ac:dyDescent="0.2">
      <c r="B42" s="392" t="s">
        <v>24</v>
      </c>
      <c r="C42" s="394"/>
      <c r="D42" s="41"/>
      <c r="E42" s="13">
        <f>X32</f>
        <v>0</v>
      </c>
      <c r="F42" s="47">
        <v>450</v>
      </c>
      <c r="G42" s="42"/>
      <c r="H42" s="43">
        <f>D42/1000*E42*(F42-G42)</f>
        <v>0</v>
      </c>
      <c r="I42" s="108">
        <f>D42*E42/1000</f>
        <v>0</v>
      </c>
      <c r="J42" s="63"/>
      <c r="K42" s="44"/>
    </row>
    <row r="43" spans="2:14" ht="13.5" x14ac:dyDescent="0.25">
      <c r="H43" s="45">
        <f>SUM(H39:H42)</f>
        <v>1696709</v>
      </c>
      <c r="I43" s="53"/>
      <c r="J43" s="64"/>
      <c r="K43" s="45"/>
    </row>
  </sheetData>
  <autoFilter ref="B2:L43"/>
  <mergeCells count="73">
    <mergeCell ref="R11:R18"/>
    <mergeCell ref="T16:W18"/>
    <mergeCell ref="AF16:AI18"/>
    <mergeCell ref="AH9:AH10"/>
    <mergeCell ref="O3:P5"/>
    <mergeCell ref="AA3:AB5"/>
    <mergeCell ref="Q4:T4"/>
    <mergeCell ref="V4:V5"/>
    <mergeCell ref="AC4:AF4"/>
    <mergeCell ref="AH4:AH5"/>
    <mergeCell ref="T8:U8"/>
    <mergeCell ref="Z8:Z9"/>
    <mergeCell ref="T9:U10"/>
    <mergeCell ref="V9:V10"/>
    <mergeCell ref="T21:U21"/>
    <mergeCell ref="AF21:AG21"/>
    <mergeCell ref="AJ12:AJ15"/>
    <mergeCell ref="T13:U15"/>
    <mergeCell ref="V13:W15"/>
    <mergeCell ref="AF13:AG15"/>
    <mergeCell ref="AH13:AI15"/>
    <mergeCell ref="T11:U12"/>
    <mergeCell ref="V11:W12"/>
    <mergeCell ref="AD11:AD18"/>
    <mergeCell ref="AF11:AG12"/>
    <mergeCell ref="AH11:AI12"/>
    <mergeCell ref="X12:X15"/>
    <mergeCell ref="B39:C39"/>
    <mergeCell ref="B40:C40"/>
    <mergeCell ref="B41:C41"/>
    <mergeCell ref="B42:C42"/>
    <mergeCell ref="O24:R24"/>
    <mergeCell ref="B38:C38"/>
    <mergeCell ref="B31:C31"/>
    <mergeCell ref="B32:C32"/>
    <mergeCell ref="B33:C33"/>
    <mergeCell ref="B34:C34"/>
    <mergeCell ref="B30:C30"/>
    <mergeCell ref="O25:R25"/>
    <mergeCell ref="B29:I29"/>
    <mergeCell ref="B37:I37"/>
    <mergeCell ref="K30:L30"/>
    <mergeCell ref="K34:N34"/>
    <mergeCell ref="AF24:AG24"/>
    <mergeCell ref="T24:U24"/>
    <mergeCell ref="T26:U26"/>
    <mergeCell ref="T25:U25"/>
    <mergeCell ref="N6:P6"/>
    <mergeCell ref="O22:R22"/>
    <mergeCell ref="T22:U22"/>
    <mergeCell ref="AA22:AD22"/>
    <mergeCell ref="AF22:AG22"/>
    <mergeCell ref="O23:R23"/>
    <mergeCell ref="T23:U23"/>
    <mergeCell ref="AA23:AD23"/>
    <mergeCell ref="AF23:AG23"/>
    <mergeCell ref="T19:W19"/>
    <mergeCell ref="AF19:AI19"/>
    <mergeCell ref="Y20:Y21"/>
    <mergeCell ref="N3:N5"/>
    <mergeCell ref="Z3:Z5"/>
    <mergeCell ref="Z6:AB6"/>
    <mergeCell ref="AH6:AH8"/>
    <mergeCell ref="AF8:AG8"/>
    <mergeCell ref="N8:N9"/>
    <mergeCell ref="AD7:AD10"/>
    <mergeCell ref="AF7:AG7"/>
    <mergeCell ref="V6:V8"/>
    <mergeCell ref="AF9:AG10"/>
    <mergeCell ref="R7:R10"/>
    <mergeCell ref="T7:U7"/>
    <mergeCell ref="U4:U6"/>
    <mergeCell ref="AG4:AG6"/>
  </mergeCells>
  <pageMargins left="0.27559055118110237" right="0.47244094488188981" top="0.74803149606299213" bottom="0.43307086614173229" header="0.31496062992125984" footer="0"/>
  <pageSetup paperSize="9" scale="70" orientation="landscape" horizontalDpi="300" verticalDpi="300" r:id="rId1"/>
  <headerFooter alignWithMargins="0">
    <oddHeader xml:space="preserve">&amp;C&amp;"Arial,Negrita Cursiva"&amp;16Campaña 2014/2015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200"/>
  <sheetViews>
    <sheetView view="pageBreakPreview" zoomScale="60" zoomScaleNormal="100" workbookViewId="0">
      <pane ySplit="2" topLeftCell="A17" activePane="bottomLeft" state="frozen"/>
      <selection pane="bottomLeft" activeCell="P7" sqref="P7"/>
    </sheetView>
  </sheetViews>
  <sheetFormatPr baseColWidth="10" defaultRowHeight="15" x14ac:dyDescent="0.25"/>
  <cols>
    <col min="1" max="1" width="4" style="238" bestFit="1" customWidth="1"/>
    <col min="2" max="2" width="11.42578125" style="65"/>
    <col min="3" max="3" width="10.7109375" style="340" bestFit="1" customWidth="1"/>
    <col min="4" max="4" width="10.5703125" style="65" customWidth="1"/>
    <col min="5" max="5" width="11.85546875" style="347" customWidth="1"/>
    <col min="6" max="6" width="11.85546875" style="65" customWidth="1"/>
    <col min="7" max="7" width="21.28515625" style="65" bestFit="1" customWidth="1"/>
    <col min="8" max="8" width="14" style="69" customWidth="1"/>
    <col min="9" max="9" width="17" style="273" bestFit="1" customWidth="1"/>
    <col min="10" max="10" width="22.140625" style="65" customWidth="1"/>
    <col min="11" max="11" width="11.140625" style="65" bestFit="1" customWidth="1"/>
    <col min="12" max="12" width="1.28515625" style="65" customWidth="1"/>
    <col min="13" max="13" width="11.85546875" style="65" bestFit="1" customWidth="1"/>
    <col min="14" max="16" width="11.42578125" style="65"/>
    <col min="17" max="17" width="15.28515625" style="69" bestFit="1" customWidth="1"/>
    <col min="18" max="18" width="11.42578125" style="65"/>
    <col min="19" max="21" width="14" style="65" bestFit="1" customWidth="1"/>
    <col min="22" max="16384" width="11.42578125" style="65"/>
  </cols>
  <sheetData>
    <row r="1" spans="1:21" ht="18.75" customHeight="1" thickBot="1" x14ac:dyDescent="0.35">
      <c r="H1" s="345">
        <f>SUBTOTAL(9,H3:H200)</f>
        <v>740260</v>
      </c>
      <c r="J1" s="152"/>
      <c r="K1" s="74">
        <f>(H1-P1)/186</f>
        <v>244.24731182795699</v>
      </c>
      <c r="M1" s="74">
        <f>P1/N1</f>
        <v>1986902.3051292407</v>
      </c>
      <c r="N1" s="73">
        <f>O1/(Lotes!X22+Lotes!X23)</f>
        <v>0.34970516577804456</v>
      </c>
      <c r="O1" s="65">
        <f>SUM(O3:O22)</f>
        <v>198.07999999999998</v>
      </c>
      <c r="P1" s="74">
        <f>SUM(P3:P22)</f>
        <v>694830</v>
      </c>
      <c r="Q1" s="74">
        <f>P1/O1</f>
        <v>3507.8251211631668</v>
      </c>
      <c r="R1" s="74"/>
      <c r="S1" s="242">
        <f>SUM(S3:S22)</f>
        <v>2153973</v>
      </c>
      <c r="T1" s="242">
        <f>SUM(T3:T22)</f>
        <v>2153973</v>
      </c>
      <c r="U1" s="242">
        <f>SUM(U3:U22)</f>
        <v>0</v>
      </c>
    </row>
    <row r="2" spans="1:21" s="66" customFormat="1" ht="30" x14ac:dyDescent="0.25">
      <c r="A2" s="239"/>
      <c r="B2" s="71" t="s">
        <v>28</v>
      </c>
      <c r="C2" s="341" t="s">
        <v>29</v>
      </c>
      <c r="D2" s="71" t="s">
        <v>30</v>
      </c>
      <c r="E2" s="348" t="s">
        <v>32</v>
      </c>
      <c r="F2" s="72"/>
      <c r="G2" s="71" t="s">
        <v>3</v>
      </c>
      <c r="H2" s="346" t="s">
        <v>31</v>
      </c>
      <c r="I2" s="275" t="s">
        <v>125</v>
      </c>
      <c r="J2" s="72" t="s">
        <v>80</v>
      </c>
      <c r="M2" s="228" t="s">
        <v>29</v>
      </c>
      <c r="N2" s="228" t="s">
        <v>5</v>
      </c>
      <c r="O2" s="228" t="s">
        <v>33</v>
      </c>
      <c r="P2" s="228" t="s">
        <v>34</v>
      </c>
      <c r="Q2" s="229" t="s">
        <v>27</v>
      </c>
      <c r="R2" s="158" t="s">
        <v>75</v>
      </c>
      <c r="S2" s="159" t="s">
        <v>107</v>
      </c>
      <c r="T2" s="160" t="s">
        <v>7</v>
      </c>
      <c r="U2" s="161" t="s">
        <v>13</v>
      </c>
    </row>
    <row r="3" spans="1:21" ht="15" customHeight="1" x14ac:dyDescent="0.25">
      <c r="A3" s="238">
        <v>1</v>
      </c>
      <c r="B3" s="67">
        <v>42457</v>
      </c>
      <c r="C3" s="70">
        <v>14</v>
      </c>
      <c r="D3" s="67" t="s">
        <v>46</v>
      </c>
      <c r="E3" s="135">
        <v>552105317</v>
      </c>
      <c r="F3" s="115">
        <v>20340109</v>
      </c>
      <c r="G3" s="70" t="s">
        <v>148</v>
      </c>
      <c r="H3" s="115">
        <v>30300</v>
      </c>
      <c r="I3" s="172" t="s">
        <v>150</v>
      </c>
      <c r="J3" s="172" t="s">
        <v>154</v>
      </c>
      <c r="K3" s="193" t="s">
        <v>76</v>
      </c>
      <c r="M3" s="114">
        <v>14</v>
      </c>
      <c r="N3" s="114" t="s">
        <v>9</v>
      </c>
      <c r="O3" s="191">
        <v>63.35</v>
      </c>
      <c r="P3" s="344">
        <v>241430</v>
      </c>
      <c r="Q3" s="231">
        <f>IF(M3&lt;&gt;"",P3/O3/1000,"")</f>
        <v>3.8110497237569061</v>
      </c>
      <c r="R3" s="176">
        <f>+IF(M3="","",Q3*K$4)</f>
        <v>11814.254143646409</v>
      </c>
      <c r="S3" s="178">
        <f>IF(M3="","",R3*O3)</f>
        <v>748433</v>
      </c>
      <c r="T3" s="157">
        <f>S3</f>
        <v>748433</v>
      </c>
      <c r="U3" s="162"/>
    </row>
    <row r="4" spans="1:21" ht="15" customHeight="1" x14ac:dyDescent="0.25">
      <c r="A4" s="238">
        <v>2</v>
      </c>
      <c r="B4" s="67">
        <v>42457</v>
      </c>
      <c r="C4" s="70">
        <v>14</v>
      </c>
      <c r="D4" s="67" t="s">
        <v>46</v>
      </c>
      <c r="E4" s="135">
        <v>552105316</v>
      </c>
      <c r="F4" s="115">
        <v>70506552</v>
      </c>
      <c r="G4" s="70" t="s">
        <v>148</v>
      </c>
      <c r="H4" s="115">
        <v>30370</v>
      </c>
      <c r="I4" s="172" t="s">
        <v>151</v>
      </c>
      <c r="J4" s="172" t="s">
        <v>153</v>
      </c>
      <c r="K4" s="194">
        <v>3100</v>
      </c>
      <c r="M4" s="114">
        <v>1</v>
      </c>
      <c r="N4" s="114" t="s">
        <v>9</v>
      </c>
      <c r="O4" s="191">
        <v>22</v>
      </c>
      <c r="P4" s="114">
        <v>56840</v>
      </c>
      <c r="Q4" s="231">
        <f t="shared" ref="Q4:Q22" si="0">IF(M4&lt;&gt;"",P4/O4/1000,"")</f>
        <v>2.5836363636363635</v>
      </c>
      <c r="R4" s="176">
        <f t="shared" ref="R4:R22" si="1">+IF(M4="","",Q4*K$4)</f>
        <v>8009.272727272727</v>
      </c>
      <c r="S4" s="178">
        <f>IF(M4="","",R4*O4)</f>
        <v>176204</v>
      </c>
      <c r="T4" s="157">
        <f t="shared" ref="T4:T16" si="2">S4</f>
        <v>176204</v>
      </c>
      <c r="U4" s="162"/>
    </row>
    <row r="5" spans="1:21" ht="15" customHeight="1" x14ac:dyDescent="0.25">
      <c r="A5" s="238">
        <v>3</v>
      </c>
      <c r="B5" s="67">
        <v>42459</v>
      </c>
      <c r="C5" s="70">
        <v>14</v>
      </c>
      <c r="D5" s="67" t="s">
        <v>46</v>
      </c>
      <c r="E5" s="135">
        <v>552105319</v>
      </c>
      <c r="F5" s="115">
        <v>90403488</v>
      </c>
      <c r="G5" s="70" t="s">
        <v>148</v>
      </c>
      <c r="H5" s="115">
        <v>30290</v>
      </c>
      <c r="I5" s="172" t="s">
        <v>150</v>
      </c>
      <c r="J5" s="172" t="s">
        <v>154</v>
      </c>
      <c r="M5" s="114">
        <v>13</v>
      </c>
      <c r="N5" s="114" t="s">
        <v>9</v>
      </c>
      <c r="O5" s="191">
        <v>55.72</v>
      </c>
      <c r="P5" s="114">
        <v>191840</v>
      </c>
      <c r="Q5" s="231">
        <f t="shared" si="0"/>
        <v>3.4429289303661164</v>
      </c>
      <c r="R5" s="176">
        <f t="shared" si="1"/>
        <v>10673.07968413496</v>
      </c>
      <c r="S5" s="178">
        <f>IF(M5="","",R5*O5)</f>
        <v>594704</v>
      </c>
      <c r="T5" s="157">
        <f t="shared" si="2"/>
        <v>594704</v>
      </c>
      <c r="U5" s="162"/>
    </row>
    <row r="6" spans="1:21" ht="15" customHeight="1" x14ac:dyDescent="0.25">
      <c r="A6" s="238">
        <v>4</v>
      </c>
      <c r="B6" s="67">
        <v>42459</v>
      </c>
      <c r="C6" s="70">
        <v>14</v>
      </c>
      <c r="D6" s="67" t="s">
        <v>46</v>
      </c>
      <c r="E6" s="135">
        <v>551031017</v>
      </c>
      <c r="F6" s="115" t="s">
        <v>156</v>
      </c>
      <c r="G6" s="70" t="s">
        <v>140</v>
      </c>
      <c r="H6" s="115">
        <v>29450</v>
      </c>
      <c r="I6" s="172" t="s">
        <v>152</v>
      </c>
      <c r="J6" s="172" t="s">
        <v>155</v>
      </c>
      <c r="K6" s="195" t="s">
        <v>77</v>
      </c>
      <c r="M6" s="114">
        <v>18</v>
      </c>
      <c r="N6" s="114" t="s">
        <v>9</v>
      </c>
      <c r="O6" s="114">
        <v>57.01</v>
      </c>
      <c r="P6" s="114">
        <v>204720</v>
      </c>
      <c r="Q6" s="231">
        <f t="shared" si="0"/>
        <v>3.590948956323452</v>
      </c>
      <c r="R6" s="176">
        <f t="shared" si="1"/>
        <v>11131.941764602701</v>
      </c>
      <c r="S6" s="178">
        <f>IF(M6="","",R6*O6)</f>
        <v>634632</v>
      </c>
      <c r="T6" s="157">
        <f>S6</f>
        <v>634632</v>
      </c>
      <c r="U6" s="222"/>
    </row>
    <row r="7" spans="1:21" ht="15" customHeight="1" x14ac:dyDescent="0.25">
      <c r="A7" s="238">
        <v>5</v>
      </c>
      <c r="B7" s="67">
        <v>42459</v>
      </c>
      <c r="C7" s="70">
        <v>14</v>
      </c>
      <c r="D7" s="67" t="s">
        <v>46</v>
      </c>
      <c r="E7" s="135">
        <v>552105318</v>
      </c>
      <c r="F7" s="115">
        <v>90230755</v>
      </c>
      <c r="G7" s="70" t="s">
        <v>148</v>
      </c>
      <c r="H7" s="115">
        <v>30820</v>
      </c>
      <c r="I7" s="172" t="s">
        <v>151</v>
      </c>
      <c r="J7" s="172" t="s">
        <v>153</v>
      </c>
      <c r="K7" s="194"/>
      <c r="M7" s="114"/>
      <c r="N7" s="114"/>
      <c r="O7" s="114"/>
      <c r="P7" s="114"/>
      <c r="Q7" s="231" t="str">
        <f t="shared" si="0"/>
        <v/>
      </c>
      <c r="R7" s="176" t="str">
        <f t="shared" si="1"/>
        <v/>
      </c>
      <c r="S7" s="178" t="str">
        <f t="shared" ref="S7:S21" si="3">IF(M7="","",R7*O7)</f>
        <v/>
      </c>
      <c r="T7" s="177" t="str">
        <f>S7</f>
        <v/>
      </c>
      <c r="U7" s="192"/>
    </row>
    <row r="8" spans="1:21" ht="15" customHeight="1" x14ac:dyDescent="0.25">
      <c r="A8" s="238">
        <v>6</v>
      </c>
      <c r="B8" s="172">
        <v>42460</v>
      </c>
      <c r="C8" s="115" t="s">
        <v>157</v>
      </c>
      <c r="D8" s="172" t="s">
        <v>46</v>
      </c>
      <c r="E8" s="135">
        <v>551031018</v>
      </c>
      <c r="F8" s="172" t="s">
        <v>156</v>
      </c>
      <c r="G8" s="172" t="s">
        <v>140</v>
      </c>
      <c r="H8" s="115">
        <v>30200</v>
      </c>
      <c r="I8" s="172" t="s">
        <v>158</v>
      </c>
      <c r="J8" s="172" t="s">
        <v>163</v>
      </c>
      <c r="M8" s="114"/>
      <c r="N8" s="114"/>
      <c r="O8" s="134"/>
      <c r="P8" s="134"/>
      <c r="Q8" s="231" t="str">
        <f t="shared" si="0"/>
        <v/>
      </c>
      <c r="R8" s="176" t="str">
        <f t="shared" si="1"/>
        <v/>
      </c>
      <c r="S8" s="178" t="str">
        <f t="shared" si="3"/>
        <v/>
      </c>
      <c r="T8" s="177"/>
      <c r="U8" s="197" t="str">
        <f>S8</f>
        <v/>
      </c>
    </row>
    <row r="9" spans="1:21" ht="15" customHeight="1" x14ac:dyDescent="0.25">
      <c r="A9" s="238">
        <v>7</v>
      </c>
      <c r="B9" s="172">
        <v>42460</v>
      </c>
      <c r="C9" s="115" t="s">
        <v>157</v>
      </c>
      <c r="D9" s="172" t="s">
        <v>46</v>
      </c>
      <c r="E9" s="135">
        <v>551031019</v>
      </c>
      <c r="F9" s="172" t="s">
        <v>156</v>
      </c>
      <c r="G9" s="172" t="s">
        <v>140</v>
      </c>
      <c r="H9" s="115">
        <v>29000</v>
      </c>
      <c r="I9" s="172" t="s">
        <v>159</v>
      </c>
      <c r="J9" s="172" t="s">
        <v>162</v>
      </c>
      <c r="M9" s="114"/>
      <c r="N9" s="114"/>
      <c r="O9" s="114"/>
      <c r="P9" s="114"/>
      <c r="Q9" s="231" t="str">
        <f t="shared" si="0"/>
        <v/>
      </c>
      <c r="R9" s="176" t="str">
        <f t="shared" si="1"/>
        <v/>
      </c>
      <c r="S9" s="178" t="str">
        <f t="shared" si="3"/>
        <v/>
      </c>
      <c r="T9" s="177"/>
      <c r="U9" s="192" t="str">
        <f>S9</f>
        <v/>
      </c>
    </row>
    <row r="10" spans="1:21" ht="15" customHeight="1" x14ac:dyDescent="0.25">
      <c r="A10" s="238">
        <v>8</v>
      </c>
      <c r="B10" s="172">
        <v>42460</v>
      </c>
      <c r="C10" s="115" t="s">
        <v>157</v>
      </c>
      <c r="D10" s="172" t="s">
        <v>46</v>
      </c>
      <c r="E10" s="135">
        <v>551031020</v>
      </c>
      <c r="F10" s="172" t="s">
        <v>156</v>
      </c>
      <c r="G10" s="172" t="s">
        <v>140</v>
      </c>
      <c r="H10" s="115">
        <v>31000</v>
      </c>
      <c r="I10" s="172" t="s">
        <v>160</v>
      </c>
      <c r="J10" s="172" t="s">
        <v>161</v>
      </c>
      <c r="M10" s="114"/>
      <c r="N10" s="114"/>
      <c r="O10" s="134"/>
      <c r="P10" s="134"/>
      <c r="Q10" s="231" t="str">
        <f t="shared" si="0"/>
        <v/>
      </c>
      <c r="R10" s="176" t="str">
        <f t="shared" si="1"/>
        <v/>
      </c>
      <c r="S10" s="178" t="str">
        <f t="shared" si="3"/>
        <v/>
      </c>
      <c r="T10" s="177"/>
      <c r="U10" s="192" t="str">
        <f>S10</f>
        <v/>
      </c>
    </row>
    <row r="11" spans="1:21" ht="15" customHeight="1" x14ac:dyDescent="0.25">
      <c r="A11" s="238">
        <v>9</v>
      </c>
      <c r="B11" s="172">
        <v>42461</v>
      </c>
      <c r="C11" s="115">
        <v>13</v>
      </c>
      <c r="D11" s="172" t="s">
        <v>46</v>
      </c>
      <c r="E11" s="135">
        <v>551031021</v>
      </c>
      <c r="F11" s="172" t="s">
        <v>156</v>
      </c>
      <c r="G11" s="172" t="s">
        <v>140</v>
      </c>
      <c r="H11" s="115">
        <v>15370</v>
      </c>
      <c r="I11" s="172"/>
      <c r="J11" s="172" t="s">
        <v>164</v>
      </c>
      <c r="M11" s="114"/>
      <c r="N11" s="114"/>
      <c r="O11" s="114"/>
      <c r="P11" s="114"/>
      <c r="Q11" s="231" t="str">
        <f t="shared" si="0"/>
        <v/>
      </c>
      <c r="R11" s="176" t="str">
        <f t="shared" si="1"/>
        <v/>
      </c>
      <c r="S11" s="178" t="str">
        <f t="shared" si="3"/>
        <v/>
      </c>
      <c r="T11" s="177"/>
      <c r="U11" s="197" t="str">
        <f>S11</f>
        <v/>
      </c>
    </row>
    <row r="12" spans="1:21" ht="15" customHeight="1" x14ac:dyDescent="0.25">
      <c r="A12" s="238">
        <v>10</v>
      </c>
      <c r="B12" s="172">
        <v>42477</v>
      </c>
      <c r="C12" s="115">
        <v>1</v>
      </c>
      <c r="D12" s="172" t="s">
        <v>46</v>
      </c>
      <c r="E12" s="135"/>
      <c r="F12" s="172"/>
      <c r="G12" s="172" t="s">
        <v>165</v>
      </c>
      <c r="H12" s="115">
        <v>28690</v>
      </c>
      <c r="I12" s="172"/>
      <c r="J12" s="172"/>
      <c r="M12" s="114"/>
      <c r="N12" s="114"/>
      <c r="O12" s="114"/>
      <c r="P12" s="114"/>
      <c r="Q12" s="231" t="str">
        <f t="shared" si="0"/>
        <v/>
      </c>
      <c r="R12" s="176" t="str">
        <f t="shared" si="1"/>
        <v/>
      </c>
      <c r="S12" s="178" t="str">
        <f t="shared" si="3"/>
        <v/>
      </c>
      <c r="T12" s="177" t="str">
        <f t="shared" si="2"/>
        <v/>
      </c>
      <c r="U12" s="192"/>
    </row>
    <row r="13" spans="1:21" ht="15" customHeight="1" x14ac:dyDescent="0.25">
      <c r="A13" s="238">
        <v>11</v>
      </c>
      <c r="B13" s="172">
        <v>42479</v>
      </c>
      <c r="C13" s="115">
        <v>1</v>
      </c>
      <c r="D13" s="172" t="s">
        <v>46</v>
      </c>
      <c r="E13" s="135"/>
      <c r="F13" s="172"/>
      <c r="G13" s="172" t="s">
        <v>165</v>
      </c>
      <c r="H13" s="115">
        <v>28150</v>
      </c>
      <c r="I13" s="172"/>
      <c r="J13" s="172"/>
      <c r="M13" s="114"/>
      <c r="N13" s="114"/>
      <c r="O13" s="114"/>
      <c r="P13" s="114"/>
      <c r="Q13" s="231" t="str">
        <f t="shared" si="0"/>
        <v/>
      </c>
      <c r="R13" s="176" t="str">
        <f t="shared" si="1"/>
        <v/>
      </c>
      <c r="S13" s="178" t="str">
        <f t="shared" si="3"/>
        <v/>
      </c>
      <c r="T13" s="177" t="str">
        <f t="shared" si="2"/>
        <v/>
      </c>
      <c r="U13" s="192"/>
    </row>
    <row r="14" spans="1:21" ht="15" customHeight="1" x14ac:dyDescent="0.25">
      <c r="A14" s="238">
        <v>12</v>
      </c>
      <c r="B14" s="172">
        <v>42479</v>
      </c>
      <c r="C14" s="115">
        <v>2</v>
      </c>
      <c r="D14" s="172" t="s">
        <v>46</v>
      </c>
      <c r="E14" s="135"/>
      <c r="F14" s="172"/>
      <c r="G14" s="172" t="s">
        <v>165</v>
      </c>
      <c r="H14" s="115">
        <v>45430</v>
      </c>
      <c r="I14" s="172"/>
      <c r="J14" s="172"/>
      <c r="M14" s="114"/>
      <c r="N14" s="114"/>
      <c r="O14" s="114"/>
      <c r="P14" s="114"/>
      <c r="Q14" s="231" t="str">
        <f t="shared" si="0"/>
        <v/>
      </c>
      <c r="R14" s="176" t="str">
        <f t="shared" si="1"/>
        <v/>
      </c>
      <c r="S14" s="178" t="str">
        <f t="shared" si="3"/>
        <v/>
      </c>
      <c r="T14" s="177" t="str">
        <f t="shared" si="2"/>
        <v/>
      </c>
      <c r="U14" s="192"/>
    </row>
    <row r="15" spans="1:21" ht="15" customHeight="1" x14ac:dyDescent="0.25">
      <c r="A15" s="238">
        <v>13</v>
      </c>
      <c r="B15" s="172">
        <v>42480</v>
      </c>
      <c r="C15" s="115">
        <v>13</v>
      </c>
      <c r="D15" s="172" t="s">
        <v>46</v>
      </c>
      <c r="E15" s="135">
        <v>552824894</v>
      </c>
      <c r="F15" s="172" t="s">
        <v>156</v>
      </c>
      <c r="G15" s="172" t="s">
        <v>140</v>
      </c>
      <c r="H15" s="115">
        <v>30170</v>
      </c>
      <c r="I15" s="172" t="s">
        <v>166</v>
      </c>
      <c r="J15" s="172" t="s">
        <v>174</v>
      </c>
      <c r="M15" s="114"/>
      <c r="N15" s="114"/>
      <c r="O15" s="114"/>
      <c r="P15" s="114"/>
      <c r="Q15" s="231" t="str">
        <f t="shared" si="0"/>
        <v/>
      </c>
      <c r="R15" s="176" t="str">
        <f t="shared" si="1"/>
        <v/>
      </c>
      <c r="S15" s="178" t="str">
        <f t="shared" si="3"/>
        <v/>
      </c>
      <c r="T15" s="177" t="str">
        <f t="shared" si="2"/>
        <v/>
      </c>
      <c r="U15" s="192"/>
    </row>
    <row r="16" spans="1:21" ht="15" customHeight="1" x14ac:dyDescent="0.25">
      <c r="A16" s="238">
        <v>14</v>
      </c>
      <c r="B16" s="172">
        <v>42480</v>
      </c>
      <c r="C16" s="115">
        <v>13</v>
      </c>
      <c r="D16" s="172" t="s">
        <v>46</v>
      </c>
      <c r="E16" s="135">
        <v>552824895</v>
      </c>
      <c r="F16" s="172" t="s">
        <v>156</v>
      </c>
      <c r="G16" s="172" t="s">
        <v>140</v>
      </c>
      <c r="H16" s="115">
        <v>28300</v>
      </c>
      <c r="I16" s="172" t="s">
        <v>167</v>
      </c>
      <c r="J16" s="172" t="s">
        <v>175</v>
      </c>
      <c r="M16" s="114"/>
      <c r="N16" s="114"/>
      <c r="O16" s="114"/>
      <c r="P16" s="114"/>
      <c r="Q16" s="231" t="str">
        <f t="shared" si="0"/>
        <v/>
      </c>
      <c r="R16" s="176" t="str">
        <f t="shared" si="1"/>
        <v/>
      </c>
      <c r="S16" s="178" t="str">
        <f t="shared" si="3"/>
        <v/>
      </c>
      <c r="T16" s="177" t="str">
        <f t="shared" si="2"/>
        <v/>
      </c>
      <c r="U16" s="192"/>
    </row>
    <row r="17" spans="1:21" ht="15" customHeight="1" x14ac:dyDescent="0.25">
      <c r="A17" s="238">
        <v>15</v>
      </c>
      <c r="B17" s="172">
        <v>42481</v>
      </c>
      <c r="C17" s="115">
        <v>13</v>
      </c>
      <c r="D17" s="172" t="s">
        <v>46</v>
      </c>
      <c r="E17" s="135">
        <v>552824896</v>
      </c>
      <c r="F17" s="172" t="s">
        <v>156</v>
      </c>
      <c r="G17" s="172" t="s">
        <v>140</v>
      </c>
      <c r="H17" s="115">
        <v>30400</v>
      </c>
      <c r="I17" s="172" t="s">
        <v>168</v>
      </c>
      <c r="J17" s="172" t="s">
        <v>176</v>
      </c>
      <c r="M17" s="114"/>
      <c r="N17" s="114"/>
      <c r="O17" s="114"/>
      <c r="P17" s="114"/>
      <c r="Q17" s="231" t="str">
        <f t="shared" si="0"/>
        <v/>
      </c>
      <c r="R17" s="176" t="str">
        <f t="shared" si="1"/>
        <v/>
      </c>
      <c r="S17" s="178" t="str">
        <f t="shared" si="3"/>
        <v/>
      </c>
      <c r="T17" s="177"/>
      <c r="U17" s="192" t="str">
        <f>S17</f>
        <v/>
      </c>
    </row>
    <row r="18" spans="1:21" ht="15" customHeight="1" x14ac:dyDescent="0.25">
      <c r="A18" s="238">
        <v>16</v>
      </c>
      <c r="B18" s="172">
        <v>42481</v>
      </c>
      <c r="C18" s="115">
        <v>13</v>
      </c>
      <c r="D18" s="172" t="s">
        <v>46</v>
      </c>
      <c r="E18" s="135">
        <v>552824097</v>
      </c>
      <c r="F18" s="172" t="s">
        <v>156</v>
      </c>
      <c r="G18" s="172" t="s">
        <v>140</v>
      </c>
      <c r="H18" s="115">
        <v>30740</v>
      </c>
      <c r="I18" s="172" t="s">
        <v>169</v>
      </c>
      <c r="J18" s="172" t="s">
        <v>177</v>
      </c>
      <c r="M18" s="114"/>
      <c r="N18" s="114"/>
      <c r="O18" s="114"/>
      <c r="P18" s="114"/>
      <c r="Q18" s="231" t="str">
        <f t="shared" si="0"/>
        <v/>
      </c>
      <c r="R18" s="176" t="str">
        <f t="shared" si="1"/>
        <v/>
      </c>
      <c r="S18" s="178" t="str">
        <f t="shared" si="3"/>
        <v/>
      </c>
      <c r="T18" s="68"/>
      <c r="U18" s="162"/>
    </row>
    <row r="19" spans="1:21" ht="15" customHeight="1" x14ac:dyDescent="0.25">
      <c r="A19" s="238">
        <v>17</v>
      </c>
      <c r="B19" s="172">
        <v>42481</v>
      </c>
      <c r="C19" s="115">
        <v>13</v>
      </c>
      <c r="D19" s="172" t="s">
        <v>46</v>
      </c>
      <c r="E19" s="135">
        <v>552824899</v>
      </c>
      <c r="F19" s="172" t="s">
        <v>156</v>
      </c>
      <c r="G19" s="172" t="s">
        <v>140</v>
      </c>
      <c r="H19" s="115">
        <v>26570</v>
      </c>
      <c r="I19" s="172" t="s">
        <v>170</v>
      </c>
      <c r="J19" s="172" t="s">
        <v>178</v>
      </c>
      <c r="M19" s="114"/>
      <c r="N19" s="114"/>
      <c r="O19" s="114"/>
      <c r="P19" s="114"/>
      <c r="Q19" s="231" t="str">
        <f t="shared" si="0"/>
        <v/>
      </c>
      <c r="R19" s="176" t="str">
        <f t="shared" si="1"/>
        <v/>
      </c>
      <c r="S19" s="178" t="str">
        <f t="shared" si="3"/>
        <v/>
      </c>
      <c r="T19" s="68"/>
      <c r="U19" s="162"/>
    </row>
    <row r="20" spans="1:21" ht="15" customHeight="1" x14ac:dyDescent="0.25">
      <c r="A20" s="238">
        <v>18</v>
      </c>
      <c r="B20" s="172">
        <v>42482</v>
      </c>
      <c r="C20" s="115">
        <v>13</v>
      </c>
      <c r="D20" s="172" t="s">
        <v>46</v>
      </c>
      <c r="E20" s="135">
        <v>552824900</v>
      </c>
      <c r="F20" s="172" t="s">
        <v>156</v>
      </c>
      <c r="G20" s="172" t="s">
        <v>140</v>
      </c>
      <c r="H20" s="115">
        <v>28110</v>
      </c>
      <c r="I20" s="172" t="s">
        <v>171</v>
      </c>
      <c r="J20" s="172" t="s">
        <v>179</v>
      </c>
      <c r="M20" s="114"/>
      <c r="N20" s="114"/>
      <c r="O20" s="114"/>
      <c r="P20" s="114"/>
      <c r="Q20" s="231" t="str">
        <f t="shared" si="0"/>
        <v/>
      </c>
      <c r="R20" s="176" t="str">
        <f t="shared" si="1"/>
        <v/>
      </c>
      <c r="S20" s="178" t="str">
        <f t="shared" si="3"/>
        <v/>
      </c>
      <c r="T20" s="68"/>
      <c r="U20" s="162"/>
    </row>
    <row r="21" spans="1:21" ht="15" customHeight="1" x14ac:dyDescent="0.25">
      <c r="A21" s="238">
        <v>19</v>
      </c>
      <c r="B21" s="172">
        <v>42482</v>
      </c>
      <c r="C21" s="115">
        <v>13</v>
      </c>
      <c r="D21" s="351" t="s">
        <v>46</v>
      </c>
      <c r="E21" s="352">
        <v>552824</v>
      </c>
      <c r="F21" s="351" t="s">
        <v>156</v>
      </c>
      <c r="G21" s="351" t="s">
        <v>140</v>
      </c>
      <c r="H21" s="353">
        <v>2180</v>
      </c>
      <c r="I21" s="351" t="s">
        <v>172</v>
      </c>
      <c r="J21" s="172" t="s">
        <v>181</v>
      </c>
      <c r="M21" s="68"/>
      <c r="N21" s="68"/>
      <c r="O21" s="68"/>
      <c r="P21" s="68"/>
      <c r="Q21" s="231" t="str">
        <f t="shared" si="0"/>
        <v/>
      </c>
      <c r="R21" s="176" t="str">
        <f t="shared" si="1"/>
        <v/>
      </c>
      <c r="S21" s="178" t="str">
        <f t="shared" si="3"/>
        <v/>
      </c>
      <c r="T21" s="68"/>
      <c r="U21" s="162"/>
    </row>
    <row r="22" spans="1:21" ht="15.75" customHeight="1" thickBot="1" x14ac:dyDescent="0.3">
      <c r="A22" s="238">
        <v>20</v>
      </c>
      <c r="B22" s="172">
        <v>42482</v>
      </c>
      <c r="C22" s="115">
        <v>18</v>
      </c>
      <c r="D22" s="351" t="s">
        <v>46</v>
      </c>
      <c r="E22" s="352"/>
      <c r="F22" s="351"/>
      <c r="G22" s="351" t="s">
        <v>140</v>
      </c>
      <c r="H22" s="353">
        <f>30170-2180</f>
        <v>27990</v>
      </c>
      <c r="I22" s="351" t="s">
        <v>172</v>
      </c>
      <c r="J22" s="172"/>
      <c r="M22" s="68"/>
      <c r="N22" s="68"/>
      <c r="O22" s="68"/>
      <c r="P22" s="68"/>
      <c r="Q22" s="231" t="str">
        <f t="shared" si="0"/>
        <v/>
      </c>
      <c r="R22" s="176" t="str">
        <f t="shared" si="1"/>
        <v/>
      </c>
      <c r="S22" s="164"/>
      <c r="T22" s="164"/>
      <c r="U22" s="165"/>
    </row>
    <row r="23" spans="1:21" ht="15" customHeight="1" x14ac:dyDescent="0.25">
      <c r="A23" s="238">
        <v>21</v>
      </c>
      <c r="B23" s="172">
        <v>42482</v>
      </c>
      <c r="C23" s="115">
        <v>18</v>
      </c>
      <c r="D23" s="172" t="s">
        <v>46</v>
      </c>
      <c r="E23" s="135">
        <v>552824901</v>
      </c>
      <c r="F23" s="172" t="s">
        <v>156</v>
      </c>
      <c r="G23" s="172" t="s">
        <v>140</v>
      </c>
      <c r="H23" s="115">
        <v>30220</v>
      </c>
      <c r="I23" s="172" t="s">
        <v>173</v>
      </c>
      <c r="J23" s="172" t="s">
        <v>180</v>
      </c>
    </row>
    <row r="24" spans="1:21" ht="15" customHeight="1" thickBot="1" x14ac:dyDescent="0.3">
      <c r="A24" s="238">
        <v>22</v>
      </c>
      <c r="B24" s="172">
        <v>42483</v>
      </c>
      <c r="C24" s="115">
        <v>18</v>
      </c>
      <c r="D24" s="172" t="s">
        <v>46</v>
      </c>
      <c r="E24" s="135"/>
      <c r="F24" s="172"/>
      <c r="G24" s="172" t="s">
        <v>140</v>
      </c>
      <c r="H24" s="115">
        <v>31100</v>
      </c>
      <c r="I24" s="172" t="s">
        <v>182</v>
      </c>
      <c r="J24" s="172"/>
      <c r="M24" s="74" t="e">
        <f>P24/N24</f>
        <v>#DIV/0!</v>
      </c>
      <c r="N24" s="73">
        <f>O24/Lotes!X25</f>
        <v>0</v>
      </c>
      <c r="O24" s="65">
        <f>SUM(O26:O45)</f>
        <v>0</v>
      </c>
      <c r="P24" s="74">
        <f>SUM(P26:P45)</f>
        <v>0</v>
      </c>
      <c r="Q24" s="74" t="e">
        <f>P24/O24</f>
        <v>#DIV/0!</v>
      </c>
      <c r="R24" s="74"/>
      <c r="S24" s="242">
        <f>SUM(S26:S45)</f>
        <v>0</v>
      </c>
      <c r="T24" s="242">
        <f>SUM(T26:T45)</f>
        <v>0</v>
      </c>
      <c r="U24" s="243">
        <f>SUM(U26:U45)</f>
        <v>0</v>
      </c>
    </row>
    <row r="25" spans="1:21" ht="15" customHeight="1" x14ac:dyDescent="0.25">
      <c r="A25" s="238">
        <v>23</v>
      </c>
      <c r="B25" s="172">
        <v>42483</v>
      </c>
      <c r="C25" s="115">
        <v>18</v>
      </c>
      <c r="D25" s="172" t="s">
        <v>46</v>
      </c>
      <c r="E25" s="135"/>
      <c r="F25" s="172"/>
      <c r="G25" s="172" t="s">
        <v>140</v>
      </c>
      <c r="H25" s="115">
        <v>30410</v>
      </c>
      <c r="I25" s="172" t="s">
        <v>183</v>
      </c>
      <c r="J25" s="172"/>
      <c r="M25" s="226" t="s">
        <v>29</v>
      </c>
      <c r="N25" s="226" t="s">
        <v>5</v>
      </c>
      <c r="O25" s="226" t="s">
        <v>33</v>
      </c>
      <c r="P25" s="226" t="s">
        <v>34</v>
      </c>
      <c r="Q25" s="227" t="s">
        <v>27</v>
      </c>
      <c r="R25" s="240" t="s">
        <v>75</v>
      </c>
      <c r="S25" s="241" t="s">
        <v>107</v>
      </c>
      <c r="T25" s="223" t="s">
        <v>7</v>
      </c>
      <c r="U25" s="224" t="s">
        <v>13</v>
      </c>
    </row>
    <row r="26" spans="1:21" ht="15" customHeight="1" x14ac:dyDescent="0.25">
      <c r="A26" s="238">
        <v>24</v>
      </c>
      <c r="B26" s="172">
        <v>42483</v>
      </c>
      <c r="C26" s="115">
        <v>18</v>
      </c>
      <c r="D26" s="172" t="s">
        <v>46</v>
      </c>
      <c r="E26" s="135">
        <v>552188681</v>
      </c>
      <c r="F26" s="172"/>
      <c r="G26" s="172" t="s">
        <v>148</v>
      </c>
      <c r="H26" s="115">
        <v>31000</v>
      </c>
      <c r="I26" s="172" t="s">
        <v>184</v>
      </c>
      <c r="J26" s="172" t="s">
        <v>185</v>
      </c>
      <c r="M26" s="114"/>
      <c r="N26" s="114"/>
      <c r="O26" s="191"/>
      <c r="P26" s="114"/>
      <c r="Q26" s="244" t="str">
        <f t="shared" ref="Q26:Q45" si="4">IF(M26&lt;&gt;"",P26/O26/1000,"")</f>
        <v/>
      </c>
      <c r="R26" s="176" t="str">
        <f>+IF(M26="","",Q26*K$7)</f>
        <v/>
      </c>
      <c r="S26" s="178" t="str">
        <f>IF(M26="","",R26*O26)</f>
        <v/>
      </c>
      <c r="T26" s="157" t="str">
        <f>S26</f>
        <v/>
      </c>
      <c r="U26" s="162"/>
    </row>
    <row r="27" spans="1:21" ht="15" customHeight="1" x14ac:dyDescent="0.25">
      <c r="A27" s="238">
        <v>25</v>
      </c>
      <c r="B27" s="172">
        <v>42484</v>
      </c>
      <c r="C27" s="115">
        <v>18</v>
      </c>
      <c r="D27" s="172" t="s">
        <v>46</v>
      </c>
      <c r="E27" s="135"/>
      <c r="F27" s="172"/>
      <c r="G27" s="172" t="s">
        <v>140</v>
      </c>
      <c r="H27" s="115">
        <v>28290</v>
      </c>
      <c r="I27" s="172" t="s">
        <v>186</v>
      </c>
      <c r="J27" s="172"/>
      <c r="M27" s="114"/>
      <c r="N27" s="114"/>
      <c r="O27" s="191"/>
      <c r="P27" s="114"/>
      <c r="Q27" s="244" t="str">
        <f t="shared" si="4"/>
        <v/>
      </c>
      <c r="R27" s="176" t="str">
        <f>+IF(M27="","",Q27*K$7)</f>
        <v/>
      </c>
      <c r="S27" s="178" t="str">
        <f>IF(M27="","",R27*O27)</f>
        <v/>
      </c>
      <c r="T27" s="157" t="str">
        <f>S27</f>
        <v/>
      </c>
      <c r="U27" s="162"/>
    </row>
    <row r="28" spans="1:21" ht="15" customHeight="1" x14ac:dyDescent="0.25">
      <c r="A28" s="238">
        <v>26</v>
      </c>
      <c r="B28" s="172">
        <v>42484</v>
      </c>
      <c r="C28" s="115">
        <v>18</v>
      </c>
      <c r="D28" s="172" t="s">
        <v>46</v>
      </c>
      <c r="E28" s="135">
        <v>552188682</v>
      </c>
      <c r="F28" s="172"/>
      <c r="G28" s="172" t="s">
        <v>148</v>
      </c>
      <c r="H28" s="115">
        <v>25710</v>
      </c>
      <c r="I28" s="172" t="s">
        <v>187</v>
      </c>
      <c r="J28" s="172" t="s">
        <v>188</v>
      </c>
      <c r="M28" s="114"/>
      <c r="N28" s="114"/>
      <c r="O28" s="191"/>
      <c r="P28" s="114"/>
      <c r="Q28" s="244" t="str">
        <f t="shared" si="4"/>
        <v/>
      </c>
      <c r="R28" s="176" t="str">
        <f>+IF(M28="","",Q28*K$7)</f>
        <v/>
      </c>
      <c r="S28" s="178" t="str">
        <f>IF(M28="","",R28*O28)</f>
        <v/>
      </c>
      <c r="T28" s="157" t="str">
        <f>S28</f>
        <v/>
      </c>
      <c r="U28" s="162"/>
    </row>
    <row r="29" spans="1:21" ht="15" customHeight="1" x14ac:dyDescent="0.25">
      <c r="A29" s="238">
        <v>27</v>
      </c>
      <c r="B29" s="172"/>
      <c r="C29" s="115"/>
      <c r="D29" s="172"/>
      <c r="E29" s="135"/>
      <c r="F29" s="172"/>
      <c r="G29" s="172"/>
      <c r="H29" s="115"/>
      <c r="I29" s="172"/>
      <c r="J29" s="172"/>
      <c r="K29" s="433"/>
      <c r="M29" s="114"/>
      <c r="N29" s="114"/>
      <c r="O29" s="114"/>
      <c r="P29" s="114"/>
      <c r="Q29" s="244" t="str">
        <f t="shared" si="4"/>
        <v/>
      </c>
      <c r="R29" s="176" t="str">
        <f>+IF(M29="","",Q29*K$7)</f>
        <v/>
      </c>
      <c r="S29" s="178" t="str">
        <f>IF(M29="","",R29*O29)</f>
        <v/>
      </c>
      <c r="T29" s="157"/>
      <c r="U29" s="197" t="str">
        <f>S29</f>
        <v/>
      </c>
    </row>
    <row r="30" spans="1:21" ht="15" customHeight="1" x14ac:dyDescent="0.25">
      <c r="A30" s="238">
        <v>28</v>
      </c>
      <c r="B30" s="172"/>
      <c r="C30" s="115"/>
      <c r="D30" s="172"/>
      <c r="E30" s="135"/>
      <c r="F30" s="172"/>
      <c r="G30" s="172"/>
      <c r="H30" s="115"/>
      <c r="I30" s="172"/>
      <c r="J30" s="172"/>
      <c r="K30" s="433"/>
      <c r="M30" s="114"/>
      <c r="N30" s="114"/>
      <c r="O30" s="114"/>
      <c r="P30" s="114"/>
      <c r="Q30" s="244" t="str">
        <f t="shared" si="4"/>
        <v/>
      </c>
      <c r="R30" s="176" t="str">
        <f t="shared" ref="R30:R44" si="5">+IF(M30="","",Q30*K$4/1000)</f>
        <v/>
      </c>
      <c r="S30" s="178" t="str">
        <f t="shared" ref="S30:S44" si="6">IF(M30="","",R30*O30)</f>
        <v/>
      </c>
      <c r="T30" s="177"/>
      <c r="U30" s="192" t="str">
        <f>S30</f>
        <v/>
      </c>
    </row>
    <row r="31" spans="1:21" ht="15" customHeight="1" x14ac:dyDescent="0.25">
      <c r="A31" s="238">
        <v>29</v>
      </c>
      <c r="B31" s="172"/>
      <c r="C31" s="115"/>
      <c r="D31" s="172"/>
      <c r="E31" s="135"/>
      <c r="F31" s="172"/>
      <c r="G31" s="172"/>
      <c r="H31" s="115"/>
      <c r="I31" s="172"/>
      <c r="J31" s="172"/>
      <c r="M31" s="114"/>
      <c r="N31" s="114"/>
      <c r="O31" s="134"/>
      <c r="P31" s="134"/>
      <c r="Q31" s="244" t="str">
        <f t="shared" si="4"/>
        <v/>
      </c>
      <c r="R31" s="176" t="str">
        <f t="shared" si="5"/>
        <v/>
      </c>
      <c r="S31" s="178" t="str">
        <f t="shared" si="6"/>
        <v/>
      </c>
      <c r="T31" s="177" t="str">
        <f>S31</f>
        <v/>
      </c>
      <c r="U31" s="197"/>
    </row>
    <row r="32" spans="1:21" ht="15" customHeight="1" x14ac:dyDescent="0.25">
      <c r="A32" s="238">
        <v>30</v>
      </c>
      <c r="B32" s="172"/>
      <c r="C32" s="115"/>
      <c r="D32" s="172"/>
      <c r="E32" s="135"/>
      <c r="F32" s="172"/>
      <c r="G32" s="172"/>
      <c r="H32" s="115"/>
      <c r="I32" s="172"/>
      <c r="J32" s="172"/>
      <c r="K32" s="433"/>
      <c r="M32" s="114"/>
      <c r="N32" s="114"/>
      <c r="O32" s="114"/>
      <c r="P32" s="114"/>
      <c r="Q32" s="244" t="str">
        <f t="shared" si="4"/>
        <v/>
      </c>
      <c r="R32" s="176" t="str">
        <f t="shared" si="5"/>
        <v/>
      </c>
      <c r="S32" s="178" t="str">
        <f t="shared" si="6"/>
        <v/>
      </c>
      <c r="T32" s="177"/>
      <c r="U32" s="192" t="str">
        <f>S32</f>
        <v/>
      </c>
    </row>
    <row r="33" spans="1:21" ht="15" customHeight="1" x14ac:dyDescent="0.25">
      <c r="A33" s="238">
        <v>31</v>
      </c>
      <c r="B33" s="172"/>
      <c r="C33" s="115"/>
      <c r="D33" s="172"/>
      <c r="E33" s="135"/>
      <c r="F33" s="172"/>
      <c r="G33" s="172"/>
      <c r="H33" s="115"/>
      <c r="I33" s="172"/>
      <c r="J33" s="172"/>
      <c r="K33" s="433"/>
      <c r="M33" s="114"/>
      <c r="N33" s="114"/>
      <c r="O33" s="134"/>
      <c r="P33" s="134"/>
      <c r="Q33" s="244" t="str">
        <f t="shared" si="4"/>
        <v/>
      </c>
      <c r="R33" s="176" t="str">
        <f t="shared" si="5"/>
        <v/>
      </c>
      <c r="S33" s="178" t="str">
        <f t="shared" si="6"/>
        <v/>
      </c>
      <c r="T33" s="177"/>
      <c r="U33" s="192" t="str">
        <f>S33</f>
        <v/>
      </c>
    </row>
    <row r="34" spans="1:21" ht="15" customHeight="1" x14ac:dyDescent="0.25">
      <c r="A34" s="238">
        <v>32</v>
      </c>
      <c r="B34" s="172"/>
      <c r="C34" s="115"/>
      <c r="D34" s="172"/>
      <c r="E34" s="135"/>
      <c r="F34" s="172"/>
      <c r="G34" s="172"/>
      <c r="H34" s="115"/>
      <c r="I34" s="172"/>
      <c r="J34" s="172"/>
      <c r="M34" s="114"/>
      <c r="N34" s="114"/>
      <c r="O34" s="114"/>
      <c r="P34" s="114"/>
      <c r="Q34" s="244" t="str">
        <f t="shared" si="4"/>
        <v/>
      </c>
      <c r="R34" s="176" t="str">
        <f t="shared" si="5"/>
        <v/>
      </c>
      <c r="S34" s="178" t="str">
        <f t="shared" si="6"/>
        <v/>
      </c>
      <c r="T34" s="177"/>
      <c r="U34" s="197" t="str">
        <f>S34</f>
        <v/>
      </c>
    </row>
    <row r="35" spans="1:21" ht="15" customHeight="1" x14ac:dyDescent="0.25">
      <c r="A35" s="238">
        <v>33</v>
      </c>
      <c r="B35" s="172"/>
      <c r="C35" s="115"/>
      <c r="D35" s="172"/>
      <c r="E35" s="135"/>
      <c r="F35" s="172"/>
      <c r="G35" s="172"/>
      <c r="H35" s="115"/>
      <c r="I35" s="172"/>
      <c r="J35" s="172"/>
      <c r="M35" s="114"/>
      <c r="N35" s="114"/>
      <c r="O35" s="114"/>
      <c r="P35" s="114"/>
      <c r="Q35" s="244" t="str">
        <f t="shared" si="4"/>
        <v/>
      </c>
      <c r="R35" s="176" t="str">
        <f t="shared" si="5"/>
        <v/>
      </c>
      <c r="S35" s="178" t="str">
        <f t="shared" si="6"/>
        <v/>
      </c>
      <c r="T35" s="177" t="str">
        <f>S35</f>
        <v/>
      </c>
      <c r="U35" s="192"/>
    </row>
    <row r="36" spans="1:21" ht="15" customHeight="1" x14ac:dyDescent="0.25">
      <c r="A36" s="238">
        <v>34</v>
      </c>
      <c r="B36" s="172"/>
      <c r="C36" s="115"/>
      <c r="D36" s="172"/>
      <c r="E36" s="135"/>
      <c r="F36" s="172"/>
      <c r="G36" s="172"/>
      <c r="H36" s="115"/>
      <c r="I36" s="172"/>
      <c r="J36" s="172"/>
      <c r="M36" s="114"/>
      <c r="N36" s="114"/>
      <c r="O36" s="114"/>
      <c r="P36" s="114"/>
      <c r="Q36" s="244" t="str">
        <f t="shared" si="4"/>
        <v/>
      </c>
      <c r="R36" s="176" t="str">
        <f t="shared" si="5"/>
        <v/>
      </c>
      <c r="S36" s="178" t="str">
        <f t="shared" si="6"/>
        <v/>
      </c>
      <c r="T36" s="177" t="str">
        <f>S36</f>
        <v/>
      </c>
      <c r="U36" s="192"/>
    </row>
    <row r="37" spans="1:21" ht="15" customHeight="1" x14ac:dyDescent="0.25">
      <c r="A37" s="238">
        <v>35</v>
      </c>
      <c r="B37" s="172"/>
      <c r="C37" s="115"/>
      <c r="D37" s="172"/>
      <c r="E37" s="135"/>
      <c r="F37" s="172"/>
      <c r="G37" s="172"/>
      <c r="H37" s="115"/>
      <c r="I37" s="172"/>
      <c r="J37" s="172"/>
      <c r="M37" s="114"/>
      <c r="N37" s="114"/>
      <c r="O37" s="114"/>
      <c r="P37" s="114"/>
      <c r="Q37" s="244" t="str">
        <f t="shared" si="4"/>
        <v/>
      </c>
      <c r="R37" s="176" t="str">
        <f t="shared" si="5"/>
        <v/>
      </c>
      <c r="S37" s="178" t="str">
        <f t="shared" si="6"/>
        <v/>
      </c>
      <c r="T37" s="177" t="str">
        <f>S37</f>
        <v/>
      </c>
      <c r="U37" s="192"/>
    </row>
    <row r="38" spans="1:21" ht="15" customHeight="1" x14ac:dyDescent="0.25">
      <c r="A38" s="238">
        <v>36</v>
      </c>
      <c r="B38" s="172"/>
      <c r="C38" s="115"/>
      <c r="D38" s="172"/>
      <c r="E38" s="135"/>
      <c r="F38" s="172"/>
      <c r="G38" s="172"/>
      <c r="H38" s="115"/>
      <c r="I38" s="172"/>
      <c r="J38" s="172"/>
      <c r="M38" s="114"/>
      <c r="N38" s="114"/>
      <c r="O38" s="114"/>
      <c r="P38" s="114"/>
      <c r="Q38" s="244" t="str">
        <f t="shared" si="4"/>
        <v/>
      </c>
      <c r="R38" s="176" t="str">
        <f t="shared" si="5"/>
        <v/>
      </c>
      <c r="S38" s="178" t="str">
        <f t="shared" si="6"/>
        <v/>
      </c>
      <c r="T38" s="177" t="str">
        <f>S38</f>
        <v/>
      </c>
      <c r="U38" s="192"/>
    </row>
    <row r="39" spans="1:21" ht="15" customHeight="1" x14ac:dyDescent="0.25">
      <c r="A39" s="238">
        <v>37</v>
      </c>
      <c r="B39" s="172"/>
      <c r="C39" s="115"/>
      <c r="D39" s="172"/>
      <c r="E39" s="135"/>
      <c r="F39" s="172"/>
      <c r="G39" s="172"/>
      <c r="H39" s="115"/>
      <c r="I39" s="172"/>
      <c r="J39" s="172"/>
      <c r="M39" s="114"/>
      <c r="N39" s="114"/>
      <c r="O39" s="114"/>
      <c r="P39" s="114"/>
      <c r="Q39" s="244" t="str">
        <f t="shared" si="4"/>
        <v/>
      </c>
      <c r="R39" s="176" t="str">
        <f t="shared" si="5"/>
        <v/>
      </c>
      <c r="S39" s="178" t="str">
        <f t="shared" si="6"/>
        <v/>
      </c>
      <c r="T39" s="177" t="str">
        <f>S39</f>
        <v/>
      </c>
      <c r="U39" s="192"/>
    </row>
    <row r="40" spans="1:21" ht="15" customHeight="1" x14ac:dyDescent="0.25">
      <c r="A40" s="238">
        <v>38</v>
      </c>
      <c r="B40" s="172"/>
      <c r="C40" s="115"/>
      <c r="D40" s="172"/>
      <c r="E40" s="135"/>
      <c r="F40" s="172"/>
      <c r="G40" s="172"/>
      <c r="H40" s="115"/>
      <c r="I40" s="172"/>
      <c r="J40" s="172"/>
      <c r="M40" s="114"/>
      <c r="N40" s="114"/>
      <c r="O40" s="114"/>
      <c r="P40" s="114"/>
      <c r="Q40" s="244" t="str">
        <f t="shared" si="4"/>
        <v/>
      </c>
      <c r="R40" s="176" t="str">
        <f t="shared" si="5"/>
        <v/>
      </c>
      <c r="S40" s="178" t="str">
        <f t="shared" si="6"/>
        <v/>
      </c>
      <c r="T40" s="177"/>
      <c r="U40" s="192" t="str">
        <f>S40</f>
        <v/>
      </c>
    </row>
    <row r="41" spans="1:21" ht="15" customHeight="1" x14ac:dyDescent="0.25">
      <c r="A41" s="238">
        <v>39</v>
      </c>
      <c r="B41" s="172"/>
      <c r="C41" s="115"/>
      <c r="D41" s="172"/>
      <c r="E41" s="135"/>
      <c r="F41" s="172"/>
      <c r="G41" s="172"/>
      <c r="H41" s="115"/>
      <c r="I41" s="172"/>
      <c r="J41" s="172"/>
      <c r="M41" s="114"/>
      <c r="N41" s="114"/>
      <c r="O41" s="114"/>
      <c r="P41" s="114"/>
      <c r="Q41" s="244" t="str">
        <f t="shared" si="4"/>
        <v/>
      </c>
      <c r="R41" s="176" t="str">
        <f t="shared" si="5"/>
        <v/>
      </c>
      <c r="S41" s="178" t="str">
        <f t="shared" si="6"/>
        <v/>
      </c>
      <c r="T41" s="68"/>
      <c r="U41" s="162"/>
    </row>
    <row r="42" spans="1:21" ht="15" customHeight="1" x14ac:dyDescent="0.25">
      <c r="A42" s="238">
        <v>40</v>
      </c>
      <c r="B42" s="172"/>
      <c r="C42" s="115"/>
      <c r="D42" s="172"/>
      <c r="E42" s="135"/>
      <c r="F42" s="172"/>
      <c r="G42" s="172"/>
      <c r="H42" s="115"/>
      <c r="I42" s="172"/>
      <c r="J42" s="172"/>
      <c r="M42" s="114"/>
      <c r="N42" s="114"/>
      <c r="O42" s="114"/>
      <c r="P42" s="114"/>
      <c r="Q42" s="244" t="str">
        <f t="shared" si="4"/>
        <v/>
      </c>
      <c r="R42" s="176" t="str">
        <f t="shared" si="5"/>
        <v/>
      </c>
      <c r="S42" s="178" t="str">
        <f t="shared" si="6"/>
        <v/>
      </c>
      <c r="T42" s="68"/>
      <c r="U42" s="162"/>
    </row>
    <row r="43" spans="1:21" ht="15" customHeight="1" x14ac:dyDescent="0.25">
      <c r="A43" s="238">
        <v>41</v>
      </c>
      <c r="B43" s="172"/>
      <c r="C43" s="115"/>
      <c r="D43" s="172"/>
      <c r="E43" s="135"/>
      <c r="F43" s="172"/>
      <c r="G43" s="172"/>
      <c r="H43" s="115"/>
      <c r="I43" s="172"/>
      <c r="J43" s="172"/>
      <c r="M43" s="114"/>
      <c r="N43" s="114"/>
      <c r="O43" s="114"/>
      <c r="P43" s="114"/>
      <c r="Q43" s="244" t="str">
        <f t="shared" si="4"/>
        <v/>
      </c>
      <c r="R43" s="176" t="str">
        <f t="shared" si="5"/>
        <v/>
      </c>
      <c r="S43" s="178" t="str">
        <f t="shared" si="6"/>
        <v/>
      </c>
      <c r="T43" s="68"/>
      <c r="U43" s="162"/>
    </row>
    <row r="44" spans="1:21" ht="15" customHeight="1" x14ac:dyDescent="0.25">
      <c r="A44" s="238">
        <v>42</v>
      </c>
      <c r="B44" s="172"/>
      <c r="C44" s="115"/>
      <c r="D44" s="172"/>
      <c r="E44" s="135"/>
      <c r="F44" s="172"/>
      <c r="G44" s="172"/>
      <c r="H44" s="115"/>
      <c r="I44" s="172"/>
      <c r="J44" s="172"/>
      <c r="M44" s="68"/>
      <c r="N44" s="68"/>
      <c r="O44" s="68"/>
      <c r="P44" s="68"/>
      <c r="Q44" s="244" t="str">
        <f t="shared" si="4"/>
        <v/>
      </c>
      <c r="R44" s="176" t="str">
        <f t="shared" si="5"/>
        <v/>
      </c>
      <c r="S44" s="178" t="str">
        <f t="shared" si="6"/>
        <v/>
      </c>
      <c r="T44" s="68"/>
      <c r="U44" s="162"/>
    </row>
    <row r="45" spans="1:21" ht="15.75" customHeight="1" thickBot="1" x14ac:dyDescent="0.3">
      <c r="A45" s="238">
        <v>43</v>
      </c>
      <c r="B45" s="172"/>
      <c r="C45" s="115"/>
      <c r="D45" s="172"/>
      <c r="E45" s="135"/>
      <c r="F45" s="172"/>
      <c r="G45" s="172"/>
      <c r="H45" s="115"/>
      <c r="I45" s="172"/>
      <c r="J45" s="172"/>
      <c r="M45" s="68"/>
      <c r="N45" s="68"/>
      <c r="O45" s="68"/>
      <c r="P45" s="68"/>
      <c r="Q45" s="244" t="str">
        <f t="shared" si="4"/>
        <v/>
      </c>
      <c r="R45" s="163"/>
      <c r="S45" s="164"/>
      <c r="T45" s="164"/>
      <c r="U45" s="165"/>
    </row>
    <row r="46" spans="1:21" ht="15" customHeight="1" x14ac:dyDescent="0.25">
      <c r="A46" s="238">
        <v>44</v>
      </c>
      <c r="B46" s="172"/>
      <c r="C46" s="115"/>
      <c r="D46" s="172"/>
      <c r="E46" s="135"/>
      <c r="F46" s="172"/>
      <c r="G46" s="172"/>
      <c r="H46" s="115"/>
      <c r="I46" s="172"/>
      <c r="J46" s="172"/>
      <c r="M46" s="166"/>
      <c r="N46" s="166"/>
      <c r="O46" s="166"/>
      <c r="P46" s="166"/>
      <c r="Q46" s="167"/>
      <c r="R46" s="225"/>
      <c r="S46" s="225"/>
      <c r="T46" s="225"/>
      <c r="U46" s="225"/>
    </row>
    <row r="47" spans="1:21" ht="15" customHeight="1" x14ac:dyDescent="0.25">
      <c r="A47" s="238">
        <v>45</v>
      </c>
      <c r="B47" s="172"/>
      <c r="C47" s="115"/>
      <c r="D47" s="172"/>
      <c r="E47" s="135"/>
      <c r="F47" s="172"/>
      <c r="G47" s="172"/>
      <c r="H47" s="115"/>
      <c r="I47" s="172"/>
      <c r="J47" s="172"/>
      <c r="M47" s="166"/>
      <c r="N47" s="166"/>
      <c r="O47" s="166"/>
      <c r="P47" s="166"/>
      <c r="Q47" s="167"/>
    </row>
    <row r="48" spans="1:21" ht="15" customHeight="1" x14ac:dyDescent="0.25">
      <c r="A48" s="238">
        <v>46</v>
      </c>
      <c r="B48" s="172"/>
      <c r="C48" s="115"/>
      <c r="D48" s="172"/>
      <c r="E48" s="135"/>
      <c r="F48" s="172"/>
      <c r="G48" s="172"/>
      <c r="H48" s="115"/>
      <c r="I48" s="172"/>
      <c r="J48" s="172"/>
      <c r="M48" s="166"/>
      <c r="N48" s="166"/>
      <c r="O48" s="166"/>
      <c r="P48" s="166"/>
      <c r="Q48" s="167"/>
    </row>
    <row r="49" spans="1:17" ht="15" customHeight="1" x14ac:dyDescent="0.25">
      <c r="A49" s="238">
        <v>47</v>
      </c>
      <c r="B49" s="172"/>
      <c r="C49" s="115"/>
      <c r="D49" s="172"/>
      <c r="E49" s="135"/>
      <c r="F49" s="172"/>
      <c r="G49" s="172"/>
      <c r="H49" s="115"/>
      <c r="I49" s="172"/>
      <c r="J49" s="172"/>
      <c r="M49" s="166"/>
      <c r="N49" s="166"/>
      <c r="O49" s="168"/>
      <c r="P49" s="168"/>
      <c r="Q49" s="169"/>
    </row>
    <row r="50" spans="1:17" ht="15" customHeight="1" x14ac:dyDescent="0.25">
      <c r="A50" s="238">
        <v>48</v>
      </c>
      <c r="B50" s="172"/>
      <c r="C50" s="115"/>
      <c r="D50" s="172"/>
      <c r="E50" s="135"/>
      <c r="F50" s="172"/>
      <c r="G50" s="172"/>
      <c r="H50" s="115"/>
      <c r="I50" s="172"/>
      <c r="J50" s="172"/>
      <c r="M50" s="166"/>
      <c r="N50" s="166"/>
      <c r="O50" s="166"/>
      <c r="P50" s="166"/>
      <c r="Q50" s="167"/>
    </row>
    <row r="51" spans="1:17" ht="15" customHeight="1" x14ac:dyDescent="0.25">
      <c r="A51" s="238">
        <v>49</v>
      </c>
      <c r="B51" s="172"/>
      <c r="C51" s="115"/>
      <c r="D51" s="172"/>
      <c r="E51" s="135"/>
      <c r="F51" s="172"/>
      <c r="G51" s="172"/>
      <c r="H51" s="115"/>
      <c r="I51" s="172"/>
      <c r="J51" s="172"/>
      <c r="M51" s="166"/>
      <c r="N51" s="166"/>
      <c r="O51" s="168"/>
      <c r="P51" s="168"/>
      <c r="Q51" s="167"/>
    </row>
    <row r="52" spans="1:17" ht="15" customHeight="1" x14ac:dyDescent="0.25">
      <c r="A52" s="238">
        <v>50</v>
      </c>
      <c r="B52" s="172"/>
      <c r="C52" s="115"/>
      <c r="D52" s="172"/>
      <c r="E52" s="135"/>
      <c r="F52" s="172"/>
      <c r="G52" s="172"/>
      <c r="H52" s="115"/>
      <c r="I52" s="172"/>
      <c r="J52" s="172"/>
      <c r="M52" s="166"/>
      <c r="N52" s="166"/>
      <c r="O52" s="166"/>
      <c r="P52" s="166"/>
      <c r="Q52" s="167"/>
    </row>
    <row r="53" spans="1:17" ht="15" customHeight="1" x14ac:dyDescent="0.25">
      <c r="A53" s="238">
        <v>51</v>
      </c>
      <c r="B53" s="172"/>
      <c r="C53" s="115"/>
      <c r="D53" s="172"/>
      <c r="E53" s="135"/>
      <c r="F53" s="172"/>
      <c r="G53" s="172"/>
      <c r="H53" s="115"/>
      <c r="I53" s="172"/>
      <c r="J53" s="172"/>
      <c r="M53" s="166"/>
      <c r="N53" s="166"/>
      <c r="O53" s="166"/>
      <c r="P53" s="166"/>
      <c r="Q53" s="167"/>
    </row>
    <row r="54" spans="1:17" ht="15" customHeight="1" x14ac:dyDescent="0.25">
      <c r="A54" s="238">
        <v>52</v>
      </c>
      <c r="B54" s="172"/>
      <c r="C54" s="115"/>
      <c r="D54" s="172"/>
      <c r="E54" s="135"/>
      <c r="F54" s="172"/>
      <c r="G54" s="172"/>
      <c r="H54" s="115"/>
      <c r="I54" s="172"/>
      <c r="J54" s="172"/>
      <c r="K54" s="166"/>
      <c r="M54" s="166"/>
      <c r="N54" s="166"/>
      <c r="O54" s="166"/>
      <c r="P54" s="166"/>
      <c r="Q54" s="167"/>
    </row>
    <row r="55" spans="1:17" ht="15" customHeight="1" x14ac:dyDescent="0.25">
      <c r="A55" s="238">
        <v>53</v>
      </c>
      <c r="B55" s="172"/>
      <c r="C55" s="115"/>
      <c r="D55" s="172"/>
      <c r="E55" s="135"/>
      <c r="F55" s="172"/>
      <c r="G55" s="172"/>
      <c r="H55" s="115"/>
      <c r="I55" s="172"/>
      <c r="J55" s="172"/>
      <c r="M55" s="170"/>
      <c r="N55" s="166"/>
      <c r="O55" s="166"/>
      <c r="P55" s="166"/>
      <c r="Q55" s="167"/>
    </row>
    <row r="56" spans="1:17" ht="15" customHeight="1" x14ac:dyDescent="0.25">
      <c r="A56" s="238">
        <v>54</v>
      </c>
      <c r="B56" s="172"/>
      <c r="C56" s="115"/>
      <c r="D56" s="172"/>
      <c r="E56" s="135"/>
      <c r="F56" s="172"/>
      <c r="G56" s="172"/>
      <c r="H56" s="115"/>
      <c r="I56" s="172"/>
      <c r="J56" s="172"/>
      <c r="M56" s="170"/>
      <c r="N56" s="166"/>
      <c r="O56" s="166"/>
      <c r="P56" s="166"/>
      <c r="Q56" s="167"/>
    </row>
    <row r="57" spans="1:17" ht="15" customHeight="1" x14ac:dyDescent="0.25">
      <c r="A57" s="238">
        <v>55</v>
      </c>
      <c r="B57" s="172"/>
      <c r="C57" s="115"/>
      <c r="D57" s="172"/>
      <c r="E57" s="135"/>
      <c r="F57" s="172"/>
      <c r="G57" s="172"/>
      <c r="H57" s="115"/>
      <c r="I57" s="172"/>
      <c r="J57" s="172"/>
      <c r="M57" s="170"/>
      <c r="N57" s="166"/>
      <c r="O57" s="166"/>
      <c r="P57" s="166"/>
      <c r="Q57" s="167"/>
    </row>
    <row r="58" spans="1:17" ht="15" customHeight="1" x14ac:dyDescent="0.25">
      <c r="A58" s="238">
        <v>56</v>
      </c>
      <c r="B58" s="172"/>
      <c r="C58" s="115"/>
      <c r="D58" s="172"/>
      <c r="E58" s="135"/>
      <c r="F58" s="172"/>
      <c r="G58" s="172"/>
      <c r="H58" s="115"/>
      <c r="I58" s="172"/>
      <c r="J58" s="172"/>
      <c r="M58" s="170"/>
      <c r="N58" s="166"/>
      <c r="O58" s="166"/>
      <c r="P58" s="166"/>
      <c r="Q58" s="167"/>
    </row>
    <row r="59" spans="1:17" ht="15" customHeight="1" x14ac:dyDescent="0.25">
      <c r="A59" s="238">
        <v>57</v>
      </c>
      <c r="B59" s="172"/>
      <c r="C59" s="115"/>
      <c r="D59" s="172"/>
      <c r="E59" s="135"/>
      <c r="F59" s="172"/>
      <c r="G59" s="172"/>
      <c r="H59" s="115"/>
      <c r="I59" s="172"/>
      <c r="J59" s="172"/>
      <c r="M59" s="170"/>
      <c r="N59" s="166"/>
      <c r="O59" s="166"/>
      <c r="P59" s="166"/>
      <c r="Q59" s="167"/>
    </row>
    <row r="60" spans="1:17" ht="15" customHeight="1" x14ac:dyDescent="0.25">
      <c r="A60" s="238">
        <v>58</v>
      </c>
      <c r="B60" s="172"/>
      <c r="C60" s="115"/>
      <c r="D60" s="172"/>
      <c r="E60" s="135"/>
      <c r="F60" s="172"/>
      <c r="G60" s="172"/>
      <c r="H60" s="115"/>
      <c r="I60" s="172"/>
      <c r="J60" s="172"/>
      <c r="M60" s="170"/>
      <c r="N60" s="166"/>
      <c r="O60" s="166"/>
      <c r="P60" s="166"/>
      <c r="Q60" s="167"/>
    </row>
    <row r="61" spans="1:17" ht="15" customHeight="1" x14ac:dyDescent="0.25">
      <c r="A61" s="238">
        <v>59</v>
      </c>
      <c r="B61" s="172"/>
      <c r="C61" s="342"/>
      <c r="D61" s="172"/>
      <c r="E61" s="135"/>
      <c r="F61" s="172"/>
      <c r="G61" s="172"/>
      <c r="H61" s="115"/>
      <c r="I61" s="172"/>
      <c r="J61" s="172"/>
      <c r="M61" s="170"/>
      <c r="N61" s="166"/>
      <c r="O61" s="166"/>
      <c r="P61" s="166"/>
      <c r="Q61" s="167"/>
    </row>
    <row r="62" spans="1:17" ht="15" customHeight="1" x14ac:dyDescent="0.25">
      <c r="A62" s="238">
        <v>60</v>
      </c>
      <c r="B62" s="172"/>
      <c r="C62" s="342"/>
      <c r="D62" s="172"/>
      <c r="E62" s="135"/>
      <c r="F62" s="172"/>
      <c r="G62" s="172"/>
      <c r="H62" s="115"/>
      <c r="I62" s="172"/>
      <c r="J62" s="172"/>
      <c r="M62" s="166"/>
      <c r="N62" s="166"/>
      <c r="O62" s="166"/>
      <c r="P62" s="166"/>
      <c r="Q62" s="167"/>
    </row>
    <row r="63" spans="1:17" ht="15" customHeight="1" x14ac:dyDescent="0.25">
      <c r="A63" s="238">
        <v>61</v>
      </c>
      <c r="B63" s="172"/>
      <c r="C63" s="342"/>
      <c r="D63" s="172"/>
      <c r="E63" s="135"/>
      <c r="F63" s="172"/>
      <c r="G63" s="172"/>
      <c r="H63" s="115"/>
      <c r="I63" s="172"/>
      <c r="J63" s="172"/>
      <c r="M63" s="166"/>
      <c r="N63" s="166"/>
      <c r="O63" s="166"/>
      <c r="P63" s="166"/>
      <c r="Q63" s="167"/>
    </row>
    <row r="64" spans="1:17" ht="15" customHeight="1" x14ac:dyDescent="0.25">
      <c r="A64" s="238">
        <v>62</v>
      </c>
      <c r="B64" s="172"/>
      <c r="C64" s="342"/>
      <c r="D64" s="172"/>
      <c r="E64" s="135"/>
      <c r="F64" s="172"/>
      <c r="G64" s="172"/>
      <c r="H64" s="115"/>
      <c r="I64" s="172"/>
      <c r="J64" s="172"/>
    </row>
    <row r="65" spans="1:10" ht="15" customHeight="1" x14ac:dyDescent="0.25">
      <c r="A65" s="238">
        <v>63</v>
      </c>
      <c r="B65" s="172"/>
      <c r="C65" s="342"/>
      <c r="D65" s="172"/>
      <c r="E65" s="135"/>
      <c r="F65" s="172"/>
      <c r="G65" s="172"/>
      <c r="H65" s="115"/>
      <c r="I65" s="172"/>
      <c r="J65" s="172"/>
    </row>
    <row r="66" spans="1:10" ht="15" customHeight="1" x14ac:dyDescent="0.25">
      <c r="A66" s="238">
        <v>64</v>
      </c>
      <c r="B66" s="172"/>
      <c r="C66" s="342"/>
      <c r="D66" s="172"/>
      <c r="E66" s="135"/>
      <c r="F66" s="172"/>
      <c r="G66" s="172"/>
      <c r="H66" s="115"/>
      <c r="I66" s="172"/>
      <c r="J66" s="172"/>
    </row>
    <row r="67" spans="1:10" ht="15" customHeight="1" x14ac:dyDescent="0.25">
      <c r="A67" s="238">
        <v>65</v>
      </c>
      <c r="B67" s="172"/>
      <c r="C67" s="342"/>
      <c r="D67" s="172"/>
      <c r="E67" s="135"/>
      <c r="F67" s="172"/>
      <c r="G67" s="172"/>
      <c r="H67" s="115"/>
      <c r="I67" s="172"/>
      <c r="J67" s="172"/>
    </row>
    <row r="68" spans="1:10" ht="15" customHeight="1" x14ac:dyDescent="0.25">
      <c r="A68" s="238">
        <v>66</v>
      </c>
      <c r="B68" s="172"/>
      <c r="C68" s="342"/>
      <c r="D68" s="172"/>
      <c r="E68" s="135"/>
      <c r="F68" s="172"/>
      <c r="G68" s="172"/>
      <c r="H68" s="115"/>
      <c r="I68" s="172"/>
      <c r="J68" s="172"/>
    </row>
    <row r="69" spans="1:10" ht="15" customHeight="1" x14ac:dyDescent="0.25">
      <c r="A69" s="238">
        <v>67</v>
      </c>
      <c r="B69" s="172"/>
      <c r="C69" s="342"/>
      <c r="D69" s="172"/>
      <c r="E69" s="135"/>
      <c r="F69" s="172"/>
      <c r="G69" s="172"/>
      <c r="H69" s="115"/>
      <c r="I69" s="172"/>
      <c r="J69" s="172"/>
    </row>
    <row r="70" spans="1:10" ht="15" customHeight="1" x14ac:dyDescent="0.25">
      <c r="A70" s="238">
        <v>68</v>
      </c>
      <c r="B70" s="172"/>
      <c r="C70" s="342"/>
      <c r="D70" s="172"/>
      <c r="E70" s="135"/>
      <c r="F70" s="172"/>
      <c r="G70" s="172"/>
      <c r="H70" s="115"/>
      <c r="I70" s="172"/>
      <c r="J70" s="172"/>
    </row>
    <row r="71" spans="1:10" ht="15" customHeight="1" x14ac:dyDescent="0.25">
      <c r="A71" s="238">
        <v>69</v>
      </c>
      <c r="B71" s="172"/>
      <c r="C71" s="342"/>
      <c r="D71" s="172"/>
      <c r="E71" s="135"/>
      <c r="F71" s="172"/>
      <c r="G71" s="172"/>
      <c r="H71" s="115"/>
      <c r="I71" s="172"/>
      <c r="J71" s="172"/>
    </row>
    <row r="72" spans="1:10" ht="15" customHeight="1" x14ac:dyDescent="0.25">
      <c r="A72" s="238">
        <v>70</v>
      </c>
      <c r="B72" s="172"/>
      <c r="C72" s="342"/>
      <c r="D72" s="172"/>
      <c r="E72" s="135"/>
      <c r="F72" s="172"/>
      <c r="G72" s="172"/>
      <c r="H72" s="115"/>
      <c r="I72" s="172"/>
      <c r="J72" s="172"/>
    </row>
    <row r="73" spans="1:10" ht="15" customHeight="1" x14ac:dyDescent="0.25">
      <c r="A73" s="238">
        <v>71</v>
      </c>
      <c r="B73" s="172"/>
      <c r="C73" s="342"/>
      <c r="D73" s="172"/>
      <c r="E73" s="135"/>
      <c r="F73" s="172"/>
      <c r="G73" s="172"/>
      <c r="H73" s="115"/>
      <c r="I73" s="172"/>
      <c r="J73" s="172"/>
    </row>
    <row r="74" spans="1:10" ht="15" customHeight="1" x14ac:dyDescent="0.25">
      <c r="A74" s="238">
        <v>72</v>
      </c>
      <c r="B74" s="172"/>
      <c r="C74" s="342"/>
      <c r="D74" s="172"/>
      <c r="E74" s="135"/>
      <c r="F74" s="172"/>
      <c r="G74" s="172"/>
      <c r="H74" s="115"/>
      <c r="I74" s="172"/>
      <c r="J74" s="172"/>
    </row>
    <row r="75" spans="1:10" ht="15" customHeight="1" x14ac:dyDescent="0.25">
      <c r="A75" s="238">
        <v>73</v>
      </c>
      <c r="B75" s="172"/>
      <c r="C75" s="342"/>
      <c r="D75" s="172"/>
      <c r="E75" s="135"/>
      <c r="F75" s="172"/>
      <c r="G75" s="172"/>
      <c r="H75" s="115"/>
      <c r="I75" s="172"/>
      <c r="J75" s="172"/>
    </row>
    <row r="76" spans="1:10" ht="15" customHeight="1" x14ac:dyDescent="0.25">
      <c r="A76" s="238">
        <v>74</v>
      </c>
      <c r="B76" s="172"/>
      <c r="C76" s="342"/>
      <c r="D76" s="172"/>
      <c r="E76" s="135"/>
      <c r="F76" s="172"/>
      <c r="G76" s="172"/>
      <c r="H76" s="115"/>
      <c r="I76" s="172"/>
      <c r="J76" s="172"/>
    </row>
    <row r="77" spans="1:10" ht="15" customHeight="1" x14ac:dyDescent="0.25">
      <c r="A77" s="238">
        <v>75</v>
      </c>
      <c r="B77" s="172"/>
      <c r="C77" s="342"/>
      <c r="D77" s="172"/>
      <c r="E77" s="135"/>
      <c r="F77" s="172"/>
      <c r="G77" s="172"/>
      <c r="H77" s="115"/>
      <c r="I77" s="172"/>
      <c r="J77" s="172"/>
    </row>
    <row r="78" spans="1:10" ht="15" customHeight="1" x14ac:dyDescent="0.25">
      <c r="A78" s="238">
        <v>76</v>
      </c>
      <c r="B78" s="172"/>
      <c r="C78" s="342"/>
      <c r="D78" s="172"/>
      <c r="E78" s="135"/>
      <c r="F78" s="172"/>
      <c r="G78" s="172"/>
      <c r="H78" s="115"/>
      <c r="I78" s="172"/>
      <c r="J78" s="172"/>
    </row>
    <row r="79" spans="1:10" ht="15" customHeight="1" x14ac:dyDescent="0.25">
      <c r="A79" s="238">
        <v>77</v>
      </c>
      <c r="B79" s="172"/>
      <c r="C79" s="342"/>
      <c r="D79" s="172"/>
      <c r="E79" s="135"/>
      <c r="F79" s="172"/>
      <c r="G79" s="172"/>
      <c r="H79" s="115"/>
      <c r="I79" s="172"/>
      <c r="J79" s="172"/>
    </row>
    <row r="80" spans="1:10" ht="15" customHeight="1" x14ac:dyDescent="0.25">
      <c r="A80" s="238">
        <v>78</v>
      </c>
      <c r="B80" s="172"/>
      <c r="C80" s="342"/>
      <c r="D80" s="172"/>
      <c r="E80" s="135"/>
      <c r="F80" s="172"/>
      <c r="G80" s="172"/>
      <c r="H80" s="115"/>
      <c r="I80" s="172"/>
      <c r="J80" s="172"/>
    </row>
    <row r="81" spans="1:10" ht="15" customHeight="1" x14ac:dyDescent="0.25">
      <c r="A81" s="238">
        <v>79</v>
      </c>
      <c r="B81" s="172"/>
      <c r="C81" s="342"/>
      <c r="D81" s="172"/>
      <c r="E81" s="135"/>
      <c r="F81" s="172"/>
      <c r="G81" s="172"/>
      <c r="H81" s="115"/>
      <c r="I81" s="172"/>
      <c r="J81" s="172"/>
    </row>
    <row r="82" spans="1:10" ht="15" customHeight="1" x14ac:dyDescent="0.25">
      <c r="A82" s="238">
        <v>80</v>
      </c>
      <c r="B82" s="172"/>
      <c r="C82" s="342"/>
      <c r="D82" s="172"/>
      <c r="E82" s="135"/>
      <c r="F82" s="172"/>
      <c r="G82" s="172"/>
      <c r="H82" s="115"/>
      <c r="I82" s="172"/>
      <c r="J82" s="172"/>
    </row>
    <row r="83" spans="1:10" ht="15" customHeight="1" x14ac:dyDescent="0.25">
      <c r="A83" s="238">
        <v>81</v>
      </c>
      <c r="B83" s="172"/>
      <c r="C83" s="342"/>
      <c r="D83" s="172"/>
      <c r="E83" s="135"/>
      <c r="F83" s="172"/>
      <c r="G83" s="172"/>
      <c r="H83" s="115"/>
      <c r="I83" s="172"/>
      <c r="J83" s="172"/>
    </row>
    <row r="84" spans="1:10" ht="15" customHeight="1" x14ac:dyDescent="0.25">
      <c r="A84" s="238">
        <v>82</v>
      </c>
      <c r="B84" s="172"/>
      <c r="C84" s="342"/>
      <c r="D84" s="172"/>
      <c r="E84" s="135"/>
      <c r="F84" s="172"/>
      <c r="G84" s="172"/>
      <c r="H84" s="115"/>
      <c r="I84" s="172"/>
      <c r="J84" s="172"/>
    </row>
    <row r="85" spans="1:10" ht="15" customHeight="1" x14ac:dyDescent="0.25">
      <c r="A85" s="238">
        <v>83</v>
      </c>
      <c r="B85" s="172"/>
      <c r="C85" s="342"/>
      <c r="D85" s="172"/>
      <c r="E85" s="135"/>
      <c r="F85" s="172"/>
      <c r="G85" s="172"/>
      <c r="H85" s="115"/>
      <c r="I85" s="172"/>
      <c r="J85" s="172"/>
    </row>
    <row r="86" spans="1:10" ht="15" customHeight="1" x14ac:dyDescent="0.25">
      <c r="A86" s="238">
        <v>84</v>
      </c>
      <c r="B86" s="172"/>
      <c r="C86" s="342"/>
      <c r="D86" s="172"/>
      <c r="E86" s="135"/>
      <c r="F86" s="172"/>
      <c r="G86" s="172"/>
      <c r="H86" s="115"/>
      <c r="I86" s="172"/>
      <c r="J86" s="172"/>
    </row>
    <row r="87" spans="1:10" ht="15" customHeight="1" x14ac:dyDescent="0.25">
      <c r="A87" s="238">
        <v>85</v>
      </c>
      <c r="B87" s="172"/>
      <c r="C87" s="342"/>
      <c r="D87" s="172"/>
      <c r="E87" s="135"/>
      <c r="F87" s="172"/>
      <c r="G87" s="172"/>
      <c r="H87" s="115"/>
      <c r="I87" s="172"/>
      <c r="J87" s="172"/>
    </row>
    <row r="88" spans="1:10" ht="15" customHeight="1" x14ac:dyDescent="0.25">
      <c r="A88" s="238">
        <v>86</v>
      </c>
      <c r="B88" s="172"/>
      <c r="C88" s="342"/>
      <c r="D88" s="172"/>
      <c r="E88" s="135"/>
      <c r="F88" s="172"/>
      <c r="G88" s="172"/>
      <c r="H88" s="115"/>
      <c r="I88" s="172"/>
      <c r="J88" s="172"/>
    </row>
    <row r="89" spans="1:10" ht="15" customHeight="1" x14ac:dyDescent="0.25">
      <c r="A89" s="238">
        <v>87</v>
      </c>
      <c r="B89" s="172"/>
      <c r="C89" s="342"/>
      <c r="D89" s="172"/>
      <c r="E89" s="135"/>
      <c r="F89" s="172"/>
      <c r="G89" s="172"/>
      <c r="H89" s="115"/>
      <c r="I89" s="172"/>
      <c r="J89" s="172"/>
    </row>
    <row r="90" spans="1:10" ht="15" customHeight="1" x14ac:dyDescent="0.25">
      <c r="A90" s="238">
        <v>88</v>
      </c>
      <c r="B90" s="172"/>
      <c r="C90" s="342"/>
      <c r="D90" s="172"/>
      <c r="E90" s="135"/>
      <c r="F90" s="172"/>
      <c r="G90" s="172"/>
      <c r="H90" s="115"/>
      <c r="I90" s="172"/>
      <c r="J90" s="172"/>
    </row>
    <row r="91" spans="1:10" ht="15" customHeight="1" x14ac:dyDescent="0.25">
      <c r="A91" s="238">
        <v>89</v>
      </c>
      <c r="B91" s="172"/>
      <c r="C91" s="342"/>
      <c r="D91" s="172"/>
      <c r="E91" s="135"/>
      <c r="F91" s="172"/>
      <c r="G91" s="172"/>
      <c r="H91" s="115"/>
      <c r="I91" s="172"/>
      <c r="J91" s="172"/>
    </row>
    <row r="92" spans="1:10" ht="15" customHeight="1" x14ac:dyDescent="0.25">
      <c r="A92" s="238">
        <v>90</v>
      </c>
      <c r="B92" s="172"/>
      <c r="C92" s="342"/>
      <c r="D92" s="172"/>
      <c r="E92" s="135"/>
      <c r="F92" s="172"/>
      <c r="G92" s="172"/>
      <c r="H92" s="115"/>
      <c r="I92" s="172"/>
      <c r="J92" s="172"/>
    </row>
    <row r="93" spans="1:10" x14ac:dyDescent="0.25">
      <c r="A93" s="238">
        <v>91</v>
      </c>
      <c r="B93" s="172"/>
      <c r="C93" s="342"/>
      <c r="D93" s="172"/>
      <c r="E93" s="135"/>
      <c r="F93" s="172"/>
      <c r="G93" s="172"/>
      <c r="H93" s="115"/>
      <c r="I93" s="172"/>
      <c r="J93" s="172"/>
    </row>
    <row r="94" spans="1:10" ht="15" customHeight="1" x14ac:dyDescent="0.25">
      <c r="A94" s="238">
        <v>92</v>
      </c>
      <c r="B94" s="172"/>
      <c r="C94" s="342"/>
      <c r="D94" s="172"/>
      <c r="E94" s="135"/>
      <c r="F94" s="172"/>
      <c r="G94" s="172"/>
      <c r="H94" s="115"/>
      <c r="I94" s="172"/>
      <c r="J94" s="172"/>
    </row>
    <row r="95" spans="1:10" ht="15" customHeight="1" x14ac:dyDescent="0.25">
      <c r="A95" s="238">
        <v>93</v>
      </c>
      <c r="B95" s="172"/>
      <c r="C95" s="342"/>
      <c r="D95" s="172"/>
      <c r="E95" s="135"/>
      <c r="F95" s="172"/>
      <c r="G95" s="172"/>
      <c r="H95" s="115"/>
      <c r="I95" s="172"/>
      <c r="J95" s="172"/>
    </row>
    <row r="96" spans="1:10" ht="15" customHeight="1" x14ac:dyDescent="0.25">
      <c r="A96" s="238">
        <v>94</v>
      </c>
      <c r="B96" s="172"/>
      <c r="C96" s="342"/>
      <c r="D96" s="172"/>
      <c r="E96" s="135"/>
      <c r="F96" s="172"/>
      <c r="G96" s="172"/>
      <c r="H96" s="115"/>
      <c r="I96" s="172"/>
      <c r="J96" s="172"/>
    </row>
    <row r="97" spans="1:10" ht="15" customHeight="1" x14ac:dyDescent="0.25">
      <c r="A97" s="238">
        <v>95</v>
      </c>
      <c r="B97" s="172"/>
      <c r="C97" s="342"/>
      <c r="D97" s="172"/>
      <c r="E97" s="135"/>
      <c r="F97" s="172"/>
      <c r="G97" s="172"/>
      <c r="H97" s="115"/>
      <c r="I97" s="172"/>
      <c r="J97" s="172"/>
    </row>
    <row r="98" spans="1:10" ht="15" customHeight="1" x14ac:dyDescent="0.25">
      <c r="A98" s="238">
        <v>96</v>
      </c>
      <c r="B98" s="172"/>
      <c r="C98" s="342"/>
      <c r="D98" s="172"/>
      <c r="E98" s="135"/>
      <c r="F98" s="172"/>
      <c r="G98" s="172"/>
      <c r="H98" s="115"/>
      <c r="I98" s="172"/>
      <c r="J98" s="172"/>
    </row>
    <row r="99" spans="1:10" ht="15" customHeight="1" x14ac:dyDescent="0.25">
      <c r="A99" s="238">
        <v>97</v>
      </c>
      <c r="B99" s="172"/>
      <c r="C99" s="342"/>
      <c r="D99" s="172"/>
      <c r="E99" s="135"/>
      <c r="F99" s="172"/>
      <c r="G99" s="172"/>
      <c r="H99" s="115"/>
      <c r="I99" s="172"/>
      <c r="J99" s="172"/>
    </row>
    <row r="100" spans="1:10" ht="15" customHeight="1" x14ac:dyDescent="0.25">
      <c r="A100" s="238">
        <v>98</v>
      </c>
      <c r="B100" s="172"/>
      <c r="C100" s="342"/>
      <c r="D100" s="172"/>
      <c r="E100" s="135"/>
      <c r="F100" s="172"/>
      <c r="G100" s="172"/>
      <c r="H100" s="115"/>
      <c r="I100" s="172"/>
      <c r="J100" s="172"/>
    </row>
    <row r="101" spans="1:10" ht="15" customHeight="1" x14ac:dyDescent="0.25">
      <c r="A101" s="238">
        <v>99</v>
      </c>
      <c r="B101" s="172"/>
      <c r="C101" s="342"/>
      <c r="D101" s="172"/>
      <c r="E101" s="135"/>
      <c r="F101" s="172"/>
      <c r="G101" s="172"/>
      <c r="H101" s="115"/>
      <c r="I101" s="172"/>
      <c r="J101" s="172"/>
    </row>
    <row r="102" spans="1:10" ht="15" customHeight="1" x14ac:dyDescent="0.25">
      <c r="A102" s="238">
        <v>100</v>
      </c>
      <c r="B102" s="172"/>
      <c r="C102" s="342"/>
      <c r="D102" s="172"/>
      <c r="E102" s="135"/>
      <c r="F102" s="172"/>
      <c r="G102" s="172"/>
      <c r="H102" s="115"/>
      <c r="I102" s="172"/>
      <c r="J102" s="172"/>
    </row>
    <row r="103" spans="1:10" ht="15" customHeight="1" x14ac:dyDescent="0.25">
      <c r="A103" s="238">
        <v>101</v>
      </c>
      <c r="B103" s="172"/>
      <c r="C103" s="342"/>
      <c r="D103" s="172"/>
      <c r="E103" s="135"/>
      <c r="F103" s="172"/>
      <c r="G103" s="172"/>
      <c r="H103" s="115"/>
      <c r="I103" s="172"/>
      <c r="J103" s="172"/>
    </row>
    <row r="104" spans="1:10" ht="15" customHeight="1" x14ac:dyDescent="0.25">
      <c r="A104" s="238">
        <v>102</v>
      </c>
      <c r="B104" s="172"/>
      <c r="C104" s="342"/>
      <c r="D104" s="172"/>
      <c r="E104" s="135"/>
      <c r="F104" s="172"/>
      <c r="G104" s="172"/>
      <c r="H104" s="115"/>
      <c r="I104" s="172"/>
      <c r="J104" s="172"/>
    </row>
    <row r="105" spans="1:10" ht="15" customHeight="1" x14ac:dyDescent="0.25">
      <c r="A105" s="238">
        <v>103</v>
      </c>
      <c r="B105" s="172"/>
      <c r="C105" s="342"/>
      <c r="D105" s="172"/>
      <c r="E105" s="135"/>
      <c r="F105" s="172"/>
      <c r="G105" s="172"/>
      <c r="H105" s="115"/>
      <c r="I105" s="172"/>
      <c r="J105" s="172"/>
    </row>
    <row r="106" spans="1:10" ht="15" customHeight="1" x14ac:dyDescent="0.25">
      <c r="A106" s="238">
        <v>104</v>
      </c>
      <c r="B106" s="172"/>
      <c r="C106" s="342"/>
      <c r="D106" s="172"/>
      <c r="E106" s="135"/>
      <c r="F106" s="172"/>
      <c r="G106" s="172"/>
      <c r="H106" s="115"/>
      <c r="I106" s="172"/>
      <c r="J106" s="172"/>
    </row>
    <row r="107" spans="1:10" ht="15" customHeight="1" x14ac:dyDescent="0.25">
      <c r="A107" s="238">
        <v>105</v>
      </c>
      <c r="B107" s="172"/>
      <c r="C107" s="342"/>
      <c r="D107" s="172"/>
      <c r="E107" s="135"/>
      <c r="F107" s="172"/>
      <c r="G107" s="172"/>
      <c r="H107" s="115"/>
      <c r="I107" s="172"/>
      <c r="J107" s="172"/>
    </row>
    <row r="108" spans="1:10" ht="15" customHeight="1" x14ac:dyDescent="0.25">
      <c r="A108" s="238">
        <v>106</v>
      </c>
      <c r="B108" s="172"/>
      <c r="C108" s="342"/>
      <c r="D108" s="172"/>
      <c r="E108" s="135"/>
      <c r="F108" s="172"/>
      <c r="G108" s="172"/>
      <c r="H108" s="115"/>
      <c r="I108" s="172"/>
      <c r="J108" s="172"/>
    </row>
    <row r="109" spans="1:10" ht="15" customHeight="1" x14ac:dyDescent="0.25">
      <c r="A109" s="238">
        <v>107</v>
      </c>
      <c r="B109" s="172"/>
      <c r="C109" s="342"/>
      <c r="D109" s="172"/>
      <c r="E109" s="135"/>
      <c r="F109" s="172"/>
      <c r="G109" s="172"/>
      <c r="H109" s="115"/>
      <c r="I109" s="172"/>
      <c r="J109" s="172"/>
    </row>
    <row r="110" spans="1:10" ht="15" customHeight="1" x14ac:dyDescent="0.25">
      <c r="A110" s="238">
        <v>108</v>
      </c>
      <c r="B110" s="172"/>
      <c r="C110" s="342"/>
      <c r="D110" s="172"/>
      <c r="E110" s="135"/>
      <c r="F110" s="172"/>
      <c r="G110" s="172"/>
      <c r="H110" s="115"/>
      <c r="I110" s="172"/>
      <c r="J110" s="172"/>
    </row>
    <row r="111" spans="1:10" ht="15" customHeight="1" x14ac:dyDescent="0.25">
      <c r="A111" s="238">
        <v>109</v>
      </c>
      <c r="B111" s="172"/>
      <c r="C111" s="342"/>
      <c r="D111" s="172"/>
      <c r="E111" s="135"/>
      <c r="F111" s="172"/>
      <c r="G111" s="172"/>
      <c r="H111" s="115"/>
      <c r="I111" s="172"/>
      <c r="J111" s="172"/>
    </row>
    <row r="112" spans="1:10" ht="15" customHeight="1" x14ac:dyDescent="0.25">
      <c r="A112" s="238">
        <v>110</v>
      </c>
      <c r="B112" s="172"/>
      <c r="C112" s="342"/>
      <c r="D112" s="172"/>
      <c r="E112" s="135"/>
      <c r="F112" s="172"/>
      <c r="G112" s="172"/>
      <c r="H112" s="115"/>
      <c r="I112" s="172"/>
      <c r="J112" s="172"/>
    </row>
    <row r="113" spans="1:11" x14ac:dyDescent="0.25">
      <c r="A113" s="238">
        <v>111</v>
      </c>
      <c r="B113" s="172"/>
      <c r="C113" s="342"/>
      <c r="D113" s="172"/>
      <c r="E113" s="135"/>
      <c r="F113" s="172"/>
      <c r="G113" s="172"/>
      <c r="H113" s="115"/>
      <c r="I113" s="172"/>
      <c r="J113" s="172"/>
    </row>
    <row r="114" spans="1:11" ht="15" customHeight="1" x14ac:dyDescent="0.25">
      <c r="A114" s="238">
        <v>112</v>
      </c>
      <c r="B114" s="172"/>
      <c r="C114" s="342"/>
      <c r="D114" s="172"/>
      <c r="E114" s="135"/>
      <c r="F114" s="172"/>
      <c r="G114" s="172"/>
      <c r="H114" s="115"/>
      <c r="I114" s="172"/>
      <c r="J114" s="172"/>
    </row>
    <row r="115" spans="1:11" ht="15" customHeight="1" x14ac:dyDescent="0.25">
      <c r="A115" s="238">
        <v>113</v>
      </c>
      <c r="B115" s="172"/>
      <c r="C115" s="342"/>
      <c r="D115" s="172"/>
      <c r="E115" s="135"/>
      <c r="F115" s="172"/>
      <c r="G115" s="172"/>
      <c r="H115" s="115"/>
      <c r="I115" s="172"/>
      <c r="J115" s="172"/>
    </row>
    <row r="116" spans="1:11" ht="15" customHeight="1" x14ac:dyDescent="0.25">
      <c r="A116" s="238">
        <v>114</v>
      </c>
      <c r="B116" s="172"/>
      <c r="C116" s="342"/>
      <c r="D116" s="172"/>
      <c r="E116" s="135"/>
      <c r="F116" s="172"/>
      <c r="G116" s="172"/>
      <c r="H116" s="115"/>
      <c r="I116" s="172"/>
      <c r="J116" s="172"/>
    </row>
    <row r="117" spans="1:11" ht="15" customHeight="1" x14ac:dyDescent="0.25">
      <c r="A117" s="238">
        <v>115</v>
      </c>
      <c r="B117" s="172"/>
      <c r="C117" s="342"/>
      <c r="D117" s="172"/>
      <c r="E117" s="135"/>
      <c r="F117" s="172"/>
      <c r="G117" s="172"/>
      <c r="H117" s="115"/>
      <c r="I117" s="172"/>
      <c r="J117" s="172"/>
    </row>
    <row r="118" spans="1:11" ht="15" customHeight="1" x14ac:dyDescent="0.25">
      <c r="A118" s="238">
        <v>116</v>
      </c>
      <c r="B118" s="172"/>
      <c r="C118" s="342"/>
      <c r="D118" s="172"/>
      <c r="E118" s="135"/>
      <c r="F118" s="172"/>
      <c r="G118" s="172"/>
      <c r="H118" s="115"/>
      <c r="I118" s="172"/>
      <c r="J118" s="172"/>
    </row>
    <row r="119" spans="1:11" ht="15" customHeight="1" x14ac:dyDescent="0.25">
      <c r="A119" s="238">
        <v>117</v>
      </c>
      <c r="B119" s="172"/>
      <c r="C119" s="342"/>
      <c r="D119" s="172"/>
      <c r="E119" s="135"/>
      <c r="F119" s="172"/>
      <c r="G119" s="172"/>
      <c r="H119" s="115"/>
      <c r="I119" s="172"/>
      <c r="J119" s="172"/>
    </row>
    <row r="120" spans="1:11" ht="15" customHeight="1" x14ac:dyDescent="0.25">
      <c r="A120" s="238">
        <v>118</v>
      </c>
      <c r="B120" s="172"/>
      <c r="C120" s="342"/>
      <c r="D120" s="172"/>
      <c r="E120" s="135"/>
      <c r="F120" s="172"/>
      <c r="G120" s="172"/>
      <c r="H120" s="115"/>
      <c r="I120" s="172"/>
      <c r="J120" s="172"/>
      <c r="K120" s="225"/>
    </row>
    <row r="121" spans="1:11" ht="15" customHeight="1" x14ac:dyDescent="0.25">
      <c r="A121" s="238">
        <v>119</v>
      </c>
      <c r="B121" s="172"/>
      <c r="C121" s="342"/>
      <c r="D121" s="172"/>
      <c r="E121" s="135"/>
      <c r="F121" s="172"/>
      <c r="G121" s="172"/>
      <c r="H121" s="115"/>
      <c r="I121" s="172"/>
      <c r="J121" s="172"/>
      <c r="K121" s="335"/>
    </row>
    <row r="122" spans="1:11" ht="15" customHeight="1" x14ac:dyDescent="0.25">
      <c r="A122" s="238">
        <v>120</v>
      </c>
      <c r="B122" s="172"/>
      <c r="C122" s="342"/>
      <c r="D122" s="172"/>
      <c r="E122" s="135"/>
      <c r="F122" s="172"/>
      <c r="G122" s="172"/>
      <c r="H122" s="115"/>
      <c r="I122" s="172"/>
      <c r="J122" s="172"/>
      <c r="K122" s="335"/>
    </row>
    <row r="123" spans="1:11" ht="15" customHeight="1" x14ac:dyDescent="0.25">
      <c r="A123" s="238">
        <v>121</v>
      </c>
      <c r="B123" s="172"/>
      <c r="C123" s="342"/>
      <c r="D123" s="172"/>
      <c r="E123" s="135"/>
      <c r="F123" s="172"/>
      <c r="G123" s="172"/>
      <c r="H123" s="115"/>
      <c r="I123" s="172"/>
      <c r="J123" s="172"/>
      <c r="K123" s="225"/>
    </row>
    <row r="124" spans="1:11" ht="15" customHeight="1" x14ac:dyDescent="0.25">
      <c r="A124" s="238">
        <v>122</v>
      </c>
      <c r="B124" s="172"/>
      <c r="C124" s="342"/>
      <c r="D124" s="172"/>
      <c r="E124" s="135"/>
      <c r="F124" s="172"/>
      <c r="G124" s="172"/>
      <c r="H124" s="115"/>
      <c r="I124" s="172"/>
      <c r="J124" s="172"/>
    </row>
    <row r="125" spans="1:11" ht="15" customHeight="1" x14ac:dyDescent="0.25">
      <c r="A125" s="238">
        <v>123</v>
      </c>
      <c r="B125" s="172"/>
      <c r="C125" s="342"/>
      <c r="D125" s="172"/>
      <c r="E125" s="135"/>
      <c r="F125" s="172"/>
      <c r="G125" s="172"/>
      <c r="H125" s="115"/>
      <c r="I125" s="172"/>
      <c r="J125" s="172"/>
    </row>
    <row r="126" spans="1:11" ht="15" customHeight="1" x14ac:dyDescent="0.25">
      <c r="A126" s="238">
        <v>124</v>
      </c>
      <c r="B126" s="172"/>
      <c r="C126" s="342"/>
      <c r="D126" s="172"/>
      <c r="E126" s="135"/>
      <c r="F126" s="172"/>
      <c r="G126" s="172"/>
      <c r="H126" s="115"/>
      <c r="I126" s="172"/>
      <c r="J126" s="172"/>
    </row>
    <row r="127" spans="1:11" ht="15" customHeight="1" x14ac:dyDescent="0.25">
      <c r="A127" s="238">
        <v>125</v>
      </c>
      <c r="B127" s="172"/>
      <c r="C127" s="342"/>
      <c r="D127" s="172"/>
      <c r="E127" s="135"/>
      <c r="F127" s="172"/>
      <c r="G127" s="172"/>
      <c r="H127" s="115"/>
      <c r="I127" s="172"/>
      <c r="J127" s="172"/>
    </row>
    <row r="128" spans="1:11" ht="15" customHeight="1" x14ac:dyDescent="0.25">
      <c r="A128" s="238">
        <v>126</v>
      </c>
      <c r="B128" s="172"/>
      <c r="C128" s="342"/>
      <c r="D128" s="172"/>
      <c r="E128" s="135"/>
      <c r="F128" s="172"/>
      <c r="G128" s="172"/>
      <c r="H128" s="115"/>
      <c r="I128" s="172"/>
      <c r="J128" s="172"/>
    </row>
    <row r="129" spans="1:10" ht="15" customHeight="1" x14ac:dyDescent="0.25">
      <c r="A129" s="238">
        <v>127</v>
      </c>
      <c r="B129" s="172"/>
      <c r="C129" s="342"/>
      <c r="D129" s="172"/>
      <c r="E129" s="135"/>
      <c r="F129" s="172"/>
      <c r="G129" s="172"/>
      <c r="H129" s="115"/>
      <c r="I129" s="172"/>
      <c r="J129" s="172"/>
    </row>
    <row r="130" spans="1:10" ht="15" customHeight="1" x14ac:dyDescent="0.25">
      <c r="A130" s="238">
        <v>128</v>
      </c>
      <c r="B130" s="172"/>
      <c r="C130" s="342"/>
      <c r="D130" s="172"/>
      <c r="E130" s="135"/>
      <c r="F130" s="172"/>
      <c r="G130" s="172"/>
      <c r="H130" s="115"/>
      <c r="I130" s="172"/>
      <c r="J130" s="172"/>
    </row>
    <row r="131" spans="1:10" ht="15" customHeight="1" x14ac:dyDescent="0.25">
      <c r="A131" s="238">
        <v>129</v>
      </c>
      <c r="B131" s="172"/>
      <c r="C131" s="342"/>
      <c r="D131" s="172"/>
      <c r="E131" s="135"/>
      <c r="F131" s="172"/>
      <c r="G131" s="172"/>
      <c r="H131" s="115"/>
      <c r="I131" s="172"/>
      <c r="J131" s="172"/>
    </row>
    <row r="132" spans="1:10" ht="15" customHeight="1" x14ac:dyDescent="0.25">
      <c r="A132" s="238">
        <v>130</v>
      </c>
      <c r="B132" s="172"/>
      <c r="C132" s="342"/>
      <c r="D132" s="172"/>
      <c r="E132" s="135"/>
      <c r="F132" s="172"/>
      <c r="G132" s="172"/>
      <c r="H132" s="115"/>
      <c r="I132" s="172"/>
      <c r="J132" s="172"/>
    </row>
    <row r="133" spans="1:10" ht="15" customHeight="1" x14ac:dyDescent="0.25">
      <c r="A133" s="238">
        <v>131</v>
      </c>
      <c r="B133" s="172"/>
      <c r="C133" s="342"/>
      <c r="D133" s="172"/>
      <c r="E133" s="135"/>
      <c r="F133" s="172"/>
      <c r="G133" s="172"/>
      <c r="H133" s="115"/>
      <c r="I133" s="172"/>
      <c r="J133" s="172"/>
    </row>
    <row r="134" spans="1:10" ht="15" customHeight="1" x14ac:dyDescent="0.25">
      <c r="A134" s="238">
        <v>132</v>
      </c>
      <c r="B134" s="172"/>
      <c r="C134" s="342"/>
      <c r="D134" s="172"/>
      <c r="E134" s="135"/>
      <c r="F134" s="172"/>
      <c r="G134" s="172"/>
      <c r="H134" s="115"/>
      <c r="I134" s="172"/>
      <c r="J134" s="172"/>
    </row>
    <row r="135" spans="1:10" ht="15" customHeight="1" x14ac:dyDescent="0.25">
      <c r="A135" s="238">
        <v>133</v>
      </c>
      <c r="B135" s="172"/>
      <c r="C135" s="342"/>
      <c r="D135" s="172"/>
      <c r="E135" s="135"/>
      <c r="F135" s="172"/>
      <c r="G135" s="172"/>
      <c r="H135" s="115"/>
      <c r="I135" s="172"/>
      <c r="J135" s="172"/>
    </row>
    <row r="136" spans="1:10" ht="15" customHeight="1" x14ac:dyDescent="0.25">
      <c r="A136" s="238">
        <v>134</v>
      </c>
      <c r="B136" s="172"/>
      <c r="C136" s="342"/>
      <c r="D136" s="172"/>
      <c r="E136" s="135"/>
      <c r="F136" s="172"/>
      <c r="G136" s="172"/>
      <c r="H136" s="115"/>
      <c r="I136" s="172"/>
      <c r="J136" s="172"/>
    </row>
    <row r="137" spans="1:10" ht="15" customHeight="1" x14ac:dyDescent="0.25">
      <c r="A137" s="238">
        <v>135</v>
      </c>
      <c r="B137" s="172"/>
      <c r="C137" s="342"/>
      <c r="D137" s="172"/>
      <c r="E137" s="135"/>
      <c r="F137" s="172"/>
      <c r="G137" s="172"/>
      <c r="H137" s="115"/>
      <c r="I137" s="172"/>
      <c r="J137" s="172"/>
    </row>
    <row r="138" spans="1:10" ht="15" customHeight="1" x14ac:dyDescent="0.25">
      <c r="A138" s="238">
        <v>136</v>
      </c>
      <c r="B138" s="172"/>
      <c r="C138" s="342"/>
      <c r="D138" s="172"/>
      <c r="E138" s="135"/>
      <c r="F138" s="172"/>
      <c r="G138" s="172"/>
      <c r="H138" s="115"/>
      <c r="I138" s="172"/>
      <c r="J138" s="172"/>
    </row>
    <row r="139" spans="1:10" ht="15" customHeight="1" x14ac:dyDescent="0.25">
      <c r="A139" s="238">
        <v>137</v>
      </c>
      <c r="B139" s="67"/>
      <c r="C139" s="343"/>
      <c r="D139" s="67"/>
      <c r="E139" s="135"/>
      <c r="F139" s="115"/>
      <c r="G139" s="70"/>
      <c r="H139" s="115"/>
      <c r="I139" s="172"/>
      <c r="J139" s="172"/>
    </row>
    <row r="140" spans="1:10" ht="15" customHeight="1" x14ac:dyDescent="0.25">
      <c r="A140" s="238">
        <v>138</v>
      </c>
      <c r="B140" s="67"/>
      <c r="C140" s="343"/>
      <c r="D140" s="67"/>
      <c r="E140" s="135"/>
      <c r="F140" s="115"/>
      <c r="G140" s="70"/>
      <c r="H140" s="115"/>
      <c r="I140" s="172"/>
      <c r="J140" s="172"/>
    </row>
    <row r="141" spans="1:10" ht="15" customHeight="1" x14ac:dyDescent="0.25">
      <c r="A141" s="238">
        <v>139</v>
      </c>
      <c r="B141" s="67"/>
      <c r="C141" s="343"/>
      <c r="D141" s="67"/>
      <c r="E141" s="135"/>
      <c r="F141" s="115"/>
      <c r="G141" s="70"/>
      <c r="H141" s="115"/>
      <c r="I141" s="172"/>
      <c r="J141" s="172"/>
    </row>
    <row r="142" spans="1:10" ht="15" customHeight="1" x14ac:dyDescent="0.25">
      <c r="A142" s="238">
        <v>140</v>
      </c>
      <c r="B142" s="67"/>
      <c r="C142" s="343"/>
      <c r="D142" s="67"/>
      <c r="E142" s="135"/>
      <c r="F142" s="115"/>
      <c r="G142" s="70"/>
      <c r="H142" s="115"/>
      <c r="I142" s="172"/>
      <c r="J142" s="172"/>
    </row>
    <row r="143" spans="1:10" ht="15" customHeight="1" x14ac:dyDescent="0.25">
      <c r="A143" s="238">
        <v>141</v>
      </c>
      <c r="B143" s="67"/>
      <c r="C143" s="343"/>
      <c r="D143" s="67"/>
      <c r="E143" s="135"/>
      <c r="F143" s="115"/>
      <c r="G143" s="70"/>
      <c r="H143" s="115"/>
      <c r="I143" s="172"/>
      <c r="J143" s="172"/>
    </row>
    <row r="144" spans="1:10" x14ac:dyDescent="0.25">
      <c r="A144" s="238">
        <v>142</v>
      </c>
      <c r="B144" s="172"/>
      <c r="C144" s="342"/>
      <c r="D144" s="172"/>
      <c r="E144" s="135"/>
      <c r="F144" s="172"/>
      <c r="G144" s="172"/>
      <c r="H144" s="115"/>
      <c r="I144" s="172"/>
      <c r="J144" s="172"/>
    </row>
    <row r="145" spans="1:10" x14ac:dyDescent="0.25">
      <c r="A145" s="238">
        <v>143</v>
      </c>
      <c r="B145" s="172"/>
      <c r="C145" s="342"/>
      <c r="D145" s="172"/>
      <c r="E145" s="135"/>
      <c r="F145" s="172"/>
      <c r="G145" s="172"/>
      <c r="H145" s="115"/>
      <c r="I145" s="172"/>
      <c r="J145" s="172"/>
    </row>
    <row r="146" spans="1:10" x14ac:dyDescent="0.25">
      <c r="A146" s="238">
        <v>144</v>
      </c>
      <c r="B146" s="172"/>
      <c r="C146" s="342"/>
      <c r="D146" s="172"/>
      <c r="E146" s="135"/>
      <c r="F146" s="172"/>
      <c r="G146" s="172"/>
      <c r="H146" s="115"/>
      <c r="I146" s="172"/>
      <c r="J146" s="172"/>
    </row>
    <row r="147" spans="1:10" x14ac:dyDescent="0.25">
      <c r="A147" s="238">
        <v>145</v>
      </c>
      <c r="B147" s="172"/>
      <c r="C147" s="342"/>
      <c r="D147" s="172"/>
      <c r="E147" s="135"/>
      <c r="F147" s="172"/>
      <c r="G147" s="172"/>
      <c r="H147" s="115"/>
      <c r="I147" s="172"/>
      <c r="J147" s="172"/>
    </row>
    <row r="148" spans="1:10" x14ac:dyDescent="0.25">
      <c r="A148" s="238">
        <v>146</v>
      </c>
      <c r="B148" s="172"/>
      <c r="C148" s="342"/>
      <c r="D148" s="172"/>
      <c r="E148" s="135"/>
      <c r="F148" s="172"/>
      <c r="G148" s="172"/>
      <c r="H148" s="115"/>
      <c r="I148" s="172"/>
      <c r="J148" s="172"/>
    </row>
    <row r="149" spans="1:10" x14ac:dyDescent="0.25">
      <c r="A149" s="238">
        <v>147</v>
      </c>
      <c r="B149" s="172"/>
      <c r="C149" s="342"/>
      <c r="D149" s="172"/>
      <c r="E149" s="135"/>
      <c r="F149" s="172"/>
      <c r="G149" s="172"/>
      <c r="H149" s="115"/>
      <c r="I149" s="172"/>
      <c r="J149" s="172"/>
    </row>
    <row r="150" spans="1:10" x14ac:dyDescent="0.25">
      <c r="A150" s="238">
        <v>148</v>
      </c>
      <c r="B150" s="172"/>
      <c r="C150" s="342"/>
      <c r="D150" s="172"/>
      <c r="E150" s="135"/>
      <c r="F150" s="172"/>
      <c r="G150" s="172"/>
      <c r="H150" s="115"/>
      <c r="I150" s="172"/>
      <c r="J150" s="172"/>
    </row>
    <row r="151" spans="1:10" x14ac:dyDescent="0.25">
      <c r="A151" s="238">
        <v>149</v>
      </c>
      <c r="B151" s="172"/>
      <c r="C151" s="342"/>
      <c r="D151" s="172"/>
      <c r="E151" s="135"/>
      <c r="F151" s="172"/>
      <c r="G151" s="172"/>
      <c r="H151" s="115"/>
      <c r="I151" s="172"/>
      <c r="J151" s="172"/>
    </row>
    <row r="152" spans="1:10" x14ac:dyDescent="0.25">
      <c r="A152" s="238">
        <v>150</v>
      </c>
      <c r="B152" s="172"/>
      <c r="C152" s="342"/>
      <c r="D152" s="172"/>
      <c r="E152" s="135"/>
      <c r="F152" s="172"/>
      <c r="G152" s="172"/>
      <c r="H152" s="115"/>
      <c r="I152" s="172"/>
      <c r="J152" s="172"/>
    </row>
    <row r="153" spans="1:10" x14ac:dyDescent="0.25">
      <c r="A153" s="238">
        <v>151</v>
      </c>
      <c r="B153" s="172"/>
      <c r="C153" s="342"/>
      <c r="D153" s="172"/>
      <c r="E153" s="135"/>
      <c r="F153" s="172"/>
      <c r="G153" s="172"/>
      <c r="H153" s="115"/>
      <c r="I153" s="172"/>
      <c r="J153" s="172"/>
    </row>
    <row r="154" spans="1:10" x14ac:dyDescent="0.25">
      <c r="A154" s="238">
        <v>152</v>
      </c>
      <c r="B154" s="172"/>
      <c r="C154" s="342"/>
      <c r="D154" s="172"/>
      <c r="E154" s="135"/>
      <c r="F154" s="172"/>
      <c r="G154" s="172"/>
      <c r="H154" s="115"/>
      <c r="I154" s="172"/>
      <c r="J154" s="172"/>
    </row>
    <row r="155" spans="1:10" x14ac:dyDescent="0.25">
      <c r="A155" s="238">
        <v>153</v>
      </c>
      <c r="B155" s="172"/>
      <c r="C155" s="342"/>
      <c r="D155" s="172"/>
      <c r="E155" s="135"/>
      <c r="F155" s="172"/>
      <c r="G155" s="172"/>
      <c r="H155" s="115"/>
      <c r="I155" s="172"/>
      <c r="J155" s="172"/>
    </row>
    <row r="156" spans="1:10" x14ac:dyDescent="0.25">
      <c r="A156" s="238">
        <v>154</v>
      </c>
      <c r="B156" s="172"/>
      <c r="C156" s="342"/>
      <c r="D156" s="172"/>
      <c r="E156" s="135"/>
      <c r="F156" s="172"/>
      <c r="G156" s="172"/>
      <c r="H156" s="115"/>
      <c r="I156" s="172"/>
      <c r="J156" s="172"/>
    </row>
    <row r="157" spans="1:10" x14ac:dyDescent="0.25">
      <c r="A157" s="238">
        <v>155</v>
      </c>
      <c r="B157" s="172"/>
      <c r="C157" s="342"/>
      <c r="D157" s="172"/>
      <c r="E157" s="135"/>
      <c r="F157" s="172"/>
      <c r="G157" s="172"/>
      <c r="H157" s="115"/>
      <c r="I157" s="172"/>
      <c r="J157" s="172"/>
    </row>
    <row r="158" spans="1:10" x14ac:dyDescent="0.25">
      <c r="A158" s="238">
        <v>156</v>
      </c>
      <c r="B158" s="172"/>
      <c r="C158" s="342"/>
      <c r="D158" s="172"/>
      <c r="E158" s="135"/>
      <c r="F158" s="172"/>
      <c r="G158" s="172"/>
      <c r="H158" s="115"/>
      <c r="I158" s="172"/>
      <c r="J158" s="172"/>
    </row>
    <row r="159" spans="1:10" x14ac:dyDescent="0.25">
      <c r="A159" s="238">
        <v>157</v>
      </c>
      <c r="B159" s="172"/>
      <c r="C159" s="342"/>
      <c r="D159" s="172"/>
      <c r="E159" s="135"/>
      <c r="F159" s="172"/>
      <c r="G159" s="172"/>
      <c r="H159" s="115"/>
      <c r="I159" s="172"/>
      <c r="J159" s="172"/>
    </row>
    <row r="160" spans="1:10" x14ac:dyDescent="0.25">
      <c r="A160" s="238">
        <v>158</v>
      </c>
      <c r="B160" s="172"/>
      <c r="C160" s="342"/>
      <c r="D160" s="172"/>
      <c r="E160" s="135"/>
      <c r="F160" s="172"/>
      <c r="G160" s="172"/>
      <c r="H160" s="115"/>
      <c r="I160" s="172"/>
      <c r="J160" s="172"/>
    </row>
    <row r="161" spans="1:10" x14ac:dyDescent="0.25">
      <c r="A161" s="238">
        <v>159</v>
      </c>
      <c r="B161" s="172"/>
      <c r="C161" s="342"/>
      <c r="D161" s="172"/>
      <c r="E161" s="135"/>
      <c r="F161" s="172"/>
      <c r="G161" s="172"/>
      <c r="H161" s="115"/>
      <c r="I161" s="172"/>
      <c r="J161" s="172"/>
    </row>
    <row r="162" spans="1:10" x14ac:dyDescent="0.25">
      <c r="A162" s="238">
        <v>160</v>
      </c>
      <c r="B162" s="172"/>
      <c r="C162" s="342"/>
      <c r="D162" s="172"/>
      <c r="E162" s="135"/>
      <c r="F162" s="172"/>
      <c r="G162" s="172"/>
      <c r="H162" s="115"/>
      <c r="I162" s="172"/>
      <c r="J162" s="172"/>
    </row>
    <row r="163" spans="1:10" x14ac:dyDescent="0.25">
      <c r="A163" s="238">
        <v>161</v>
      </c>
      <c r="B163" s="68"/>
      <c r="C163" s="343"/>
      <c r="D163" s="68"/>
      <c r="E163" s="100"/>
      <c r="F163" s="68"/>
      <c r="G163" s="68"/>
      <c r="H163" s="70"/>
      <c r="I163" s="274"/>
      <c r="J163" s="196"/>
    </row>
    <row r="164" spans="1:10" x14ac:dyDescent="0.25">
      <c r="A164" s="238">
        <v>162</v>
      </c>
      <c r="B164" s="68"/>
      <c r="C164" s="343"/>
      <c r="D164" s="68"/>
      <c r="E164" s="100"/>
      <c r="F164" s="68"/>
      <c r="G164" s="68"/>
      <c r="H164" s="70"/>
      <c r="I164" s="274"/>
      <c r="J164" s="196"/>
    </row>
    <row r="165" spans="1:10" x14ac:dyDescent="0.25">
      <c r="A165" s="238">
        <v>163</v>
      </c>
      <c r="B165" s="68"/>
      <c r="C165" s="343"/>
      <c r="D165" s="68"/>
      <c r="E165" s="100"/>
      <c r="F165" s="68"/>
      <c r="G165" s="68"/>
      <c r="H165" s="70"/>
      <c r="I165" s="274"/>
      <c r="J165" s="196"/>
    </row>
    <row r="166" spans="1:10" x14ac:dyDescent="0.25">
      <c r="A166" s="238">
        <v>164</v>
      </c>
      <c r="B166" s="68"/>
      <c r="C166" s="343"/>
      <c r="D166" s="68"/>
      <c r="E166" s="100"/>
      <c r="F166" s="68"/>
      <c r="G166" s="68"/>
      <c r="H166" s="70"/>
      <c r="I166" s="274"/>
      <c r="J166" s="196"/>
    </row>
    <row r="167" spans="1:10" x14ac:dyDescent="0.25">
      <c r="A167" s="238">
        <v>165</v>
      </c>
      <c r="B167" s="68"/>
      <c r="C167" s="343"/>
      <c r="D167" s="68"/>
      <c r="E167" s="100"/>
      <c r="F167" s="68"/>
      <c r="G167" s="68"/>
      <c r="H167" s="70"/>
      <c r="I167" s="274"/>
      <c r="J167" s="196"/>
    </row>
    <row r="168" spans="1:10" x14ac:dyDescent="0.25">
      <c r="A168" s="238">
        <v>166</v>
      </c>
      <c r="B168" s="68"/>
      <c r="C168" s="343"/>
      <c r="D168" s="68"/>
      <c r="E168" s="100"/>
      <c r="F168" s="68"/>
      <c r="G168" s="68"/>
      <c r="H168" s="70"/>
      <c r="I168" s="274"/>
      <c r="J168" s="196"/>
    </row>
    <row r="169" spans="1:10" x14ac:dyDescent="0.25">
      <c r="A169" s="238">
        <v>167</v>
      </c>
      <c r="B169" s="68"/>
      <c r="C169" s="343"/>
      <c r="D169" s="68"/>
      <c r="E169" s="100"/>
      <c r="F169" s="68"/>
      <c r="G169" s="68"/>
      <c r="H169" s="70"/>
      <c r="I169" s="274"/>
      <c r="J169" s="196"/>
    </row>
    <row r="170" spans="1:10" x14ac:dyDescent="0.25">
      <c r="A170" s="238">
        <v>168</v>
      </c>
      <c r="B170" s="68"/>
      <c r="C170" s="343"/>
      <c r="D170" s="68"/>
      <c r="E170" s="100"/>
      <c r="F170" s="68"/>
      <c r="G170" s="68"/>
      <c r="H170" s="70"/>
      <c r="I170" s="274"/>
      <c r="J170" s="196"/>
    </row>
    <row r="171" spans="1:10" x14ac:dyDescent="0.25">
      <c r="A171" s="238">
        <v>169</v>
      </c>
      <c r="B171" s="68"/>
      <c r="C171" s="343"/>
      <c r="D171" s="68"/>
      <c r="E171" s="100"/>
      <c r="F171" s="68"/>
      <c r="G171" s="68"/>
      <c r="H171" s="70"/>
      <c r="I171" s="274"/>
      <c r="J171" s="196"/>
    </row>
    <row r="172" spans="1:10" x14ac:dyDescent="0.25">
      <c r="A172" s="238">
        <v>170</v>
      </c>
      <c r="B172" s="68"/>
      <c r="C172" s="343"/>
      <c r="D172" s="68"/>
      <c r="E172" s="100"/>
      <c r="F172" s="68"/>
      <c r="G172" s="68"/>
      <c r="H172" s="70"/>
      <c r="I172" s="274"/>
      <c r="J172" s="196"/>
    </row>
    <row r="173" spans="1:10" x14ac:dyDescent="0.25">
      <c r="A173" s="238">
        <v>171</v>
      </c>
      <c r="B173" s="68"/>
      <c r="C173" s="343"/>
      <c r="D173" s="68"/>
      <c r="E173" s="100"/>
      <c r="F173" s="68"/>
      <c r="G173" s="68"/>
      <c r="H173" s="70"/>
      <c r="I173" s="274"/>
      <c r="J173" s="196"/>
    </row>
    <row r="174" spans="1:10" x14ac:dyDescent="0.25">
      <c r="B174" s="68"/>
      <c r="C174" s="343"/>
      <c r="D174" s="68"/>
      <c r="E174" s="100"/>
      <c r="F174" s="68"/>
      <c r="G174" s="68"/>
      <c r="H174" s="70"/>
      <c r="I174" s="274"/>
      <c r="J174" s="196"/>
    </row>
    <row r="175" spans="1:10" x14ac:dyDescent="0.25">
      <c r="B175" s="68"/>
      <c r="C175" s="343"/>
      <c r="D175" s="68"/>
      <c r="E175" s="100"/>
      <c r="F175" s="68"/>
      <c r="G175" s="68"/>
      <c r="H175" s="70"/>
      <c r="I175" s="274"/>
      <c r="J175" s="196"/>
    </row>
    <row r="176" spans="1:10" x14ac:dyDescent="0.25">
      <c r="B176" s="68"/>
      <c r="C176" s="343"/>
      <c r="D176" s="68"/>
      <c r="E176" s="100"/>
      <c r="F176" s="68"/>
      <c r="G176" s="68"/>
      <c r="H176" s="70"/>
      <c r="I176" s="274"/>
      <c r="J176" s="196"/>
    </row>
    <row r="177" spans="2:10" x14ac:dyDescent="0.25">
      <c r="B177" s="68"/>
      <c r="C177" s="343"/>
      <c r="D177" s="68"/>
      <c r="E177" s="100"/>
      <c r="F177" s="68"/>
      <c r="G177" s="68"/>
      <c r="H177" s="70"/>
      <c r="I177" s="274"/>
      <c r="J177" s="196"/>
    </row>
    <row r="178" spans="2:10" x14ac:dyDescent="0.25">
      <c r="B178" s="68"/>
      <c r="C178" s="343"/>
      <c r="D178" s="68"/>
      <c r="E178" s="100"/>
      <c r="F178" s="68"/>
      <c r="G178" s="68"/>
      <c r="H178" s="70"/>
      <c r="I178" s="274"/>
      <c r="J178" s="196"/>
    </row>
    <row r="179" spans="2:10" x14ac:dyDescent="0.25">
      <c r="B179" s="68"/>
      <c r="C179" s="343"/>
      <c r="D179" s="68"/>
      <c r="E179" s="100"/>
      <c r="F179" s="68"/>
      <c r="G179" s="68"/>
      <c r="H179" s="70"/>
      <c r="I179" s="274"/>
      <c r="J179" s="196"/>
    </row>
    <row r="180" spans="2:10" x14ac:dyDescent="0.25">
      <c r="B180" s="68"/>
      <c r="C180" s="343"/>
      <c r="D180" s="68"/>
      <c r="E180" s="100"/>
      <c r="F180" s="68"/>
      <c r="G180" s="68"/>
      <c r="H180" s="70"/>
      <c r="I180" s="274"/>
      <c r="J180" s="196"/>
    </row>
    <row r="181" spans="2:10" x14ac:dyDescent="0.25">
      <c r="B181" s="68"/>
      <c r="C181" s="343"/>
      <c r="D181" s="68"/>
      <c r="E181" s="100"/>
      <c r="F181" s="68"/>
      <c r="G181" s="68"/>
      <c r="H181" s="70"/>
      <c r="I181" s="274"/>
      <c r="J181" s="196"/>
    </row>
    <row r="182" spans="2:10" x14ac:dyDescent="0.25">
      <c r="B182" s="68"/>
      <c r="C182" s="343"/>
      <c r="D182" s="68"/>
      <c r="E182" s="100"/>
      <c r="F182" s="68"/>
      <c r="G182" s="68"/>
      <c r="H182" s="70"/>
      <c r="I182" s="274"/>
      <c r="J182" s="196"/>
    </row>
    <row r="183" spans="2:10" x14ac:dyDescent="0.25">
      <c r="B183" s="68"/>
      <c r="C183" s="343"/>
      <c r="D183" s="68"/>
      <c r="E183" s="100"/>
      <c r="F183" s="68"/>
      <c r="G183" s="68"/>
      <c r="H183" s="70"/>
      <c r="I183" s="274"/>
      <c r="J183" s="196"/>
    </row>
    <row r="184" spans="2:10" x14ac:dyDescent="0.25">
      <c r="B184" s="68"/>
      <c r="C184" s="343"/>
      <c r="D184" s="68"/>
      <c r="E184" s="100"/>
      <c r="F184" s="68"/>
      <c r="G184" s="68"/>
      <c r="H184" s="70"/>
      <c r="I184" s="274"/>
      <c r="J184" s="196"/>
    </row>
    <row r="185" spans="2:10" x14ac:dyDescent="0.25">
      <c r="B185" s="68"/>
      <c r="C185" s="343"/>
      <c r="D185" s="68"/>
      <c r="E185" s="100"/>
      <c r="F185" s="68"/>
      <c r="G185" s="68"/>
      <c r="H185" s="70"/>
      <c r="I185" s="274"/>
      <c r="J185" s="196"/>
    </row>
    <row r="186" spans="2:10" x14ac:dyDescent="0.25">
      <c r="B186" s="68"/>
      <c r="C186" s="343"/>
      <c r="D186" s="68"/>
      <c r="E186" s="100"/>
      <c r="F186" s="68"/>
      <c r="G186" s="68"/>
      <c r="H186" s="70"/>
      <c r="I186" s="274"/>
      <c r="J186" s="196"/>
    </row>
    <row r="187" spans="2:10" x14ac:dyDescent="0.25">
      <c r="B187" s="68"/>
      <c r="C187" s="343"/>
      <c r="D187" s="68"/>
      <c r="E187" s="100"/>
      <c r="F187" s="68"/>
      <c r="G187" s="68"/>
      <c r="H187" s="70"/>
      <c r="I187" s="274"/>
      <c r="J187" s="196"/>
    </row>
    <row r="188" spans="2:10" x14ac:dyDescent="0.25">
      <c r="B188" s="68"/>
      <c r="C188" s="343"/>
      <c r="D188" s="68"/>
      <c r="E188" s="100"/>
      <c r="F188" s="68"/>
      <c r="G188" s="68"/>
      <c r="H188" s="70"/>
      <c r="I188" s="274"/>
      <c r="J188" s="196"/>
    </row>
    <row r="189" spans="2:10" x14ac:dyDescent="0.25">
      <c r="B189" s="68"/>
      <c r="C189" s="343"/>
      <c r="D189" s="68"/>
      <c r="E189" s="100"/>
      <c r="F189" s="68"/>
      <c r="G189" s="68"/>
      <c r="H189" s="70"/>
      <c r="I189" s="274"/>
      <c r="J189" s="196"/>
    </row>
    <row r="190" spans="2:10" x14ac:dyDescent="0.25">
      <c r="B190" s="68"/>
      <c r="C190" s="343"/>
      <c r="D190" s="68"/>
      <c r="E190" s="100"/>
      <c r="F190" s="68"/>
      <c r="G190" s="68"/>
      <c r="H190" s="70"/>
      <c r="I190" s="274"/>
      <c r="J190" s="196"/>
    </row>
    <row r="191" spans="2:10" x14ac:dyDescent="0.25">
      <c r="B191" s="68"/>
      <c r="C191" s="343"/>
      <c r="D191" s="68"/>
      <c r="E191" s="100"/>
      <c r="F191" s="68"/>
      <c r="G191" s="68"/>
      <c r="H191" s="70"/>
      <c r="I191" s="274"/>
      <c r="J191" s="196"/>
    </row>
    <row r="192" spans="2:10" x14ac:dyDescent="0.25">
      <c r="B192" s="68"/>
      <c r="C192" s="343"/>
      <c r="D192" s="68"/>
      <c r="E192" s="100"/>
      <c r="F192" s="68"/>
      <c r="G192" s="68"/>
      <c r="H192" s="70"/>
      <c r="I192" s="274"/>
      <c r="J192" s="196"/>
    </row>
    <row r="193" spans="2:10" x14ac:dyDescent="0.25">
      <c r="B193" s="68"/>
      <c r="C193" s="343"/>
      <c r="D193" s="68"/>
      <c r="E193" s="100"/>
      <c r="F193" s="68"/>
      <c r="G193" s="68"/>
      <c r="H193" s="70"/>
      <c r="I193" s="274"/>
      <c r="J193" s="196"/>
    </row>
    <row r="194" spans="2:10" x14ac:dyDescent="0.25">
      <c r="B194" s="68"/>
      <c r="C194" s="343"/>
      <c r="D194" s="68"/>
      <c r="E194" s="100"/>
      <c r="F194" s="68"/>
      <c r="G194" s="68"/>
      <c r="H194" s="70"/>
      <c r="I194" s="274"/>
      <c r="J194" s="196"/>
    </row>
    <row r="195" spans="2:10" x14ac:dyDescent="0.25">
      <c r="B195" s="68"/>
      <c r="C195" s="343"/>
      <c r="D195" s="68"/>
      <c r="E195" s="100"/>
      <c r="F195" s="68"/>
      <c r="G195" s="68"/>
      <c r="H195" s="70"/>
      <c r="I195" s="274"/>
      <c r="J195" s="196"/>
    </row>
    <row r="196" spans="2:10" x14ac:dyDescent="0.25">
      <c r="B196" s="68"/>
      <c r="C196" s="343"/>
      <c r="D196" s="68"/>
      <c r="E196" s="100"/>
      <c r="F196" s="68"/>
      <c r="G196" s="68"/>
      <c r="H196" s="70"/>
      <c r="I196" s="274"/>
      <c r="J196" s="196"/>
    </row>
    <row r="197" spans="2:10" x14ac:dyDescent="0.25">
      <c r="B197" s="68"/>
      <c r="C197" s="343"/>
      <c r="D197" s="68"/>
      <c r="E197" s="100"/>
      <c r="F197" s="68"/>
      <c r="G197" s="68"/>
      <c r="H197" s="70"/>
      <c r="I197" s="274"/>
      <c r="J197" s="196"/>
    </row>
    <row r="198" spans="2:10" x14ac:dyDescent="0.25">
      <c r="B198" s="68"/>
      <c r="C198" s="343"/>
      <c r="D198" s="68"/>
      <c r="E198" s="100"/>
      <c r="F198" s="68"/>
      <c r="G198" s="68"/>
      <c r="H198" s="70"/>
      <c r="I198" s="274"/>
      <c r="J198" s="196"/>
    </row>
    <row r="199" spans="2:10" x14ac:dyDescent="0.25">
      <c r="B199" s="68"/>
      <c r="C199" s="343"/>
      <c r="D199" s="68"/>
      <c r="E199" s="100"/>
      <c r="F199" s="68"/>
      <c r="G199" s="68"/>
      <c r="H199" s="70"/>
      <c r="I199" s="274"/>
      <c r="J199" s="196"/>
    </row>
    <row r="200" spans="2:10" x14ac:dyDescent="0.25">
      <c r="B200" s="68"/>
      <c r="C200" s="343"/>
      <c r="D200" s="68"/>
      <c r="E200" s="100"/>
      <c r="F200" s="68"/>
      <c r="G200" s="68"/>
      <c r="H200" s="70"/>
      <c r="I200" s="274"/>
      <c r="J200" s="196"/>
    </row>
  </sheetData>
  <autoFilter ref="B2:H173"/>
  <mergeCells count="2">
    <mergeCell ref="K29:K30"/>
    <mergeCell ref="K32:K33"/>
  </mergeCells>
  <pageMargins left="0.70866141732283472" right="0.70866141732283472" top="0.74803149606299213" bottom="0.74803149606299213" header="0.31496062992125984" footer="0.31496062992125984"/>
  <pageSetup paperSize="9" scale="51" orientation="landscape" horizontalDpi="300" verticalDpi="300" r:id="rId1"/>
  <ignoredErrors>
    <ignoredError sqref="C8:C10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00"/>
  <sheetViews>
    <sheetView view="pageBreakPreview" zoomScale="60" zoomScaleNormal="100" workbookViewId="0">
      <pane ySplit="2" topLeftCell="A3" activePane="bottomLeft" state="frozen"/>
      <selection pane="bottomLeft" activeCell="G13" sqref="G13"/>
    </sheetView>
  </sheetViews>
  <sheetFormatPr baseColWidth="10" defaultRowHeight="15" x14ac:dyDescent="0.25"/>
  <cols>
    <col min="1" max="1" width="3" style="215" bestFit="1" customWidth="1"/>
    <col min="3" max="3" width="10" customWidth="1"/>
    <col min="4" max="5" width="13.140625" customWidth="1"/>
    <col min="6" max="6" width="22.42578125" customWidth="1"/>
    <col min="7" max="7" width="14.7109375" customWidth="1"/>
    <col min="8" max="8" width="12.42578125" customWidth="1"/>
    <col min="9" max="9" width="9.85546875" bestFit="1" customWidth="1"/>
    <col min="10" max="10" width="9.42578125" bestFit="1" customWidth="1"/>
    <col min="11" max="11" width="7.7109375" style="78" customWidth="1"/>
    <col min="13" max="13" width="10.42578125" style="286" bestFit="1" customWidth="1"/>
    <col min="14" max="14" width="10.85546875" style="76" bestFit="1" customWidth="1"/>
    <col min="15" max="15" width="13.140625" customWidth="1"/>
    <col min="16" max="16" width="14.42578125" customWidth="1"/>
    <col min="17" max="17" width="11.5703125" style="233" customWidth="1"/>
    <col min="18" max="18" width="11.85546875" style="78" customWidth="1"/>
    <col min="19" max="20" width="0.5703125" style="151" customWidth="1"/>
    <col min="21" max="21" width="0.5703125" customWidth="1"/>
    <col min="22" max="22" width="0.5703125" style="65" customWidth="1"/>
    <col min="23" max="24" width="0.5703125" customWidth="1"/>
  </cols>
  <sheetData>
    <row r="1" spans="1:24" ht="22.5" customHeight="1" x14ac:dyDescent="0.25">
      <c r="F1" s="116">
        <f>G1/Cosecha!O1</f>
        <v>0</v>
      </c>
      <c r="G1" s="99">
        <f>SUBTOTAL(9,G3:G200)</f>
        <v>0</v>
      </c>
      <c r="H1" s="99">
        <f t="shared" ref="H1:I1" si="0">SUBTOTAL(9,H3:H200)</f>
        <v>0</v>
      </c>
      <c r="I1" s="99">
        <f t="shared" si="0"/>
        <v>0</v>
      </c>
      <c r="J1" s="99"/>
      <c r="K1" s="99"/>
      <c r="L1" s="99">
        <f t="shared" ref="L1" si="1">SUBTOTAL(9,L3:L200)</f>
        <v>0</v>
      </c>
      <c r="M1" s="284">
        <f t="shared" ref="M1" si="2">SUBTOTAL(9,M3:M126)</f>
        <v>0</v>
      </c>
      <c r="N1" s="99">
        <f>SUBTOTAL(9,N3:N200)</f>
        <v>0</v>
      </c>
      <c r="O1" s="99">
        <f>SUBTOTAL(9,O3:O200)</f>
        <v>0</v>
      </c>
      <c r="P1" s="99">
        <f>SUBTOTAL(9,P3:P200)</f>
        <v>0</v>
      </c>
      <c r="R1" s="236"/>
      <c r="S1" s="213">
        <f>S2*5.263</f>
        <v>0</v>
      </c>
      <c r="T1" s="199">
        <f>S2</f>
        <v>0</v>
      </c>
    </row>
    <row r="2" spans="1:24" ht="36" x14ac:dyDescent="0.25">
      <c r="A2" s="214" t="s">
        <v>104</v>
      </c>
      <c r="B2" s="71" t="s">
        <v>28</v>
      </c>
      <c r="C2" s="71" t="s">
        <v>30</v>
      </c>
      <c r="D2" s="72" t="s">
        <v>32</v>
      </c>
      <c r="E2" s="72" t="s">
        <v>149</v>
      </c>
      <c r="F2" s="71" t="s">
        <v>3</v>
      </c>
      <c r="G2" s="72" t="s">
        <v>31</v>
      </c>
      <c r="H2" s="72" t="s">
        <v>35</v>
      </c>
      <c r="I2" s="434" t="s">
        <v>41</v>
      </c>
      <c r="J2" s="435"/>
      <c r="K2" s="79" t="s">
        <v>36</v>
      </c>
      <c r="L2" s="72" t="s">
        <v>37</v>
      </c>
      <c r="M2" s="285" t="s">
        <v>38</v>
      </c>
      <c r="N2" s="77" t="s">
        <v>40</v>
      </c>
      <c r="O2" s="72" t="s">
        <v>39</v>
      </c>
      <c r="P2" s="72" t="s">
        <v>51</v>
      </c>
      <c r="Q2" s="234" t="s">
        <v>113</v>
      </c>
      <c r="R2" s="79" t="s">
        <v>114</v>
      </c>
      <c r="T2" s="212"/>
      <c r="U2" s="151"/>
      <c r="W2" s="65"/>
      <c r="X2" s="65"/>
    </row>
    <row r="3" spans="1:24" x14ac:dyDescent="0.25">
      <c r="A3"/>
      <c r="B3" s="67"/>
      <c r="C3" s="67"/>
      <c r="D3" s="115"/>
      <c r="E3" s="115"/>
      <c r="F3" s="70"/>
      <c r="G3" s="115"/>
      <c r="H3" s="114"/>
      <c r="I3" s="115"/>
      <c r="J3" s="336"/>
      <c r="K3" s="132"/>
      <c r="L3" s="337"/>
      <c r="M3" s="336"/>
      <c r="N3" s="337"/>
      <c r="O3" s="115"/>
      <c r="P3" s="135"/>
      <c r="Q3" s="338"/>
      <c r="R3" s="132"/>
      <c r="S3"/>
      <c r="T3"/>
      <c r="V3"/>
      <c r="X3" s="210"/>
    </row>
    <row r="4" spans="1:24" x14ac:dyDescent="0.25">
      <c r="A4"/>
      <c r="B4" s="67"/>
      <c r="C4" s="67"/>
      <c r="D4" s="115"/>
      <c r="E4" s="115"/>
      <c r="F4" s="70"/>
      <c r="G4" s="115"/>
      <c r="H4" s="114"/>
      <c r="I4" s="115"/>
      <c r="J4" s="336"/>
      <c r="K4" s="132"/>
      <c r="L4" s="337"/>
      <c r="M4" s="336"/>
      <c r="N4" s="337"/>
      <c r="O4" s="115"/>
      <c r="P4" s="135"/>
      <c r="Q4" s="338"/>
      <c r="R4" s="132"/>
      <c r="S4"/>
      <c r="T4"/>
      <c r="V4"/>
      <c r="X4" s="210"/>
    </row>
    <row r="5" spans="1:24" x14ac:dyDescent="0.25">
      <c r="A5"/>
      <c r="B5" s="67"/>
      <c r="C5" s="67"/>
      <c r="D5" s="115"/>
      <c r="E5" s="115"/>
      <c r="F5" s="70"/>
      <c r="G5" s="115"/>
      <c r="H5" s="114"/>
      <c r="I5" s="115"/>
      <c r="J5" s="336"/>
      <c r="K5" s="132"/>
      <c r="L5" s="337"/>
      <c r="M5" s="336"/>
      <c r="N5" s="337"/>
      <c r="O5" s="349"/>
      <c r="P5" s="135"/>
      <c r="Q5" s="338"/>
      <c r="R5" s="132"/>
      <c r="S5"/>
      <c r="T5"/>
      <c r="V5"/>
      <c r="X5" s="210"/>
    </row>
    <row r="6" spans="1:24" x14ac:dyDescent="0.25">
      <c r="A6"/>
      <c r="B6" s="67"/>
      <c r="C6" s="67"/>
      <c r="D6" s="115"/>
      <c r="E6" s="115"/>
      <c r="F6" s="70"/>
      <c r="G6" s="115"/>
      <c r="H6" s="114"/>
      <c r="I6" s="115"/>
      <c r="J6" s="336"/>
      <c r="K6" s="132"/>
      <c r="L6" s="337"/>
      <c r="M6" s="336"/>
      <c r="N6" s="337"/>
      <c r="O6" s="115"/>
      <c r="P6" s="135"/>
      <c r="Q6" s="338"/>
      <c r="R6" s="132"/>
      <c r="S6"/>
      <c r="T6"/>
      <c r="V6"/>
      <c r="X6" s="210"/>
    </row>
    <row r="7" spans="1:24" x14ac:dyDescent="0.25">
      <c r="A7"/>
      <c r="B7" s="67"/>
      <c r="C7" s="67"/>
      <c r="D7" s="115"/>
      <c r="E7" s="115"/>
      <c r="F7" s="70"/>
      <c r="G7" s="115"/>
      <c r="H7" s="114"/>
      <c r="I7" s="115"/>
      <c r="J7" s="336"/>
      <c r="K7" s="132"/>
      <c r="L7" s="337"/>
      <c r="M7" s="336"/>
      <c r="N7" s="337"/>
      <c r="O7" s="349"/>
      <c r="P7" s="135"/>
      <c r="Q7" s="338"/>
      <c r="R7" s="132"/>
      <c r="S7"/>
      <c r="T7"/>
      <c r="V7"/>
      <c r="X7" s="210"/>
    </row>
    <row r="8" spans="1:24" x14ac:dyDescent="0.25">
      <c r="A8"/>
      <c r="B8" s="67"/>
      <c r="C8" s="67"/>
      <c r="D8" s="115"/>
      <c r="E8" s="115"/>
      <c r="F8" s="70"/>
      <c r="G8" s="115"/>
      <c r="H8" s="114"/>
      <c r="I8" s="115"/>
      <c r="J8" s="336"/>
      <c r="K8" s="132"/>
      <c r="L8" s="337"/>
      <c r="M8" s="336"/>
      <c r="N8" s="337"/>
      <c r="O8" s="115"/>
      <c r="P8" s="135"/>
      <c r="Q8" s="338"/>
      <c r="R8" s="132"/>
      <c r="S8"/>
      <c r="T8"/>
      <c r="V8"/>
      <c r="X8" s="210"/>
    </row>
    <row r="9" spans="1:24" x14ac:dyDescent="0.25">
      <c r="A9"/>
      <c r="B9" s="67"/>
      <c r="C9" s="67"/>
      <c r="D9" s="115"/>
      <c r="E9" s="115"/>
      <c r="F9" s="70"/>
      <c r="G9" s="115"/>
      <c r="H9" s="114"/>
      <c r="I9" s="115"/>
      <c r="J9" s="336"/>
      <c r="K9" s="132"/>
      <c r="L9" s="337"/>
      <c r="M9" s="336"/>
      <c r="N9" s="337"/>
      <c r="O9" s="115"/>
      <c r="P9" s="135"/>
      <c r="Q9" s="338"/>
      <c r="R9" s="132"/>
      <c r="S9"/>
      <c r="T9"/>
      <c r="V9"/>
      <c r="X9" s="210"/>
    </row>
    <row r="10" spans="1:24" ht="18" customHeight="1" x14ac:dyDescent="0.25">
      <c r="A10"/>
      <c r="B10" s="67"/>
      <c r="C10" s="67"/>
      <c r="D10" s="115"/>
      <c r="E10" s="115"/>
      <c r="F10" s="70"/>
      <c r="G10" s="115"/>
      <c r="H10" s="114"/>
      <c r="I10" s="115"/>
      <c r="J10" s="336"/>
      <c r="K10" s="132"/>
      <c r="L10" s="337"/>
      <c r="M10" s="336"/>
      <c r="N10" s="337"/>
      <c r="O10" s="115"/>
      <c r="P10" s="135"/>
      <c r="Q10" s="338"/>
      <c r="R10" s="132"/>
      <c r="S10"/>
      <c r="T10"/>
      <c r="V10"/>
      <c r="X10" s="210"/>
    </row>
    <row r="11" spans="1:24" x14ac:dyDescent="0.25">
      <c r="A11"/>
      <c r="B11" s="67"/>
      <c r="C11" s="67"/>
      <c r="D11" s="115"/>
      <c r="E11" s="115"/>
      <c r="F11" s="70"/>
      <c r="G11" s="115"/>
      <c r="H11" s="114"/>
      <c r="I11" s="115"/>
      <c r="J11" s="336"/>
      <c r="K11" s="132"/>
      <c r="L11" s="337"/>
      <c r="M11" s="336"/>
      <c r="N11" s="337"/>
      <c r="O11" s="115"/>
      <c r="P11" s="135"/>
      <c r="Q11" s="338"/>
      <c r="R11" s="132"/>
      <c r="S11"/>
      <c r="T11"/>
      <c r="V11"/>
      <c r="X11" s="210"/>
    </row>
    <row r="12" spans="1:24" x14ac:dyDescent="0.25">
      <c r="A12"/>
      <c r="B12" s="67"/>
      <c r="C12" s="67"/>
      <c r="D12" s="115"/>
      <c r="E12" s="115"/>
      <c r="F12" s="70"/>
      <c r="G12" s="115"/>
      <c r="H12" s="114"/>
      <c r="I12" s="115"/>
      <c r="J12" s="336"/>
      <c r="K12" s="132"/>
      <c r="L12" s="337"/>
      <c r="M12" s="337"/>
      <c r="N12" s="337"/>
      <c r="O12" s="115"/>
      <c r="P12" s="135"/>
      <c r="Q12" s="338"/>
      <c r="R12" s="132"/>
      <c r="S12"/>
      <c r="T12"/>
      <c r="V12"/>
      <c r="X12" s="210"/>
    </row>
    <row r="13" spans="1:24" x14ac:dyDescent="0.25">
      <c r="A13"/>
      <c r="B13" s="67"/>
      <c r="C13" s="67"/>
      <c r="D13" s="115"/>
      <c r="E13" s="115"/>
      <c r="F13" s="70"/>
      <c r="G13" s="115"/>
      <c r="H13" s="114"/>
      <c r="I13" s="115"/>
      <c r="J13" s="336"/>
      <c r="K13" s="132"/>
      <c r="L13" s="337"/>
      <c r="M13" s="336"/>
      <c r="N13" s="337"/>
      <c r="O13" s="115"/>
      <c r="P13" s="135"/>
      <c r="Q13" s="338"/>
      <c r="R13" s="132"/>
      <c r="S13"/>
      <c r="T13"/>
      <c r="V13"/>
      <c r="X13" s="210"/>
    </row>
    <row r="14" spans="1:24" x14ac:dyDescent="0.25">
      <c r="A14"/>
      <c r="B14" s="67"/>
      <c r="C14" s="67"/>
      <c r="D14" s="115"/>
      <c r="E14" s="115"/>
      <c r="F14" s="70"/>
      <c r="G14" s="115"/>
      <c r="H14" s="114"/>
      <c r="I14" s="115"/>
      <c r="J14" s="336"/>
      <c r="K14" s="132"/>
      <c r="L14" s="337"/>
      <c r="M14" s="336"/>
      <c r="N14" s="337"/>
      <c r="O14" s="115"/>
      <c r="P14" s="135"/>
      <c r="Q14" s="338"/>
      <c r="R14" s="132"/>
      <c r="S14"/>
      <c r="T14"/>
      <c r="V14"/>
      <c r="X14" s="210"/>
    </row>
    <row r="15" spans="1:24" x14ac:dyDescent="0.25">
      <c r="A15"/>
      <c r="B15" s="67"/>
      <c r="C15" s="67"/>
      <c r="D15" s="115"/>
      <c r="E15" s="115"/>
      <c r="F15" s="70"/>
      <c r="G15" s="115"/>
      <c r="H15" s="114"/>
      <c r="I15" s="115"/>
      <c r="J15" s="336"/>
      <c r="K15" s="132"/>
      <c r="L15" s="337"/>
      <c r="M15" s="336"/>
      <c r="N15" s="337"/>
      <c r="O15" s="115"/>
      <c r="P15" s="135"/>
      <c r="Q15" s="338"/>
      <c r="R15" s="132"/>
      <c r="S15"/>
      <c r="T15"/>
      <c r="V15"/>
      <c r="X15" s="210"/>
    </row>
    <row r="16" spans="1:24" x14ac:dyDescent="0.25">
      <c r="A16"/>
      <c r="B16" s="67"/>
      <c r="C16" s="67"/>
      <c r="D16" s="115"/>
      <c r="E16" s="115"/>
      <c r="F16" s="70"/>
      <c r="G16" s="115"/>
      <c r="H16" s="114"/>
      <c r="I16" s="115"/>
      <c r="J16" s="336"/>
      <c r="K16" s="132"/>
      <c r="L16" s="337"/>
      <c r="M16" s="336"/>
      <c r="N16" s="337"/>
      <c r="O16" s="115"/>
      <c r="P16" s="135"/>
      <c r="Q16" s="338"/>
      <c r="R16" s="132"/>
      <c r="S16"/>
      <c r="T16"/>
      <c r="V16"/>
      <c r="X16" s="210"/>
    </row>
    <row r="17" spans="1:24" x14ac:dyDescent="0.25">
      <c r="A17"/>
      <c r="B17" s="67"/>
      <c r="C17" s="67"/>
      <c r="D17" s="115"/>
      <c r="E17" s="115"/>
      <c r="F17" s="70"/>
      <c r="G17" s="115"/>
      <c r="H17" s="114"/>
      <c r="I17" s="115"/>
      <c r="J17" s="336"/>
      <c r="K17" s="132"/>
      <c r="L17" s="337"/>
      <c r="M17" s="336"/>
      <c r="N17" s="337"/>
      <c r="O17" s="115"/>
      <c r="P17" s="135"/>
      <c r="Q17" s="338"/>
      <c r="R17" s="132"/>
      <c r="S17"/>
      <c r="T17"/>
      <c r="V17"/>
      <c r="X17" s="210"/>
    </row>
    <row r="18" spans="1:24" x14ac:dyDescent="0.25">
      <c r="A18"/>
      <c r="B18" s="67"/>
      <c r="C18" s="67"/>
      <c r="D18" s="115"/>
      <c r="E18" s="115"/>
      <c r="F18" s="70"/>
      <c r="G18" s="115"/>
      <c r="H18" s="114"/>
      <c r="I18" s="115"/>
      <c r="J18" s="336"/>
      <c r="K18" s="132"/>
      <c r="L18" s="337"/>
      <c r="M18" s="336"/>
      <c r="N18" s="337"/>
      <c r="O18" s="115"/>
      <c r="P18" s="135"/>
      <c r="Q18" s="338"/>
      <c r="R18" s="132"/>
      <c r="S18"/>
      <c r="T18"/>
      <c r="V18"/>
      <c r="X18" s="210"/>
    </row>
    <row r="19" spans="1:24" x14ac:dyDescent="0.25">
      <c r="A19"/>
      <c r="B19" s="67"/>
      <c r="C19" s="67"/>
      <c r="D19" s="115"/>
      <c r="E19" s="115"/>
      <c r="F19" s="70"/>
      <c r="G19" s="115"/>
      <c r="H19" s="114"/>
      <c r="I19" s="115"/>
      <c r="J19" s="336"/>
      <c r="K19" s="133"/>
      <c r="L19" s="337"/>
      <c r="M19" s="336"/>
      <c r="N19" s="337"/>
      <c r="O19" s="115"/>
      <c r="P19" s="135"/>
      <c r="Q19" s="338"/>
      <c r="R19" s="132"/>
      <c r="S19"/>
      <c r="T19"/>
      <c r="V19"/>
      <c r="X19" s="210"/>
    </row>
    <row r="20" spans="1:24" x14ac:dyDescent="0.25">
      <c r="A20"/>
      <c r="B20" s="67"/>
      <c r="C20" s="67"/>
      <c r="D20" s="115"/>
      <c r="E20" s="115"/>
      <c r="F20" s="70"/>
      <c r="G20" s="115"/>
      <c r="H20" s="114"/>
      <c r="I20" s="115"/>
      <c r="J20" s="336"/>
      <c r="K20" s="133"/>
      <c r="L20" s="337"/>
      <c r="M20" s="336"/>
      <c r="N20" s="337"/>
      <c r="O20" s="115"/>
      <c r="P20" s="135"/>
      <c r="Q20" s="338"/>
      <c r="R20" s="132"/>
      <c r="S20"/>
      <c r="T20"/>
      <c r="V20"/>
      <c r="X20" s="210"/>
    </row>
    <row r="21" spans="1:24" x14ac:dyDescent="0.25">
      <c r="A21"/>
      <c r="B21" s="436"/>
      <c r="C21" s="436"/>
      <c r="D21" s="438"/>
      <c r="E21" s="438"/>
      <c r="F21" s="440"/>
      <c r="G21" s="115"/>
      <c r="H21" s="114"/>
      <c r="I21" s="115"/>
      <c r="J21" s="336"/>
      <c r="K21" s="133"/>
      <c r="L21" s="337"/>
      <c r="M21" s="336"/>
      <c r="N21" s="337"/>
      <c r="O21" s="115"/>
      <c r="P21" s="135"/>
      <c r="Q21" s="338"/>
      <c r="R21" s="132"/>
      <c r="S21"/>
      <c r="T21"/>
      <c r="V21"/>
      <c r="X21" s="210"/>
    </row>
    <row r="22" spans="1:24" x14ac:dyDescent="0.25">
      <c r="A22"/>
      <c r="B22" s="437"/>
      <c r="C22" s="437"/>
      <c r="D22" s="439"/>
      <c r="E22" s="439"/>
      <c r="F22" s="441"/>
      <c r="G22" s="353"/>
      <c r="H22" s="354"/>
      <c r="I22" s="353"/>
      <c r="J22" s="355"/>
      <c r="K22" s="356"/>
      <c r="L22" s="357"/>
      <c r="M22" s="357"/>
      <c r="N22" s="357"/>
      <c r="O22" s="353"/>
      <c r="P22" s="352"/>
      <c r="Q22" s="358"/>
      <c r="R22" s="359"/>
      <c r="S22"/>
      <c r="T22"/>
      <c r="V22"/>
      <c r="X22" s="210"/>
    </row>
    <row r="23" spans="1:24" x14ac:dyDescent="0.25">
      <c r="A23"/>
      <c r="B23" s="67"/>
      <c r="C23" s="67"/>
      <c r="D23" s="115"/>
      <c r="E23" s="115"/>
      <c r="F23" s="70"/>
      <c r="G23" s="115"/>
      <c r="H23" s="114"/>
      <c r="I23" s="115"/>
      <c r="J23" s="336"/>
      <c r="K23" s="133"/>
      <c r="L23" s="337"/>
      <c r="M23" s="337"/>
      <c r="N23" s="337"/>
      <c r="O23" s="115"/>
      <c r="P23" s="135"/>
      <c r="Q23" s="338"/>
      <c r="R23" s="132"/>
      <c r="S23"/>
      <c r="T23"/>
      <c r="V23"/>
      <c r="X23" s="210"/>
    </row>
    <row r="24" spans="1:24" x14ac:dyDescent="0.25">
      <c r="B24" s="67"/>
      <c r="C24" s="67"/>
      <c r="D24" s="115"/>
      <c r="E24" s="115"/>
      <c r="F24" s="70"/>
      <c r="G24" s="115"/>
      <c r="H24" s="114"/>
      <c r="I24" s="115"/>
      <c r="J24" s="336"/>
      <c r="K24" s="133"/>
      <c r="L24" s="337"/>
      <c r="M24" s="337"/>
      <c r="N24" s="337"/>
      <c r="O24" s="115"/>
      <c r="P24" s="135"/>
      <c r="Q24" s="338"/>
      <c r="R24" s="132"/>
      <c r="S24"/>
      <c r="T24"/>
      <c r="V24"/>
      <c r="X24" s="210"/>
    </row>
    <row r="25" spans="1:24" x14ac:dyDescent="0.25">
      <c r="B25" s="67"/>
      <c r="C25" s="67"/>
      <c r="D25" s="115"/>
      <c r="E25" s="115"/>
      <c r="F25" s="70"/>
      <c r="G25" s="115"/>
      <c r="H25" s="114"/>
      <c r="I25" s="115"/>
      <c r="J25" s="336"/>
      <c r="K25" s="133"/>
      <c r="L25" s="337"/>
      <c r="M25" s="337"/>
      <c r="N25" s="337"/>
      <c r="O25" s="115"/>
      <c r="P25" s="135"/>
      <c r="Q25" s="338"/>
      <c r="R25" s="132"/>
      <c r="S25"/>
      <c r="T25"/>
      <c r="V25"/>
      <c r="X25" s="210"/>
    </row>
    <row r="26" spans="1:24" x14ac:dyDescent="0.25">
      <c r="B26" s="67"/>
      <c r="C26" s="67"/>
      <c r="D26" s="115"/>
      <c r="E26" s="115"/>
      <c r="F26" s="70"/>
      <c r="G26" s="115"/>
      <c r="H26" s="114"/>
      <c r="I26" s="115"/>
      <c r="J26" s="336"/>
      <c r="K26" s="133"/>
      <c r="L26" s="337"/>
      <c r="M26" s="337"/>
      <c r="N26" s="337"/>
      <c r="O26" s="115"/>
      <c r="P26" s="135"/>
      <c r="Q26" s="338"/>
      <c r="R26" s="132"/>
      <c r="S26"/>
      <c r="T26"/>
      <c r="V26"/>
      <c r="X26" s="210"/>
    </row>
    <row r="27" spans="1:24" x14ac:dyDescent="0.25">
      <c r="B27" s="67"/>
      <c r="C27" s="67"/>
      <c r="D27" s="115"/>
      <c r="E27" s="115"/>
      <c r="F27" s="70"/>
      <c r="G27" s="115"/>
      <c r="H27" s="114"/>
      <c r="I27" s="115"/>
      <c r="J27" s="336"/>
      <c r="K27" s="133"/>
      <c r="L27" s="337"/>
      <c r="M27" s="337"/>
      <c r="N27" s="337"/>
      <c r="O27" s="115"/>
      <c r="P27" s="135"/>
      <c r="Q27" s="338"/>
      <c r="R27" s="132"/>
      <c r="S27"/>
      <c r="T27"/>
      <c r="U27" s="116"/>
      <c r="V27"/>
      <c r="X27" s="210"/>
    </row>
    <row r="28" spans="1:24" x14ac:dyDescent="0.25">
      <c r="B28" s="67"/>
      <c r="C28" s="67"/>
      <c r="D28" s="115"/>
      <c r="E28" s="115"/>
      <c r="F28" s="70"/>
      <c r="G28" s="115"/>
      <c r="H28" s="114"/>
      <c r="I28" s="115"/>
      <c r="J28" s="336"/>
      <c r="K28" s="133"/>
      <c r="L28" s="337"/>
      <c r="M28" s="337"/>
      <c r="N28" s="337"/>
      <c r="O28" s="115"/>
      <c r="P28" s="135"/>
      <c r="Q28" s="338"/>
      <c r="R28" s="132"/>
      <c r="S28"/>
      <c r="T28"/>
      <c r="V28"/>
      <c r="X28" s="210"/>
    </row>
    <row r="29" spans="1:24" x14ac:dyDescent="0.25">
      <c r="B29" s="67"/>
      <c r="C29" s="67"/>
      <c r="D29" s="115"/>
      <c r="E29" s="115"/>
      <c r="F29" s="70"/>
      <c r="G29" s="115"/>
      <c r="H29" s="114"/>
      <c r="I29" s="115"/>
      <c r="J29" s="336"/>
      <c r="K29" s="133"/>
      <c r="L29" s="337"/>
      <c r="M29" s="337"/>
      <c r="N29" s="337"/>
      <c r="O29" s="115"/>
      <c r="P29" s="135"/>
      <c r="Q29" s="338"/>
      <c r="R29" s="132"/>
      <c r="S29"/>
      <c r="T29"/>
      <c r="U29" s="116"/>
      <c r="V29"/>
      <c r="X29" s="210"/>
    </row>
    <row r="30" spans="1:24" x14ac:dyDescent="0.25">
      <c r="B30" s="67"/>
      <c r="C30" s="67"/>
      <c r="D30" s="115"/>
      <c r="E30" s="115"/>
      <c r="F30" s="70"/>
      <c r="G30" s="115"/>
      <c r="H30" s="114"/>
      <c r="I30" s="115"/>
      <c r="J30" s="336"/>
      <c r="K30" s="133"/>
      <c r="L30" s="337"/>
      <c r="M30" s="337"/>
      <c r="N30" s="337"/>
      <c r="O30" s="115"/>
      <c r="P30" s="135"/>
      <c r="Q30" s="338"/>
      <c r="R30" s="132"/>
      <c r="S30"/>
      <c r="T30"/>
      <c r="U30" s="116"/>
      <c r="V30"/>
      <c r="X30" s="210"/>
    </row>
    <row r="31" spans="1:24" x14ac:dyDescent="0.25">
      <c r="B31" s="67" t="str">
        <f>IF(Cosecha!B31&lt;&gt;"",Cosecha!B31,"")</f>
        <v/>
      </c>
      <c r="C31" s="67" t="str">
        <f>IF(Cosecha!B31&lt;&gt;"",Cosecha!D31,"")</f>
        <v/>
      </c>
      <c r="D31" s="115" t="str">
        <f>IF(Cosecha!B31&lt;&gt;"",Cosecha!E31,"")</f>
        <v/>
      </c>
      <c r="E31" s="115"/>
      <c r="F31" s="70" t="str">
        <f>IF(Cosecha!B31&lt;&gt;"",Cosecha!G31,"")</f>
        <v/>
      </c>
      <c r="G31" s="115" t="str">
        <f>IF(Cosecha!B31&lt;&gt;"",Cosecha!H31,"")</f>
        <v/>
      </c>
      <c r="H31" s="114"/>
      <c r="I31" s="115" t="str">
        <f t="shared" ref="I4:I60" si="3">IF(H31&lt;&gt;"",H31-G31,"")</f>
        <v/>
      </c>
      <c r="J31" s="336" t="str">
        <f t="shared" ref="J5:J68" si="4">IF(H31&lt;&gt;"",I31/G31,"")</f>
        <v/>
      </c>
      <c r="K31" s="133"/>
      <c r="L31" s="337"/>
      <c r="M31" s="337"/>
      <c r="N31" s="337"/>
      <c r="O31" s="115">
        <f t="shared" ref="O5:O68" si="5">H31-L31-N31</f>
        <v>0</v>
      </c>
      <c r="P31" s="135" t="str">
        <f t="shared" ref="P4:P67" si="6">IF(H31&lt;&gt;"","",G31)</f>
        <v/>
      </c>
      <c r="Q31" s="338"/>
      <c r="R31" s="132"/>
      <c r="S31"/>
      <c r="T31"/>
      <c r="V31"/>
      <c r="X31" s="210"/>
    </row>
    <row r="32" spans="1:24" x14ac:dyDescent="0.25">
      <c r="B32" s="67" t="str">
        <f>IF(Cosecha!B32&lt;&gt;"",Cosecha!B32,"")</f>
        <v/>
      </c>
      <c r="C32" s="67" t="str">
        <f>IF(Cosecha!B32&lt;&gt;"",Cosecha!D32,"")</f>
        <v/>
      </c>
      <c r="D32" s="115" t="str">
        <f>IF(Cosecha!B32&lt;&gt;"",Cosecha!E32,"")</f>
        <v/>
      </c>
      <c r="E32" s="115"/>
      <c r="F32" s="70" t="str">
        <f>IF(Cosecha!B32&lt;&gt;"",Cosecha!G32,"")</f>
        <v/>
      </c>
      <c r="G32" s="115" t="str">
        <f>IF(Cosecha!B32&lt;&gt;"",Cosecha!H32,"")</f>
        <v/>
      </c>
      <c r="H32" s="114"/>
      <c r="I32" s="115" t="str">
        <f t="shared" ref="I32:I37" si="7">IF(H32&lt;&gt;"",H32-G32,"")</f>
        <v/>
      </c>
      <c r="J32" s="336" t="str">
        <f t="shared" si="4"/>
        <v/>
      </c>
      <c r="K32" s="133"/>
      <c r="L32" s="337"/>
      <c r="M32" s="337"/>
      <c r="N32" s="337"/>
      <c r="O32" s="115">
        <f t="shared" si="5"/>
        <v>0</v>
      </c>
      <c r="P32" s="135" t="str">
        <f t="shared" si="6"/>
        <v/>
      </c>
      <c r="Q32" s="338"/>
      <c r="R32" s="132"/>
      <c r="S32"/>
      <c r="T32"/>
      <c r="V32"/>
      <c r="X32" s="210"/>
    </row>
    <row r="33" spans="2:24" x14ac:dyDescent="0.25">
      <c r="B33" s="67" t="str">
        <f>IF(Cosecha!B33&lt;&gt;"",Cosecha!B33,"")</f>
        <v/>
      </c>
      <c r="C33" s="67" t="str">
        <f>IF(Cosecha!B33&lt;&gt;"",Cosecha!D33,"")</f>
        <v/>
      </c>
      <c r="D33" s="115" t="str">
        <f>IF(Cosecha!B33&lt;&gt;"",Cosecha!E33,"")</f>
        <v/>
      </c>
      <c r="E33" s="115"/>
      <c r="F33" s="70" t="str">
        <f>IF(Cosecha!B33&lt;&gt;"",Cosecha!G33,"")</f>
        <v/>
      </c>
      <c r="G33" s="115" t="str">
        <f>IF(Cosecha!B33&lt;&gt;"",Cosecha!H33,"")</f>
        <v/>
      </c>
      <c r="H33" s="114"/>
      <c r="I33" s="115" t="str">
        <f t="shared" si="7"/>
        <v/>
      </c>
      <c r="J33" s="336" t="str">
        <f t="shared" si="4"/>
        <v/>
      </c>
      <c r="K33" s="133"/>
      <c r="L33" s="337"/>
      <c r="M33" s="337"/>
      <c r="N33" s="337"/>
      <c r="O33" s="115">
        <f t="shared" si="5"/>
        <v>0</v>
      </c>
      <c r="P33" s="135" t="str">
        <f t="shared" si="6"/>
        <v/>
      </c>
      <c r="Q33" s="338"/>
      <c r="R33" s="132"/>
      <c r="S33"/>
      <c r="T33"/>
      <c r="V33"/>
      <c r="X33" s="210"/>
    </row>
    <row r="34" spans="2:24" x14ac:dyDescent="0.25">
      <c r="B34" s="67" t="str">
        <f>IF(Cosecha!B34&lt;&gt;"",Cosecha!B34,"")</f>
        <v/>
      </c>
      <c r="C34" s="67" t="str">
        <f>IF(Cosecha!B34&lt;&gt;"",Cosecha!D34,"")</f>
        <v/>
      </c>
      <c r="D34" s="115" t="str">
        <f>IF(Cosecha!B34&lt;&gt;"",Cosecha!E34,"")</f>
        <v/>
      </c>
      <c r="E34" s="115"/>
      <c r="F34" s="70" t="str">
        <f>IF(Cosecha!B34&lt;&gt;"",Cosecha!G34,"")</f>
        <v/>
      </c>
      <c r="G34" s="115" t="str">
        <f>IF(Cosecha!B34&lt;&gt;"",Cosecha!H34,"")</f>
        <v/>
      </c>
      <c r="H34" s="114"/>
      <c r="I34" s="115" t="str">
        <f t="shared" si="7"/>
        <v/>
      </c>
      <c r="J34" s="336" t="str">
        <f t="shared" si="4"/>
        <v/>
      </c>
      <c r="K34" s="133"/>
      <c r="L34" s="337"/>
      <c r="M34" s="337"/>
      <c r="N34" s="337"/>
      <c r="O34" s="115">
        <f t="shared" si="5"/>
        <v>0</v>
      </c>
      <c r="P34" s="135" t="str">
        <f t="shared" si="6"/>
        <v/>
      </c>
      <c r="Q34" s="338"/>
      <c r="R34" s="132"/>
      <c r="S34"/>
      <c r="T34"/>
      <c r="V34"/>
      <c r="X34" s="210"/>
    </row>
    <row r="35" spans="2:24" x14ac:dyDescent="0.25">
      <c r="B35" s="67" t="str">
        <f>IF(Cosecha!B35&lt;&gt;"",Cosecha!B35,"")</f>
        <v/>
      </c>
      <c r="C35" s="67" t="str">
        <f>IF(Cosecha!B35&lt;&gt;"",Cosecha!D35,"")</f>
        <v/>
      </c>
      <c r="D35" s="115" t="str">
        <f>IF(Cosecha!B35&lt;&gt;"",Cosecha!E35,"")</f>
        <v/>
      </c>
      <c r="E35" s="115"/>
      <c r="F35" s="70" t="str">
        <f>IF(Cosecha!B35&lt;&gt;"",Cosecha!G35,"")</f>
        <v/>
      </c>
      <c r="G35" s="115" t="str">
        <f>IF(Cosecha!B35&lt;&gt;"",Cosecha!H35,"")</f>
        <v/>
      </c>
      <c r="H35" s="114"/>
      <c r="I35" s="115" t="str">
        <f t="shared" si="7"/>
        <v/>
      </c>
      <c r="J35" s="336" t="str">
        <f t="shared" si="4"/>
        <v/>
      </c>
      <c r="K35" s="133"/>
      <c r="L35" s="337"/>
      <c r="M35" s="337"/>
      <c r="N35" s="337"/>
      <c r="O35" s="115">
        <f t="shared" si="5"/>
        <v>0</v>
      </c>
      <c r="P35" s="135" t="str">
        <f t="shared" si="6"/>
        <v/>
      </c>
      <c r="Q35" s="338"/>
      <c r="R35" s="132"/>
      <c r="S35"/>
      <c r="T35" s="211"/>
      <c r="X35" s="210"/>
    </row>
    <row r="36" spans="2:24" x14ac:dyDescent="0.25">
      <c r="B36" s="67" t="str">
        <f>IF(Cosecha!B36&lt;&gt;"",Cosecha!B36,"")</f>
        <v/>
      </c>
      <c r="C36" s="67" t="str">
        <f>IF(Cosecha!B36&lt;&gt;"",Cosecha!D36,"")</f>
        <v/>
      </c>
      <c r="D36" s="115" t="str">
        <f>IF(Cosecha!B36&lt;&gt;"",Cosecha!E36,"")</f>
        <v/>
      </c>
      <c r="E36" s="115"/>
      <c r="F36" s="70" t="str">
        <f>IF(Cosecha!B36&lt;&gt;"",Cosecha!G36,"")</f>
        <v/>
      </c>
      <c r="G36" s="115" t="str">
        <f>IF(Cosecha!B36&lt;&gt;"",Cosecha!H36,"")</f>
        <v/>
      </c>
      <c r="H36" s="114"/>
      <c r="I36" s="115" t="str">
        <f t="shared" si="7"/>
        <v/>
      </c>
      <c r="J36" s="336" t="str">
        <f t="shared" si="4"/>
        <v/>
      </c>
      <c r="K36" s="133"/>
      <c r="L36" s="337"/>
      <c r="M36" s="337"/>
      <c r="N36" s="337"/>
      <c r="O36" s="115">
        <f t="shared" si="5"/>
        <v>0</v>
      </c>
      <c r="P36" s="135" t="str">
        <f t="shared" si="6"/>
        <v/>
      </c>
      <c r="Q36" s="338"/>
      <c r="R36" s="132"/>
      <c r="S36"/>
      <c r="T36" s="211"/>
      <c r="X36" s="210"/>
    </row>
    <row r="37" spans="2:24" x14ac:dyDescent="0.25">
      <c r="B37" s="67" t="str">
        <f>IF(Cosecha!B37&lt;&gt;"",Cosecha!B37,"")</f>
        <v/>
      </c>
      <c r="C37" s="67" t="str">
        <f>IF(Cosecha!B37&lt;&gt;"",Cosecha!D37,"")</f>
        <v/>
      </c>
      <c r="D37" s="115" t="str">
        <f>IF(Cosecha!B37&lt;&gt;"",Cosecha!E37,"")</f>
        <v/>
      </c>
      <c r="E37" s="115"/>
      <c r="F37" s="70" t="str">
        <f>IF(Cosecha!B37&lt;&gt;"",Cosecha!G37,"")</f>
        <v/>
      </c>
      <c r="G37" s="115" t="str">
        <f>IF(Cosecha!B37&lt;&gt;"",Cosecha!H37,"")</f>
        <v/>
      </c>
      <c r="H37" s="114"/>
      <c r="I37" s="115" t="str">
        <f t="shared" si="7"/>
        <v/>
      </c>
      <c r="J37" s="336" t="str">
        <f t="shared" si="4"/>
        <v/>
      </c>
      <c r="K37" s="133"/>
      <c r="L37" s="337"/>
      <c r="M37" s="337"/>
      <c r="N37" s="337"/>
      <c r="O37" s="115">
        <f t="shared" si="5"/>
        <v>0</v>
      </c>
      <c r="P37" s="339"/>
      <c r="Q37" s="338"/>
      <c r="R37" s="132"/>
      <c r="S37"/>
      <c r="T37" s="211"/>
      <c r="X37" s="210"/>
    </row>
    <row r="38" spans="2:24" x14ac:dyDescent="0.25">
      <c r="B38" s="67" t="str">
        <f>IF(Cosecha!B38&lt;&gt;"",Cosecha!B38,"")</f>
        <v/>
      </c>
      <c r="C38" s="67" t="str">
        <f>IF(Cosecha!B38&lt;&gt;"",Cosecha!D38,"")</f>
        <v/>
      </c>
      <c r="D38" s="115" t="str">
        <f>IF(Cosecha!B38&lt;&gt;"",Cosecha!E38,"")</f>
        <v/>
      </c>
      <c r="E38" s="115"/>
      <c r="F38" s="70" t="str">
        <f>IF(Cosecha!B38&lt;&gt;"",Cosecha!G38,"")</f>
        <v/>
      </c>
      <c r="G38" s="115" t="str">
        <f>IF(Cosecha!B38&lt;&gt;"",Cosecha!H38,"")</f>
        <v/>
      </c>
      <c r="H38" s="114"/>
      <c r="I38" s="115" t="str">
        <f t="shared" si="3"/>
        <v/>
      </c>
      <c r="J38" s="336" t="str">
        <f t="shared" si="4"/>
        <v/>
      </c>
      <c r="K38" s="133"/>
      <c r="L38" s="337"/>
      <c r="M38" s="337"/>
      <c r="N38" s="337"/>
      <c r="O38" s="115">
        <f t="shared" si="5"/>
        <v>0</v>
      </c>
      <c r="P38" s="135" t="str">
        <f t="shared" si="6"/>
        <v/>
      </c>
      <c r="Q38" s="338"/>
      <c r="R38" s="132"/>
      <c r="S38"/>
      <c r="T38" s="211"/>
      <c r="X38" s="210"/>
    </row>
    <row r="39" spans="2:24" x14ac:dyDescent="0.25">
      <c r="B39" s="67" t="str">
        <f>IF(Cosecha!B39&lt;&gt;"",Cosecha!B39,"")</f>
        <v/>
      </c>
      <c r="C39" s="67" t="str">
        <f>IF(Cosecha!B39&lt;&gt;"",Cosecha!D39,"")</f>
        <v/>
      </c>
      <c r="D39" s="115" t="str">
        <f>IF(Cosecha!B39&lt;&gt;"",Cosecha!E39,"")</f>
        <v/>
      </c>
      <c r="E39" s="115"/>
      <c r="F39" s="70" t="str">
        <f>IF(Cosecha!B39&lt;&gt;"",Cosecha!G39,"")</f>
        <v/>
      </c>
      <c r="G39" s="115" t="str">
        <f>IF(Cosecha!B39&lt;&gt;"",Cosecha!H39,"")</f>
        <v/>
      </c>
      <c r="H39" s="114"/>
      <c r="I39" s="115" t="str">
        <f t="shared" si="3"/>
        <v/>
      </c>
      <c r="J39" s="336" t="str">
        <f t="shared" si="4"/>
        <v/>
      </c>
      <c r="K39" s="133"/>
      <c r="L39" s="337"/>
      <c r="M39" s="337"/>
      <c r="N39" s="337"/>
      <c r="O39" s="115">
        <f t="shared" si="5"/>
        <v>0</v>
      </c>
      <c r="P39" s="135"/>
      <c r="Q39" s="338"/>
      <c r="R39" s="132"/>
      <c r="S39"/>
      <c r="T39" s="211"/>
      <c r="X39" s="210"/>
    </row>
    <row r="40" spans="2:24" x14ac:dyDescent="0.25">
      <c r="B40" s="67" t="str">
        <f>IF(Cosecha!B40&lt;&gt;"",Cosecha!B40,"")</f>
        <v/>
      </c>
      <c r="C40" s="67" t="str">
        <f>IF(Cosecha!B40&lt;&gt;"",Cosecha!D40,"")</f>
        <v/>
      </c>
      <c r="D40" s="115" t="str">
        <f>IF(Cosecha!B40&lt;&gt;"",Cosecha!E40,"")</f>
        <v/>
      </c>
      <c r="E40" s="115"/>
      <c r="F40" s="70" t="str">
        <f>IF(Cosecha!B40&lt;&gt;"",Cosecha!G40,"")</f>
        <v/>
      </c>
      <c r="G40" s="115" t="str">
        <f>IF(Cosecha!B40&lt;&gt;"",Cosecha!H40,"")</f>
        <v/>
      </c>
      <c r="H40" s="114"/>
      <c r="I40" s="115" t="str">
        <f t="shared" si="3"/>
        <v/>
      </c>
      <c r="J40" s="336" t="str">
        <f t="shared" si="4"/>
        <v/>
      </c>
      <c r="K40" s="133"/>
      <c r="L40" s="337"/>
      <c r="M40" s="337"/>
      <c r="N40" s="337"/>
      <c r="O40" s="115">
        <f t="shared" si="5"/>
        <v>0</v>
      </c>
      <c r="P40" s="135" t="str">
        <f t="shared" si="6"/>
        <v/>
      </c>
      <c r="Q40" s="338"/>
      <c r="R40" s="132"/>
      <c r="S40"/>
      <c r="T40" s="211"/>
      <c r="X40" s="210"/>
    </row>
    <row r="41" spans="2:24" x14ac:dyDescent="0.25">
      <c r="B41" s="67" t="str">
        <f>IF(Cosecha!B41&lt;&gt;"",Cosecha!B41,"")</f>
        <v/>
      </c>
      <c r="C41" s="67" t="str">
        <f>IF(Cosecha!B41&lt;&gt;"",Cosecha!D41,"")</f>
        <v/>
      </c>
      <c r="D41" s="115" t="str">
        <f>IF(Cosecha!B41&lt;&gt;"",Cosecha!E41,"")</f>
        <v/>
      </c>
      <c r="E41" s="115"/>
      <c r="F41" s="70" t="str">
        <f>IF(Cosecha!B41&lt;&gt;"",Cosecha!G41,"")</f>
        <v/>
      </c>
      <c r="G41" s="115" t="str">
        <f>IF(Cosecha!B41&lt;&gt;"",Cosecha!H41,"")</f>
        <v/>
      </c>
      <c r="H41" s="114"/>
      <c r="I41" s="115" t="str">
        <f t="shared" si="3"/>
        <v/>
      </c>
      <c r="J41" s="336" t="str">
        <f t="shared" si="4"/>
        <v/>
      </c>
      <c r="K41" s="133"/>
      <c r="L41" s="337"/>
      <c r="M41" s="337"/>
      <c r="N41" s="337"/>
      <c r="O41" s="115">
        <f t="shared" si="5"/>
        <v>0</v>
      </c>
      <c r="P41" s="135" t="str">
        <f t="shared" si="6"/>
        <v/>
      </c>
      <c r="Q41" s="338"/>
      <c r="R41" s="132"/>
      <c r="S41"/>
      <c r="T41"/>
      <c r="V41"/>
      <c r="X41" s="210"/>
    </row>
    <row r="42" spans="2:24" x14ac:dyDescent="0.25">
      <c r="B42" s="67" t="str">
        <f>IF(Cosecha!B42&lt;&gt;"",Cosecha!B42,"")</f>
        <v/>
      </c>
      <c r="C42" s="67" t="str">
        <f>IF(Cosecha!B42&lt;&gt;"",Cosecha!D42,"")</f>
        <v/>
      </c>
      <c r="D42" s="115" t="str">
        <f>IF(Cosecha!B42&lt;&gt;"",Cosecha!E42,"")</f>
        <v/>
      </c>
      <c r="E42" s="115"/>
      <c r="F42" s="70" t="str">
        <f>IF(Cosecha!B42&lt;&gt;"",Cosecha!G42,"")</f>
        <v/>
      </c>
      <c r="G42" s="115" t="str">
        <f>IF(Cosecha!B42&lt;&gt;"",Cosecha!H42,"")</f>
        <v/>
      </c>
      <c r="H42" s="114"/>
      <c r="I42" s="115" t="str">
        <f t="shared" si="3"/>
        <v/>
      </c>
      <c r="J42" s="336" t="str">
        <f t="shared" si="4"/>
        <v/>
      </c>
      <c r="K42" s="133"/>
      <c r="L42" s="337"/>
      <c r="M42" s="337"/>
      <c r="N42" s="337"/>
      <c r="O42" s="115">
        <f t="shared" si="5"/>
        <v>0</v>
      </c>
      <c r="P42" s="135" t="str">
        <f t="shared" si="6"/>
        <v/>
      </c>
      <c r="Q42" s="338"/>
      <c r="R42" s="132"/>
      <c r="S42"/>
      <c r="T42"/>
      <c r="V42"/>
      <c r="X42" s="210"/>
    </row>
    <row r="43" spans="2:24" x14ac:dyDescent="0.25">
      <c r="B43" s="67" t="str">
        <f>IF(Cosecha!B43&lt;&gt;"",Cosecha!B43,"")</f>
        <v/>
      </c>
      <c r="C43" s="67" t="str">
        <f>IF(Cosecha!B43&lt;&gt;"",Cosecha!D43,"")</f>
        <v/>
      </c>
      <c r="D43" s="115" t="str">
        <f>IF(Cosecha!B43&lt;&gt;"",Cosecha!E43,"")</f>
        <v/>
      </c>
      <c r="E43" s="115"/>
      <c r="F43" s="70" t="str">
        <f>IF(Cosecha!B43&lt;&gt;"",Cosecha!G43,"")</f>
        <v/>
      </c>
      <c r="G43" s="115" t="str">
        <f>IF(Cosecha!B43&lt;&gt;"",Cosecha!H43,"")</f>
        <v/>
      </c>
      <c r="H43" s="114"/>
      <c r="I43" s="115" t="str">
        <f t="shared" si="3"/>
        <v/>
      </c>
      <c r="J43" s="336" t="str">
        <f t="shared" si="4"/>
        <v/>
      </c>
      <c r="K43" s="133"/>
      <c r="L43" s="337"/>
      <c r="M43" s="337"/>
      <c r="N43" s="337"/>
      <c r="O43" s="115">
        <f t="shared" si="5"/>
        <v>0</v>
      </c>
      <c r="P43" s="135" t="str">
        <f t="shared" si="6"/>
        <v/>
      </c>
      <c r="Q43" s="338"/>
      <c r="R43" s="132"/>
      <c r="S43"/>
      <c r="T43"/>
      <c r="V43"/>
      <c r="X43" s="210"/>
    </row>
    <row r="44" spans="2:24" x14ac:dyDescent="0.25">
      <c r="B44" s="67" t="str">
        <f>IF(Cosecha!B44&lt;&gt;"",Cosecha!B44,"")</f>
        <v/>
      </c>
      <c r="C44" s="67" t="str">
        <f>IF(Cosecha!B44&lt;&gt;"",Cosecha!D44,"")</f>
        <v/>
      </c>
      <c r="D44" s="115" t="str">
        <f>IF(Cosecha!B44&lt;&gt;"",Cosecha!E44,"")</f>
        <v/>
      </c>
      <c r="E44" s="115"/>
      <c r="F44" s="70" t="str">
        <f>IF(Cosecha!B44&lt;&gt;"",Cosecha!G44,"")</f>
        <v/>
      </c>
      <c r="G44" s="115" t="str">
        <f>IF(Cosecha!B44&lt;&gt;"",Cosecha!H44,"")</f>
        <v/>
      </c>
      <c r="H44" s="114"/>
      <c r="I44" s="115" t="str">
        <f t="shared" si="3"/>
        <v/>
      </c>
      <c r="J44" s="336" t="str">
        <f t="shared" si="4"/>
        <v/>
      </c>
      <c r="K44" s="133"/>
      <c r="L44" s="337"/>
      <c r="M44" s="337"/>
      <c r="N44" s="337"/>
      <c r="O44" s="115">
        <f t="shared" si="5"/>
        <v>0</v>
      </c>
      <c r="P44" s="135" t="str">
        <f t="shared" si="6"/>
        <v/>
      </c>
      <c r="Q44" s="338"/>
      <c r="R44" s="132"/>
      <c r="S44"/>
      <c r="T44"/>
      <c r="V44"/>
      <c r="X44" s="210"/>
    </row>
    <row r="45" spans="2:24" x14ac:dyDescent="0.25">
      <c r="B45" s="67" t="str">
        <f>IF(Cosecha!B45&lt;&gt;"",Cosecha!B45,"")</f>
        <v/>
      </c>
      <c r="C45" s="67" t="str">
        <f>IF(Cosecha!B45&lt;&gt;"",Cosecha!D45,"")</f>
        <v/>
      </c>
      <c r="D45" s="115" t="str">
        <f>IF(Cosecha!B45&lt;&gt;"",Cosecha!E45,"")</f>
        <v/>
      </c>
      <c r="E45" s="115"/>
      <c r="F45" s="70" t="str">
        <f>IF(Cosecha!B45&lt;&gt;"",Cosecha!G45,"")</f>
        <v/>
      </c>
      <c r="G45" s="115" t="str">
        <f>IF(Cosecha!B45&lt;&gt;"",Cosecha!H45,"")</f>
        <v/>
      </c>
      <c r="H45" s="114"/>
      <c r="I45" s="115" t="str">
        <f t="shared" si="3"/>
        <v/>
      </c>
      <c r="J45" s="336" t="str">
        <f t="shared" si="4"/>
        <v/>
      </c>
      <c r="K45" s="133"/>
      <c r="L45" s="337"/>
      <c r="M45" s="337"/>
      <c r="N45" s="337"/>
      <c r="O45" s="115">
        <f t="shared" si="5"/>
        <v>0</v>
      </c>
      <c r="P45" s="135" t="str">
        <f t="shared" si="6"/>
        <v/>
      </c>
      <c r="Q45" s="338"/>
      <c r="R45" s="132"/>
      <c r="S45"/>
      <c r="T45"/>
      <c r="V45"/>
      <c r="X45" s="210"/>
    </row>
    <row r="46" spans="2:24" x14ac:dyDescent="0.25">
      <c r="B46" s="67" t="str">
        <f>IF(Cosecha!B46&lt;&gt;"",Cosecha!B46,"")</f>
        <v/>
      </c>
      <c r="C46" s="67" t="str">
        <f>IF(Cosecha!B46&lt;&gt;"",Cosecha!D46,"")</f>
        <v/>
      </c>
      <c r="D46" s="115" t="str">
        <f>IF(Cosecha!B46&lt;&gt;"",Cosecha!E46,"")</f>
        <v/>
      </c>
      <c r="E46" s="115"/>
      <c r="F46" s="70" t="str">
        <f>IF(Cosecha!B46&lt;&gt;"",Cosecha!G46,"")</f>
        <v/>
      </c>
      <c r="G46" s="115" t="str">
        <f>IF(Cosecha!B46&lt;&gt;"",Cosecha!H46,"")</f>
        <v/>
      </c>
      <c r="H46" s="114"/>
      <c r="I46" s="115" t="str">
        <f t="shared" si="3"/>
        <v/>
      </c>
      <c r="J46" s="336" t="str">
        <f t="shared" si="4"/>
        <v/>
      </c>
      <c r="K46" s="133"/>
      <c r="L46" s="337"/>
      <c r="M46" s="337"/>
      <c r="N46" s="337"/>
      <c r="O46" s="115">
        <f t="shared" si="5"/>
        <v>0</v>
      </c>
      <c r="P46" s="135" t="str">
        <f t="shared" si="6"/>
        <v/>
      </c>
      <c r="Q46" s="338"/>
      <c r="R46" s="132"/>
      <c r="S46"/>
      <c r="T46"/>
      <c r="V46"/>
      <c r="X46" s="210"/>
    </row>
    <row r="47" spans="2:24" x14ac:dyDescent="0.25">
      <c r="B47" s="67" t="str">
        <f>IF(Cosecha!B47&lt;&gt;"",Cosecha!B47,"")</f>
        <v/>
      </c>
      <c r="C47" s="67" t="str">
        <f>IF(Cosecha!B47&lt;&gt;"",Cosecha!D47,"")</f>
        <v/>
      </c>
      <c r="D47" s="115" t="str">
        <f>IF(Cosecha!B47&lt;&gt;"",Cosecha!E47,"")</f>
        <v/>
      </c>
      <c r="E47" s="115"/>
      <c r="F47" s="70" t="str">
        <f>IF(Cosecha!B47&lt;&gt;"",Cosecha!G47,"")</f>
        <v/>
      </c>
      <c r="G47" s="115" t="str">
        <f>IF(Cosecha!B47&lt;&gt;"",Cosecha!H47,"")</f>
        <v/>
      </c>
      <c r="H47" s="114"/>
      <c r="I47" s="115" t="str">
        <f t="shared" si="3"/>
        <v/>
      </c>
      <c r="J47" s="336" t="str">
        <f t="shared" si="4"/>
        <v/>
      </c>
      <c r="K47" s="133"/>
      <c r="L47" s="337"/>
      <c r="M47" s="336"/>
      <c r="N47" s="337"/>
      <c r="O47" s="115">
        <f t="shared" si="5"/>
        <v>0</v>
      </c>
      <c r="P47" s="135" t="str">
        <f t="shared" si="6"/>
        <v/>
      </c>
      <c r="Q47" s="338"/>
      <c r="R47" s="132"/>
      <c r="S47"/>
      <c r="T47"/>
      <c r="V47"/>
      <c r="X47" s="210"/>
    </row>
    <row r="48" spans="2:24" x14ac:dyDescent="0.25">
      <c r="B48" s="67" t="str">
        <f>IF(Cosecha!B48&lt;&gt;"",Cosecha!B48,"")</f>
        <v/>
      </c>
      <c r="C48" s="67" t="str">
        <f>IF(Cosecha!B48&lt;&gt;"",Cosecha!D48,"")</f>
        <v/>
      </c>
      <c r="D48" s="115" t="str">
        <f>IF(Cosecha!B48&lt;&gt;"",Cosecha!E48,"")</f>
        <v/>
      </c>
      <c r="E48" s="115"/>
      <c r="F48" s="70" t="str">
        <f>IF(Cosecha!B48&lt;&gt;"",Cosecha!G48,"")</f>
        <v/>
      </c>
      <c r="G48" s="115" t="str">
        <f>IF(Cosecha!B48&lt;&gt;"",Cosecha!H48,"")</f>
        <v/>
      </c>
      <c r="H48" s="114"/>
      <c r="I48" s="115" t="str">
        <f t="shared" si="3"/>
        <v/>
      </c>
      <c r="J48" s="336" t="str">
        <f t="shared" si="4"/>
        <v/>
      </c>
      <c r="K48" s="133"/>
      <c r="L48" s="337"/>
      <c r="M48" s="336"/>
      <c r="N48" s="337"/>
      <c r="O48" s="115">
        <f t="shared" si="5"/>
        <v>0</v>
      </c>
      <c r="P48" s="135" t="str">
        <f t="shared" si="6"/>
        <v/>
      </c>
      <c r="Q48" s="338"/>
      <c r="R48" s="132"/>
      <c r="S48"/>
      <c r="T48"/>
      <c r="V48"/>
      <c r="X48" s="210"/>
    </row>
    <row r="49" spans="2:24" x14ac:dyDescent="0.25">
      <c r="B49" s="67" t="str">
        <f>IF(Cosecha!B49&lt;&gt;"",Cosecha!B49,"")</f>
        <v/>
      </c>
      <c r="C49" s="67" t="str">
        <f>IF(Cosecha!B49&lt;&gt;"",Cosecha!D49,"")</f>
        <v/>
      </c>
      <c r="D49" s="115" t="str">
        <f>IF(Cosecha!B49&lt;&gt;"",Cosecha!E49,"")</f>
        <v/>
      </c>
      <c r="E49" s="115"/>
      <c r="F49" s="70" t="str">
        <f>IF(Cosecha!B49&lt;&gt;"",Cosecha!G49,"")</f>
        <v/>
      </c>
      <c r="G49" s="115" t="str">
        <f>IF(Cosecha!B49&lt;&gt;"",Cosecha!H49,"")</f>
        <v/>
      </c>
      <c r="H49" s="114"/>
      <c r="I49" s="115" t="str">
        <f t="shared" si="3"/>
        <v/>
      </c>
      <c r="J49" s="336" t="str">
        <f t="shared" si="4"/>
        <v/>
      </c>
      <c r="K49" s="133"/>
      <c r="L49" s="337"/>
      <c r="M49" s="337"/>
      <c r="N49" s="337"/>
      <c r="O49" s="115">
        <f t="shared" si="5"/>
        <v>0</v>
      </c>
      <c r="P49" s="135" t="str">
        <f t="shared" si="6"/>
        <v/>
      </c>
      <c r="Q49" s="338"/>
      <c r="R49" s="132"/>
      <c r="S49"/>
      <c r="T49"/>
      <c r="V49"/>
      <c r="X49" s="210"/>
    </row>
    <row r="50" spans="2:24" x14ac:dyDescent="0.25">
      <c r="B50" s="67" t="str">
        <f>IF(Cosecha!B50&lt;&gt;"",Cosecha!B50,"")</f>
        <v/>
      </c>
      <c r="C50" s="67" t="str">
        <f>IF(Cosecha!B50&lt;&gt;"",Cosecha!D50,"")</f>
        <v/>
      </c>
      <c r="D50" s="115" t="str">
        <f>IF(Cosecha!B50&lt;&gt;"",Cosecha!E50,"")</f>
        <v/>
      </c>
      <c r="E50" s="115"/>
      <c r="F50" s="70" t="str">
        <f>IF(Cosecha!B50&lt;&gt;"",Cosecha!G50,"")</f>
        <v/>
      </c>
      <c r="G50" s="115" t="str">
        <f>IF(Cosecha!B50&lt;&gt;"",Cosecha!H50,"")</f>
        <v/>
      </c>
      <c r="H50" s="114"/>
      <c r="I50" s="115" t="str">
        <f t="shared" si="3"/>
        <v/>
      </c>
      <c r="J50" s="336" t="str">
        <f t="shared" si="4"/>
        <v/>
      </c>
      <c r="K50" s="133"/>
      <c r="L50" s="337"/>
      <c r="M50" s="336"/>
      <c r="N50" s="337"/>
      <c r="O50" s="115">
        <f t="shared" si="5"/>
        <v>0</v>
      </c>
      <c r="P50" s="135" t="str">
        <f t="shared" si="6"/>
        <v/>
      </c>
      <c r="Q50" s="338"/>
      <c r="R50" s="132"/>
      <c r="S50"/>
      <c r="T50"/>
      <c r="V50"/>
      <c r="X50" s="210"/>
    </row>
    <row r="51" spans="2:24" x14ac:dyDescent="0.25">
      <c r="B51" s="67" t="str">
        <f>IF(Cosecha!B51&lt;&gt;"",Cosecha!B51,"")</f>
        <v/>
      </c>
      <c r="C51" s="67" t="str">
        <f>IF(Cosecha!B51&lt;&gt;"",Cosecha!D51,"")</f>
        <v/>
      </c>
      <c r="D51" s="115" t="str">
        <f>IF(Cosecha!B51&lt;&gt;"",Cosecha!E51,"")</f>
        <v/>
      </c>
      <c r="E51" s="115"/>
      <c r="F51" s="70" t="str">
        <f>IF(Cosecha!B51&lt;&gt;"",Cosecha!G51,"")</f>
        <v/>
      </c>
      <c r="G51" s="115" t="str">
        <f>IF(Cosecha!B51&lt;&gt;"",Cosecha!H51,"")</f>
        <v/>
      </c>
      <c r="H51" s="114"/>
      <c r="I51" s="115" t="str">
        <f t="shared" si="3"/>
        <v/>
      </c>
      <c r="J51" s="336" t="str">
        <f t="shared" si="4"/>
        <v/>
      </c>
      <c r="K51" s="133"/>
      <c r="L51" s="337"/>
      <c r="M51" s="336"/>
      <c r="N51" s="337"/>
      <c r="O51" s="115">
        <f t="shared" si="5"/>
        <v>0</v>
      </c>
      <c r="P51" s="135" t="str">
        <f t="shared" si="6"/>
        <v/>
      </c>
      <c r="Q51" s="338"/>
      <c r="R51" s="132"/>
      <c r="S51"/>
      <c r="T51"/>
      <c r="V51"/>
      <c r="X51" s="210"/>
    </row>
    <row r="52" spans="2:24" x14ac:dyDescent="0.25">
      <c r="B52" s="67" t="str">
        <f>IF(Cosecha!B52&lt;&gt;"",Cosecha!B52,"")</f>
        <v/>
      </c>
      <c r="C52" s="67" t="str">
        <f>IF(Cosecha!B52&lt;&gt;"",Cosecha!D52,"")</f>
        <v/>
      </c>
      <c r="D52" s="115" t="str">
        <f>IF(Cosecha!B52&lt;&gt;"",Cosecha!E52,"")</f>
        <v/>
      </c>
      <c r="E52" s="115"/>
      <c r="F52" s="70" t="str">
        <f>IF(Cosecha!B52&lt;&gt;"",Cosecha!G52,"")</f>
        <v/>
      </c>
      <c r="G52" s="115" t="str">
        <f>IF(Cosecha!B52&lt;&gt;"",Cosecha!H52,"")</f>
        <v/>
      </c>
      <c r="H52" s="114"/>
      <c r="I52" s="115" t="str">
        <f t="shared" si="3"/>
        <v/>
      </c>
      <c r="J52" s="336" t="str">
        <f t="shared" si="4"/>
        <v/>
      </c>
      <c r="K52" s="132"/>
      <c r="L52" s="337"/>
      <c r="M52" s="336"/>
      <c r="N52" s="337"/>
      <c r="O52" s="115">
        <f t="shared" si="5"/>
        <v>0</v>
      </c>
      <c r="P52" s="135" t="str">
        <f t="shared" si="6"/>
        <v/>
      </c>
      <c r="Q52" s="338"/>
      <c r="R52" s="132"/>
      <c r="S52"/>
      <c r="T52"/>
      <c r="V52"/>
      <c r="X52" s="210"/>
    </row>
    <row r="53" spans="2:24" x14ac:dyDescent="0.25">
      <c r="B53" s="67" t="str">
        <f>IF(Cosecha!B53&lt;&gt;"",Cosecha!B53,"")</f>
        <v/>
      </c>
      <c r="C53" s="67" t="str">
        <f>IF(Cosecha!B53&lt;&gt;"",Cosecha!D53,"")</f>
        <v/>
      </c>
      <c r="D53" s="115" t="str">
        <f>IF(Cosecha!B53&lt;&gt;"",Cosecha!E53,"")</f>
        <v/>
      </c>
      <c r="E53" s="115"/>
      <c r="F53" s="70" t="str">
        <f>IF(Cosecha!B53&lt;&gt;"",Cosecha!G53,"")</f>
        <v/>
      </c>
      <c r="G53" s="115" t="str">
        <f>IF(Cosecha!B53&lt;&gt;"",Cosecha!H53,"")</f>
        <v/>
      </c>
      <c r="H53" s="114"/>
      <c r="I53" s="115" t="str">
        <f t="shared" si="3"/>
        <v/>
      </c>
      <c r="J53" s="336" t="str">
        <f t="shared" si="4"/>
        <v/>
      </c>
      <c r="K53" s="132"/>
      <c r="L53" s="337"/>
      <c r="M53" s="336"/>
      <c r="N53" s="337"/>
      <c r="O53" s="115">
        <f t="shared" si="5"/>
        <v>0</v>
      </c>
      <c r="P53" s="135" t="str">
        <f t="shared" si="6"/>
        <v/>
      </c>
      <c r="Q53" s="338"/>
      <c r="R53" s="132"/>
      <c r="S53"/>
      <c r="T53"/>
      <c r="V53"/>
      <c r="X53" s="210"/>
    </row>
    <row r="54" spans="2:24" x14ac:dyDescent="0.25">
      <c r="B54" s="67" t="str">
        <f>IF(Cosecha!B54&lt;&gt;"",Cosecha!B54,"")</f>
        <v/>
      </c>
      <c r="C54" s="67" t="str">
        <f>IF(Cosecha!B54&lt;&gt;"",Cosecha!D54,"")</f>
        <v/>
      </c>
      <c r="D54" s="115" t="str">
        <f>IF(Cosecha!B54&lt;&gt;"",Cosecha!E54,"")</f>
        <v/>
      </c>
      <c r="E54" s="115"/>
      <c r="F54" s="70" t="str">
        <f>IF(Cosecha!B54&lt;&gt;"",Cosecha!G54,"")</f>
        <v/>
      </c>
      <c r="G54" s="115" t="str">
        <f>IF(Cosecha!B54&lt;&gt;"",Cosecha!H54,"")</f>
        <v/>
      </c>
      <c r="H54" s="114"/>
      <c r="I54" s="115" t="str">
        <f t="shared" si="3"/>
        <v/>
      </c>
      <c r="J54" s="336" t="str">
        <f t="shared" si="4"/>
        <v/>
      </c>
      <c r="K54" s="132"/>
      <c r="L54" s="337"/>
      <c r="M54" s="337"/>
      <c r="N54" s="337"/>
      <c r="O54" s="115">
        <f t="shared" si="5"/>
        <v>0</v>
      </c>
      <c r="P54" s="135" t="str">
        <f t="shared" si="6"/>
        <v/>
      </c>
      <c r="Q54" s="338"/>
      <c r="R54" s="132"/>
      <c r="S54"/>
      <c r="T54"/>
      <c r="V54"/>
      <c r="X54" s="210"/>
    </row>
    <row r="55" spans="2:24" x14ac:dyDescent="0.25">
      <c r="B55" s="67" t="str">
        <f>IF(Cosecha!B55&lt;&gt;"",Cosecha!B55,"")</f>
        <v/>
      </c>
      <c r="C55" s="67" t="str">
        <f>IF(Cosecha!B55&lt;&gt;"",Cosecha!D55,"")</f>
        <v/>
      </c>
      <c r="D55" s="115" t="str">
        <f>IF(Cosecha!B55&lt;&gt;"",Cosecha!E55,"")</f>
        <v/>
      </c>
      <c r="E55" s="115"/>
      <c r="F55" s="70" t="str">
        <f>IF(Cosecha!B55&lt;&gt;"",Cosecha!G55,"")</f>
        <v/>
      </c>
      <c r="G55" s="115" t="str">
        <f>IF(Cosecha!B55&lt;&gt;"",Cosecha!H55,"")</f>
        <v/>
      </c>
      <c r="H55" s="114"/>
      <c r="I55" s="115" t="str">
        <f t="shared" si="3"/>
        <v/>
      </c>
      <c r="J55" s="336" t="str">
        <f t="shared" si="4"/>
        <v/>
      </c>
      <c r="K55" s="132"/>
      <c r="L55" s="337"/>
      <c r="M55" s="337"/>
      <c r="N55" s="337"/>
      <c r="O55" s="115">
        <f t="shared" si="5"/>
        <v>0</v>
      </c>
      <c r="P55" s="135" t="str">
        <f t="shared" si="6"/>
        <v/>
      </c>
      <c r="Q55" s="338"/>
      <c r="R55" s="132"/>
      <c r="S55"/>
      <c r="T55"/>
      <c r="V55"/>
      <c r="X55" s="210"/>
    </row>
    <row r="56" spans="2:24" x14ac:dyDescent="0.25">
      <c r="B56" s="67" t="str">
        <f>IF(Cosecha!B56&lt;&gt;"",Cosecha!B56,"")</f>
        <v/>
      </c>
      <c r="C56" s="67" t="str">
        <f>IF(Cosecha!B56&lt;&gt;"",Cosecha!D56,"")</f>
        <v/>
      </c>
      <c r="D56" s="115" t="str">
        <f>IF(Cosecha!B56&lt;&gt;"",Cosecha!E56,"")</f>
        <v/>
      </c>
      <c r="E56" s="115"/>
      <c r="F56" s="70" t="str">
        <f>IF(Cosecha!B56&lt;&gt;"",Cosecha!G56,"")</f>
        <v/>
      </c>
      <c r="G56" s="115" t="str">
        <f>IF(Cosecha!B56&lt;&gt;"",Cosecha!H56,"")</f>
        <v/>
      </c>
      <c r="H56" s="114"/>
      <c r="I56" s="115" t="str">
        <f t="shared" si="3"/>
        <v/>
      </c>
      <c r="J56" s="336" t="str">
        <f t="shared" si="4"/>
        <v/>
      </c>
      <c r="K56" s="132"/>
      <c r="L56" s="337"/>
      <c r="M56" s="337"/>
      <c r="N56" s="337"/>
      <c r="O56" s="115">
        <f t="shared" si="5"/>
        <v>0</v>
      </c>
      <c r="P56" s="135" t="str">
        <f t="shared" si="6"/>
        <v/>
      </c>
      <c r="Q56" s="338"/>
      <c r="R56" s="132"/>
      <c r="S56"/>
      <c r="T56"/>
      <c r="V56"/>
      <c r="X56" s="210"/>
    </row>
    <row r="57" spans="2:24" x14ac:dyDescent="0.25">
      <c r="B57" s="67" t="str">
        <f>IF(Cosecha!B57&lt;&gt;"",Cosecha!B57,"")</f>
        <v/>
      </c>
      <c r="C57" s="67" t="str">
        <f>IF(Cosecha!B57&lt;&gt;"",Cosecha!D57,"")</f>
        <v/>
      </c>
      <c r="D57" s="115" t="str">
        <f>IF(Cosecha!B57&lt;&gt;"",Cosecha!E57,"")</f>
        <v/>
      </c>
      <c r="E57" s="115"/>
      <c r="F57" s="70" t="str">
        <f>IF(Cosecha!B57&lt;&gt;"",Cosecha!G57,"")</f>
        <v/>
      </c>
      <c r="G57" s="115" t="str">
        <f>IF(Cosecha!B57&lt;&gt;"",Cosecha!H57,"")</f>
        <v/>
      </c>
      <c r="H57" s="114"/>
      <c r="I57" s="115" t="str">
        <f t="shared" si="3"/>
        <v/>
      </c>
      <c r="J57" s="336" t="str">
        <f t="shared" si="4"/>
        <v/>
      </c>
      <c r="K57" s="132"/>
      <c r="L57" s="337"/>
      <c r="M57" s="337"/>
      <c r="N57" s="337"/>
      <c r="O57" s="115">
        <f t="shared" si="5"/>
        <v>0</v>
      </c>
      <c r="P57" s="135" t="str">
        <f t="shared" si="6"/>
        <v/>
      </c>
      <c r="Q57" s="338"/>
      <c r="R57" s="132"/>
      <c r="S57"/>
      <c r="T57"/>
      <c r="V57"/>
      <c r="X57" s="210"/>
    </row>
    <row r="58" spans="2:24" x14ac:dyDescent="0.25">
      <c r="B58" s="67" t="str">
        <f>IF(Cosecha!B58&lt;&gt;"",Cosecha!B58,"")</f>
        <v/>
      </c>
      <c r="C58" s="67" t="str">
        <f>IF(Cosecha!B58&lt;&gt;"",Cosecha!D58,"")</f>
        <v/>
      </c>
      <c r="D58" s="115" t="str">
        <f>IF(Cosecha!B58&lt;&gt;"",Cosecha!E58,"")</f>
        <v/>
      </c>
      <c r="E58" s="115"/>
      <c r="F58" s="70" t="str">
        <f>IF(Cosecha!B58&lt;&gt;"",Cosecha!G58,"")</f>
        <v/>
      </c>
      <c r="G58" s="115" t="str">
        <f>IF(Cosecha!B58&lt;&gt;"",Cosecha!H58,"")</f>
        <v/>
      </c>
      <c r="H58" s="114"/>
      <c r="I58" s="115" t="str">
        <f t="shared" si="3"/>
        <v/>
      </c>
      <c r="J58" s="336" t="str">
        <f t="shared" si="4"/>
        <v/>
      </c>
      <c r="K58" s="132"/>
      <c r="L58" s="337"/>
      <c r="M58" s="337"/>
      <c r="N58" s="337"/>
      <c r="O58" s="115">
        <f t="shared" si="5"/>
        <v>0</v>
      </c>
      <c r="P58" s="135" t="str">
        <f t="shared" si="6"/>
        <v/>
      </c>
      <c r="Q58" s="338"/>
      <c r="R58" s="132"/>
      <c r="S58"/>
      <c r="T58"/>
      <c r="V58"/>
      <c r="X58" s="210"/>
    </row>
    <row r="59" spans="2:24" x14ac:dyDescent="0.25">
      <c r="B59" s="67" t="str">
        <f>IF(Cosecha!B59&lt;&gt;"",Cosecha!B59,"")</f>
        <v/>
      </c>
      <c r="C59" s="67" t="str">
        <f>IF(Cosecha!B59&lt;&gt;"",Cosecha!D59,"")</f>
        <v/>
      </c>
      <c r="D59" s="115" t="str">
        <f>IF(Cosecha!B59&lt;&gt;"",Cosecha!E59,"")</f>
        <v/>
      </c>
      <c r="E59" s="115"/>
      <c r="F59" s="70" t="str">
        <f>IF(Cosecha!B59&lt;&gt;"",Cosecha!G59,"")</f>
        <v/>
      </c>
      <c r="G59" s="115" t="str">
        <f>IF(Cosecha!B59&lt;&gt;"",Cosecha!H59,"")</f>
        <v/>
      </c>
      <c r="H59" s="114"/>
      <c r="I59" s="115" t="str">
        <f t="shared" si="3"/>
        <v/>
      </c>
      <c r="J59" s="336" t="str">
        <f t="shared" si="4"/>
        <v/>
      </c>
      <c r="K59" s="132"/>
      <c r="L59" s="337"/>
      <c r="M59" s="337"/>
      <c r="N59" s="337"/>
      <c r="O59" s="115">
        <f t="shared" si="5"/>
        <v>0</v>
      </c>
      <c r="P59" s="135" t="str">
        <f t="shared" si="6"/>
        <v/>
      </c>
      <c r="Q59" s="338"/>
      <c r="R59" s="132"/>
      <c r="S59"/>
      <c r="T59"/>
      <c r="V59"/>
      <c r="X59" s="210"/>
    </row>
    <row r="60" spans="2:24" x14ac:dyDescent="0.25">
      <c r="B60" s="67" t="str">
        <f>IF(Cosecha!B60&lt;&gt;"",Cosecha!B60,"")</f>
        <v/>
      </c>
      <c r="C60" s="67" t="str">
        <f>IF(Cosecha!B60&lt;&gt;"",Cosecha!D60,"")</f>
        <v/>
      </c>
      <c r="D60" s="115" t="str">
        <f>IF(Cosecha!B60&lt;&gt;"",Cosecha!E60,"")</f>
        <v/>
      </c>
      <c r="E60" s="115"/>
      <c r="F60" s="70" t="str">
        <f>IF(Cosecha!B60&lt;&gt;"",Cosecha!G60,"")</f>
        <v/>
      </c>
      <c r="G60" s="115" t="str">
        <f>IF(Cosecha!B60&lt;&gt;"",Cosecha!H60,"")</f>
        <v/>
      </c>
      <c r="H60" s="114"/>
      <c r="I60" s="115" t="str">
        <f t="shared" si="3"/>
        <v/>
      </c>
      <c r="J60" s="336" t="str">
        <f t="shared" si="4"/>
        <v/>
      </c>
      <c r="K60" s="132"/>
      <c r="L60" s="337"/>
      <c r="M60" s="337"/>
      <c r="N60" s="337"/>
      <c r="O60" s="115">
        <f t="shared" si="5"/>
        <v>0</v>
      </c>
      <c r="P60" s="135" t="str">
        <f t="shared" si="6"/>
        <v/>
      </c>
      <c r="Q60" s="338"/>
      <c r="R60" s="132"/>
      <c r="S60"/>
      <c r="T60"/>
      <c r="V60"/>
      <c r="X60" s="210"/>
    </row>
    <row r="61" spans="2:24" x14ac:dyDescent="0.25">
      <c r="B61" s="67" t="str">
        <f>IF(Cosecha!B61&lt;&gt;"",Cosecha!B61,"")</f>
        <v/>
      </c>
      <c r="C61" s="67" t="str">
        <f>IF(Cosecha!B61&lt;&gt;"",Cosecha!D61,"")</f>
        <v/>
      </c>
      <c r="D61" s="115" t="str">
        <f>IF(Cosecha!B61&lt;&gt;"",Cosecha!E61,"")</f>
        <v/>
      </c>
      <c r="E61" s="115"/>
      <c r="F61" s="70" t="str">
        <f>IF(Cosecha!B61&lt;&gt;"",Cosecha!G61,"")</f>
        <v/>
      </c>
      <c r="G61" s="115" t="str">
        <f>IF(Cosecha!B61&lt;&gt;"",Cosecha!H61,"")</f>
        <v/>
      </c>
      <c r="H61" s="114"/>
      <c r="I61" s="115" t="str">
        <f t="shared" ref="I61:I104" si="8">IF(H61&lt;&gt;"",H61-G61,"")</f>
        <v/>
      </c>
      <c r="J61" s="336" t="str">
        <f t="shared" si="4"/>
        <v/>
      </c>
      <c r="K61" s="132"/>
      <c r="L61" s="337"/>
      <c r="M61" s="337"/>
      <c r="N61" s="337"/>
      <c r="O61" s="115">
        <f t="shared" si="5"/>
        <v>0</v>
      </c>
      <c r="P61" s="135" t="str">
        <f t="shared" si="6"/>
        <v/>
      </c>
      <c r="Q61" s="338"/>
      <c r="R61" s="132"/>
      <c r="S61"/>
      <c r="T61"/>
      <c r="V61"/>
      <c r="X61" s="210"/>
    </row>
    <row r="62" spans="2:24" x14ac:dyDescent="0.25">
      <c r="B62" s="67" t="str">
        <f>IF(Cosecha!B62&lt;&gt;"",Cosecha!B62,"")</f>
        <v/>
      </c>
      <c r="C62" s="67" t="str">
        <f>IF(Cosecha!B62&lt;&gt;"",Cosecha!D62,"")</f>
        <v/>
      </c>
      <c r="D62" s="115" t="str">
        <f>IF(Cosecha!B62&lt;&gt;"",Cosecha!E62,"")</f>
        <v/>
      </c>
      <c r="E62" s="115"/>
      <c r="F62" s="70" t="str">
        <f>IF(Cosecha!B62&lt;&gt;"",Cosecha!G62,"")</f>
        <v/>
      </c>
      <c r="G62" s="115" t="str">
        <f>IF(Cosecha!B62&lt;&gt;"",Cosecha!H62,"")</f>
        <v/>
      </c>
      <c r="H62" s="114"/>
      <c r="I62" s="115" t="str">
        <f t="shared" si="8"/>
        <v/>
      </c>
      <c r="J62" s="336" t="str">
        <f t="shared" si="4"/>
        <v/>
      </c>
      <c r="K62" s="132"/>
      <c r="L62" s="337"/>
      <c r="M62" s="336"/>
      <c r="N62" s="337"/>
      <c r="O62" s="115">
        <f t="shared" si="5"/>
        <v>0</v>
      </c>
      <c r="P62" s="135" t="str">
        <f t="shared" si="6"/>
        <v/>
      </c>
      <c r="Q62" s="338"/>
      <c r="R62" s="132"/>
      <c r="S62"/>
      <c r="T62"/>
      <c r="V62"/>
      <c r="X62" s="210"/>
    </row>
    <row r="63" spans="2:24" x14ac:dyDescent="0.25">
      <c r="B63" s="67" t="str">
        <f>IF(Cosecha!B63&lt;&gt;"",Cosecha!B63,"")</f>
        <v/>
      </c>
      <c r="C63" s="67" t="str">
        <f>IF(Cosecha!B63&lt;&gt;"",Cosecha!D63,"")</f>
        <v/>
      </c>
      <c r="D63" s="115" t="str">
        <f>IF(Cosecha!B63&lt;&gt;"",Cosecha!E63,"")</f>
        <v/>
      </c>
      <c r="E63" s="115"/>
      <c r="F63" s="70" t="str">
        <f>IF(Cosecha!B63&lt;&gt;"",Cosecha!G63,"")</f>
        <v/>
      </c>
      <c r="G63" s="115" t="str">
        <f>IF(Cosecha!B63&lt;&gt;"",Cosecha!H63,"")</f>
        <v/>
      </c>
      <c r="H63" s="114"/>
      <c r="I63" s="115" t="str">
        <f t="shared" si="8"/>
        <v/>
      </c>
      <c r="J63" s="336" t="str">
        <f t="shared" si="4"/>
        <v/>
      </c>
      <c r="K63" s="132"/>
      <c r="L63" s="337"/>
      <c r="M63" s="336"/>
      <c r="N63" s="337"/>
      <c r="O63" s="115">
        <f t="shared" si="5"/>
        <v>0</v>
      </c>
      <c r="P63" s="135" t="str">
        <f t="shared" si="6"/>
        <v/>
      </c>
      <c r="Q63" s="338"/>
      <c r="R63" s="132"/>
      <c r="S63"/>
      <c r="T63"/>
      <c r="V63"/>
      <c r="X63" s="210"/>
    </row>
    <row r="64" spans="2:24" x14ac:dyDescent="0.25">
      <c r="B64" s="67" t="str">
        <f>IF(Cosecha!B64&lt;&gt;"",Cosecha!B64,"")</f>
        <v/>
      </c>
      <c r="C64" s="67" t="str">
        <f>IF(Cosecha!B64&lt;&gt;"",Cosecha!D64,"")</f>
        <v/>
      </c>
      <c r="D64" s="115" t="str">
        <f>IF(Cosecha!B64&lt;&gt;"",Cosecha!E64,"")</f>
        <v/>
      </c>
      <c r="E64" s="115"/>
      <c r="F64" s="70" t="str">
        <f>IF(Cosecha!B64&lt;&gt;"",Cosecha!G64,"")</f>
        <v/>
      </c>
      <c r="G64" s="115" t="str">
        <f>IF(Cosecha!B64&lt;&gt;"",Cosecha!H64,"")</f>
        <v/>
      </c>
      <c r="H64" s="114"/>
      <c r="I64" s="115" t="str">
        <f t="shared" si="8"/>
        <v/>
      </c>
      <c r="J64" s="336" t="str">
        <f t="shared" si="4"/>
        <v/>
      </c>
      <c r="K64" s="132"/>
      <c r="L64" s="337"/>
      <c r="M64" s="337"/>
      <c r="N64" s="337"/>
      <c r="O64" s="115">
        <f t="shared" si="5"/>
        <v>0</v>
      </c>
      <c r="P64" s="135" t="str">
        <f t="shared" si="6"/>
        <v/>
      </c>
      <c r="Q64" s="338"/>
      <c r="R64" s="132"/>
      <c r="S64"/>
      <c r="T64"/>
      <c r="V64"/>
      <c r="X64" s="210"/>
    </row>
    <row r="65" spans="2:25" x14ac:dyDescent="0.25">
      <c r="B65" s="67" t="str">
        <f>IF(Cosecha!B65&lt;&gt;"",Cosecha!B65,"")</f>
        <v/>
      </c>
      <c r="C65" s="67" t="str">
        <f>IF(Cosecha!B65&lt;&gt;"",Cosecha!D65,"")</f>
        <v/>
      </c>
      <c r="D65" s="115" t="str">
        <f>IF(Cosecha!B65&lt;&gt;"",Cosecha!E65,"")</f>
        <v/>
      </c>
      <c r="E65" s="115"/>
      <c r="F65" s="70" t="str">
        <f>IF(Cosecha!B65&lt;&gt;"",Cosecha!G65,"")</f>
        <v/>
      </c>
      <c r="G65" s="115" t="str">
        <f>IF(Cosecha!B65&lt;&gt;"",Cosecha!H65,"")</f>
        <v/>
      </c>
      <c r="H65" s="114"/>
      <c r="I65" s="115" t="str">
        <f t="shared" si="8"/>
        <v/>
      </c>
      <c r="J65" s="336" t="str">
        <f t="shared" si="4"/>
        <v/>
      </c>
      <c r="K65" s="132"/>
      <c r="L65" s="337"/>
      <c r="M65" s="337"/>
      <c r="N65" s="337"/>
      <c r="O65" s="115">
        <f t="shared" si="5"/>
        <v>0</v>
      </c>
      <c r="P65" s="135" t="str">
        <f t="shared" si="6"/>
        <v/>
      </c>
      <c r="Q65" s="338"/>
      <c r="R65" s="132"/>
      <c r="S65"/>
      <c r="T65"/>
      <c r="V65"/>
      <c r="X65" s="210"/>
    </row>
    <row r="66" spans="2:25" x14ac:dyDescent="0.25">
      <c r="B66" s="67" t="str">
        <f>IF(Cosecha!B66&lt;&gt;"",Cosecha!B66,"")</f>
        <v/>
      </c>
      <c r="C66" s="67" t="str">
        <f>IF(Cosecha!B66&lt;&gt;"",Cosecha!D66,"")</f>
        <v/>
      </c>
      <c r="D66" s="115" t="str">
        <f>IF(Cosecha!B66&lt;&gt;"",Cosecha!E66,"")</f>
        <v/>
      </c>
      <c r="E66" s="115"/>
      <c r="F66" s="70" t="str">
        <f>IF(Cosecha!B66&lt;&gt;"",Cosecha!G66,"")</f>
        <v/>
      </c>
      <c r="G66" s="115" t="str">
        <f>IF(Cosecha!B66&lt;&gt;"",Cosecha!H66,"")</f>
        <v/>
      </c>
      <c r="H66" s="114"/>
      <c r="I66" s="115" t="str">
        <f t="shared" si="8"/>
        <v/>
      </c>
      <c r="J66" s="336" t="str">
        <f t="shared" si="4"/>
        <v/>
      </c>
      <c r="K66" s="132"/>
      <c r="L66" s="337"/>
      <c r="M66" s="337"/>
      <c r="N66" s="337"/>
      <c r="O66" s="115">
        <f t="shared" si="5"/>
        <v>0</v>
      </c>
      <c r="P66" s="135" t="str">
        <f t="shared" si="6"/>
        <v/>
      </c>
      <c r="Q66" s="338"/>
      <c r="R66" s="132"/>
      <c r="S66"/>
      <c r="T66"/>
      <c r="V66"/>
      <c r="X66" s="210"/>
    </row>
    <row r="67" spans="2:25" x14ac:dyDescent="0.25">
      <c r="B67" s="67" t="str">
        <f>IF(Cosecha!B67&lt;&gt;"",Cosecha!B67,"")</f>
        <v/>
      </c>
      <c r="C67" s="67" t="str">
        <f>IF(Cosecha!B67&lt;&gt;"",Cosecha!D67,"")</f>
        <v/>
      </c>
      <c r="D67" s="115" t="str">
        <f>IF(Cosecha!B67&lt;&gt;"",Cosecha!E67,"")</f>
        <v/>
      </c>
      <c r="E67" s="115"/>
      <c r="F67" s="70" t="str">
        <f>IF(Cosecha!B67&lt;&gt;"",Cosecha!G67,"")</f>
        <v/>
      </c>
      <c r="G67" s="115" t="str">
        <f>IF(Cosecha!B67&lt;&gt;"",Cosecha!H67,"")</f>
        <v/>
      </c>
      <c r="H67" s="114"/>
      <c r="I67" s="115" t="str">
        <f t="shared" si="8"/>
        <v/>
      </c>
      <c r="J67" s="336" t="str">
        <f t="shared" si="4"/>
        <v/>
      </c>
      <c r="K67" s="132"/>
      <c r="L67" s="337"/>
      <c r="M67" s="336"/>
      <c r="N67" s="337"/>
      <c r="O67" s="115">
        <f t="shared" si="5"/>
        <v>0</v>
      </c>
      <c r="P67" s="135" t="str">
        <f t="shared" si="6"/>
        <v/>
      </c>
      <c r="Q67" s="338"/>
      <c r="R67" s="132"/>
      <c r="S67"/>
      <c r="T67"/>
      <c r="V67"/>
      <c r="X67" s="210"/>
    </row>
    <row r="68" spans="2:25" x14ac:dyDescent="0.25">
      <c r="B68" s="67" t="str">
        <f>IF(Cosecha!B68&lt;&gt;"",Cosecha!B68,"")</f>
        <v/>
      </c>
      <c r="C68" s="67" t="str">
        <f>IF(Cosecha!B68&lt;&gt;"",Cosecha!D68,"")</f>
        <v/>
      </c>
      <c r="D68" s="115" t="str">
        <f>IF(Cosecha!B68&lt;&gt;"",Cosecha!E68,"")</f>
        <v/>
      </c>
      <c r="E68" s="115"/>
      <c r="F68" s="70" t="str">
        <f>IF(Cosecha!B68&lt;&gt;"",Cosecha!G68,"")</f>
        <v/>
      </c>
      <c r="G68" s="115" t="str">
        <f>IF(Cosecha!B68&lt;&gt;"",Cosecha!H68,"")</f>
        <v/>
      </c>
      <c r="H68" s="114"/>
      <c r="I68" s="115" t="str">
        <f t="shared" si="8"/>
        <v/>
      </c>
      <c r="J68" s="336" t="str">
        <f t="shared" si="4"/>
        <v/>
      </c>
      <c r="K68" s="132"/>
      <c r="L68" s="337"/>
      <c r="M68" s="336"/>
      <c r="N68" s="337"/>
      <c r="O68" s="115">
        <f t="shared" si="5"/>
        <v>0</v>
      </c>
      <c r="P68" s="135" t="str">
        <f t="shared" ref="P68:P93" si="9">IF(H68&lt;&gt;"","",G68)</f>
        <v/>
      </c>
      <c r="Q68" s="338"/>
      <c r="R68" s="132"/>
      <c r="S68"/>
      <c r="T68"/>
      <c r="V68"/>
      <c r="X68" s="210"/>
      <c r="Y68" s="245" t="e">
        <f>N68/H68</f>
        <v>#DIV/0!</v>
      </c>
    </row>
    <row r="69" spans="2:25" x14ac:dyDescent="0.25">
      <c r="B69" s="67" t="str">
        <f>IF(Cosecha!B69&lt;&gt;"",Cosecha!B69,"")</f>
        <v/>
      </c>
      <c r="C69" s="67" t="str">
        <f>IF(Cosecha!B69&lt;&gt;"",Cosecha!D69,"")</f>
        <v/>
      </c>
      <c r="D69" s="115" t="str">
        <f>IF(Cosecha!B69&lt;&gt;"",Cosecha!E69,"")</f>
        <v/>
      </c>
      <c r="E69" s="115"/>
      <c r="F69" s="70" t="str">
        <f>IF(Cosecha!B69&lt;&gt;"",Cosecha!G69,"")</f>
        <v/>
      </c>
      <c r="G69" s="115" t="str">
        <f>IF(Cosecha!B69&lt;&gt;"",Cosecha!H69,"")</f>
        <v/>
      </c>
      <c r="H69" s="114"/>
      <c r="I69" s="115" t="str">
        <f t="shared" si="8"/>
        <v/>
      </c>
      <c r="J69" s="336" t="str">
        <f t="shared" ref="J69:J125" si="10">IF(H69&lt;&gt;"",I69/G69,"")</f>
        <v/>
      </c>
      <c r="K69" s="132"/>
      <c r="L69" s="337"/>
      <c r="M69" s="336"/>
      <c r="N69" s="337"/>
      <c r="O69" s="115">
        <f t="shared" ref="O69:O132" si="11">H69-L69-N69</f>
        <v>0</v>
      </c>
      <c r="P69" s="135" t="str">
        <f t="shared" si="9"/>
        <v/>
      </c>
      <c r="Q69" s="338"/>
      <c r="R69" s="132"/>
      <c r="S69"/>
      <c r="T69"/>
      <c r="V69"/>
      <c r="X69" s="210"/>
      <c r="Y69" s="245" t="e">
        <f>N69/H69</f>
        <v>#DIV/0!</v>
      </c>
    </row>
    <row r="70" spans="2:25" x14ac:dyDescent="0.25">
      <c r="B70" s="67" t="str">
        <f>IF(Cosecha!B70&lt;&gt;"",Cosecha!B70,"")</f>
        <v/>
      </c>
      <c r="C70" s="67" t="str">
        <f>IF(Cosecha!B70&lt;&gt;"",Cosecha!D70,"")</f>
        <v/>
      </c>
      <c r="D70" s="115" t="str">
        <f>IF(Cosecha!B70&lt;&gt;"",Cosecha!E70,"")</f>
        <v/>
      </c>
      <c r="E70" s="115"/>
      <c r="F70" s="70" t="str">
        <f>IF(Cosecha!B70&lt;&gt;"",Cosecha!G70,"")</f>
        <v/>
      </c>
      <c r="G70" s="115" t="str">
        <f>IF(Cosecha!B70&lt;&gt;"",Cosecha!H70,"")</f>
        <v/>
      </c>
      <c r="H70" s="114"/>
      <c r="I70" s="115" t="str">
        <f t="shared" si="8"/>
        <v/>
      </c>
      <c r="J70" s="336" t="str">
        <f t="shared" si="10"/>
        <v/>
      </c>
      <c r="K70" s="132"/>
      <c r="L70" s="337"/>
      <c r="M70" s="336"/>
      <c r="N70" s="337"/>
      <c r="O70" s="115">
        <f t="shared" si="11"/>
        <v>0</v>
      </c>
      <c r="P70" s="135" t="str">
        <f t="shared" si="9"/>
        <v/>
      </c>
      <c r="Q70" s="338"/>
      <c r="R70" s="132"/>
      <c r="S70"/>
      <c r="T70"/>
      <c r="V70"/>
      <c r="X70" s="210"/>
      <c r="Y70" s="245" t="e">
        <f>N70/H70</f>
        <v>#DIV/0!</v>
      </c>
    </row>
    <row r="71" spans="2:25" x14ac:dyDescent="0.25">
      <c r="B71" s="67" t="str">
        <f>IF(Cosecha!B71&lt;&gt;"",Cosecha!B71,"")</f>
        <v/>
      </c>
      <c r="C71" s="67" t="str">
        <f>IF(Cosecha!B71&lt;&gt;"",Cosecha!D71,"")</f>
        <v/>
      </c>
      <c r="D71" s="115" t="str">
        <f>IF(Cosecha!B71&lt;&gt;"",Cosecha!E71,"")</f>
        <v/>
      </c>
      <c r="E71" s="115"/>
      <c r="F71" s="70" t="str">
        <f>IF(Cosecha!B71&lt;&gt;"",Cosecha!G71,"")</f>
        <v/>
      </c>
      <c r="G71" s="115" t="str">
        <f>IF(Cosecha!B71&lt;&gt;"",Cosecha!H71,"")</f>
        <v/>
      </c>
      <c r="H71" s="114"/>
      <c r="I71" s="115" t="str">
        <f t="shared" si="8"/>
        <v/>
      </c>
      <c r="J71" s="336" t="str">
        <f t="shared" si="10"/>
        <v/>
      </c>
      <c r="K71" s="132"/>
      <c r="L71" s="337"/>
      <c r="M71" s="336"/>
      <c r="N71" s="337"/>
      <c r="O71" s="115">
        <f t="shared" si="11"/>
        <v>0</v>
      </c>
      <c r="P71" s="135" t="str">
        <f t="shared" si="9"/>
        <v/>
      </c>
      <c r="Q71" s="338"/>
      <c r="R71" s="132"/>
      <c r="S71"/>
      <c r="T71"/>
      <c r="V71"/>
      <c r="X71" s="210"/>
      <c r="Y71" s="245" t="e">
        <f>N71/H71</f>
        <v>#DIV/0!</v>
      </c>
    </row>
    <row r="72" spans="2:25" x14ac:dyDescent="0.25">
      <c r="B72" s="67" t="str">
        <f>IF(Cosecha!B72&lt;&gt;"",Cosecha!B72,"")</f>
        <v/>
      </c>
      <c r="C72" s="67" t="str">
        <f>IF(Cosecha!B72&lt;&gt;"",Cosecha!D72,"")</f>
        <v/>
      </c>
      <c r="D72" s="115" t="str">
        <f>IF(Cosecha!B72&lt;&gt;"",Cosecha!E72,"")</f>
        <v/>
      </c>
      <c r="E72" s="115"/>
      <c r="F72" s="70" t="str">
        <f>IF(Cosecha!B72&lt;&gt;"",Cosecha!G72,"")</f>
        <v/>
      </c>
      <c r="G72" s="115" t="str">
        <f>IF(Cosecha!B72&lt;&gt;"",Cosecha!H72,"")</f>
        <v/>
      </c>
      <c r="H72" s="114"/>
      <c r="I72" s="115" t="str">
        <f t="shared" si="8"/>
        <v/>
      </c>
      <c r="J72" s="336" t="str">
        <f t="shared" si="10"/>
        <v/>
      </c>
      <c r="K72" s="132"/>
      <c r="L72" s="337"/>
      <c r="M72" s="336"/>
      <c r="N72" s="337"/>
      <c r="O72" s="115">
        <f t="shared" si="11"/>
        <v>0</v>
      </c>
      <c r="P72" s="135" t="str">
        <f t="shared" si="9"/>
        <v/>
      </c>
      <c r="Q72" s="338"/>
      <c r="R72" s="132"/>
      <c r="S72"/>
      <c r="T72"/>
      <c r="V72"/>
      <c r="X72" s="210"/>
      <c r="Y72" s="245" t="e">
        <f>N72/H72</f>
        <v>#DIV/0!</v>
      </c>
    </row>
    <row r="73" spans="2:25" x14ac:dyDescent="0.25">
      <c r="B73" s="67" t="str">
        <f>IF(Cosecha!B73&lt;&gt;"",Cosecha!B73,"")</f>
        <v/>
      </c>
      <c r="C73" s="67" t="str">
        <f>IF(Cosecha!B73&lt;&gt;"",Cosecha!D73,"")</f>
        <v/>
      </c>
      <c r="D73" s="115" t="str">
        <f>IF(Cosecha!B73&lt;&gt;"",Cosecha!E73,"")</f>
        <v/>
      </c>
      <c r="E73" s="115"/>
      <c r="F73" s="70" t="str">
        <f>IF(Cosecha!B73&lt;&gt;"",Cosecha!G73,"")</f>
        <v/>
      </c>
      <c r="G73" s="115" t="str">
        <f>IF(Cosecha!B73&lt;&gt;"",Cosecha!H73,"")</f>
        <v/>
      </c>
      <c r="H73" s="114"/>
      <c r="I73" s="115" t="str">
        <f t="shared" si="8"/>
        <v/>
      </c>
      <c r="J73" s="336" t="str">
        <f t="shared" si="10"/>
        <v/>
      </c>
      <c r="K73" s="132"/>
      <c r="L73" s="337"/>
      <c r="M73" s="336"/>
      <c r="N73" s="337"/>
      <c r="O73" s="115">
        <f t="shared" si="11"/>
        <v>0</v>
      </c>
      <c r="P73" s="135" t="str">
        <f t="shared" si="9"/>
        <v/>
      </c>
      <c r="Q73" s="338"/>
      <c r="R73" s="132"/>
      <c r="S73"/>
      <c r="T73"/>
      <c r="V73"/>
      <c r="X73" s="210"/>
    </row>
    <row r="74" spans="2:25" x14ac:dyDescent="0.25">
      <c r="B74" s="67" t="str">
        <f>IF(Cosecha!B74&lt;&gt;"",Cosecha!B74,"")</f>
        <v/>
      </c>
      <c r="C74" s="67" t="str">
        <f>IF(Cosecha!B74&lt;&gt;"",Cosecha!D74,"")</f>
        <v/>
      </c>
      <c r="D74" s="115" t="str">
        <f>IF(Cosecha!B74&lt;&gt;"",Cosecha!E74,"")</f>
        <v/>
      </c>
      <c r="E74" s="115"/>
      <c r="F74" s="70" t="str">
        <f>IF(Cosecha!B74&lt;&gt;"",Cosecha!G74,"")</f>
        <v/>
      </c>
      <c r="G74" s="115" t="str">
        <f>IF(Cosecha!B74&lt;&gt;"",Cosecha!H74,"")</f>
        <v/>
      </c>
      <c r="H74" s="114"/>
      <c r="I74" s="115" t="str">
        <f t="shared" si="8"/>
        <v/>
      </c>
      <c r="J74" s="336" t="str">
        <f t="shared" si="10"/>
        <v/>
      </c>
      <c r="K74" s="132"/>
      <c r="L74" s="337"/>
      <c r="M74" s="336"/>
      <c r="N74" s="337"/>
      <c r="O74" s="115">
        <f t="shared" si="11"/>
        <v>0</v>
      </c>
      <c r="P74" s="135" t="str">
        <f t="shared" si="9"/>
        <v/>
      </c>
      <c r="Q74" s="338"/>
      <c r="R74" s="132"/>
      <c r="S74"/>
      <c r="T74"/>
      <c r="V74"/>
      <c r="X74" s="210"/>
    </row>
    <row r="75" spans="2:25" x14ac:dyDescent="0.25">
      <c r="B75" s="67" t="str">
        <f>IF(Cosecha!B75&lt;&gt;"",Cosecha!B75,"")</f>
        <v/>
      </c>
      <c r="C75" s="67" t="str">
        <f>IF(Cosecha!B75&lt;&gt;"",Cosecha!D75,"")</f>
        <v/>
      </c>
      <c r="D75" s="115" t="str">
        <f>IF(Cosecha!B75&lt;&gt;"",Cosecha!E75,"")</f>
        <v/>
      </c>
      <c r="E75" s="115"/>
      <c r="F75" s="70" t="str">
        <f>IF(Cosecha!B75&lt;&gt;"",Cosecha!G75,"")</f>
        <v/>
      </c>
      <c r="G75" s="115" t="str">
        <f>IF(Cosecha!B75&lt;&gt;"",Cosecha!H75,"")</f>
        <v/>
      </c>
      <c r="H75" s="114"/>
      <c r="I75" s="115" t="str">
        <f t="shared" si="8"/>
        <v/>
      </c>
      <c r="J75" s="336" t="str">
        <f t="shared" si="10"/>
        <v/>
      </c>
      <c r="K75" s="132"/>
      <c r="L75" s="337"/>
      <c r="M75" s="337"/>
      <c r="N75" s="337"/>
      <c r="O75" s="115">
        <f t="shared" si="11"/>
        <v>0</v>
      </c>
      <c r="P75" s="135" t="str">
        <f t="shared" si="9"/>
        <v/>
      </c>
      <c r="Q75" s="338"/>
      <c r="R75" s="132"/>
      <c r="S75"/>
      <c r="T75"/>
      <c r="V75"/>
      <c r="X75" s="210"/>
    </row>
    <row r="76" spans="2:25" x14ac:dyDescent="0.25">
      <c r="B76" s="67" t="str">
        <f>IF(Cosecha!B76&lt;&gt;"",Cosecha!B76,"")</f>
        <v/>
      </c>
      <c r="C76" s="67" t="str">
        <f>IF(Cosecha!B76&lt;&gt;"",Cosecha!D76,"")</f>
        <v/>
      </c>
      <c r="D76" s="115" t="str">
        <f>IF(Cosecha!B76&lt;&gt;"",Cosecha!E76,"")</f>
        <v/>
      </c>
      <c r="E76" s="115"/>
      <c r="F76" s="70" t="str">
        <f>IF(Cosecha!B76&lt;&gt;"",Cosecha!G76,"")</f>
        <v/>
      </c>
      <c r="G76" s="115" t="str">
        <f>IF(Cosecha!B76&lt;&gt;"",Cosecha!H76,"")</f>
        <v/>
      </c>
      <c r="H76" s="114"/>
      <c r="I76" s="115" t="str">
        <f t="shared" si="8"/>
        <v/>
      </c>
      <c r="J76" s="336" t="str">
        <f t="shared" si="10"/>
        <v/>
      </c>
      <c r="K76" s="132"/>
      <c r="L76" s="337"/>
      <c r="M76" s="337"/>
      <c r="N76" s="337"/>
      <c r="O76" s="115">
        <f t="shared" si="11"/>
        <v>0</v>
      </c>
      <c r="P76" s="135" t="str">
        <f t="shared" si="9"/>
        <v/>
      </c>
      <c r="Q76" s="338"/>
      <c r="R76" s="132"/>
      <c r="S76"/>
      <c r="T76"/>
      <c r="V76"/>
      <c r="X76" s="210"/>
    </row>
    <row r="77" spans="2:25" x14ac:dyDescent="0.25">
      <c r="B77" s="67" t="str">
        <f>IF(Cosecha!B77&lt;&gt;"",Cosecha!B77,"")</f>
        <v/>
      </c>
      <c r="C77" s="67" t="str">
        <f>IF(Cosecha!B77&lt;&gt;"",Cosecha!D77,"")</f>
        <v/>
      </c>
      <c r="D77" s="115" t="str">
        <f>IF(Cosecha!B77&lt;&gt;"",Cosecha!E77,"")</f>
        <v/>
      </c>
      <c r="E77" s="115"/>
      <c r="F77" s="70" t="str">
        <f>IF(Cosecha!B77&lt;&gt;"",Cosecha!G77,"")</f>
        <v/>
      </c>
      <c r="G77" s="115" t="str">
        <f>IF(Cosecha!B77&lt;&gt;"",Cosecha!H77,"")</f>
        <v/>
      </c>
      <c r="H77" s="114"/>
      <c r="I77" s="115" t="str">
        <f t="shared" si="8"/>
        <v/>
      </c>
      <c r="J77" s="336" t="str">
        <f t="shared" si="10"/>
        <v/>
      </c>
      <c r="K77" s="132"/>
      <c r="L77" s="337"/>
      <c r="M77" s="337"/>
      <c r="N77" s="337"/>
      <c r="O77" s="115">
        <f t="shared" si="11"/>
        <v>0</v>
      </c>
      <c r="P77" s="135" t="str">
        <f t="shared" si="9"/>
        <v/>
      </c>
      <c r="Q77" s="338"/>
      <c r="R77" s="132"/>
      <c r="S77"/>
      <c r="T77"/>
      <c r="V77"/>
      <c r="X77" s="210"/>
    </row>
    <row r="78" spans="2:25" x14ac:dyDescent="0.25">
      <c r="B78" s="67" t="str">
        <f>IF(Cosecha!B78&lt;&gt;"",Cosecha!B78,"")</f>
        <v/>
      </c>
      <c r="C78" s="67" t="str">
        <f>IF(Cosecha!B78&lt;&gt;"",Cosecha!D78,"")</f>
        <v/>
      </c>
      <c r="D78" s="115" t="str">
        <f>IF(Cosecha!B78&lt;&gt;"",Cosecha!E78,"")</f>
        <v/>
      </c>
      <c r="E78" s="115"/>
      <c r="F78" s="70" t="str">
        <f>IF(Cosecha!B78&lt;&gt;"",Cosecha!G78,"")</f>
        <v/>
      </c>
      <c r="G78" s="115" t="str">
        <f>IF(Cosecha!B78&lt;&gt;"",Cosecha!H78,"")</f>
        <v/>
      </c>
      <c r="H78" s="114"/>
      <c r="I78" s="115" t="str">
        <f t="shared" si="8"/>
        <v/>
      </c>
      <c r="J78" s="336" t="str">
        <f t="shared" si="10"/>
        <v/>
      </c>
      <c r="K78" s="132"/>
      <c r="L78" s="337"/>
      <c r="M78" s="337"/>
      <c r="N78" s="337"/>
      <c r="O78" s="115">
        <f t="shared" si="11"/>
        <v>0</v>
      </c>
      <c r="P78" s="135" t="str">
        <f t="shared" si="9"/>
        <v/>
      </c>
      <c r="Q78" s="338"/>
      <c r="R78" s="132"/>
      <c r="S78"/>
      <c r="T78"/>
      <c r="V78"/>
      <c r="X78" s="210"/>
    </row>
    <row r="79" spans="2:25" x14ac:dyDescent="0.25">
      <c r="B79" s="67" t="str">
        <f>IF(Cosecha!B79&lt;&gt;"",Cosecha!B79,"")</f>
        <v/>
      </c>
      <c r="C79" s="67" t="str">
        <f>IF(Cosecha!B79&lt;&gt;"",Cosecha!D79,"")</f>
        <v/>
      </c>
      <c r="D79" s="115" t="str">
        <f>IF(Cosecha!B79&lt;&gt;"",Cosecha!E79,"")</f>
        <v/>
      </c>
      <c r="E79" s="115"/>
      <c r="F79" s="70" t="str">
        <f>IF(Cosecha!B79&lt;&gt;"",Cosecha!G79,"")</f>
        <v/>
      </c>
      <c r="G79" s="115" t="str">
        <f>IF(Cosecha!B79&lt;&gt;"",Cosecha!H79,"")</f>
        <v/>
      </c>
      <c r="H79" s="114"/>
      <c r="I79" s="115" t="str">
        <f t="shared" si="8"/>
        <v/>
      </c>
      <c r="J79" s="336" t="str">
        <f t="shared" si="10"/>
        <v/>
      </c>
      <c r="K79" s="132"/>
      <c r="L79" s="337"/>
      <c r="M79" s="337"/>
      <c r="N79" s="337"/>
      <c r="O79" s="115">
        <f t="shared" si="11"/>
        <v>0</v>
      </c>
      <c r="P79" s="135" t="str">
        <f t="shared" si="9"/>
        <v/>
      </c>
      <c r="Q79" s="338"/>
      <c r="R79" s="132"/>
      <c r="S79"/>
      <c r="T79"/>
      <c r="V79"/>
      <c r="X79" s="210"/>
    </row>
    <row r="80" spans="2:25" x14ac:dyDescent="0.25">
      <c r="B80" s="67" t="str">
        <f>IF(Cosecha!B80&lt;&gt;"",Cosecha!B80,"")</f>
        <v/>
      </c>
      <c r="C80" s="67" t="str">
        <f>IF(Cosecha!B80&lt;&gt;"",Cosecha!D80,"")</f>
        <v/>
      </c>
      <c r="D80" s="115" t="str">
        <f>IF(Cosecha!B80&lt;&gt;"",Cosecha!E80,"")</f>
        <v/>
      </c>
      <c r="E80" s="115"/>
      <c r="F80" s="70" t="str">
        <f>IF(Cosecha!B80&lt;&gt;"",Cosecha!G80,"")</f>
        <v/>
      </c>
      <c r="G80" s="115" t="str">
        <f>IF(Cosecha!B80&lt;&gt;"",Cosecha!H80,"")</f>
        <v/>
      </c>
      <c r="H80" s="114"/>
      <c r="I80" s="115" t="str">
        <f t="shared" si="8"/>
        <v/>
      </c>
      <c r="J80" s="336" t="str">
        <f t="shared" si="10"/>
        <v/>
      </c>
      <c r="K80" s="132"/>
      <c r="L80" s="337"/>
      <c r="M80" s="337"/>
      <c r="N80" s="337"/>
      <c r="O80" s="115">
        <f t="shared" si="11"/>
        <v>0</v>
      </c>
      <c r="P80" s="135" t="str">
        <f t="shared" si="9"/>
        <v/>
      </c>
      <c r="Q80" s="338"/>
      <c r="R80" s="132"/>
      <c r="S80"/>
      <c r="T80"/>
      <c r="V80"/>
      <c r="X80" s="210"/>
    </row>
    <row r="81" spans="2:25" x14ac:dyDescent="0.25">
      <c r="B81" s="67" t="str">
        <f>IF(Cosecha!B81&lt;&gt;"",Cosecha!B81,"")</f>
        <v/>
      </c>
      <c r="C81" s="67" t="str">
        <f>IF(Cosecha!B81&lt;&gt;"",Cosecha!D81,"")</f>
        <v/>
      </c>
      <c r="D81" s="115" t="str">
        <f>IF(Cosecha!B81&lt;&gt;"",Cosecha!E81,"")</f>
        <v/>
      </c>
      <c r="E81" s="115"/>
      <c r="F81" s="70" t="str">
        <f>IF(Cosecha!B81&lt;&gt;"",Cosecha!G81,"")</f>
        <v/>
      </c>
      <c r="G81" s="115" t="str">
        <f>IF(Cosecha!B81&lt;&gt;"",Cosecha!H81,"")</f>
        <v/>
      </c>
      <c r="H81" s="114"/>
      <c r="I81" s="115" t="str">
        <f t="shared" si="8"/>
        <v/>
      </c>
      <c r="J81" s="336" t="str">
        <f t="shared" si="10"/>
        <v/>
      </c>
      <c r="K81" s="132"/>
      <c r="L81" s="337"/>
      <c r="M81" s="337"/>
      <c r="N81" s="337"/>
      <c r="O81" s="115">
        <f t="shared" si="11"/>
        <v>0</v>
      </c>
      <c r="P81" s="135" t="str">
        <f t="shared" si="9"/>
        <v/>
      </c>
      <c r="Q81" s="338"/>
      <c r="R81" s="132"/>
      <c r="S81"/>
      <c r="T81"/>
      <c r="V81"/>
      <c r="X81" s="210"/>
    </row>
    <row r="82" spans="2:25" x14ac:dyDescent="0.25">
      <c r="B82" s="67" t="str">
        <f>IF(Cosecha!B82&lt;&gt;"",Cosecha!B82,"")</f>
        <v/>
      </c>
      <c r="C82" s="67" t="str">
        <f>IF(Cosecha!B82&lt;&gt;"",Cosecha!D82,"")</f>
        <v/>
      </c>
      <c r="D82" s="115" t="str">
        <f>IF(Cosecha!B82&lt;&gt;"",Cosecha!E82,"")</f>
        <v/>
      </c>
      <c r="E82" s="115"/>
      <c r="F82" s="70" t="str">
        <f>IF(Cosecha!B82&lt;&gt;"",Cosecha!G82,"")</f>
        <v/>
      </c>
      <c r="G82" s="115" t="str">
        <f>IF(Cosecha!B82&lt;&gt;"",Cosecha!H82,"")</f>
        <v/>
      </c>
      <c r="H82" s="114"/>
      <c r="I82" s="115" t="str">
        <f t="shared" si="8"/>
        <v/>
      </c>
      <c r="J82" s="336" t="str">
        <f t="shared" si="10"/>
        <v/>
      </c>
      <c r="K82" s="132"/>
      <c r="L82" s="337"/>
      <c r="M82" s="337"/>
      <c r="N82" s="337"/>
      <c r="O82" s="115">
        <f t="shared" si="11"/>
        <v>0</v>
      </c>
      <c r="P82" s="135" t="str">
        <f t="shared" si="9"/>
        <v/>
      </c>
      <c r="Q82" s="338"/>
      <c r="R82" s="132"/>
      <c r="S82"/>
      <c r="T82"/>
      <c r="V82"/>
      <c r="X82" s="210"/>
    </row>
    <row r="83" spans="2:25" x14ac:dyDescent="0.25">
      <c r="B83" s="67" t="str">
        <f>IF(Cosecha!B83&lt;&gt;"",Cosecha!B83,"")</f>
        <v/>
      </c>
      <c r="C83" s="67" t="str">
        <f>IF(Cosecha!B83&lt;&gt;"",Cosecha!D83,"")</f>
        <v/>
      </c>
      <c r="D83" s="115" t="str">
        <f>IF(Cosecha!B83&lt;&gt;"",Cosecha!E83,"")</f>
        <v/>
      </c>
      <c r="E83" s="115"/>
      <c r="F83" s="70" t="str">
        <f>IF(Cosecha!B83&lt;&gt;"",Cosecha!G83,"")</f>
        <v/>
      </c>
      <c r="G83" s="115" t="str">
        <f>IF(Cosecha!B83&lt;&gt;"",Cosecha!H83,"")</f>
        <v/>
      </c>
      <c r="H83" s="114"/>
      <c r="I83" s="115" t="str">
        <f t="shared" si="8"/>
        <v/>
      </c>
      <c r="J83" s="336" t="str">
        <f t="shared" si="10"/>
        <v/>
      </c>
      <c r="K83" s="132"/>
      <c r="L83" s="337"/>
      <c r="M83" s="337"/>
      <c r="N83" s="337"/>
      <c r="O83" s="115">
        <f t="shared" si="11"/>
        <v>0</v>
      </c>
      <c r="P83" s="135" t="str">
        <f t="shared" si="9"/>
        <v/>
      </c>
      <c r="Q83" s="338"/>
      <c r="R83" s="132"/>
      <c r="S83"/>
      <c r="T83"/>
      <c r="V83"/>
      <c r="X83" s="210"/>
    </row>
    <row r="84" spans="2:25" x14ac:dyDescent="0.25">
      <c r="B84" s="67" t="str">
        <f>IF(Cosecha!B84&lt;&gt;"",Cosecha!B84,"")</f>
        <v/>
      </c>
      <c r="C84" s="67" t="str">
        <f>IF(Cosecha!B84&lt;&gt;"",Cosecha!D84,"")</f>
        <v/>
      </c>
      <c r="D84" s="115" t="str">
        <f>IF(Cosecha!B84&lt;&gt;"",Cosecha!E84,"")</f>
        <v/>
      </c>
      <c r="E84" s="115"/>
      <c r="F84" s="70" t="str">
        <f>IF(Cosecha!B84&lt;&gt;"",Cosecha!G84,"")</f>
        <v/>
      </c>
      <c r="G84" s="115" t="str">
        <f>IF(Cosecha!B84&lt;&gt;"",Cosecha!H84,"")</f>
        <v/>
      </c>
      <c r="H84" s="114"/>
      <c r="I84" s="115" t="str">
        <f t="shared" si="8"/>
        <v/>
      </c>
      <c r="J84" s="336" t="str">
        <f t="shared" si="10"/>
        <v/>
      </c>
      <c r="K84" s="132"/>
      <c r="L84" s="337"/>
      <c r="M84" s="337"/>
      <c r="N84" s="337"/>
      <c r="O84" s="115">
        <f t="shared" si="11"/>
        <v>0</v>
      </c>
      <c r="P84" s="135" t="str">
        <f t="shared" si="9"/>
        <v/>
      </c>
      <c r="Q84" s="338"/>
      <c r="R84" s="132"/>
      <c r="S84"/>
      <c r="T84"/>
      <c r="V84"/>
      <c r="X84" s="210"/>
    </row>
    <row r="85" spans="2:25" x14ac:dyDescent="0.25">
      <c r="B85" s="67" t="str">
        <f>IF(Cosecha!B85&lt;&gt;"",Cosecha!B85,"")</f>
        <v/>
      </c>
      <c r="C85" s="67" t="str">
        <f>IF(Cosecha!B85&lt;&gt;"",Cosecha!D85,"")</f>
        <v/>
      </c>
      <c r="D85" s="115" t="str">
        <f>IF(Cosecha!B85&lt;&gt;"",Cosecha!E85,"")</f>
        <v/>
      </c>
      <c r="E85" s="115"/>
      <c r="F85" s="70" t="str">
        <f>IF(Cosecha!B85&lt;&gt;"",Cosecha!G85,"")</f>
        <v/>
      </c>
      <c r="G85" s="115" t="str">
        <f>IF(Cosecha!B85&lt;&gt;"",Cosecha!H85,"")</f>
        <v/>
      </c>
      <c r="H85" s="114"/>
      <c r="I85" s="115" t="str">
        <f t="shared" si="8"/>
        <v/>
      </c>
      <c r="J85" s="336" t="str">
        <f t="shared" si="10"/>
        <v/>
      </c>
      <c r="K85" s="132"/>
      <c r="L85" s="337"/>
      <c r="M85" s="337"/>
      <c r="N85" s="337"/>
      <c r="O85" s="115">
        <f t="shared" si="11"/>
        <v>0</v>
      </c>
      <c r="P85" s="135" t="str">
        <f t="shared" si="9"/>
        <v/>
      </c>
      <c r="Q85" s="338"/>
      <c r="R85" s="132"/>
      <c r="S85"/>
      <c r="T85"/>
      <c r="V85"/>
      <c r="X85" s="210"/>
    </row>
    <row r="86" spans="2:25" x14ac:dyDescent="0.25">
      <c r="B86" s="67" t="str">
        <f>IF(Cosecha!B86&lt;&gt;"",Cosecha!B86,"")</f>
        <v/>
      </c>
      <c r="C86" s="67" t="str">
        <f>IF(Cosecha!B86&lt;&gt;"",Cosecha!D86,"")</f>
        <v/>
      </c>
      <c r="D86" s="115" t="str">
        <f>IF(Cosecha!B86&lt;&gt;"",Cosecha!E86,"")</f>
        <v/>
      </c>
      <c r="E86" s="115"/>
      <c r="F86" s="70" t="str">
        <f>IF(Cosecha!B86&lt;&gt;"",Cosecha!G86,"")</f>
        <v/>
      </c>
      <c r="G86" s="115" t="str">
        <f>IF(Cosecha!B86&lt;&gt;"",Cosecha!H86,"")</f>
        <v/>
      </c>
      <c r="H86" s="114"/>
      <c r="I86" s="115" t="str">
        <f t="shared" si="8"/>
        <v/>
      </c>
      <c r="J86" s="336" t="str">
        <f t="shared" si="10"/>
        <v/>
      </c>
      <c r="K86" s="132"/>
      <c r="L86" s="337"/>
      <c r="M86" s="337"/>
      <c r="N86" s="337"/>
      <c r="O86" s="115">
        <f t="shared" si="11"/>
        <v>0</v>
      </c>
      <c r="P86" s="135" t="str">
        <f t="shared" si="9"/>
        <v/>
      </c>
      <c r="Q86" s="338"/>
      <c r="R86" s="132"/>
      <c r="S86"/>
      <c r="T86"/>
      <c r="V86"/>
      <c r="X86" s="210"/>
      <c r="Y86" s="245" t="e">
        <f>N86/H86</f>
        <v>#DIV/0!</v>
      </c>
    </row>
    <row r="87" spans="2:25" x14ac:dyDescent="0.25">
      <c r="B87" s="67" t="str">
        <f>IF(Cosecha!B87&lt;&gt;"",Cosecha!B87,"")</f>
        <v/>
      </c>
      <c r="C87" s="67" t="str">
        <f>IF(Cosecha!B87&lt;&gt;"",Cosecha!D87,"")</f>
        <v/>
      </c>
      <c r="D87" s="115" t="str">
        <f>IF(Cosecha!B87&lt;&gt;"",Cosecha!E87,"")</f>
        <v/>
      </c>
      <c r="E87" s="115"/>
      <c r="F87" s="70" t="str">
        <f>IF(Cosecha!B87&lt;&gt;"",Cosecha!G87,"")</f>
        <v/>
      </c>
      <c r="G87" s="115" t="str">
        <f>IF(Cosecha!B87&lt;&gt;"",Cosecha!H87,"")</f>
        <v/>
      </c>
      <c r="H87" s="114"/>
      <c r="I87" s="115" t="str">
        <f t="shared" si="8"/>
        <v/>
      </c>
      <c r="J87" s="336" t="str">
        <f t="shared" si="10"/>
        <v/>
      </c>
      <c r="K87" s="132"/>
      <c r="L87" s="337"/>
      <c r="M87" s="337"/>
      <c r="N87" s="337"/>
      <c r="O87" s="115">
        <f t="shared" si="11"/>
        <v>0</v>
      </c>
      <c r="P87" s="135" t="str">
        <f t="shared" si="9"/>
        <v/>
      </c>
      <c r="Q87" s="338"/>
      <c r="R87" s="132"/>
      <c r="S87"/>
      <c r="T87"/>
      <c r="V87"/>
      <c r="X87" s="210"/>
      <c r="Y87" s="245">
        <v>0.01</v>
      </c>
    </row>
    <row r="88" spans="2:25" x14ac:dyDescent="0.25">
      <c r="B88" s="67" t="str">
        <f>IF(Cosecha!B88&lt;&gt;"",Cosecha!B88,"")</f>
        <v/>
      </c>
      <c r="C88" s="67" t="str">
        <f>IF(Cosecha!B88&lt;&gt;"",Cosecha!D88,"")</f>
        <v/>
      </c>
      <c r="D88" s="115" t="str">
        <f>IF(Cosecha!B88&lt;&gt;"",Cosecha!E88,"")</f>
        <v/>
      </c>
      <c r="E88" s="115"/>
      <c r="F88" s="70" t="str">
        <f>IF(Cosecha!B88&lt;&gt;"",Cosecha!G88,"")</f>
        <v/>
      </c>
      <c r="G88" s="115" t="str">
        <f>IF(Cosecha!B88&lt;&gt;"",Cosecha!H88,"")</f>
        <v/>
      </c>
      <c r="H88" s="114"/>
      <c r="I88" s="115" t="str">
        <f t="shared" si="8"/>
        <v/>
      </c>
      <c r="J88" s="336" t="str">
        <f t="shared" si="10"/>
        <v/>
      </c>
      <c r="K88" s="132"/>
      <c r="L88" s="337"/>
      <c r="M88" s="337"/>
      <c r="N88" s="337"/>
      <c r="O88" s="115">
        <f t="shared" si="11"/>
        <v>0</v>
      </c>
      <c r="P88" s="135" t="str">
        <f t="shared" si="9"/>
        <v/>
      </c>
      <c r="Q88" s="338"/>
      <c r="R88" s="132"/>
      <c r="S88"/>
      <c r="T88"/>
      <c r="V88"/>
      <c r="X88" s="210"/>
    </row>
    <row r="89" spans="2:25" x14ac:dyDescent="0.25">
      <c r="B89" s="67" t="str">
        <f>IF(Cosecha!B89&lt;&gt;"",Cosecha!B89,"")</f>
        <v/>
      </c>
      <c r="C89" s="67" t="str">
        <f>IF(Cosecha!B89&lt;&gt;"",Cosecha!D89,"")</f>
        <v/>
      </c>
      <c r="D89" s="115" t="str">
        <f>IF(Cosecha!B89&lt;&gt;"",Cosecha!E89,"")</f>
        <v/>
      </c>
      <c r="E89" s="115"/>
      <c r="F89" s="70" t="str">
        <f>IF(Cosecha!B89&lt;&gt;"",Cosecha!G89,"")</f>
        <v/>
      </c>
      <c r="G89" s="115" t="str">
        <f>IF(Cosecha!B89&lt;&gt;"",Cosecha!H89,"")</f>
        <v/>
      </c>
      <c r="H89" s="114"/>
      <c r="I89" s="115" t="str">
        <f t="shared" si="8"/>
        <v/>
      </c>
      <c r="J89" s="336" t="str">
        <f t="shared" si="10"/>
        <v/>
      </c>
      <c r="K89" s="132"/>
      <c r="L89" s="337"/>
      <c r="M89" s="337"/>
      <c r="N89" s="337"/>
      <c r="O89" s="115">
        <f t="shared" si="11"/>
        <v>0</v>
      </c>
      <c r="P89" s="135" t="str">
        <f t="shared" si="9"/>
        <v/>
      </c>
      <c r="Q89" s="338"/>
      <c r="R89" s="132"/>
      <c r="S89"/>
      <c r="T89"/>
      <c r="V89"/>
      <c r="X89" s="210"/>
    </row>
    <row r="90" spans="2:25" x14ac:dyDescent="0.25">
      <c r="B90" s="67" t="str">
        <f>IF(Cosecha!B90&lt;&gt;"",Cosecha!B90,"")</f>
        <v/>
      </c>
      <c r="C90" s="67" t="str">
        <f>IF(Cosecha!B90&lt;&gt;"",Cosecha!D90,"")</f>
        <v/>
      </c>
      <c r="D90" s="115" t="str">
        <f>IF(Cosecha!B90&lt;&gt;"",Cosecha!E90,"")</f>
        <v/>
      </c>
      <c r="E90" s="115"/>
      <c r="F90" s="70" t="str">
        <f>IF(Cosecha!B90&lt;&gt;"",Cosecha!G90,"")</f>
        <v/>
      </c>
      <c r="G90" s="115" t="str">
        <f>IF(Cosecha!B90&lt;&gt;"",Cosecha!H90,"")</f>
        <v/>
      </c>
      <c r="H90" s="114"/>
      <c r="I90" s="115" t="str">
        <f t="shared" si="8"/>
        <v/>
      </c>
      <c r="J90" s="336" t="str">
        <f t="shared" si="10"/>
        <v/>
      </c>
      <c r="K90" s="132"/>
      <c r="L90" s="337"/>
      <c r="M90" s="337"/>
      <c r="N90" s="337"/>
      <c r="O90" s="115">
        <f t="shared" si="11"/>
        <v>0</v>
      </c>
      <c r="P90" s="135" t="str">
        <f t="shared" si="9"/>
        <v/>
      </c>
      <c r="Q90" s="338"/>
      <c r="R90" s="132"/>
      <c r="S90"/>
      <c r="T90"/>
      <c r="V90"/>
      <c r="X90" s="210"/>
    </row>
    <row r="91" spans="2:25" x14ac:dyDescent="0.25">
      <c r="B91" s="67" t="str">
        <f>IF(Cosecha!B91&lt;&gt;"",Cosecha!B91,"")</f>
        <v/>
      </c>
      <c r="C91" s="67" t="str">
        <f>IF(Cosecha!B91&lt;&gt;"",Cosecha!D91,"")</f>
        <v/>
      </c>
      <c r="D91" s="115" t="str">
        <f>IF(Cosecha!B91&lt;&gt;"",Cosecha!E91,"")</f>
        <v/>
      </c>
      <c r="E91" s="115"/>
      <c r="F91" s="70" t="str">
        <f>IF(Cosecha!B91&lt;&gt;"",Cosecha!G91,"")</f>
        <v/>
      </c>
      <c r="G91" s="115" t="str">
        <f>IF(Cosecha!B91&lt;&gt;"",Cosecha!H91,"")</f>
        <v/>
      </c>
      <c r="H91" s="114"/>
      <c r="I91" s="115" t="str">
        <f t="shared" si="8"/>
        <v/>
      </c>
      <c r="J91" s="336" t="str">
        <f t="shared" si="10"/>
        <v/>
      </c>
      <c r="K91" s="132"/>
      <c r="L91" s="337"/>
      <c r="M91" s="337"/>
      <c r="N91" s="337"/>
      <c r="O91" s="115">
        <f t="shared" si="11"/>
        <v>0</v>
      </c>
      <c r="P91" s="135" t="str">
        <f t="shared" si="9"/>
        <v/>
      </c>
      <c r="Q91" s="338"/>
      <c r="R91" s="132"/>
      <c r="S91"/>
      <c r="T91"/>
      <c r="V91"/>
      <c r="X91" s="210"/>
    </row>
    <row r="92" spans="2:25" x14ac:dyDescent="0.25">
      <c r="B92" s="67" t="str">
        <f>IF(Cosecha!B92&lt;&gt;"",Cosecha!B92,"")</f>
        <v/>
      </c>
      <c r="C92" s="67" t="str">
        <f>IF(Cosecha!B92&lt;&gt;"",Cosecha!D92,"")</f>
        <v/>
      </c>
      <c r="D92" s="115" t="str">
        <f>IF(Cosecha!B92&lt;&gt;"",Cosecha!E92,"")</f>
        <v/>
      </c>
      <c r="E92" s="115"/>
      <c r="F92" s="70" t="str">
        <f>IF(Cosecha!B92&lt;&gt;"",Cosecha!G92,"")</f>
        <v/>
      </c>
      <c r="G92" s="115" t="str">
        <f>IF(Cosecha!B92&lt;&gt;"",Cosecha!H92,"")</f>
        <v/>
      </c>
      <c r="H92" s="114"/>
      <c r="I92" s="115" t="str">
        <f t="shared" si="8"/>
        <v/>
      </c>
      <c r="J92" s="336" t="str">
        <f t="shared" si="10"/>
        <v/>
      </c>
      <c r="K92" s="132"/>
      <c r="L92" s="337"/>
      <c r="M92" s="337"/>
      <c r="N92" s="337"/>
      <c r="O92" s="115">
        <f t="shared" si="11"/>
        <v>0</v>
      </c>
      <c r="P92" s="135" t="str">
        <f t="shared" si="9"/>
        <v/>
      </c>
      <c r="Q92" s="338"/>
      <c r="R92" s="132"/>
      <c r="U92" s="156"/>
      <c r="V92"/>
      <c r="X92" s="210"/>
    </row>
    <row r="93" spans="2:25" x14ac:dyDescent="0.25">
      <c r="B93" s="67" t="str">
        <f>IF(Cosecha!B93&lt;&gt;"",Cosecha!B93,"")</f>
        <v/>
      </c>
      <c r="C93" s="67" t="str">
        <f>IF(Cosecha!B93&lt;&gt;"",Cosecha!D93,"")</f>
        <v/>
      </c>
      <c r="D93" s="115" t="str">
        <f>IF(Cosecha!B93&lt;&gt;"",Cosecha!E93,"")</f>
        <v/>
      </c>
      <c r="E93" s="115"/>
      <c r="F93" s="70" t="str">
        <f>IF(Cosecha!B93&lt;&gt;"",Cosecha!G93,"")</f>
        <v/>
      </c>
      <c r="G93" s="115" t="str">
        <f>IF(Cosecha!B93&lt;&gt;"",Cosecha!H93,"")</f>
        <v/>
      </c>
      <c r="H93" s="114"/>
      <c r="I93" s="115" t="str">
        <f t="shared" si="8"/>
        <v/>
      </c>
      <c r="J93" s="336" t="str">
        <f t="shared" si="10"/>
        <v/>
      </c>
      <c r="K93" s="132"/>
      <c r="L93" s="337"/>
      <c r="M93" s="337"/>
      <c r="N93" s="337"/>
      <c r="O93" s="115">
        <f t="shared" si="11"/>
        <v>0</v>
      </c>
      <c r="P93" s="135" t="str">
        <f t="shared" si="9"/>
        <v/>
      </c>
      <c r="Q93" s="338"/>
      <c r="R93" s="132"/>
      <c r="U93" s="156"/>
      <c r="V93"/>
      <c r="X93" s="210"/>
    </row>
    <row r="94" spans="2:25" x14ac:dyDescent="0.25">
      <c r="B94" s="67" t="str">
        <f>IF(Cosecha!B94&lt;&gt;"",Cosecha!B94,"")</f>
        <v/>
      </c>
      <c r="C94" s="67" t="str">
        <f>IF(Cosecha!B94&lt;&gt;"",Cosecha!D94,"")</f>
        <v/>
      </c>
      <c r="D94" s="115" t="str">
        <f>IF(Cosecha!B94&lt;&gt;"",Cosecha!E94,"")</f>
        <v/>
      </c>
      <c r="E94" s="115"/>
      <c r="F94" s="70" t="str">
        <f>IF(Cosecha!B94&lt;&gt;"",Cosecha!G94,"")</f>
        <v/>
      </c>
      <c r="G94" s="115" t="str">
        <f>IF(Cosecha!B94&lt;&gt;"",Cosecha!H94,"")</f>
        <v/>
      </c>
      <c r="H94" s="114"/>
      <c r="I94" s="115" t="str">
        <f t="shared" si="8"/>
        <v/>
      </c>
      <c r="J94" s="336" t="str">
        <f t="shared" si="10"/>
        <v/>
      </c>
      <c r="K94" s="132"/>
      <c r="L94" s="337"/>
      <c r="M94" s="337"/>
      <c r="N94" s="337"/>
      <c r="O94" s="115">
        <f t="shared" si="11"/>
        <v>0</v>
      </c>
      <c r="P94" s="135" t="str">
        <f t="shared" ref="P94:P105" si="12">IF(H94&lt;&gt;"","",G94)</f>
        <v/>
      </c>
      <c r="Q94" s="338"/>
      <c r="R94" s="132"/>
      <c r="S94"/>
      <c r="T94"/>
      <c r="V94"/>
      <c r="X94" s="210"/>
    </row>
    <row r="95" spans="2:25" x14ac:dyDescent="0.25">
      <c r="B95" s="67" t="str">
        <f>IF(Cosecha!B95&lt;&gt;"",Cosecha!B95,"")</f>
        <v/>
      </c>
      <c r="C95" s="67" t="str">
        <f>IF(Cosecha!B95&lt;&gt;"",Cosecha!D95,"")</f>
        <v/>
      </c>
      <c r="D95" s="115" t="str">
        <f>IF(Cosecha!B95&lt;&gt;"",Cosecha!E95,"")</f>
        <v/>
      </c>
      <c r="E95" s="115"/>
      <c r="F95" s="70" t="str">
        <f>IF(Cosecha!B95&lt;&gt;"",Cosecha!G95,"")</f>
        <v/>
      </c>
      <c r="G95" s="115" t="str">
        <f>IF(Cosecha!B95&lt;&gt;"",Cosecha!H95,"")</f>
        <v/>
      </c>
      <c r="H95" s="114"/>
      <c r="I95" s="115" t="str">
        <f t="shared" si="8"/>
        <v/>
      </c>
      <c r="J95" s="336" t="str">
        <f t="shared" si="10"/>
        <v/>
      </c>
      <c r="K95" s="132"/>
      <c r="L95" s="337"/>
      <c r="M95" s="337"/>
      <c r="N95" s="337"/>
      <c r="O95" s="115">
        <f t="shared" si="11"/>
        <v>0</v>
      </c>
      <c r="P95" s="135" t="str">
        <f t="shared" si="12"/>
        <v/>
      </c>
      <c r="Q95" s="338"/>
      <c r="R95" s="132"/>
      <c r="S95"/>
      <c r="T95"/>
      <c r="V95"/>
      <c r="X95" s="210"/>
      <c r="Y95" s="245" t="e">
        <f>N95/H95</f>
        <v>#DIV/0!</v>
      </c>
    </row>
    <row r="96" spans="2:25" x14ac:dyDescent="0.25">
      <c r="B96" s="67" t="str">
        <f>IF(Cosecha!B96&lt;&gt;"",Cosecha!B96,"")</f>
        <v/>
      </c>
      <c r="C96" s="67" t="str">
        <f>IF(Cosecha!B96&lt;&gt;"",Cosecha!D96,"")</f>
        <v/>
      </c>
      <c r="D96" s="115" t="str">
        <f>IF(Cosecha!B96&lt;&gt;"",Cosecha!E96,"")</f>
        <v/>
      </c>
      <c r="E96" s="115"/>
      <c r="F96" s="70" t="str">
        <f>IF(Cosecha!B96&lt;&gt;"",Cosecha!G96,"")</f>
        <v/>
      </c>
      <c r="G96" s="115" t="str">
        <f>IF(Cosecha!B96&lt;&gt;"",Cosecha!H96,"")</f>
        <v/>
      </c>
      <c r="H96" s="114"/>
      <c r="I96" s="115" t="str">
        <f t="shared" si="8"/>
        <v/>
      </c>
      <c r="J96" s="336" t="str">
        <f t="shared" si="10"/>
        <v/>
      </c>
      <c r="K96" s="132"/>
      <c r="L96" s="337"/>
      <c r="M96" s="337"/>
      <c r="N96" s="337"/>
      <c r="O96" s="115">
        <f t="shared" si="11"/>
        <v>0</v>
      </c>
      <c r="P96" s="135" t="str">
        <f t="shared" si="12"/>
        <v/>
      </c>
      <c r="Q96" s="338"/>
      <c r="R96" s="132"/>
      <c r="U96" s="156"/>
      <c r="V96"/>
      <c r="X96" s="210"/>
    </row>
    <row r="97" spans="2:25" x14ac:dyDescent="0.25">
      <c r="B97" s="67" t="str">
        <f>IF(Cosecha!B97&lt;&gt;"",Cosecha!B97,"")</f>
        <v/>
      </c>
      <c r="C97" s="67" t="str">
        <f>IF(Cosecha!B97&lt;&gt;"",Cosecha!D97,"")</f>
        <v/>
      </c>
      <c r="D97" s="115" t="str">
        <f>IF(Cosecha!B97&lt;&gt;"",Cosecha!E97,"")</f>
        <v/>
      </c>
      <c r="E97" s="115"/>
      <c r="F97" s="70" t="str">
        <f>IF(Cosecha!B97&lt;&gt;"",Cosecha!G97,"")</f>
        <v/>
      </c>
      <c r="G97" s="115" t="str">
        <f>IF(Cosecha!B97&lt;&gt;"",Cosecha!H97,"")</f>
        <v/>
      </c>
      <c r="H97" s="114"/>
      <c r="I97" s="115" t="str">
        <f t="shared" si="8"/>
        <v/>
      </c>
      <c r="J97" s="336" t="str">
        <f t="shared" si="10"/>
        <v/>
      </c>
      <c r="K97" s="132"/>
      <c r="L97" s="337"/>
      <c r="M97" s="337"/>
      <c r="N97" s="337"/>
      <c r="O97" s="115">
        <f t="shared" si="11"/>
        <v>0</v>
      </c>
      <c r="P97" s="135" t="str">
        <f t="shared" si="12"/>
        <v/>
      </c>
      <c r="Q97" s="338"/>
      <c r="R97" s="132"/>
      <c r="S97"/>
      <c r="T97"/>
      <c r="V97"/>
      <c r="X97" s="210"/>
      <c r="Y97" s="245" t="e">
        <f>N97/H97</f>
        <v>#DIV/0!</v>
      </c>
    </row>
    <row r="98" spans="2:25" x14ac:dyDescent="0.25">
      <c r="B98" s="67" t="str">
        <f>IF(Cosecha!B98&lt;&gt;"",Cosecha!B98,"")</f>
        <v/>
      </c>
      <c r="C98" s="67" t="str">
        <f>IF(Cosecha!B98&lt;&gt;"",Cosecha!D98,"")</f>
        <v/>
      </c>
      <c r="D98" s="115" t="str">
        <f>IF(Cosecha!B98&lt;&gt;"",Cosecha!E98,"")</f>
        <v/>
      </c>
      <c r="E98" s="115"/>
      <c r="F98" s="70" t="str">
        <f>IF(Cosecha!B98&lt;&gt;"",Cosecha!G98,"")</f>
        <v/>
      </c>
      <c r="G98" s="115" t="str">
        <f>IF(Cosecha!B98&lt;&gt;"",Cosecha!H98,"")</f>
        <v/>
      </c>
      <c r="H98" s="114"/>
      <c r="I98" s="115" t="str">
        <f t="shared" si="8"/>
        <v/>
      </c>
      <c r="J98" s="336" t="str">
        <f t="shared" si="10"/>
        <v/>
      </c>
      <c r="K98" s="132"/>
      <c r="L98" s="337"/>
      <c r="M98" s="337"/>
      <c r="N98" s="337"/>
      <c r="O98" s="115">
        <f t="shared" si="11"/>
        <v>0</v>
      </c>
      <c r="P98" s="135" t="str">
        <f t="shared" si="12"/>
        <v/>
      </c>
      <c r="Q98" s="338"/>
      <c r="R98" s="132"/>
      <c r="U98" s="156"/>
      <c r="V98"/>
      <c r="X98" s="210"/>
    </row>
    <row r="99" spans="2:25" x14ac:dyDescent="0.25">
      <c r="B99" s="67" t="str">
        <f>IF(Cosecha!B99&lt;&gt;"",Cosecha!B99,"")</f>
        <v/>
      </c>
      <c r="C99" s="67" t="str">
        <f>IF(Cosecha!B99&lt;&gt;"",Cosecha!D99,"")</f>
        <v/>
      </c>
      <c r="D99" s="115" t="str">
        <f>IF(Cosecha!B99&lt;&gt;"",Cosecha!E99,"")</f>
        <v/>
      </c>
      <c r="E99" s="115"/>
      <c r="F99" s="70" t="str">
        <f>IF(Cosecha!B99&lt;&gt;"",Cosecha!G99,"")</f>
        <v/>
      </c>
      <c r="G99" s="115" t="str">
        <f>IF(Cosecha!B99&lt;&gt;"",Cosecha!H99,"")</f>
        <v/>
      </c>
      <c r="H99" s="114"/>
      <c r="I99" s="115" t="str">
        <f t="shared" si="8"/>
        <v/>
      </c>
      <c r="J99" s="336" t="str">
        <f t="shared" si="10"/>
        <v/>
      </c>
      <c r="K99" s="132"/>
      <c r="L99" s="337"/>
      <c r="M99" s="337"/>
      <c r="N99" s="337"/>
      <c r="O99" s="115">
        <f t="shared" si="11"/>
        <v>0</v>
      </c>
      <c r="P99" s="135" t="str">
        <f t="shared" si="12"/>
        <v/>
      </c>
      <c r="Q99" s="338"/>
      <c r="R99" s="132"/>
      <c r="U99" s="156"/>
      <c r="V99"/>
      <c r="X99" s="210"/>
      <c r="Y99" s="245" t="e">
        <f>N99/H99</f>
        <v>#DIV/0!</v>
      </c>
    </row>
    <row r="100" spans="2:25" x14ac:dyDescent="0.25">
      <c r="B100" s="67" t="str">
        <f>IF(Cosecha!B100&lt;&gt;"",Cosecha!B100,"")</f>
        <v/>
      </c>
      <c r="C100" s="67" t="str">
        <f>IF(Cosecha!B100&lt;&gt;"",Cosecha!D100,"")</f>
        <v/>
      </c>
      <c r="D100" s="115" t="str">
        <f>IF(Cosecha!B100&lt;&gt;"",Cosecha!E100,"")</f>
        <v/>
      </c>
      <c r="E100" s="115"/>
      <c r="F100" s="70" t="str">
        <f>IF(Cosecha!B100&lt;&gt;"",Cosecha!G100,"")</f>
        <v/>
      </c>
      <c r="G100" s="115" t="str">
        <f>IF(Cosecha!B100&lt;&gt;"",Cosecha!H100,"")</f>
        <v/>
      </c>
      <c r="H100" s="114"/>
      <c r="I100" s="115" t="str">
        <f t="shared" si="8"/>
        <v/>
      </c>
      <c r="J100" s="336" t="str">
        <f t="shared" si="10"/>
        <v/>
      </c>
      <c r="K100" s="132"/>
      <c r="L100" s="337"/>
      <c r="M100" s="337"/>
      <c r="N100" s="337"/>
      <c r="O100" s="115">
        <f t="shared" si="11"/>
        <v>0</v>
      </c>
      <c r="P100" s="135" t="str">
        <f t="shared" si="12"/>
        <v/>
      </c>
      <c r="Q100" s="338"/>
      <c r="R100" s="132"/>
      <c r="S100"/>
      <c r="T100"/>
      <c r="V100"/>
      <c r="X100" s="210"/>
      <c r="Y100" s="245" t="e">
        <f>N100/H100</f>
        <v>#DIV/0!</v>
      </c>
    </row>
    <row r="101" spans="2:25" x14ac:dyDescent="0.25">
      <c r="B101" s="67" t="str">
        <f>IF(Cosecha!B101&lt;&gt;"",Cosecha!B101,"")</f>
        <v/>
      </c>
      <c r="C101" s="67" t="str">
        <f>IF(Cosecha!B101&lt;&gt;"",Cosecha!D101,"")</f>
        <v/>
      </c>
      <c r="D101" s="115" t="str">
        <f>IF(Cosecha!B101&lt;&gt;"",Cosecha!E101,"")</f>
        <v/>
      </c>
      <c r="E101" s="115"/>
      <c r="F101" s="70" t="str">
        <f>IF(Cosecha!B101&lt;&gt;"",Cosecha!G101,"")</f>
        <v/>
      </c>
      <c r="G101" s="115" t="str">
        <f>IF(Cosecha!B101&lt;&gt;"",Cosecha!H101,"")</f>
        <v/>
      </c>
      <c r="H101" s="114"/>
      <c r="I101" s="115" t="str">
        <f t="shared" si="8"/>
        <v/>
      </c>
      <c r="J101" s="336" t="str">
        <f t="shared" si="10"/>
        <v/>
      </c>
      <c r="K101" s="132"/>
      <c r="L101" s="337"/>
      <c r="M101" s="337"/>
      <c r="N101" s="337"/>
      <c r="O101" s="115">
        <f t="shared" si="11"/>
        <v>0</v>
      </c>
      <c r="P101" s="135" t="str">
        <f t="shared" si="12"/>
        <v/>
      </c>
      <c r="Q101" s="338"/>
      <c r="R101" s="132"/>
      <c r="S101"/>
      <c r="T101"/>
      <c r="V101"/>
      <c r="X101" s="210"/>
      <c r="Y101" s="245" t="e">
        <f>N101/H101</f>
        <v>#DIV/0!</v>
      </c>
    </row>
    <row r="102" spans="2:25" x14ac:dyDescent="0.25">
      <c r="B102" s="67" t="str">
        <f>IF(Cosecha!B102&lt;&gt;"",Cosecha!B102,"")</f>
        <v/>
      </c>
      <c r="C102" s="67" t="str">
        <f>IF(Cosecha!B102&lt;&gt;"",Cosecha!D102,"")</f>
        <v/>
      </c>
      <c r="D102" s="115" t="str">
        <f>IF(Cosecha!B102&lt;&gt;"",Cosecha!E102,"")</f>
        <v/>
      </c>
      <c r="E102" s="115"/>
      <c r="F102" s="70" t="str">
        <f>IF(Cosecha!B102&lt;&gt;"",Cosecha!G102,"")</f>
        <v/>
      </c>
      <c r="G102" s="115" t="str">
        <f>IF(Cosecha!B102&lt;&gt;"",Cosecha!H102,"")</f>
        <v/>
      </c>
      <c r="H102" s="114"/>
      <c r="I102" s="115" t="str">
        <f t="shared" si="8"/>
        <v/>
      </c>
      <c r="J102" s="336" t="str">
        <f t="shared" si="10"/>
        <v/>
      </c>
      <c r="K102" s="132"/>
      <c r="L102" s="337"/>
      <c r="M102" s="337"/>
      <c r="N102" s="337"/>
      <c r="O102" s="115">
        <f t="shared" si="11"/>
        <v>0</v>
      </c>
      <c r="P102" s="135" t="str">
        <f t="shared" si="12"/>
        <v/>
      </c>
      <c r="Q102" s="338"/>
      <c r="R102" s="132"/>
      <c r="S102"/>
      <c r="T102"/>
      <c r="V102"/>
      <c r="X102" s="210"/>
      <c r="Y102" s="245" t="e">
        <f>N102/H102</f>
        <v>#DIV/0!</v>
      </c>
    </row>
    <row r="103" spans="2:25" x14ac:dyDescent="0.25">
      <c r="B103" s="67" t="str">
        <f>IF(Cosecha!B103&lt;&gt;"",Cosecha!B103,"")</f>
        <v/>
      </c>
      <c r="C103" s="67" t="str">
        <f>IF(Cosecha!B103&lt;&gt;"",Cosecha!D103,"")</f>
        <v/>
      </c>
      <c r="D103" s="115" t="str">
        <f>IF(Cosecha!B103&lt;&gt;"",Cosecha!E103,"")</f>
        <v/>
      </c>
      <c r="E103" s="115"/>
      <c r="F103" s="70" t="str">
        <f>IF(Cosecha!B103&lt;&gt;"",Cosecha!G103,"")</f>
        <v/>
      </c>
      <c r="G103" s="115" t="str">
        <f>IF(Cosecha!B103&lt;&gt;"",Cosecha!H103,"")</f>
        <v/>
      </c>
      <c r="H103" s="114"/>
      <c r="I103" s="115" t="str">
        <f t="shared" si="8"/>
        <v/>
      </c>
      <c r="J103" s="336" t="str">
        <f t="shared" si="10"/>
        <v/>
      </c>
      <c r="K103" s="132"/>
      <c r="L103" s="337"/>
      <c r="M103" s="337"/>
      <c r="N103" s="337"/>
      <c r="O103" s="115">
        <f t="shared" si="11"/>
        <v>0</v>
      </c>
      <c r="P103" s="135" t="str">
        <f t="shared" si="12"/>
        <v/>
      </c>
      <c r="Q103" s="338"/>
      <c r="R103" s="132"/>
      <c r="S103"/>
      <c r="T103"/>
      <c r="V103"/>
      <c r="X103" s="210"/>
      <c r="Y103" s="245" t="e">
        <f>N103/H103</f>
        <v>#DIV/0!</v>
      </c>
    </row>
    <row r="104" spans="2:25" x14ac:dyDescent="0.25">
      <c r="B104" s="67" t="str">
        <f>IF(Cosecha!B104&lt;&gt;"",Cosecha!B104,"")</f>
        <v/>
      </c>
      <c r="C104" s="67" t="str">
        <f>IF(Cosecha!B104&lt;&gt;"",Cosecha!D104,"")</f>
        <v/>
      </c>
      <c r="D104" s="115" t="str">
        <f>IF(Cosecha!B104&lt;&gt;"",Cosecha!E104,"")</f>
        <v/>
      </c>
      <c r="E104" s="115"/>
      <c r="F104" s="70" t="str">
        <f>IF(Cosecha!B104&lt;&gt;"",Cosecha!G104,"")</f>
        <v/>
      </c>
      <c r="G104" s="115" t="str">
        <f>IF(Cosecha!B104&lt;&gt;"",Cosecha!H104,"")</f>
        <v/>
      </c>
      <c r="H104" s="114"/>
      <c r="I104" s="115" t="str">
        <f t="shared" si="8"/>
        <v/>
      </c>
      <c r="J104" s="336" t="str">
        <f t="shared" si="10"/>
        <v/>
      </c>
      <c r="K104" s="132"/>
      <c r="L104" s="337"/>
      <c r="M104" s="337"/>
      <c r="N104" s="337"/>
      <c r="O104" s="115">
        <f t="shared" si="11"/>
        <v>0</v>
      </c>
      <c r="P104" s="135" t="str">
        <f t="shared" si="12"/>
        <v/>
      </c>
      <c r="Q104" s="338"/>
      <c r="R104" s="132"/>
      <c r="S104"/>
      <c r="T104"/>
      <c r="V104"/>
      <c r="X104" s="210"/>
    </row>
    <row r="105" spans="2:25" x14ac:dyDescent="0.25">
      <c r="B105" s="67" t="str">
        <f>IF(Cosecha!B105&lt;&gt;"",Cosecha!B105,"")</f>
        <v/>
      </c>
      <c r="C105" s="67" t="str">
        <f>IF(Cosecha!B105&lt;&gt;"",Cosecha!D105,"")</f>
        <v/>
      </c>
      <c r="D105" s="115" t="str">
        <f>IF(Cosecha!B105&lt;&gt;"",Cosecha!E105,"")</f>
        <v/>
      </c>
      <c r="E105" s="115"/>
      <c r="F105" s="70" t="str">
        <f>IF(Cosecha!B105&lt;&gt;"",Cosecha!G105,"")</f>
        <v/>
      </c>
      <c r="G105" s="115" t="str">
        <f>IF(Cosecha!B105&lt;&gt;"",Cosecha!H105,"")</f>
        <v/>
      </c>
      <c r="H105" s="114"/>
      <c r="I105" s="115" t="str">
        <f t="shared" ref="I105:I110" si="13">IF(H105&lt;&gt;"",H105-G105,"")</f>
        <v/>
      </c>
      <c r="J105" s="336" t="str">
        <f t="shared" si="10"/>
        <v/>
      </c>
      <c r="K105" s="132"/>
      <c r="L105" s="337"/>
      <c r="M105" s="337"/>
      <c r="N105" s="337"/>
      <c r="O105" s="115">
        <f t="shared" si="11"/>
        <v>0</v>
      </c>
      <c r="P105" s="135" t="str">
        <f t="shared" si="12"/>
        <v/>
      </c>
      <c r="Q105" s="338"/>
      <c r="R105" s="132"/>
      <c r="S105"/>
      <c r="T105"/>
      <c r="V105"/>
      <c r="X105" s="210"/>
    </row>
    <row r="106" spans="2:25" x14ac:dyDescent="0.25">
      <c r="B106" s="67" t="str">
        <f>IF(Cosecha!B106&lt;&gt;"",Cosecha!B106,"")</f>
        <v/>
      </c>
      <c r="C106" s="67" t="str">
        <f>IF(Cosecha!B106&lt;&gt;"",Cosecha!D106,"")</f>
        <v/>
      </c>
      <c r="D106" s="115" t="str">
        <f>IF(Cosecha!B106&lt;&gt;"",Cosecha!E106,"")</f>
        <v/>
      </c>
      <c r="E106" s="115"/>
      <c r="F106" s="70" t="str">
        <f>IF(Cosecha!B106&lt;&gt;"",Cosecha!G106,"")</f>
        <v/>
      </c>
      <c r="G106" s="115" t="str">
        <f>IF(Cosecha!B106&lt;&gt;"",Cosecha!H106,"")</f>
        <v/>
      </c>
      <c r="H106" s="114"/>
      <c r="I106" s="115" t="str">
        <f t="shared" si="13"/>
        <v/>
      </c>
      <c r="J106" s="336" t="str">
        <f t="shared" si="10"/>
        <v/>
      </c>
      <c r="K106" s="132"/>
      <c r="L106" s="337"/>
      <c r="M106" s="337"/>
      <c r="N106" s="337"/>
      <c r="O106" s="115">
        <f t="shared" si="11"/>
        <v>0</v>
      </c>
      <c r="P106" s="135" t="str">
        <f>IF(H106&lt;&gt;"","",G106)</f>
        <v/>
      </c>
      <c r="Q106" s="338"/>
      <c r="R106" s="132"/>
      <c r="S106"/>
      <c r="T106"/>
      <c r="V106"/>
      <c r="X106" s="210"/>
      <c r="Y106" s="245" t="e">
        <f>N106/H106</f>
        <v>#DIV/0!</v>
      </c>
    </row>
    <row r="107" spans="2:25" x14ac:dyDescent="0.25">
      <c r="B107" s="67" t="str">
        <f>IF(Cosecha!B107&lt;&gt;"",Cosecha!B107,"")</f>
        <v/>
      </c>
      <c r="C107" s="67" t="str">
        <f>IF(Cosecha!B107&lt;&gt;"",Cosecha!D107,"")</f>
        <v/>
      </c>
      <c r="D107" s="115" t="str">
        <f>IF(Cosecha!B107&lt;&gt;"",Cosecha!E107,"")</f>
        <v/>
      </c>
      <c r="E107" s="115"/>
      <c r="F107" s="70" t="str">
        <f>IF(Cosecha!B107&lt;&gt;"",Cosecha!G107,"")</f>
        <v/>
      </c>
      <c r="G107" s="115" t="str">
        <f>IF(Cosecha!B107&lt;&gt;"",Cosecha!H107,"")</f>
        <v/>
      </c>
      <c r="H107" s="114"/>
      <c r="I107" s="115" t="str">
        <f t="shared" si="13"/>
        <v/>
      </c>
      <c r="J107" s="336" t="str">
        <f t="shared" si="10"/>
        <v/>
      </c>
      <c r="K107" s="132"/>
      <c r="L107" s="337"/>
      <c r="M107" s="337"/>
      <c r="N107" s="337"/>
      <c r="O107" s="115">
        <f t="shared" si="11"/>
        <v>0</v>
      </c>
      <c r="P107" s="135" t="str">
        <f>IF(H107&lt;&gt;"","",G107)</f>
        <v/>
      </c>
      <c r="Q107" s="338"/>
      <c r="R107" s="132"/>
      <c r="S107"/>
      <c r="T107"/>
      <c r="V107"/>
      <c r="X107" s="210"/>
      <c r="Y107" s="245" t="e">
        <f>N107/H107</f>
        <v>#DIV/0!</v>
      </c>
    </row>
    <row r="108" spans="2:25" x14ac:dyDescent="0.25">
      <c r="B108" s="67" t="str">
        <f>IF(Cosecha!B108&lt;&gt;"",Cosecha!B108,"")</f>
        <v/>
      </c>
      <c r="C108" s="67" t="str">
        <f>IF(Cosecha!B108&lt;&gt;"",Cosecha!D108,"")</f>
        <v/>
      </c>
      <c r="D108" s="115" t="str">
        <f>IF(Cosecha!B108&lt;&gt;"",Cosecha!E108,"")</f>
        <v/>
      </c>
      <c r="E108" s="115"/>
      <c r="F108" s="70" t="str">
        <f>IF(Cosecha!B108&lt;&gt;"",Cosecha!G108,"")</f>
        <v/>
      </c>
      <c r="G108" s="115" t="str">
        <f>IF(Cosecha!B108&lt;&gt;"",Cosecha!H108,"")</f>
        <v/>
      </c>
      <c r="H108" s="114"/>
      <c r="I108" s="115" t="str">
        <f t="shared" si="13"/>
        <v/>
      </c>
      <c r="J108" s="336" t="str">
        <f t="shared" si="10"/>
        <v/>
      </c>
      <c r="K108" s="132"/>
      <c r="L108" s="337"/>
      <c r="M108" s="337"/>
      <c r="N108" s="337"/>
      <c r="O108" s="115">
        <f t="shared" si="11"/>
        <v>0</v>
      </c>
      <c r="P108" s="135" t="str">
        <f>IF(H108&lt;&gt;"","",G108)</f>
        <v/>
      </c>
      <c r="Q108" s="338"/>
      <c r="R108" s="132"/>
      <c r="S108"/>
      <c r="T108"/>
      <c r="V108"/>
      <c r="X108" s="210"/>
      <c r="Y108" s="245" t="e">
        <f>N108/H108</f>
        <v>#DIV/0!</v>
      </c>
    </row>
    <row r="109" spans="2:25" x14ac:dyDescent="0.25">
      <c r="B109" s="67" t="str">
        <f>IF(Cosecha!B109&lt;&gt;"",Cosecha!B109,"")</f>
        <v/>
      </c>
      <c r="C109" s="67" t="str">
        <f>IF(Cosecha!B109&lt;&gt;"",Cosecha!D109,"")</f>
        <v/>
      </c>
      <c r="D109" s="115" t="str">
        <f>IF(Cosecha!B109&lt;&gt;"",Cosecha!E109,"")</f>
        <v/>
      </c>
      <c r="E109" s="115"/>
      <c r="F109" s="70" t="str">
        <f>IF(Cosecha!B109&lt;&gt;"",Cosecha!G109,"")</f>
        <v/>
      </c>
      <c r="G109" s="115" t="str">
        <f>IF(Cosecha!B109&lt;&gt;"",Cosecha!H109,"")</f>
        <v/>
      </c>
      <c r="H109" s="114"/>
      <c r="I109" s="115" t="str">
        <f t="shared" si="13"/>
        <v/>
      </c>
      <c r="J109" s="336" t="str">
        <f t="shared" si="10"/>
        <v/>
      </c>
      <c r="K109" s="132"/>
      <c r="L109" s="337"/>
      <c r="M109" s="337"/>
      <c r="N109" s="337"/>
      <c r="O109" s="115">
        <f t="shared" si="11"/>
        <v>0</v>
      </c>
      <c r="P109" s="135" t="str">
        <f>IF(H109&lt;&gt;"","",G109)</f>
        <v/>
      </c>
      <c r="Q109" s="338"/>
      <c r="R109" s="132"/>
      <c r="S109"/>
      <c r="T109"/>
      <c r="V109"/>
      <c r="X109" s="210"/>
    </row>
    <row r="110" spans="2:25" x14ac:dyDescent="0.25">
      <c r="B110" s="67" t="str">
        <f>IF(Cosecha!B110&lt;&gt;"",Cosecha!B110,"")</f>
        <v/>
      </c>
      <c r="C110" s="67" t="str">
        <f>IF(Cosecha!B110&lt;&gt;"",Cosecha!D110,"")</f>
        <v/>
      </c>
      <c r="D110" s="115" t="str">
        <f>IF(Cosecha!B110&lt;&gt;"",Cosecha!E110,"")</f>
        <v/>
      </c>
      <c r="E110" s="115"/>
      <c r="F110" s="70" t="str">
        <f>IF(Cosecha!B110&lt;&gt;"",Cosecha!G110,"")</f>
        <v/>
      </c>
      <c r="G110" s="115" t="str">
        <f>IF(Cosecha!B110&lt;&gt;"",Cosecha!H110,"")</f>
        <v/>
      </c>
      <c r="H110" s="114"/>
      <c r="I110" s="115" t="str">
        <f t="shared" si="13"/>
        <v/>
      </c>
      <c r="J110" s="336" t="str">
        <f t="shared" si="10"/>
        <v/>
      </c>
      <c r="K110" s="132"/>
      <c r="L110" s="337"/>
      <c r="M110" s="337"/>
      <c r="N110" s="337"/>
      <c r="O110" s="115">
        <f t="shared" si="11"/>
        <v>0</v>
      </c>
      <c r="P110" s="135" t="str">
        <f>IF(H110&lt;&gt;"","",G110)</f>
        <v/>
      </c>
      <c r="Q110" s="338"/>
      <c r="R110" s="132"/>
      <c r="S110"/>
      <c r="T110"/>
      <c r="V110"/>
      <c r="X110" s="210"/>
      <c r="Y110" s="245" t="e">
        <f>N110/H110</f>
        <v>#DIV/0!</v>
      </c>
    </row>
    <row r="111" spans="2:25" x14ac:dyDescent="0.25">
      <c r="B111" s="67" t="str">
        <f>IF(Cosecha!B111&lt;&gt;"",Cosecha!B111,"")</f>
        <v/>
      </c>
      <c r="C111" s="67" t="str">
        <f>IF(Cosecha!B111&lt;&gt;"",Cosecha!D111,"")</f>
        <v/>
      </c>
      <c r="D111" s="115" t="str">
        <f>IF(Cosecha!B111&lt;&gt;"",Cosecha!E111,"")</f>
        <v/>
      </c>
      <c r="E111" s="115"/>
      <c r="F111" s="70" t="str">
        <f>IF(Cosecha!B111&lt;&gt;"",Cosecha!G111,"")</f>
        <v/>
      </c>
      <c r="G111" s="115" t="str">
        <f>IF(Cosecha!B111&lt;&gt;"",Cosecha!H111,"")</f>
        <v/>
      </c>
      <c r="H111" s="114"/>
      <c r="I111" s="115" t="str">
        <f t="shared" ref="I111:I125" si="14">IF(H111&lt;&gt;"",H111-G111,"")</f>
        <v/>
      </c>
      <c r="J111" s="336" t="str">
        <f t="shared" si="10"/>
        <v/>
      </c>
      <c r="K111" s="132"/>
      <c r="L111" s="337"/>
      <c r="M111" s="337"/>
      <c r="N111" s="337"/>
      <c r="O111" s="115">
        <f t="shared" si="11"/>
        <v>0</v>
      </c>
      <c r="P111" s="135" t="str">
        <f t="shared" ref="P111:P125" si="15">IF(H111&lt;&gt;"","",G111)</f>
        <v/>
      </c>
      <c r="Q111" s="338"/>
      <c r="R111" s="132"/>
      <c r="S111"/>
      <c r="T111"/>
      <c r="V111"/>
      <c r="X111" s="210"/>
      <c r="Y111" s="245" t="e">
        <f>N111/H111</f>
        <v>#DIV/0!</v>
      </c>
    </row>
    <row r="112" spans="2:25" x14ac:dyDescent="0.25">
      <c r="B112" s="67" t="str">
        <f>IF(Cosecha!B112&lt;&gt;"",Cosecha!B112,"")</f>
        <v/>
      </c>
      <c r="C112" s="67" t="str">
        <f>IF(Cosecha!B112&lt;&gt;"",Cosecha!D112,"")</f>
        <v/>
      </c>
      <c r="D112" s="115" t="str">
        <f>IF(Cosecha!B112&lt;&gt;"",Cosecha!E112,"")</f>
        <v/>
      </c>
      <c r="E112" s="115"/>
      <c r="F112" s="70" t="str">
        <f>IF(Cosecha!B112&lt;&gt;"",Cosecha!G112,"")</f>
        <v/>
      </c>
      <c r="G112" s="115" t="str">
        <f>IF(Cosecha!B112&lt;&gt;"",Cosecha!H112,"")</f>
        <v/>
      </c>
      <c r="H112" s="114"/>
      <c r="I112" s="115" t="str">
        <f t="shared" si="14"/>
        <v/>
      </c>
      <c r="J112" s="336" t="str">
        <f t="shared" si="10"/>
        <v/>
      </c>
      <c r="K112" s="132"/>
      <c r="L112" s="337"/>
      <c r="M112" s="337"/>
      <c r="N112" s="337"/>
      <c r="O112" s="115">
        <f t="shared" si="11"/>
        <v>0</v>
      </c>
      <c r="P112" s="135" t="str">
        <f t="shared" si="15"/>
        <v/>
      </c>
      <c r="Q112" s="338"/>
      <c r="R112" s="132"/>
      <c r="S112"/>
      <c r="T112"/>
      <c r="V112"/>
      <c r="X112" s="210"/>
      <c r="Y112" s="245" t="e">
        <f>N112/H112</f>
        <v>#DIV/0!</v>
      </c>
    </row>
    <row r="113" spans="2:25" x14ac:dyDescent="0.25">
      <c r="B113" s="67" t="str">
        <f>IF(Cosecha!B113&lt;&gt;"",Cosecha!B113,"")</f>
        <v/>
      </c>
      <c r="C113" s="67" t="str">
        <f>IF(Cosecha!B113&lt;&gt;"",Cosecha!D113,"")</f>
        <v/>
      </c>
      <c r="D113" s="115" t="str">
        <f>IF(Cosecha!B113&lt;&gt;"",Cosecha!E113,"")</f>
        <v/>
      </c>
      <c r="E113" s="115"/>
      <c r="F113" s="70" t="str">
        <f>IF(Cosecha!B113&lt;&gt;"",Cosecha!G113,"")</f>
        <v/>
      </c>
      <c r="G113" s="115" t="str">
        <f>IF(Cosecha!B113&lt;&gt;"",Cosecha!H113,"")</f>
        <v/>
      </c>
      <c r="H113" s="114"/>
      <c r="I113" s="115" t="str">
        <f t="shared" si="14"/>
        <v/>
      </c>
      <c r="J113" s="336" t="str">
        <f t="shared" si="10"/>
        <v/>
      </c>
      <c r="K113" s="132"/>
      <c r="L113" s="337"/>
      <c r="M113" s="337"/>
      <c r="N113" s="337"/>
      <c r="O113" s="115">
        <f t="shared" si="11"/>
        <v>0</v>
      </c>
      <c r="P113" s="135" t="str">
        <f t="shared" si="15"/>
        <v/>
      </c>
      <c r="Q113" s="338"/>
      <c r="R113" s="132"/>
      <c r="S113"/>
      <c r="T113"/>
      <c r="V113"/>
      <c r="X113" s="210"/>
      <c r="Y113" s="245" t="e">
        <f>N113/H113</f>
        <v>#DIV/0!</v>
      </c>
    </row>
    <row r="114" spans="2:25" x14ac:dyDescent="0.25">
      <c r="B114" s="67" t="str">
        <f>IF(Cosecha!B114&lt;&gt;"",Cosecha!B114,"")</f>
        <v/>
      </c>
      <c r="C114" s="67" t="str">
        <f>IF(Cosecha!B114&lt;&gt;"",Cosecha!D114,"")</f>
        <v/>
      </c>
      <c r="D114" s="115" t="str">
        <f>IF(Cosecha!B114&lt;&gt;"",Cosecha!E114,"")</f>
        <v/>
      </c>
      <c r="E114" s="115"/>
      <c r="F114" s="70" t="str">
        <f>IF(Cosecha!B114&lt;&gt;"",Cosecha!G114,"")</f>
        <v/>
      </c>
      <c r="G114" s="115" t="str">
        <f>IF(Cosecha!B114&lt;&gt;"",Cosecha!H114,"")</f>
        <v/>
      </c>
      <c r="H114" s="114"/>
      <c r="I114" s="115" t="str">
        <f t="shared" si="14"/>
        <v/>
      </c>
      <c r="J114" s="336" t="str">
        <f t="shared" si="10"/>
        <v/>
      </c>
      <c r="K114" s="132"/>
      <c r="L114" s="337"/>
      <c r="M114" s="337"/>
      <c r="N114" s="337"/>
      <c r="O114" s="115">
        <f t="shared" si="11"/>
        <v>0</v>
      </c>
      <c r="P114" s="135" t="str">
        <f t="shared" si="15"/>
        <v/>
      </c>
      <c r="Q114" s="338"/>
      <c r="R114" s="132"/>
      <c r="S114"/>
      <c r="T114"/>
      <c r="V114"/>
      <c r="X114" s="210"/>
      <c r="Y114" s="245" t="e">
        <f>N114/H114</f>
        <v>#DIV/0!</v>
      </c>
    </row>
    <row r="115" spans="2:25" x14ac:dyDescent="0.25">
      <c r="B115" s="67" t="str">
        <f>IF(Cosecha!B115&lt;&gt;"",Cosecha!B115,"")</f>
        <v/>
      </c>
      <c r="C115" s="67" t="str">
        <f>IF(Cosecha!B115&lt;&gt;"",Cosecha!D115,"")</f>
        <v/>
      </c>
      <c r="D115" s="115" t="str">
        <f>IF(Cosecha!B115&lt;&gt;"",Cosecha!E115,"")</f>
        <v/>
      </c>
      <c r="E115" s="115"/>
      <c r="F115" s="70" t="str">
        <f>IF(Cosecha!B115&lt;&gt;"",Cosecha!G115,"")</f>
        <v/>
      </c>
      <c r="G115" s="115" t="str">
        <f>IF(Cosecha!B115&lt;&gt;"",Cosecha!H115,"")</f>
        <v/>
      </c>
      <c r="H115" s="114"/>
      <c r="I115" s="115" t="str">
        <f t="shared" si="14"/>
        <v/>
      </c>
      <c r="J115" s="336" t="str">
        <f t="shared" si="10"/>
        <v/>
      </c>
      <c r="K115" s="132"/>
      <c r="L115" s="337"/>
      <c r="M115" s="337"/>
      <c r="N115" s="337"/>
      <c r="O115" s="115">
        <f t="shared" si="11"/>
        <v>0</v>
      </c>
      <c r="P115" s="135" t="str">
        <f t="shared" si="15"/>
        <v/>
      </c>
      <c r="Q115" s="338"/>
      <c r="R115" s="132"/>
      <c r="S115"/>
      <c r="T115"/>
      <c r="V115"/>
      <c r="X115" s="210"/>
    </row>
    <row r="116" spans="2:25" x14ac:dyDescent="0.25">
      <c r="B116" s="67" t="str">
        <f>IF(Cosecha!B116&lt;&gt;"",Cosecha!B116,"")</f>
        <v/>
      </c>
      <c r="C116" s="67" t="str">
        <f>IF(Cosecha!B116&lt;&gt;"",Cosecha!D116,"")</f>
        <v/>
      </c>
      <c r="D116" s="115" t="str">
        <f>IF(Cosecha!B116&lt;&gt;"",Cosecha!E116,"")</f>
        <v/>
      </c>
      <c r="E116" s="115"/>
      <c r="F116" s="70" t="str">
        <f>IF(Cosecha!B116&lt;&gt;"",Cosecha!G116,"")</f>
        <v/>
      </c>
      <c r="G116" s="115" t="str">
        <f>IF(Cosecha!B116&lt;&gt;"",Cosecha!H116,"")</f>
        <v/>
      </c>
      <c r="H116" s="114"/>
      <c r="I116" s="115" t="str">
        <f t="shared" si="14"/>
        <v/>
      </c>
      <c r="J116" s="336" t="str">
        <f t="shared" si="10"/>
        <v/>
      </c>
      <c r="K116" s="132"/>
      <c r="L116" s="337"/>
      <c r="M116" s="337"/>
      <c r="N116" s="337"/>
      <c r="O116" s="115">
        <f t="shared" si="11"/>
        <v>0</v>
      </c>
      <c r="P116" s="135" t="str">
        <f t="shared" si="15"/>
        <v/>
      </c>
      <c r="Q116" s="338"/>
      <c r="R116" s="132"/>
      <c r="S116"/>
      <c r="T116"/>
      <c r="V116"/>
      <c r="X116" s="210"/>
    </row>
    <row r="117" spans="2:25" x14ac:dyDescent="0.25">
      <c r="B117" s="67" t="str">
        <f>IF(Cosecha!B117&lt;&gt;"",Cosecha!B117,"")</f>
        <v/>
      </c>
      <c r="C117" s="67" t="str">
        <f>IF(Cosecha!B117&lt;&gt;"",Cosecha!D117,"")</f>
        <v/>
      </c>
      <c r="D117" s="115" t="str">
        <f>IF(Cosecha!B117&lt;&gt;"",Cosecha!E117,"")</f>
        <v/>
      </c>
      <c r="E117" s="115"/>
      <c r="F117" s="70" t="str">
        <f>IF(Cosecha!B117&lt;&gt;"",Cosecha!G117,"")</f>
        <v/>
      </c>
      <c r="G117" s="115" t="str">
        <f>IF(Cosecha!B117&lt;&gt;"",Cosecha!H117,"")</f>
        <v/>
      </c>
      <c r="H117" s="114"/>
      <c r="I117" s="115" t="str">
        <f t="shared" si="14"/>
        <v/>
      </c>
      <c r="J117" s="336" t="str">
        <f t="shared" si="10"/>
        <v/>
      </c>
      <c r="K117" s="132"/>
      <c r="L117" s="337"/>
      <c r="M117" s="337"/>
      <c r="N117" s="337"/>
      <c r="O117" s="115">
        <f t="shared" si="11"/>
        <v>0</v>
      </c>
      <c r="P117" s="135" t="str">
        <f t="shared" si="15"/>
        <v/>
      </c>
      <c r="Q117" s="338"/>
      <c r="R117" s="132"/>
      <c r="S117"/>
      <c r="T117"/>
      <c r="V117"/>
      <c r="X117" s="210"/>
    </row>
    <row r="118" spans="2:25" x14ac:dyDescent="0.25">
      <c r="B118" s="67" t="str">
        <f>IF(Cosecha!B118&lt;&gt;"",Cosecha!B118,"")</f>
        <v/>
      </c>
      <c r="C118" s="67" t="str">
        <f>IF(Cosecha!B118&lt;&gt;"",Cosecha!D118,"")</f>
        <v/>
      </c>
      <c r="D118" s="115" t="str">
        <f>IF(Cosecha!B118&lt;&gt;"",Cosecha!E118,"")</f>
        <v/>
      </c>
      <c r="E118" s="115"/>
      <c r="F118" s="70" t="str">
        <f>IF(Cosecha!B118&lt;&gt;"",Cosecha!G118,"")</f>
        <v/>
      </c>
      <c r="G118" s="115" t="str">
        <f>IF(Cosecha!B118&lt;&gt;"",Cosecha!H118,"")</f>
        <v/>
      </c>
      <c r="H118" s="114"/>
      <c r="I118" s="115" t="str">
        <f t="shared" si="14"/>
        <v/>
      </c>
      <c r="J118" s="336" t="str">
        <f t="shared" si="10"/>
        <v/>
      </c>
      <c r="K118" s="132"/>
      <c r="L118" s="337"/>
      <c r="M118" s="337"/>
      <c r="N118" s="337"/>
      <c r="O118" s="115">
        <f t="shared" si="11"/>
        <v>0</v>
      </c>
      <c r="P118" s="135" t="str">
        <f t="shared" si="15"/>
        <v/>
      </c>
      <c r="Q118" s="338"/>
      <c r="R118" s="132"/>
      <c r="S118"/>
      <c r="T118"/>
      <c r="V118"/>
      <c r="X118" s="210"/>
      <c r="Y118" s="245" t="e">
        <f t="shared" ref="Y118:Y125" si="16">N118/H118</f>
        <v>#DIV/0!</v>
      </c>
    </row>
    <row r="119" spans="2:25" x14ac:dyDescent="0.25">
      <c r="B119" s="67" t="str">
        <f>IF(Cosecha!B119&lt;&gt;"",Cosecha!B119,"")</f>
        <v/>
      </c>
      <c r="C119" s="67" t="str">
        <f>IF(Cosecha!B119&lt;&gt;"",Cosecha!D119,"")</f>
        <v/>
      </c>
      <c r="D119" s="115" t="str">
        <f>IF(Cosecha!B119&lt;&gt;"",Cosecha!E119,"")</f>
        <v/>
      </c>
      <c r="E119" s="115"/>
      <c r="F119" s="70" t="str">
        <f>IF(Cosecha!B119&lt;&gt;"",Cosecha!G119,"")</f>
        <v/>
      </c>
      <c r="G119" s="115" t="str">
        <f>IF(Cosecha!B119&lt;&gt;"",Cosecha!H119,"")</f>
        <v/>
      </c>
      <c r="H119" s="114"/>
      <c r="I119" s="115" t="str">
        <f t="shared" si="14"/>
        <v/>
      </c>
      <c r="J119" s="336" t="str">
        <f t="shared" si="10"/>
        <v/>
      </c>
      <c r="K119" s="132"/>
      <c r="L119" s="337"/>
      <c r="M119" s="337"/>
      <c r="N119" s="337"/>
      <c r="O119" s="115">
        <f t="shared" si="11"/>
        <v>0</v>
      </c>
      <c r="P119" s="135" t="str">
        <f t="shared" si="15"/>
        <v/>
      </c>
      <c r="Q119" s="338"/>
      <c r="R119" s="132"/>
      <c r="S119"/>
      <c r="T119"/>
      <c r="V119"/>
      <c r="X119" s="210"/>
      <c r="Y119" s="245" t="e">
        <f t="shared" si="16"/>
        <v>#DIV/0!</v>
      </c>
    </row>
    <row r="120" spans="2:25" x14ac:dyDescent="0.25">
      <c r="B120" s="67" t="str">
        <f>IF(Cosecha!B120&lt;&gt;"",Cosecha!B120,"")</f>
        <v/>
      </c>
      <c r="C120" s="67" t="str">
        <f>IF(Cosecha!B120&lt;&gt;"",Cosecha!D120,"")</f>
        <v/>
      </c>
      <c r="D120" s="115" t="str">
        <f>IF(Cosecha!B120&lt;&gt;"",Cosecha!E120,"")</f>
        <v/>
      </c>
      <c r="E120" s="115"/>
      <c r="F120" s="70" t="str">
        <f>IF(Cosecha!B120&lt;&gt;"",Cosecha!G120,"")</f>
        <v/>
      </c>
      <c r="G120" s="115" t="str">
        <f>IF(Cosecha!B120&lt;&gt;"",Cosecha!H120,"")</f>
        <v/>
      </c>
      <c r="H120" s="114"/>
      <c r="I120" s="115" t="str">
        <f t="shared" si="14"/>
        <v/>
      </c>
      <c r="J120" s="336" t="str">
        <f t="shared" si="10"/>
        <v/>
      </c>
      <c r="K120" s="132"/>
      <c r="L120" s="337"/>
      <c r="M120" s="337"/>
      <c r="N120" s="337"/>
      <c r="O120" s="115">
        <f t="shared" si="11"/>
        <v>0</v>
      </c>
      <c r="P120" s="135" t="str">
        <f t="shared" si="15"/>
        <v/>
      </c>
      <c r="Q120" s="338"/>
      <c r="R120" s="132"/>
      <c r="S120"/>
      <c r="T120"/>
      <c r="V120"/>
      <c r="X120" s="210"/>
      <c r="Y120" s="245" t="e">
        <f t="shared" si="16"/>
        <v>#DIV/0!</v>
      </c>
    </row>
    <row r="121" spans="2:25" x14ac:dyDescent="0.25">
      <c r="B121" s="67" t="str">
        <f>IF(Cosecha!B121&lt;&gt;"",Cosecha!B121,"")</f>
        <v/>
      </c>
      <c r="C121" s="67" t="str">
        <f>IF(Cosecha!B121&lt;&gt;"",Cosecha!D121,"")</f>
        <v/>
      </c>
      <c r="D121" s="115" t="str">
        <f>IF(Cosecha!B121&lt;&gt;"",Cosecha!E121,"")</f>
        <v/>
      </c>
      <c r="E121" s="115"/>
      <c r="F121" s="70" t="str">
        <f>IF(Cosecha!B121&lt;&gt;"",Cosecha!G121,"")</f>
        <v/>
      </c>
      <c r="G121" s="115" t="str">
        <f>IF(Cosecha!B121&lt;&gt;"",Cosecha!H121,"")</f>
        <v/>
      </c>
      <c r="H121" s="114"/>
      <c r="I121" s="115" t="str">
        <f t="shared" si="14"/>
        <v/>
      </c>
      <c r="J121" s="336" t="str">
        <f t="shared" si="10"/>
        <v/>
      </c>
      <c r="K121" s="132"/>
      <c r="L121" s="337"/>
      <c r="M121" s="337"/>
      <c r="N121" s="337"/>
      <c r="O121" s="115">
        <f t="shared" si="11"/>
        <v>0</v>
      </c>
      <c r="P121" s="135" t="str">
        <f t="shared" si="15"/>
        <v/>
      </c>
      <c r="Q121" s="338"/>
      <c r="R121" s="132"/>
      <c r="S121"/>
      <c r="T121"/>
      <c r="V121"/>
      <c r="X121" s="210"/>
      <c r="Y121" s="245" t="e">
        <f t="shared" si="16"/>
        <v>#DIV/0!</v>
      </c>
    </row>
    <row r="122" spans="2:25" x14ac:dyDescent="0.25">
      <c r="B122" s="67" t="str">
        <f>IF(Cosecha!B122&lt;&gt;"",Cosecha!B122,"")</f>
        <v/>
      </c>
      <c r="C122" s="67" t="str">
        <f>IF(Cosecha!B122&lt;&gt;"",Cosecha!D122,"")</f>
        <v/>
      </c>
      <c r="D122" s="115" t="str">
        <f>IF(Cosecha!B122&lt;&gt;"",Cosecha!E122,"")</f>
        <v/>
      </c>
      <c r="E122" s="115"/>
      <c r="F122" s="70" t="str">
        <f>IF(Cosecha!B122&lt;&gt;"",Cosecha!G122,"")</f>
        <v/>
      </c>
      <c r="G122" s="115" t="str">
        <f>IF(Cosecha!B122&lt;&gt;"",Cosecha!H122,"")</f>
        <v/>
      </c>
      <c r="H122" s="114"/>
      <c r="I122" s="115" t="str">
        <f t="shared" si="14"/>
        <v/>
      </c>
      <c r="J122" s="336" t="str">
        <f t="shared" si="10"/>
        <v/>
      </c>
      <c r="K122" s="132"/>
      <c r="L122" s="337"/>
      <c r="M122" s="337"/>
      <c r="N122" s="337"/>
      <c r="O122" s="115">
        <f t="shared" si="11"/>
        <v>0</v>
      </c>
      <c r="P122" s="135" t="str">
        <f t="shared" si="15"/>
        <v/>
      </c>
      <c r="Q122" s="338"/>
      <c r="R122" s="132"/>
      <c r="S122"/>
      <c r="T122"/>
      <c r="V122"/>
      <c r="X122" s="210"/>
      <c r="Y122" s="245" t="e">
        <f t="shared" si="16"/>
        <v>#DIV/0!</v>
      </c>
    </row>
    <row r="123" spans="2:25" x14ac:dyDescent="0.25">
      <c r="B123" s="67" t="str">
        <f>IF(Cosecha!B123&lt;&gt;"",Cosecha!B123,"")</f>
        <v/>
      </c>
      <c r="C123" s="67" t="str">
        <f>IF(Cosecha!B123&lt;&gt;"",Cosecha!D123,"")</f>
        <v/>
      </c>
      <c r="D123" s="115" t="str">
        <f>IF(Cosecha!B123&lt;&gt;"",Cosecha!E123,"")</f>
        <v/>
      </c>
      <c r="E123" s="115"/>
      <c r="F123" s="70" t="str">
        <f>IF(Cosecha!B123&lt;&gt;"",Cosecha!G123,"")</f>
        <v/>
      </c>
      <c r="G123" s="115" t="str">
        <f>IF(Cosecha!B123&lt;&gt;"",Cosecha!H123,"")</f>
        <v/>
      </c>
      <c r="H123" s="114"/>
      <c r="I123" s="115" t="str">
        <f t="shared" si="14"/>
        <v/>
      </c>
      <c r="J123" s="336" t="str">
        <f t="shared" si="10"/>
        <v/>
      </c>
      <c r="K123" s="132"/>
      <c r="L123" s="337"/>
      <c r="M123" s="337"/>
      <c r="N123" s="337"/>
      <c r="O123" s="115">
        <f t="shared" si="11"/>
        <v>0</v>
      </c>
      <c r="P123" s="135" t="str">
        <f t="shared" si="15"/>
        <v/>
      </c>
      <c r="Q123" s="338"/>
      <c r="R123" s="132"/>
      <c r="S123"/>
      <c r="T123"/>
      <c r="V123"/>
      <c r="X123" s="210"/>
      <c r="Y123" s="245" t="e">
        <f t="shared" si="16"/>
        <v>#DIV/0!</v>
      </c>
    </row>
    <row r="124" spans="2:25" x14ac:dyDescent="0.25">
      <c r="B124" s="67" t="str">
        <f>IF(Cosecha!B124&lt;&gt;"",Cosecha!B124,"")</f>
        <v/>
      </c>
      <c r="C124" s="67" t="str">
        <f>IF(Cosecha!B124&lt;&gt;"",Cosecha!D124,"")</f>
        <v/>
      </c>
      <c r="D124" s="115" t="str">
        <f>IF(Cosecha!B124&lt;&gt;"",Cosecha!E124,"")</f>
        <v/>
      </c>
      <c r="E124" s="115"/>
      <c r="F124" s="70" t="str">
        <f>IF(Cosecha!B124&lt;&gt;"",Cosecha!G124,"")</f>
        <v/>
      </c>
      <c r="G124" s="115" t="str">
        <f>IF(Cosecha!B124&lt;&gt;"",Cosecha!H124,"")</f>
        <v/>
      </c>
      <c r="H124" s="114"/>
      <c r="I124" s="115" t="str">
        <f t="shared" si="14"/>
        <v/>
      </c>
      <c r="J124" s="336" t="str">
        <f t="shared" si="10"/>
        <v/>
      </c>
      <c r="K124" s="132"/>
      <c r="L124" s="337"/>
      <c r="M124" s="337"/>
      <c r="N124" s="337"/>
      <c r="O124" s="115">
        <f t="shared" si="11"/>
        <v>0</v>
      </c>
      <c r="P124" s="135" t="str">
        <f t="shared" si="15"/>
        <v/>
      </c>
      <c r="Q124" s="338"/>
      <c r="R124" s="132"/>
      <c r="S124"/>
      <c r="T124"/>
      <c r="V124"/>
      <c r="X124" s="210"/>
      <c r="Y124" s="245" t="e">
        <f t="shared" si="16"/>
        <v>#DIV/0!</v>
      </c>
    </row>
    <row r="125" spans="2:25" x14ac:dyDescent="0.25">
      <c r="B125" s="67" t="str">
        <f>IF(Cosecha!B125&lt;&gt;"",Cosecha!B125,"")</f>
        <v/>
      </c>
      <c r="C125" s="67" t="str">
        <f>IF(Cosecha!B125&lt;&gt;"",Cosecha!D125,"")</f>
        <v/>
      </c>
      <c r="D125" s="70" t="str">
        <f>IF(Cosecha!B125&lt;&gt;"",Cosecha!E125,"")</f>
        <v/>
      </c>
      <c r="E125" s="70"/>
      <c r="F125" s="70" t="str">
        <f>IF(Cosecha!B125&lt;&gt;"",Cosecha!G125,"")</f>
        <v/>
      </c>
      <c r="G125" s="115" t="str">
        <f>IF(Cosecha!B125&lt;&gt;"",Cosecha!H125,"")</f>
        <v/>
      </c>
      <c r="H125" s="114"/>
      <c r="I125" s="115" t="str">
        <f t="shared" si="14"/>
        <v/>
      </c>
      <c r="J125" s="336" t="str">
        <f t="shared" si="10"/>
        <v/>
      </c>
      <c r="K125" s="132"/>
      <c r="L125" s="337"/>
      <c r="M125" s="337"/>
      <c r="N125" s="337"/>
      <c r="O125" s="115">
        <f t="shared" si="11"/>
        <v>0</v>
      </c>
      <c r="P125" s="135" t="str">
        <f t="shared" si="15"/>
        <v/>
      </c>
      <c r="Q125" s="338"/>
      <c r="R125" s="132"/>
      <c r="S125"/>
      <c r="T125"/>
      <c r="V125"/>
      <c r="X125" s="210"/>
      <c r="Y125" s="245" t="e">
        <f t="shared" si="16"/>
        <v>#DIV/0!</v>
      </c>
    </row>
    <row r="126" spans="2:25" x14ac:dyDescent="0.25">
      <c r="B126" s="67" t="str">
        <f>IF(Cosecha!B126&lt;&gt;"",Cosecha!B126,"")</f>
        <v/>
      </c>
      <c r="C126" s="67" t="str">
        <f>IF(Cosecha!B126&lt;&gt;"",Cosecha!D126,"")</f>
        <v/>
      </c>
      <c r="D126" s="70" t="str">
        <f>IF(Cosecha!B126&lt;&gt;"",Cosecha!E126,"")</f>
        <v/>
      </c>
      <c r="E126" s="70"/>
      <c r="F126" s="70" t="str">
        <f>IF(Cosecha!B126&lt;&gt;"",Cosecha!G126,"")</f>
        <v/>
      </c>
      <c r="G126" s="115" t="str">
        <f>IF(Cosecha!B126&lt;&gt;"",Cosecha!H126,"")</f>
        <v/>
      </c>
      <c r="H126" s="114"/>
      <c r="I126" s="115" t="str">
        <f>IF(H126&lt;&gt;"",H126-G126,"")</f>
        <v/>
      </c>
      <c r="J126" s="336" t="str">
        <f>IF(H126&lt;&gt;"",I126/G126,"")</f>
        <v/>
      </c>
      <c r="K126" s="132"/>
      <c r="L126" s="337"/>
      <c r="M126" s="337"/>
      <c r="N126" s="337"/>
      <c r="O126" s="115">
        <f t="shared" si="11"/>
        <v>0</v>
      </c>
      <c r="P126" s="135" t="str">
        <f>IF(H126&lt;&gt;"","",G126)</f>
        <v/>
      </c>
      <c r="Q126" s="338"/>
      <c r="R126" s="132"/>
      <c r="S126"/>
      <c r="T126"/>
      <c r="V126"/>
      <c r="X126" s="210"/>
      <c r="Y126" s="245" t="e">
        <f>N126/H126</f>
        <v>#DIV/0!</v>
      </c>
    </row>
    <row r="127" spans="2:25" x14ac:dyDescent="0.25">
      <c r="B127" s="67" t="str">
        <f>IF(Cosecha!B127&lt;&gt;"",Cosecha!B127,"")</f>
        <v/>
      </c>
      <c r="C127" s="67" t="str">
        <f>IF(Cosecha!B127&lt;&gt;"",Cosecha!D127,"")</f>
        <v/>
      </c>
      <c r="D127" s="115" t="str">
        <f>IF(Cosecha!B127&lt;&gt;"",Cosecha!E127,"")</f>
        <v/>
      </c>
      <c r="E127" s="115"/>
      <c r="F127" s="70" t="str">
        <f>IF(Cosecha!B127&lt;&gt;"",Cosecha!G127,"")</f>
        <v/>
      </c>
      <c r="G127" s="115" t="str">
        <f>IF(Cosecha!B127&lt;&gt;"",Cosecha!H127,"")</f>
        <v/>
      </c>
      <c r="H127" s="114"/>
      <c r="I127" s="115" t="str">
        <f t="shared" ref="I127:I190" si="17">IF(H127&lt;&gt;"",H127-G127,"")</f>
        <v/>
      </c>
      <c r="J127" s="336" t="str">
        <f t="shared" ref="J127:J190" si="18">IF(H127&lt;&gt;"",I127/G127,"")</f>
        <v/>
      </c>
      <c r="K127" s="132"/>
      <c r="L127" s="337"/>
      <c r="M127" s="337"/>
      <c r="N127" s="337"/>
      <c r="O127" s="115">
        <f t="shared" si="11"/>
        <v>0</v>
      </c>
      <c r="P127" s="135" t="str">
        <f t="shared" ref="P127:P190" si="19">IF(H127&lt;&gt;"","",G127)</f>
        <v/>
      </c>
      <c r="Q127" s="338"/>
      <c r="R127" s="132"/>
      <c r="S127"/>
      <c r="T127"/>
      <c r="V127"/>
      <c r="X127" s="210"/>
      <c r="Y127" s="245" t="e">
        <f t="shared" ref="Y127:Y190" si="20">N127/H127</f>
        <v>#DIV/0!</v>
      </c>
    </row>
    <row r="128" spans="2:25" x14ac:dyDescent="0.25">
      <c r="B128" s="67" t="str">
        <f>IF(Cosecha!B128&lt;&gt;"",Cosecha!B128,"")</f>
        <v/>
      </c>
      <c r="C128" s="67" t="str">
        <f>IF(Cosecha!B128&lt;&gt;"",Cosecha!D128,"")</f>
        <v/>
      </c>
      <c r="D128" s="70" t="str">
        <f>IF(Cosecha!B128&lt;&gt;"",Cosecha!E128,"")</f>
        <v/>
      </c>
      <c r="E128" s="70"/>
      <c r="F128" s="70" t="str">
        <f>IF(Cosecha!B128&lt;&gt;"",Cosecha!G128,"")</f>
        <v/>
      </c>
      <c r="G128" s="115" t="str">
        <f>IF(Cosecha!B128&lt;&gt;"",Cosecha!H128,"")</f>
        <v/>
      </c>
      <c r="H128" s="114"/>
      <c r="I128" s="115" t="str">
        <f t="shared" si="17"/>
        <v/>
      </c>
      <c r="J128" s="336" t="str">
        <f t="shared" si="18"/>
        <v/>
      </c>
      <c r="K128" s="132"/>
      <c r="L128" s="337"/>
      <c r="M128" s="337"/>
      <c r="N128" s="337"/>
      <c r="O128" s="115">
        <f t="shared" si="11"/>
        <v>0</v>
      </c>
      <c r="P128" s="135" t="str">
        <f t="shared" si="19"/>
        <v/>
      </c>
      <c r="Q128" s="338"/>
      <c r="R128" s="132"/>
      <c r="S128"/>
      <c r="T128"/>
      <c r="V128"/>
      <c r="X128" s="210"/>
      <c r="Y128" s="245" t="e">
        <f t="shared" si="20"/>
        <v>#DIV/0!</v>
      </c>
    </row>
    <row r="129" spans="2:25" x14ac:dyDescent="0.25">
      <c r="B129" s="67" t="str">
        <f>IF(Cosecha!B129&lt;&gt;"",Cosecha!B129,"")</f>
        <v/>
      </c>
      <c r="C129" s="67" t="str">
        <f>IF(Cosecha!B129&lt;&gt;"",Cosecha!D129,"")</f>
        <v/>
      </c>
      <c r="D129" s="70" t="str">
        <f>IF(Cosecha!B129&lt;&gt;"",Cosecha!E129,"")</f>
        <v/>
      </c>
      <c r="E129" s="70"/>
      <c r="F129" s="70" t="str">
        <f>IF(Cosecha!B129&lt;&gt;"",Cosecha!G129,"")</f>
        <v/>
      </c>
      <c r="G129" s="70" t="str">
        <f>IF(Cosecha!B129&lt;&gt;"",Cosecha!H129,"")</f>
        <v/>
      </c>
      <c r="H129" s="68"/>
      <c r="I129" s="70" t="str">
        <f t="shared" si="17"/>
        <v/>
      </c>
      <c r="J129" s="81" t="str">
        <f t="shared" si="18"/>
        <v/>
      </c>
      <c r="K129" s="80"/>
      <c r="L129" s="204"/>
      <c r="M129" s="204"/>
      <c r="N129" s="204"/>
      <c r="O129" s="115">
        <f t="shared" si="11"/>
        <v>0</v>
      </c>
      <c r="P129" s="100" t="str">
        <f t="shared" si="19"/>
        <v/>
      </c>
      <c r="Q129" s="235"/>
      <c r="R129" s="80"/>
      <c r="S129"/>
      <c r="T129"/>
      <c r="V129"/>
      <c r="X129" s="210"/>
      <c r="Y129" s="245" t="e">
        <f t="shared" si="20"/>
        <v>#DIV/0!</v>
      </c>
    </row>
    <row r="130" spans="2:25" x14ac:dyDescent="0.25">
      <c r="B130" s="67" t="str">
        <f>IF(Cosecha!B130&lt;&gt;"",Cosecha!B130,"")</f>
        <v/>
      </c>
      <c r="C130" s="67" t="str">
        <f>IF(Cosecha!B130&lt;&gt;"",Cosecha!D130,"")</f>
        <v/>
      </c>
      <c r="D130" s="70" t="str">
        <f>IF(Cosecha!B130&lt;&gt;"",Cosecha!E130,"")</f>
        <v/>
      </c>
      <c r="E130" s="70"/>
      <c r="F130" s="70" t="str">
        <f>IF(Cosecha!B130&lt;&gt;"",Cosecha!G130,"")</f>
        <v/>
      </c>
      <c r="G130" s="70" t="str">
        <f>IF(Cosecha!B130&lt;&gt;"",Cosecha!H130,"")</f>
        <v/>
      </c>
      <c r="H130" s="68"/>
      <c r="I130" s="70" t="str">
        <f t="shared" si="17"/>
        <v/>
      </c>
      <c r="J130" s="81" t="str">
        <f t="shared" si="18"/>
        <v/>
      </c>
      <c r="K130" s="80"/>
      <c r="L130" s="204"/>
      <c r="M130" s="204"/>
      <c r="N130" s="204"/>
      <c r="O130" s="115">
        <f t="shared" si="11"/>
        <v>0</v>
      </c>
      <c r="P130" s="100" t="str">
        <f t="shared" si="19"/>
        <v/>
      </c>
      <c r="Q130" s="235"/>
      <c r="R130" s="80"/>
      <c r="S130"/>
      <c r="T130"/>
      <c r="V130"/>
      <c r="X130" s="210"/>
      <c r="Y130" s="245" t="e">
        <f t="shared" si="20"/>
        <v>#DIV/0!</v>
      </c>
    </row>
    <row r="131" spans="2:25" x14ac:dyDescent="0.25">
      <c r="B131" s="67" t="str">
        <f>IF(Cosecha!B131&lt;&gt;"",Cosecha!B131,"")</f>
        <v/>
      </c>
      <c r="C131" s="67" t="str">
        <f>IF(Cosecha!B131&lt;&gt;"",Cosecha!D131,"")</f>
        <v/>
      </c>
      <c r="D131" s="70" t="str">
        <f>IF(Cosecha!B131&lt;&gt;"",Cosecha!E131,"")</f>
        <v/>
      </c>
      <c r="E131" s="70"/>
      <c r="F131" s="70" t="str">
        <f>IF(Cosecha!B131&lt;&gt;"",Cosecha!G131,"")</f>
        <v/>
      </c>
      <c r="G131" s="70" t="str">
        <f>IF(Cosecha!B131&lt;&gt;"",Cosecha!H131,"")</f>
        <v/>
      </c>
      <c r="H131" s="68"/>
      <c r="I131" s="70" t="str">
        <f t="shared" si="17"/>
        <v/>
      </c>
      <c r="J131" s="81" t="str">
        <f t="shared" si="18"/>
        <v/>
      </c>
      <c r="K131" s="80"/>
      <c r="L131" s="204"/>
      <c r="M131" s="204"/>
      <c r="N131" s="204"/>
      <c r="O131" s="115">
        <f t="shared" si="11"/>
        <v>0</v>
      </c>
      <c r="P131" s="100" t="str">
        <f t="shared" si="19"/>
        <v/>
      </c>
      <c r="Q131" s="235"/>
      <c r="R131" s="80"/>
      <c r="S131"/>
      <c r="T131"/>
      <c r="V131"/>
      <c r="X131" s="210"/>
      <c r="Y131" s="245" t="e">
        <f t="shared" si="20"/>
        <v>#DIV/0!</v>
      </c>
    </row>
    <row r="132" spans="2:25" x14ac:dyDescent="0.25">
      <c r="B132" s="67" t="str">
        <f>IF(Cosecha!B132&lt;&gt;"",Cosecha!B132,"")</f>
        <v/>
      </c>
      <c r="C132" s="67" t="str">
        <f>IF(Cosecha!B132&lt;&gt;"",Cosecha!D132,"")</f>
        <v/>
      </c>
      <c r="D132" s="70" t="str">
        <f>IF(Cosecha!B132&lt;&gt;"",Cosecha!E132,"")</f>
        <v/>
      </c>
      <c r="E132" s="70"/>
      <c r="F132" s="70" t="str">
        <f>IF(Cosecha!B132&lt;&gt;"",Cosecha!G132,"")</f>
        <v/>
      </c>
      <c r="G132" s="70" t="str">
        <f>IF(Cosecha!B132&lt;&gt;"",Cosecha!H132,"")</f>
        <v/>
      </c>
      <c r="H132" s="68"/>
      <c r="I132" s="70" t="str">
        <f t="shared" si="17"/>
        <v/>
      </c>
      <c r="J132" s="81" t="str">
        <f t="shared" si="18"/>
        <v/>
      </c>
      <c r="K132" s="80"/>
      <c r="L132" s="204"/>
      <c r="M132" s="204"/>
      <c r="N132" s="204"/>
      <c r="O132" s="115">
        <f t="shared" si="11"/>
        <v>0</v>
      </c>
      <c r="P132" s="100" t="str">
        <f t="shared" si="19"/>
        <v/>
      </c>
      <c r="Q132" s="235"/>
      <c r="R132" s="80"/>
      <c r="S132"/>
      <c r="T132"/>
      <c r="V132"/>
      <c r="X132" s="210"/>
      <c r="Y132" s="245" t="e">
        <f t="shared" si="20"/>
        <v>#DIV/0!</v>
      </c>
    </row>
    <row r="133" spans="2:25" x14ac:dyDescent="0.25">
      <c r="B133" s="67" t="str">
        <f>IF(Cosecha!B133&lt;&gt;"",Cosecha!B133,"")</f>
        <v/>
      </c>
      <c r="C133" s="67" t="str">
        <f>IF(Cosecha!B133&lt;&gt;"",Cosecha!D133,"")</f>
        <v/>
      </c>
      <c r="D133" s="115" t="str">
        <f>IF(Cosecha!B133&lt;&gt;"",Cosecha!E133,"")</f>
        <v/>
      </c>
      <c r="E133" s="115"/>
      <c r="F133" s="70" t="str">
        <f>IF(Cosecha!B133&lt;&gt;"",Cosecha!G133,"")</f>
        <v/>
      </c>
      <c r="G133" s="70" t="str">
        <f>IF(Cosecha!B133&lt;&gt;"",Cosecha!H133,"")</f>
        <v/>
      </c>
      <c r="H133" s="68"/>
      <c r="I133" s="70" t="str">
        <f t="shared" si="17"/>
        <v/>
      </c>
      <c r="J133" s="81" t="str">
        <f t="shared" si="18"/>
        <v/>
      </c>
      <c r="K133" s="80"/>
      <c r="L133" s="204"/>
      <c r="M133" s="204"/>
      <c r="N133" s="204"/>
      <c r="O133" s="115">
        <f t="shared" ref="O133:O187" si="21">H133-L133-N133</f>
        <v>0</v>
      </c>
      <c r="P133" s="100" t="str">
        <f t="shared" si="19"/>
        <v/>
      </c>
      <c r="Q133" s="235"/>
      <c r="R133" s="80"/>
      <c r="S133"/>
      <c r="T133"/>
      <c r="V133"/>
      <c r="X133" s="210"/>
      <c r="Y133" s="245" t="e">
        <f t="shared" si="20"/>
        <v>#DIV/0!</v>
      </c>
    </row>
    <row r="134" spans="2:25" x14ac:dyDescent="0.25">
      <c r="B134" s="67" t="str">
        <f>IF(Cosecha!B134&lt;&gt;"",Cosecha!B134,"")</f>
        <v/>
      </c>
      <c r="C134" s="67" t="str">
        <f>IF(Cosecha!B134&lt;&gt;"",Cosecha!D134,"")</f>
        <v/>
      </c>
      <c r="D134" s="70" t="str">
        <f>IF(Cosecha!B134&lt;&gt;"",Cosecha!E134,"")</f>
        <v/>
      </c>
      <c r="E134" s="70"/>
      <c r="F134" s="70" t="str">
        <f>IF(Cosecha!B134&lt;&gt;"",Cosecha!G134,"")</f>
        <v/>
      </c>
      <c r="G134" s="70" t="str">
        <f>IF(Cosecha!B134&lt;&gt;"",Cosecha!H134,"")</f>
        <v/>
      </c>
      <c r="H134" s="68"/>
      <c r="I134" s="70" t="str">
        <f t="shared" si="17"/>
        <v/>
      </c>
      <c r="J134" s="81" t="str">
        <f t="shared" si="18"/>
        <v/>
      </c>
      <c r="K134" s="80"/>
      <c r="L134" s="204"/>
      <c r="M134" s="204"/>
      <c r="N134" s="204"/>
      <c r="O134" s="115">
        <f t="shared" si="21"/>
        <v>0</v>
      </c>
      <c r="P134" s="100" t="str">
        <f t="shared" si="19"/>
        <v/>
      </c>
      <c r="Q134" s="235"/>
      <c r="R134" s="80"/>
      <c r="S134"/>
      <c r="T134"/>
      <c r="V134"/>
      <c r="X134" s="210"/>
      <c r="Y134" s="245" t="e">
        <f t="shared" si="20"/>
        <v>#DIV/0!</v>
      </c>
    </row>
    <row r="135" spans="2:25" x14ac:dyDescent="0.25">
      <c r="B135" s="67" t="str">
        <f>IF(Cosecha!B135&lt;&gt;"",Cosecha!B135,"")</f>
        <v/>
      </c>
      <c r="C135" s="67" t="str">
        <f>IF(Cosecha!B135&lt;&gt;"",Cosecha!D135,"")</f>
        <v/>
      </c>
      <c r="D135" s="70" t="str">
        <f>IF(Cosecha!B135&lt;&gt;"",Cosecha!E135,"")</f>
        <v/>
      </c>
      <c r="E135" s="70"/>
      <c r="F135" s="70" t="str">
        <f>IF(Cosecha!B135&lt;&gt;"",Cosecha!G135,"")</f>
        <v/>
      </c>
      <c r="G135" s="70" t="str">
        <f>IF(Cosecha!B135&lt;&gt;"",Cosecha!H135,"")</f>
        <v/>
      </c>
      <c r="H135" s="68"/>
      <c r="I135" s="70" t="str">
        <f t="shared" si="17"/>
        <v/>
      </c>
      <c r="J135" s="81" t="str">
        <f t="shared" si="18"/>
        <v/>
      </c>
      <c r="K135" s="80"/>
      <c r="L135" s="204"/>
      <c r="M135" s="204"/>
      <c r="N135" s="204"/>
      <c r="O135" s="115">
        <f t="shared" si="21"/>
        <v>0</v>
      </c>
      <c r="P135" s="100" t="str">
        <f t="shared" si="19"/>
        <v/>
      </c>
      <c r="Q135" s="235"/>
      <c r="R135" s="80"/>
      <c r="S135"/>
      <c r="T135"/>
      <c r="V135"/>
      <c r="X135" s="210"/>
      <c r="Y135" s="245" t="e">
        <f t="shared" si="20"/>
        <v>#DIV/0!</v>
      </c>
    </row>
    <row r="136" spans="2:25" x14ac:dyDescent="0.25">
      <c r="B136" s="67" t="str">
        <f>IF(Cosecha!B136&lt;&gt;"",Cosecha!B136,"")</f>
        <v/>
      </c>
      <c r="C136" s="67" t="str">
        <f>IF(Cosecha!B136&lt;&gt;"",Cosecha!D136,"")</f>
        <v/>
      </c>
      <c r="D136" s="70" t="str">
        <f>IF(Cosecha!B136&lt;&gt;"",Cosecha!E136,"")</f>
        <v/>
      </c>
      <c r="E136" s="70"/>
      <c r="F136" s="70" t="str">
        <f>IF(Cosecha!B136&lt;&gt;"",Cosecha!G136,"")</f>
        <v/>
      </c>
      <c r="G136" s="70" t="str">
        <f>IF(Cosecha!B136&lt;&gt;"",Cosecha!H136,"")</f>
        <v/>
      </c>
      <c r="H136" s="68"/>
      <c r="I136" s="70" t="str">
        <f t="shared" si="17"/>
        <v/>
      </c>
      <c r="J136" s="81" t="str">
        <f t="shared" si="18"/>
        <v/>
      </c>
      <c r="K136" s="80"/>
      <c r="L136" s="204"/>
      <c r="M136" s="204"/>
      <c r="N136" s="204"/>
      <c r="O136" s="115">
        <f t="shared" si="21"/>
        <v>0</v>
      </c>
      <c r="P136" s="100" t="str">
        <f t="shared" si="19"/>
        <v/>
      </c>
      <c r="Q136" s="235"/>
      <c r="R136" s="80"/>
      <c r="S136"/>
      <c r="T136"/>
      <c r="V136"/>
      <c r="X136" s="210"/>
      <c r="Y136" s="245" t="e">
        <f t="shared" si="20"/>
        <v>#DIV/0!</v>
      </c>
    </row>
    <row r="137" spans="2:25" x14ac:dyDescent="0.25">
      <c r="B137" s="67" t="str">
        <f>IF(Cosecha!B137&lt;&gt;"",Cosecha!B137,"")</f>
        <v/>
      </c>
      <c r="C137" s="67" t="str">
        <f>IF(Cosecha!B137&lt;&gt;"",Cosecha!D137,"")</f>
        <v/>
      </c>
      <c r="D137" s="70" t="str">
        <f>IF(Cosecha!B137&lt;&gt;"",Cosecha!E137,"")</f>
        <v/>
      </c>
      <c r="E137" s="70"/>
      <c r="F137" s="70" t="str">
        <f>IF(Cosecha!B137&lt;&gt;"",Cosecha!G137,"")</f>
        <v/>
      </c>
      <c r="G137" s="70" t="str">
        <f>IF(Cosecha!B137&lt;&gt;"",Cosecha!H137,"")</f>
        <v/>
      </c>
      <c r="H137" s="68"/>
      <c r="I137" s="70" t="str">
        <f t="shared" si="17"/>
        <v/>
      </c>
      <c r="J137" s="81" t="str">
        <f t="shared" si="18"/>
        <v/>
      </c>
      <c r="K137" s="80"/>
      <c r="L137" s="204"/>
      <c r="M137" s="204"/>
      <c r="N137" s="204"/>
      <c r="O137" s="115">
        <f t="shared" si="21"/>
        <v>0</v>
      </c>
      <c r="P137" s="100" t="str">
        <f t="shared" si="19"/>
        <v/>
      </c>
      <c r="Q137" s="235"/>
      <c r="R137" s="80"/>
      <c r="S137"/>
      <c r="T137"/>
      <c r="V137"/>
      <c r="X137" s="210"/>
      <c r="Y137" s="245" t="e">
        <f t="shared" si="20"/>
        <v>#DIV/0!</v>
      </c>
    </row>
    <row r="138" spans="2:25" x14ac:dyDescent="0.25">
      <c r="B138" s="67" t="str">
        <f>IF(Cosecha!B138&lt;&gt;"",Cosecha!B138,"")</f>
        <v/>
      </c>
      <c r="C138" s="67" t="str">
        <f>IF(Cosecha!B138&lt;&gt;"",Cosecha!D138,"")</f>
        <v/>
      </c>
      <c r="D138" s="70" t="str">
        <f>IF(Cosecha!B138&lt;&gt;"",Cosecha!E138,"")</f>
        <v/>
      </c>
      <c r="E138" s="70"/>
      <c r="F138" s="70" t="str">
        <f>IF(Cosecha!B138&lt;&gt;"",Cosecha!G138,"")</f>
        <v/>
      </c>
      <c r="G138" s="70" t="str">
        <f>IF(Cosecha!B138&lt;&gt;"",Cosecha!H138,"")</f>
        <v/>
      </c>
      <c r="H138" s="68"/>
      <c r="I138" s="70" t="str">
        <f t="shared" si="17"/>
        <v/>
      </c>
      <c r="J138" s="81" t="str">
        <f t="shared" si="18"/>
        <v/>
      </c>
      <c r="K138" s="80"/>
      <c r="L138" s="204"/>
      <c r="M138" s="204"/>
      <c r="N138" s="204"/>
      <c r="O138" s="115">
        <f t="shared" si="21"/>
        <v>0</v>
      </c>
      <c r="P138" s="100" t="str">
        <f t="shared" si="19"/>
        <v/>
      </c>
      <c r="Q138" s="235"/>
      <c r="R138" s="80"/>
      <c r="S138"/>
      <c r="T138"/>
      <c r="V138"/>
      <c r="X138" s="210"/>
      <c r="Y138" s="245" t="e">
        <f t="shared" si="20"/>
        <v>#DIV/0!</v>
      </c>
    </row>
    <row r="139" spans="2:25" x14ac:dyDescent="0.25">
      <c r="B139" s="67" t="str">
        <f>IF(Cosecha!B139&lt;&gt;"",Cosecha!B139,"")</f>
        <v/>
      </c>
      <c r="C139" s="67" t="str">
        <f>IF(Cosecha!B139&lt;&gt;"",Cosecha!D139,"")</f>
        <v/>
      </c>
      <c r="D139" s="115" t="str">
        <f>IF(Cosecha!B139&lt;&gt;"",Cosecha!E139,"")</f>
        <v/>
      </c>
      <c r="E139" s="115"/>
      <c r="F139" s="70" t="str">
        <f>IF(Cosecha!B139&lt;&gt;"",Cosecha!G139,"")</f>
        <v/>
      </c>
      <c r="G139" s="70" t="str">
        <f>IF(Cosecha!B139&lt;&gt;"",Cosecha!H139,"")</f>
        <v/>
      </c>
      <c r="H139" s="68"/>
      <c r="I139" s="70" t="str">
        <f t="shared" si="17"/>
        <v/>
      </c>
      <c r="J139" s="81" t="str">
        <f t="shared" si="18"/>
        <v/>
      </c>
      <c r="K139" s="80"/>
      <c r="L139" s="204"/>
      <c r="M139" s="204"/>
      <c r="N139" s="204"/>
      <c r="O139" s="115">
        <f t="shared" si="21"/>
        <v>0</v>
      </c>
      <c r="P139" s="100" t="str">
        <f t="shared" si="19"/>
        <v/>
      </c>
      <c r="Q139" s="235"/>
      <c r="R139" s="80"/>
      <c r="S139"/>
      <c r="T139"/>
      <c r="V139"/>
      <c r="X139" s="210"/>
      <c r="Y139" s="245" t="e">
        <f t="shared" si="20"/>
        <v>#DIV/0!</v>
      </c>
    </row>
    <row r="140" spans="2:25" x14ac:dyDescent="0.25">
      <c r="B140" s="67" t="str">
        <f>IF(Cosecha!B140&lt;&gt;"",Cosecha!B140,"")</f>
        <v/>
      </c>
      <c r="C140" s="67" t="str">
        <f>IF(Cosecha!B140&lt;&gt;"",Cosecha!D140,"")</f>
        <v/>
      </c>
      <c r="D140" s="70" t="str">
        <f>IF(Cosecha!B140&lt;&gt;"",Cosecha!E140,"")</f>
        <v/>
      </c>
      <c r="E140" s="70"/>
      <c r="F140" s="70" t="str">
        <f>IF(Cosecha!B140&lt;&gt;"",Cosecha!G140,"")</f>
        <v/>
      </c>
      <c r="G140" s="70" t="str">
        <f>IF(Cosecha!B140&lt;&gt;"",Cosecha!H140,"")</f>
        <v/>
      </c>
      <c r="H140" s="68"/>
      <c r="I140" s="70" t="str">
        <f t="shared" si="17"/>
        <v/>
      </c>
      <c r="J140" s="81" t="str">
        <f t="shared" si="18"/>
        <v/>
      </c>
      <c r="K140" s="80"/>
      <c r="L140" s="204"/>
      <c r="M140" s="204"/>
      <c r="N140" s="204"/>
      <c r="O140" s="115">
        <f t="shared" si="21"/>
        <v>0</v>
      </c>
      <c r="P140" s="100" t="str">
        <f t="shared" si="19"/>
        <v/>
      </c>
      <c r="Q140" s="235"/>
      <c r="R140" s="80"/>
      <c r="S140"/>
      <c r="T140"/>
      <c r="V140"/>
      <c r="X140" s="210"/>
      <c r="Y140" s="245" t="e">
        <f t="shared" si="20"/>
        <v>#DIV/0!</v>
      </c>
    </row>
    <row r="141" spans="2:25" x14ac:dyDescent="0.25">
      <c r="B141" s="67" t="str">
        <f>IF(Cosecha!B141&lt;&gt;"",Cosecha!B141,"")</f>
        <v/>
      </c>
      <c r="C141" s="67" t="str">
        <f>IF(Cosecha!B141&lt;&gt;"",Cosecha!D141,"")</f>
        <v/>
      </c>
      <c r="D141" s="70" t="str">
        <f>IF(Cosecha!B141&lt;&gt;"",Cosecha!E141,"")</f>
        <v/>
      </c>
      <c r="E141" s="70"/>
      <c r="F141" s="70" t="str">
        <f>IF(Cosecha!B141&lt;&gt;"",Cosecha!G141,"")</f>
        <v/>
      </c>
      <c r="G141" s="70" t="str">
        <f>IF(Cosecha!B141&lt;&gt;"",Cosecha!H141,"")</f>
        <v/>
      </c>
      <c r="H141" s="68"/>
      <c r="I141" s="70" t="str">
        <f t="shared" si="17"/>
        <v/>
      </c>
      <c r="J141" s="81" t="str">
        <f t="shared" si="18"/>
        <v/>
      </c>
      <c r="K141" s="80"/>
      <c r="L141" s="204"/>
      <c r="M141" s="204"/>
      <c r="N141" s="204"/>
      <c r="O141" s="115">
        <f t="shared" si="21"/>
        <v>0</v>
      </c>
      <c r="P141" s="100" t="str">
        <f t="shared" si="19"/>
        <v/>
      </c>
      <c r="Q141" s="235"/>
      <c r="R141" s="80"/>
      <c r="S141"/>
      <c r="T141"/>
      <c r="V141"/>
      <c r="X141" s="210"/>
      <c r="Y141" s="245" t="e">
        <f t="shared" si="20"/>
        <v>#DIV/0!</v>
      </c>
    </row>
    <row r="142" spans="2:25" x14ac:dyDescent="0.25">
      <c r="B142" s="67" t="str">
        <f>IF(Cosecha!B142&lt;&gt;"",Cosecha!B142,"")</f>
        <v/>
      </c>
      <c r="C142" s="67" t="str">
        <f>IF(Cosecha!B142&lt;&gt;"",Cosecha!D142,"")</f>
        <v/>
      </c>
      <c r="D142" s="70" t="str">
        <f>IF(Cosecha!B142&lt;&gt;"",Cosecha!E142,"")</f>
        <v/>
      </c>
      <c r="E142" s="70"/>
      <c r="F142" s="70" t="str">
        <f>IF(Cosecha!B142&lt;&gt;"",Cosecha!G142,"")</f>
        <v/>
      </c>
      <c r="G142" s="70" t="str">
        <f>IF(Cosecha!B142&lt;&gt;"",Cosecha!H142,"")</f>
        <v/>
      </c>
      <c r="H142" s="68"/>
      <c r="I142" s="70" t="str">
        <f t="shared" si="17"/>
        <v/>
      </c>
      <c r="J142" s="81" t="str">
        <f t="shared" si="18"/>
        <v/>
      </c>
      <c r="K142" s="80"/>
      <c r="L142" s="204"/>
      <c r="M142" s="204"/>
      <c r="N142" s="204"/>
      <c r="O142" s="115">
        <f t="shared" si="21"/>
        <v>0</v>
      </c>
      <c r="P142" s="100" t="str">
        <f t="shared" si="19"/>
        <v/>
      </c>
      <c r="Q142" s="235"/>
      <c r="R142" s="80"/>
      <c r="S142"/>
      <c r="T142"/>
      <c r="V142"/>
      <c r="X142" s="210"/>
      <c r="Y142" s="245" t="e">
        <f t="shared" si="20"/>
        <v>#DIV/0!</v>
      </c>
    </row>
    <row r="143" spans="2:25" x14ac:dyDescent="0.25">
      <c r="B143" s="67" t="str">
        <f>IF(Cosecha!B143&lt;&gt;"",Cosecha!B143,"")</f>
        <v/>
      </c>
      <c r="C143" s="67" t="str">
        <f>IF(Cosecha!B143&lt;&gt;"",Cosecha!D143,"")</f>
        <v/>
      </c>
      <c r="D143" s="70" t="str">
        <f>IF(Cosecha!B143&lt;&gt;"",Cosecha!E143,"")</f>
        <v/>
      </c>
      <c r="E143" s="70"/>
      <c r="F143" s="70" t="str">
        <f>IF(Cosecha!B143&lt;&gt;"",Cosecha!G143,"")</f>
        <v/>
      </c>
      <c r="G143" s="70" t="str">
        <f>IF(Cosecha!B143&lt;&gt;"",Cosecha!H143,"")</f>
        <v/>
      </c>
      <c r="H143" s="68"/>
      <c r="I143" s="70" t="str">
        <f t="shared" si="17"/>
        <v/>
      </c>
      <c r="J143" s="81" t="str">
        <f t="shared" si="18"/>
        <v/>
      </c>
      <c r="K143" s="80"/>
      <c r="L143" s="204"/>
      <c r="M143" s="204"/>
      <c r="N143" s="204"/>
      <c r="O143" s="115">
        <f t="shared" si="21"/>
        <v>0</v>
      </c>
      <c r="P143" s="100" t="str">
        <f t="shared" si="19"/>
        <v/>
      </c>
      <c r="Q143" s="235"/>
      <c r="R143" s="80"/>
      <c r="S143"/>
      <c r="T143"/>
      <c r="V143"/>
      <c r="X143" s="210"/>
      <c r="Y143" s="245" t="e">
        <f t="shared" si="20"/>
        <v>#DIV/0!</v>
      </c>
    </row>
    <row r="144" spans="2:25" x14ac:dyDescent="0.25">
      <c r="B144" s="67" t="str">
        <f>IF(Cosecha!B144&lt;&gt;"",Cosecha!B144,"")</f>
        <v/>
      </c>
      <c r="C144" s="67" t="str">
        <f>IF(Cosecha!B144&lt;&gt;"",Cosecha!D144,"")</f>
        <v/>
      </c>
      <c r="D144" s="70" t="str">
        <f>IF(Cosecha!B144&lt;&gt;"",Cosecha!E144,"")</f>
        <v/>
      </c>
      <c r="E144" s="70"/>
      <c r="F144" s="70" t="str">
        <f>IF(Cosecha!B144&lt;&gt;"",Cosecha!G144,"")</f>
        <v/>
      </c>
      <c r="G144" s="70" t="str">
        <f>IF(Cosecha!B144&lt;&gt;"",Cosecha!H144,"")</f>
        <v/>
      </c>
      <c r="H144" s="68"/>
      <c r="I144" s="70" t="str">
        <f t="shared" si="17"/>
        <v/>
      </c>
      <c r="J144" s="81" t="str">
        <f t="shared" si="18"/>
        <v/>
      </c>
      <c r="K144" s="80"/>
      <c r="L144" s="204"/>
      <c r="M144" s="204"/>
      <c r="N144" s="204"/>
      <c r="O144" s="115">
        <f t="shared" si="21"/>
        <v>0</v>
      </c>
      <c r="P144" s="100" t="str">
        <f t="shared" si="19"/>
        <v/>
      </c>
      <c r="Q144" s="235"/>
      <c r="R144" s="80"/>
      <c r="S144"/>
      <c r="T144"/>
      <c r="V144"/>
      <c r="X144" s="210"/>
      <c r="Y144" s="245" t="e">
        <f t="shared" si="20"/>
        <v>#DIV/0!</v>
      </c>
    </row>
    <row r="145" spans="2:25" x14ac:dyDescent="0.25">
      <c r="B145" s="67" t="str">
        <f>IF(Cosecha!B145&lt;&gt;"",Cosecha!B145,"")</f>
        <v/>
      </c>
      <c r="C145" s="67" t="str">
        <f>IF(Cosecha!B145&lt;&gt;"",Cosecha!D145,"")</f>
        <v/>
      </c>
      <c r="D145" s="115" t="str">
        <f>IF(Cosecha!B145&lt;&gt;"",Cosecha!E145,"")</f>
        <v/>
      </c>
      <c r="E145" s="115"/>
      <c r="F145" s="70" t="str">
        <f>IF(Cosecha!B145&lt;&gt;"",Cosecha!G145,"")</f>
        <v/>
      </c>
      <c r="G145" s="70" t="str">
        <f>IF(Cosecha!B145&lt;&gt;"",Cosecha!H145,"")</f>
        <v/>
      </c>
      <c r="H145" s="68"/>
      <c r="I145" s="70" t="str">
        <f t="shared" si="17"/>
        <v/>
      </c>
      <c r="J145" s="81" t="str">
        <f t="shared" si="18"/>
        <v/>
      </c>
      <c r="K145" s="80"/>
      <c r="L145" s="204"/>
      <c r="M145" s="204"/>
      <c r="N145" s="204"/>
      <c r="O145" s="115">
        <f t="shared" si="21"/>
        <v>0</v>
      </c>
      <c r="P145" s="100" t="str">
        <f t="shared" si="19"/>
        <v/>
      </c>
      <c r="Q145" s="235"/>
      <c r="R145" s="80"/>
      <c r="S145"/>
      <c r="T145"/>
      <c r="V145"/>
      <c r="X145" s="210"/>
      <c r="Y145" s="245" t="e">
        <f t="shared" si="20"/>
        <v>#DIV/0!</v>
      </c>
    </row>
    <row r="146" spans="2:25" x14ac:dyDescent="0.25">
      <c r="B146" s="67" t="str">
        <f>IF(Cosecha!B146&lt;&gt;"",Cosecha!B146,"")</f>
        <v/>
      </c>
      <c r="C146" s="67" t="str">
        <f>IF(Cosecha!B146&lt;&gt;"",Cosecha!D146,"")</f>
        <v/>
      </c>
      <c r="D146" s="70" t="str">
        <f>IF(Cosecha!B146&lt;&gt;"",Cosecha!E146,"")</f>
        <v/>
      </c>
      <c r="E146" s="70"/>
      <c r="F146" s="70" t="str">
        <f>IF(Cosecha!B146&lt;&gt;"",Cosecha!G146,"")</f>
        <v/>
      </c>
      <c r="G146" s="70" t="str">
        <f>IF(Cosecha!B146&lt;&gt;"",Cosecha!H146,"")</f>
        <v/>
      </c>
      <c r="H146" s="68"/>
      <c r="I146" s="70" t="str">
        <f t="shared" si="17"/>
        <v/>
      </c>
      <c r="J146" s="81" t="str">
        <f t="shared" si="18"/>
        <v/>
      </c>
      <c r="K146" s="80"/>
      <c r="L146" s="204"/>
      <c r="M146" s="204"/>
      <c r="N146" s="204"/>
      <c r="O146" s="115">
        <f t="shared" si="21"/>
        <v>0</v>
      </c>
      <c r="P146" s="100" t="str">
        <f t="shared" si="19"/>
        <v/>
      </c>
      <c r="Q146" s="235"/>
      <c r="R146" s="80"/>
      <c r="S146"/>
      <c r="T146"/>
      <c r="V146"/>
      <c r="X146" s="210"/>
      <c r="Y146" s="245" t="e">
        <f t="shared" si="20"/>
        <v>#DIV/0!</v>
      </c>
    </row>
    <row r="147" spans="2:25" x14ac:dyDescent="0.25">
      <c r="B147" s="67" t="str">
        <f>IF(Cosecha!B147&lt;&gt;"",Cosecha!B147,"")</f>
        <v/>
      </c>
      <c r="C147" s="67" t="str">
        <f>IF(Cosecha!B147&lt;&gt;"",Cosecha!D147,"")</f>
        <v/>
      </c>
      <c r="D147" s="70" t="str">
        <f>IF(Cosecha!B147&lt;&gt;"",Cosecha!E147,"")</f>
        <v/>
      </c>
      <c r="E147" s="70"/>
      <c r="F147" s="70" t="str">
        <f>IF(Cosecha!B147&lt;&gt;"",Cosecha!G147,"")</f>
        <v/>
      </c>
      <c r="G147" s="70" t="str">
        <f>IF(Cosecha!B147&lt;&gt;"",Cosecha!H147,"")</f>
        <v/>
      </c>
      <c r="H147" s="68"/>
      <c r="I147" s="70" t="str">
        <f t="shared" si="17"/>
        <v/>
      </c>
      <c r="J147" s="81" t="str">
        <f t="shared" si="18"/>
        <v/>
      </c>
      <c r="K147" s="80"/>
      <c r="L147" s="204"/>
      <c r="M147" s="204"/>
      <c r="N147" s="204"/>
      <c r="O147" s="115">
        <f t="shared" si="21"/>
        <v>0</v>
      </c>
      <c r="P147" s="100" t="str">
        <f t="shared" si="19"/>
        <v/>
      </c>
      <c r="Q147" s="235"/>
      <c r="R147" s="80"/>
      <c r="S147"/>
      <c r="T147"/>
      <c r="V147"/>
      <c r="X147" s="210"/>
      <c r="Y147" s="245" t="e">
        <f t="shared" si="20"/>
        <v>#DIV/0!</v>
      </c>
    </row>
    <row r="148" spans="2:25" x14ac:dyDescent="0.25">
      <c r="B148" s="67" t="str">
        <f>IF(Cosecha!B148&lt;&gt;"",Cosecha!B148,"")</f>
        <v/>
      </c>
      <c r="C148" s="67" t="str">
        <f>IF(Cosecha!B148&lt;&gt;"",Cosecha!D148,"")</f>
        <v/>
      </c>
      <c r="D148" s="70" t="str">
        <f>IF(Cosecha!B148&lt;&gt;"",Cosecha!E148,"")</f>
        <v/>
      </c>
      <c r="E148" s="70"/>
      <c r="F148" s="70" t="str">
        <f>IF(Cosecha!B148&lt;&gt;"",Cosecha!G148,"")</f>
        <v/>
      </c>
      <c r="G148" s="70" t="str">
        <f>IF(Cosecha!B148&lt;&gt;"",Cosecha!H148,"")</f>
        <v/>
      </c>
      <c r="H148" s="68"/>
      <c r="I148" s="70" t="str">
        <f t="shared" si="17"/>
        <v/>
      </c>
      <c r="J148" s="81" t="str">
        <f t="shared" si="18"/>
        <v/>
      </c>
      <c r="K148" s="80"/>
      <c r="L148" s="204"/>
      <c r="M148" s="204"/>
      <c r="N148" s="204"/>
      <c r="O148" s="115">
        <f t="shared" si="21"/>
        <v>0</v>
      </c>
      <c r="P148" s="100" t="str">
        <f t="shared" si="19"/>
        <v/>
      </c>
      <c r="Q148" s="235"/>
      <c r="R148" s="80"/>
      <c r="S148"/>
      <c r="T148"/>
      <c r="V148"/>
      <c r="X148" s="210"/>
      <c r="Y148" s="245" t="e">
        <f t="shared" si="20"/>
        <v>#DIV/0!</v>
      </c>
    </row>
    <row r="149" spans="2:25" x14ac:dyDescent="0.25">
      <c r="B149" s="67" t="str">
        <f>IF(Cosecha!B149&lt;&gt;"",Cosecha!B149,"")</f>
        <v/>
      </c>
      <c r="C149" s="67" t="str">
        <f>IF(Cosecha!B149&lt;&gt;"",Cosecha!D149,"")</f>
        <v/>
      </c>
      <c r="D149" s="70" t="str">
        <f>IF(Cosecha!B149&lt;&gt;"",Cosecha!E149,"")</f>
        <v/>
      </c>
      <c r="E149" s="70"/>
      <c r="F149" s="70" t="str">
        <f>IF(Cosecha!B149&lt;&gt;"",Cosecha!G149,"")</f>
        <v/>
      </c>
      <c r="G149" s="70" t="str">
        <f>IF(Cosecha!B149&lt;&gt;"",Cosecha!H149,"")</f>
        <v/>
      </c>
      <c r="H149" s="68"/>
      <c r="I149" s="70" t="str">
        <f t="shared" si="17"/>
        <v/>
      </c>
      <c r="J149" s="81" t="str">
        <f t="shared" si="18"/>
        <v/>
      </c>
      <c r="K149" s="80"/>
      <c r="L149" s="204"/>
      <c r="M149" s="204"/>
      <c r="N149" s="204"/>
      <c r="O149" s="115">
        <f t="shared" si="21"/>
        <v>0</v>
      </c>
      <c r="P149" s="100" t="str">
        <f t="shared" si="19"/>
        <v/>
      </c>
      <c r="Q149" s="235"/>
      <c r="R149" s="80"/>
      <c r="S149"/>
      <c r="T149"/>
      <c r="V149"/>
      <c r="X149" s="210"/>
      <c r="Y149" s="245" t="e">
        <f t="shared" si="20"/>
        <v>#DIV/0!</v>
      </c>
    </row>
    <row r="150" spans="2:25" x14ac:dyDescent="0.25">
      <c r="B150" s="67" t="str">
        <f>IF(Cosecha!B150&lt;&gt;"",Cosecha!B150,"")</f>
        <v/>
      </c>
      <c r="C150" s="67" t="str">
        <f>IF(Cosecha!B150&lt;&gt;"",Cosecha!D150,"")</f>
        <v/>
      </c>
      <c r="D150" s="70" t="str">
        <f>IF(Cosecha!B150&lt;&gt;"",Cosecha!E150,"")</f>
        <v/>
      </c>
      <c r="E150" s="70"/>
      <c r="F150" s="70" t="str">
        <f>IF(Cosecha!B150&lt;&gt;"",Cosecha!G150,"")</f>
        <v/>
      </c>
      <c r="G150" s="70" t="str">
        <f>IF(Cosecha!B150&lt;&gt;"",Cosecha!H150,"")</f>
        <v/>
      </c>
      <c r="H150" s="68"/>
      <c r="I150" s="70" t="str">
        <f t="shared" si="17"/>
        <v/>
      </c>
      <c r="J150" s="81" t="str">
        <f t="shared" si="18"/>
        <v/>
      </c>
      <c r="K150" s="80"/>
      <c r="L150" s="204"/>
      <c r="M150" s="204"/>
      <c r="N150" s="204"/>
      <c r="O150" s="115">
        <f t="shared" si="21"/>
        <v>0</v>
      </c>
      <c r="P150" s="100" t="str">
        <f t="shared" si="19"/>
        <v/>
      </c>
      <c r="Q150" s="235"/>
      <c r="R150" s="80"/>
      <c r="S150"/>
      <c r="T150"/>
      <c r="V150"/>
      <c r="X150" s="210"/>
      <c r="Y150" s="245" t="e">
        <f t="shared" si="20"/>
        <v>#DIV/0!</v>
      </c>
    </row>
    <row r="151" spans="2:25" x14ac:dyDescent="0.25">
      <c r="B151" s="67" t="str">
        <f>IF(Cosecha!B151&lt;&gt;"",Cosecha!B151,"")</f>
        <v/>
      </c>
      <c r="C151" s="67" t="str">
        <f>IF(Cosecha!B151&lt;&gt;"",Cosecha!D151,"")</f>
        <v/>
      </c>
      <c r="D151" s="115" t="str">
        <f>IF(Cosecha!B151&lt;&gt;"",Cosecha!E151,"")</f>
        <v/>
      </c>
      <c r="E151" s="115"/>
      <c r="F151" s="70" t="str">
        <f>IF(Cosecha!B151&lt;&gt;"",Cosecha!G151,"")</f>
        <v/>
      </c>
      <c r="G151" s="70" t="str">
        <f>IF(Cosecha!B151&lt;&gt;"",Cosecha!H151,"")</f>
        <v/>
      </c>
      <c r="H151" s="68"/>
      <c r="I151" s="70" t="str">
        <f t="shared" si="17"/>
        <v/>
      </c>
      <c r="J151" s="81" t="str">
        <f t="shared" si="18"/>
        <v/>
      </c>
      <c r="K151" s="80"/>
      <c r="L151" s="204"/>
      <c r="M151" s="204"/>
      <c r="N151" s="204"/>
      <c r="O151" s="115">
        <f t="shared" si="21"/>
        <v>0</v>
      </c>
      <c r="P151" s="100" t="str">
        <f t="shared" si="19"/>
        <v/>
      </c>
      <c r="Q151" s="235"/>
      <c r="R151" s="80"/>
      <c r="S151"/>
      <c r="T151"/>
      <c r="V151"/>
      <c r="X151" s="210"/>
      <c r="Y151" s="245" t="e">
        <f t="shared" si="20"/>
        <v>#DIV/0!</v>
      </c>
    </row>
    <row r="152" spans="2:25" x14ac:dyDescent="0.25">
      <c r="B152" s="67" t="str">
        <f>IF(Cosecha!B152&lt;&gt;"",Cosecha!B152,"")</f>
        <v/>
      </c>
      <c r="C152" s="67" t="str">
        <f>IF(Cosecha!B152&lt;&gt;"",Cosecha!D152,"")</f>
        <v/>
      </c>
      <c r="D152" s="70" t="str">
        <f>IF(Cosecha!B152&lt;&gt;"",Cosecha!E152,"")</f>
        <v/>
      </c>
      <c r="E152" s="70"/>
      <c r="F152" s="70" t="str">
        <f>IF(Cosecha!B152&lt;&gt;"",Cosecha!G152,"")</f>
        <v/>
      </c>
      <c r="G152" s="70" t="str">
        <f>IF(Cosecha!B152&lt;&gt;"",Cosecha!H152,"")</f>
        <v/>
      </c>
      <c r="H152" s="68"/>
      <c r="I152" s="70" t="str">
        <f t="shared" si="17"/>
        <v/>
      </c>
      <c r="J152" s="81" t="str">
        <f t="shared" si="18"/>
        <v/>
      </c>
      <c r="K152" s="80"/>
      <c r="L152" s="204"/>
      <c r="M152" s="204"/>
      <c r="N152" s="204"/>
      <c r="O152" s="115">
        <f t="shared" si="21"/>
        <v>0</v>
      </c>
      <c r="P152" s="100" t="str">
        <f t="shared" si="19"/>
        <v/>
      </c>
      <c r="Q152" s="235"/>
      <c r="R152" s="80"/>
      <c r="S152"/>
      <c r="T152"/>
      <c r="V152"/>
      <c r="X152" s="210"/>
      <c r="Y152" s="245" t="e">
        <f t="shared" si="20"/>
        <v>#DIV/0!</v>
      </c>
    </row>
    <row r="153" spans="2:25" x14ac:dyDescent="0.25">
      <c r="B153" s="67" t="str">
        <f>IF(Cosecha!B153&lt;&gt;"",Cosecha!B153,"")</f>
        <v/>
      </c>
      <c r="C153" s="67" t="str">
        <f>IF(Cosecha!B153&lt;&gt;"",Cosecha!D153,"")</f>
        <v/>
      </c>
      <c r="D153" s="70" t="str">
        <f>IF(Cosecha!B153&lt;&gt;"",Cosecha!E153,"")</f>
        <v/>
      </c>
      <c r="E153" s="70"/>
      <c r="F153" s="70" t="str">
        <f>IF(Cosecha!B153&lt;&gt;"",Cosecha!G153,"")</f>
        <v/>
      </c>
      <c r="G153" s="70" t="str">
        <f>IF(Cosecha!B153&lt;&gt;"",Cosecha!H153,"")</f>
        <v/>
      </c>
      <c r="H153" s="68"/>
      <c r="I153" s="70" t="str">
        <f t="shared" si="17"/>
        <v/>
      </c>
      <c r="J153" s="81" t="str">
        <f t="shared" si="18"/>
        <v/>
      </c>
      <c r="K153" s="80"/>
      <c r="L153" s="204"/>
      <c r="M153" s="204"/>
      <c r="N153" s="204"/>
      <c r="O153" s="115">
        <f t="shared" si="21"/>
        <v>0</v>
      </c>
      <c r="P153" s="100" t="str">
        <f t="shared" si="19"/>
        <v/>
      </c>
      <c r="Q153" s="235"/>
      <c r="R153" s="80"/>
      <c r="S153"/>
      <c r="T153"/>
      <c r="V153"/>
      <c r="X153" s="210"/>
      <c r="Y153" s="245" t="e">
        <f t="shared" si="20"/>
        <v>#DIV/0!</v>
      </c>
    </row>
    <row r="154" spans="2:25" x14ac:dyDescent="0.25">
      <c r="B154" s="67" t="str">
        <f>IF(Cosecha!B154&lt;&gt;"",Cosecha!B154,"")</f>
        <v/>
      </c>
      <c r="C154" s="67" t="str">
        <f>IF(Cosecha!B154&lt;&gt;"",Cosecha!D154,"")</f>
        <v/>
      </c>
      <c r="D154" s="70" t="str">
        <f>IF(Cosecha!B154&lt;&gt;"",Cosecha!E154,"")</f>
        <v/>
      </c>
      <c r="E154" s="70"/>
      <c r="F154" s="70" t="str">
        <f>IF(Cosecha!B154&lt;&gt;"",Cosecha!G154,"")</f>
        <v/>
      </c>
      <c r="G154" s="70" t="str">
        <f>IF(Cosecha!B154&lt;&gt;"",Cosecha!H154,"")</f>
        <v/>
      </c>
      <c r="H154" s="68"/>
      <c r="I154" s="70" t="str">
        <f t="shared" si="17"/>
        <v/>
      </c>
      <c r="J154" s="81" t="str">
        <f t="shared" si="18"/>
        <v/>
      </c>
      <c r="K154" s="80"/>
      <c r="L154" s="204"/>
      <c r="M154" s="204"/>
      <c r="N154" s="204"/>
      <c r="O154" s="115">
        <f t="shared" si="21"/>
        <v>0</v>
      </c>
      <c r="P154" s="100" t="str">
        <f t="shared" si="19"/>
        <v/>
      </c>
      <c r="Q154" s="235"/>
      <c r="R154" s="80"/>
      <c r="S154"/>
      <c r="T154"/>
      <c r="V154"/>
      <c r="X154" s="210"/>
      <c r="Y154" s="245" t="e">
        <f t="shared" si="20"/>
        <v>#DIV/0!</v>
      </c>
    </row>
    <row r="155" spans="2:25" x14ac:dyDescent="0.25">
      <c r="B155" s="67" t="str">
        <f>IF(Cosecha!B155&lt;&gt;"",Cosecha!B155,"")</f>
        <v/>
      </c>
      <c r="C155" s="67" t="str">
        <f>IF(Cosecha!B155&lt;&gt;"",Cosecha!D155,"")</f>
        <v/>
      </c>
      <c r="D155" s="70" t="str">
        <f>IF(Cosecha!B155&lt;&gt;"",Cosecha!E155,"")</f>
        <v/>
      </c>
      <c r="E155" s="70"/>
      <c r="F155" s="70" t="str">
        <f>IF(Cosecha!B155&lt;&gt;"",Cosecha!G155,"")</f>
        <v/>
      </c>
      <c r="G155" s="70" t="str">
        <f>IF(Cosecha!B155&lt;&gt;"",Cosecha!H155,"")</f>
        <v/>
      </c>
      <c r="H155" s="68"/>
      <c r="I155" s="70" t="str">
        <f t="shared" si="17"/>
        <v/>
      </c>
      <c r="J155" s="81" t="str">
        <f t="shared" si="18"/>
        <v/>
      </c>
      <c r="K155" s="80"/>
      <c r="L155" s="204"/>
      <c r="M155" s="204"/>
      <c r="N155" s="204"/>
      <c r="O155" s="115">
        <f t="shared" si="21"/>
        <v>0</v>
      </c>
      <c r="P155" s="100" t="str">
        <f t="shared" si="19"/>
        <v/>
      </c>
      <c r="Q155" s="235"/>
      <c r="R155" s="80"/>
      <c r="S155"/>
      <c r="T155"/>
      <c r="V155"/>
      <c r="X155" s="210"/>
      <c r="Y155" s="245" t="e">
        <f t="shared" si="20"/>
        <v>#DIV/0!</v>
      </c>
    </row>
    <row r="156" spans="2:25" x14ac:dyDescent="0.25">
      <c r="B156" s="67" t="str">
        <f>IF(Cosecha!B156&lt;&gt;"",Cosecha!B156,"")</f>
        <v/>
      </c>
      <c r="C156" s="67" t="str">
        <f>IF(Cosecha!B156&lt;&gt;"",Cosecha!D156,"")</f>
        <v/>
      </c>
      <c r="D156" s="70" t="str">
        <f>IF(Cosecha!B156&lt;&gt;"",Cosecha!E156,"")</f>
        <v/>
      </c>
      <c r="E156" s="70"/>
      <c r="F156" s="70" t="str">
        <f>IF(Cosecha!B156&lt;&gt;"",Cosecha!G156,"")</f>
        <v/>
      </c>
      <c r="G156" s="70" t="str">
        <f>IF(Cosecha!B156&lt;&gt;"",Cosecha!H156,"")</f>
        <v/>
      </c>
      <c r="H156" s="68"/>
      <c r="I156" s="70" t="str">
        <f t="shared" si="17"/>
        <v/>
      </c>
      <c r="J156" s="81" t="str">
        <f t="shared" si="18"/>
        <v/>
      </c>
      <c r="K156" s="80"/>
      <c r="L156" s="204"/>
      <c r="M156" s="204"/>
      <c r="N156" s="204"/>
      <c r="O156" s="115">
        <f t="shared" si="21"/>
        <v>0</v>
      </c>
      <c r="P156" s="100" t="str">
        <f t="shared" si="19"/>
        <v/>
      </c>
      <c r="Q156" s="235"/>
      <c r="R156" s="80"/>
      <c r="S156"/>
      <c r="T156"/>
      <c r="V156"/>
      <c r="X156" s="210"/>
      <c r="Y156" s="245" t="e">
        <f t="shared" si="20"/>
        <v>#DIV/0!</v>
      </c>
    </row>
    <row r="157" spans="2:25" x14ac:dyDescent="0.25">
      <c r="B157" s="67" t="str">
        <f>IF(Cosecha!B157&lt;&gt;"",Cosecha!B157,"")</f>
        <v/>
      </c>
      <c r="C157" s="67" t="str">
        <f>IF(Cosecha!B157&lt;&gt;"",Cosecha!D157,"")</f>
        <v/>
      </c>
      <c r="D157" s="115" t="str">
        <f>IF(Cosecha!B157&lt;&gt;"",Cosecha!E157,"")</f>
        <v/>
      </c>
      <c r="E157" s="115"/>
      <c r="F157" s="70" t="str">
        <f>IF(Cosecha!B157&lt;&gt;"",Cosecha!G157,"")</f>
        <v/>
      </c>
      <c r="G157" s="70" t="str">
        <f>IF(Cosecha!B157&lt;&gt;"",Cosecha!H157,"")</f>
        <v/>
      </c>
      <c r="H157" s="68"/>
      <c r="I157" s="70" t="str">
        <f t="shared" si="17"/>
        <v/>
      </c>
      <c r="J157" s="81" t="str">
        <f t="shared" si="18"/>
        <v/>
      </c>
      <c r="K157" s="80"/>
      <c r="L157" s="204"/>
      <c r="M157" s="204"/>
      <c r="N157" s="204"/>
      <c r="O157" s="115">
        <f t="shared" si="21"/>
        <v>0</v>
      </c>
      <c r="P157" s="100" t="str">
        <f t="shared" si="19"/>
        <v/>
      </c>
      <c r="Q157" s="235"/>
      <c r="R157" s="80"/>
      <c r="S157"/>
      <c r="T157"/>
      <c r="V157"/>
      <c r="X157" s="210"/>
      <c r="Y157" s="245" t="e">
        <f t="shared" si="20"/>
        <v>#DIV/0!</v>
      </c>
    </row>
    <row r="158" spans="2:25" x14ac:dyDescent="0.25">
      <c r="B158" s="67" t="str">
        <f>IF(Cosecha!B158&lt;&gt;"",Cosecha!B158,"")</f>
        <v/>
      </c>
      <c r="C158" s="67" t="str">
        <f>IF(Cosecha!B158&lt;&gt;"",Cosecha!D158,"")</f>
        <v/>
      </c>
      <c r="D158" s="70" t="str">
        <f>IF(Cosecha!B158&lt;&gt;"",Cosecha!E158,"")</f>
        <v/>
      </c>
      <c r="E158" s="70"/>
      <c r="F158" s="70" t="str">
        <f>IF(Cosecha!B158&lt;&gt;"",Cosecha!G158,"")</f>
        <v/>
      </c>
      <c r="G158" s="70" t="str">
        <f>IF(Cosecha!B158&lt;&gt;"",Cosecha!H158,"")</f>
        <v/>
      </c>
      <c r="H158" s="68"/>
      <c r="I158" s="70" t="str">
        <f t="shared" si="17"/>
        <v/>
      </c>
      <c r="J158" s="81" t="str">
        <f t="shared" si="18"/>
        <v/>
      </c>
      <c r="K158" s="80"/>
      <c r="L158" s="204"/>
      <c r="M158" s="204"/>
      <c r="N158" s="204"/>
      <c r="O158" s="115">
        <f t="shared" si="21"/>
        <v>0</v>
      </c>
      <c r="P158" s="100" t="str">
        <f t="shared" si="19"/>
        <v/>
      </c>
      <c r="Q158" s="235"/>
      <c r="R158" s="80"/>
      <c r="S158"/>
      <c r="T158"/>
      <c r="V158"/>
      <c r="X158" s="210"/>
      <c r="Y158" s="245" t="e">
        <f t="shared" si="20"/>
        <v>#DIV/0!</v>
      </c>
    </row>
    <row r="159" spans="2:25" x14ac:dyDescent="0.25">
      <c r="B159" s="67" t="str">
        <f>IF(Cosecha!B159&lt;&gt;"",Cosecha!B159,"")</f>
        <v/>
      </c>
      <c r="C159" s="67" t="str">
        <f>IF(Cosecha!B159&lt;&gt;"",Cosecha!D159,"")</f>
        <v/>
      </c>
      <c r="D159" s="70" t="str">
        <f>IF(Cosecha!B159&lt;&gt;"",Cosecha!E159,"")</f>
        <v/>
      </c>
      <c r="E159" s="70"/>
      <c r="F159" s="70" t="str">
        <f>IF(Cosecha!B159&lt;&gt;"",Cosecha!G159,"")</f>
        <v/>
      </c>
      <c r="G159" s="70" t="str">
        <f>IF(Cosecha!B159&lt;&gt;"",Cosecha!H159,"")</f>
        <v/>
      </c>
      <c r="H159" s="68"/>
      <c r="I159" s="70" t="str">
        <f t="shared" si="17"/>
        <v/>
      </c>
      <c r="J159" s="81" t="str">
        <f t="shared" si="18"/>
        <v/>
      </c>
      <c r="K159" s="80"/>
      <c r="L159" s="204"/>
      <c r="M159" s="204"/>
      <c r="N159" s="204"/>
      <c r="O159" s="115">
        <f t="shared" si="21"/>
        <v>0</v>
      </c>
      <c r="P159" s="100" t="str">
        <f t="shared" si="19"/>
        <v/>
      </c>
      <c r="Q159" s="235"/>
      <c r="R159" s="80"/>
      <c r="S159"/>
      <c r="T159"/>
      <c r="V159"/>
      <c r="X159" s="210"/>
      <c r="Y159" s="245" t="e">
        <f t="shared" si="20"/>
        <v>#DIV/0!</v>
      </c>
    </row>
    <row r="160" spans="2:25" x14ac:dyDescent="0.25">
      <c r="B160" s="67" t="str">
        <f>IF(Cosecha!B160&lt;&gt;"",Cosecha!B160,"")</f>
        <v/>
      </c>
      <c r="C160" s="67" t="str">
        <f>IF(Cosecha!B160&lt;&gt;"",Cosecha!D160,"")</f>
        <v/>
      </c>
      <c r="D160" s="70" t="str">
        <f>IF(Cosecha!B160&lt;&gt;"",Cosecha!E160,"")</f>
        <v/>
      </c>
      <c r="E160" s="70"/>
      <c r="F160" s="70" t="str">
        <f>IF(Cosecha!B160&lt;&gt;"",Cosecha!G160,"")</f>
        <v/>
      </c>
      <c r="G160" s="70" t="str">
        <f>IF(Cosecha!B160&lt;&gt;"",Cosecha!H160,"")</f>
        <v/>
      </c>
      <c r="H160" s="68"/>
      <c r="I160" s="70" t="str">
        <f t="shared" si="17"/>
        <v/>
      </c>
      <c r="J160" s="81" t="str">
        <f t="shared" si="18"/>
        <v/>
      </c>
      <c r="K160" s="80"/>
      <c r="L160" s="204"/>
      <c r="M160" s="204"/>
      <c r="N160" s="204"/>
      <c r="O160" s="115">
        <f t="shared" si="21"/>
        <v>0</v>
      </c>
      <c r="P160" s="100" t="str">
        <f t="shared" si="19"/>
        <v/>
      </c>
      <c r="Q160" s="235"/>
      <c r="R160" s="80"/>
      <c r="S160"/>
      <c r="T160"/>
      <c r="V160"/>
      <c r="X160" s="210"/>
      <c r="Y160" s="245" t="e">
        <f t="shared" si="20"/>
        <v>#DIV/0!</v>
      </c>
    </row>
    <row r="161" spans="2:25" x14ac:dyDescent="0.25">
      <c r="B161" s="67" t="str">
        <f>IF(Cosecha!B161&lt;&gt;"",Cosecha!B161,"")</f>
        <v/>
      </c>
      <c r="C161" s="67" t="str">
        <f>IF(Cosecha!B161&lt;&gt;"",Cosecha!D161,"")</f>
        <v/>
      </c>
      <c r="D161" s="70" t="str">
        <f>IF(Cosecha!B161&lt;&gt;"",Cosecha!E161,"")</f>
        <v/>
      </c>
      <c r="E161" s="70"/>
      <c r="F161" s="70" t="str">
        <f>IF(Cosecha!B161&lt;&gt;"",Cosecha!G161,"")</f>
        <v/>
      </c>
      <c r="G161" s="70" t="str">
        <f>IF(Cosecha!B161&lt;&gt;"",Cosecha!H161,"")</f>
        <v/>
      </c>
      <c r="H161" s="68"/>
      <c r="I161" s="70" t="str">
        <f t="shared" si="17"/>
        <v/>
      </c>
      <c r="J161" s="81" t="str">
        <f t="shared" si="18"/>
        <v/>
      </c>
      <c r="K161" s="80"/>
      <c r="L161" s="204"/>
      <c r="M161" s="204"/>
      <c r="N161" s="204"/>
      <c r="O161" s="115">
        <f t="shared" si="21"/>
        <v>0</v>
      </c>
      <c r="P161" s="100" t="str">
        <f t="shared" si="19"/>
        <v/>
      </c>
      <c r="Q161" s="235"/>
      <c r="R161" s="80"/>
      <c r="S161"/>
      <c r="T161"/>
      <c r="V161"/>
      <c r="X161" s="210"/>
      <c r="Y161" s="245" t="e">
        <f t="shared" si="20"/>
        <v>#DIV/0!</v>
      </c>
    </row>
    <row r="162" spans="2:25" x14ac:dyDescent="0.25">
      <c r="B162" s="67" t="str">
        <f>IF(Cosecha!B162&lt;&gt;"",Cosecha!B162,"")</f>
        <v/>
      </c>
      <c r="C162" s="67" t="str">
        <f>IF(Cosecha!B162&lt;&gt;"",Cosecha!D162,"")</f>
        <v/>
      </c>
      <c r="D162" s="70" t="str">
        <f>IF(Cosecha!B162&lt;&gt;"",Cosecha!E162,"")</f>
        <v/>
      </c>
      <c r="E162" s="70"/>
      <c r="F162" s="70" t="str">
        <f>IF(Cosecha!B162&lt;&gt;"",Cosecha!G162,"")</f>
        <v/>
      </c>
      <c r="G162" s="70" t="str">
        <f>IF(Cosecha!B162&lt;&gt;"",Cosecha!H162,"")</f>
        <v/>
      </c>
      <c r="H162" s="68"/>
      <c r="I162" s="70" t="str">
        <f t="shared" si="17"/>
        <v/>
      </c>
      <c r="J162" s="81" t="str">
        <f t="shared" si="18"/>
        <v/>
      </c>
      <c r="K162" s="80"/>
      <c r="L162" s="204"/>
      <c r="M162" s="204"/>
      <c r="N162" s="204"/>
      <c r="O162" s="115">
        <f t="shared" si="21"/>
        <v>0</v>
      </c>
      <c r="P162" s="100" t="str">
        <f t="shared" si="19"/>
        <v/>
      </c>
      <c r="Q162" s="235"/>
      <c r="R162" s="80"/>
      <c r="S162"/>
      <c r="T162"/>
      <c r="V162"/>
      <c r="X162" s="210"/>
      <c r="Y162" s="245" t="e">
        <f t="shared" si="20"/>
        <v>#DIV/0!</v>
      </c>
    </row>
    <row r="163" spans="2:25" x14ac:dyDescent="0.25">
      <c r="B163" s="67" t="str">
        <f>IF(Cosecha!B163&lt;&gt;"",Cosecha!B163,"")</f>
        <v/>
      </c>
      <c r="C163" s="67" t="str">
        <f>IF(Cosecha!B163&lt;&gt;"",Cosecha!D163,"")</f>
        <v/>
      </c>
      <c r="D163" s="115" t="str">
        <f>IF(Cosecha!B163&lt;&gt;"",Cosecha!E163,"")</f>
        <v/>
      </c>
      <c r="E163" s="115"/>
      <c r="F163" s="70" t="str">
        <f>IF(Cosecha!B163&lt;&gt;"",Cosecha!G163,"")</f>
        <v/>
      </c>
      <c r="G163" s="70" t="str">
        <f>IF(Cosecha!B163&lt;&gt;"",Cosecha!H163,"")</f>
        <v/>
      </c>
      <c r="H163" s="68"/>
      <c r="I163" s="70" t="str">
        <f t="shared" si="17"/>
        <v/>
      </c>
      <c r="J163" s="81" t="str">
        <f t="shared" si="18"/>
        <v/>
      </c>
      <c r="K163" s="80"/>
      <c r="L163" s="204"/>
      <c r="M163" s="204"/>
      <c r="N163" s="204"/>
      <c r="O163" s="115">
        <f t="shared" si="21"/>
        <v>0</v>
      </c>
      <c r="P163" s="100" t="str">
        <f t="shared" si="19"/>
        <v/>
      </c>
      <c r="Q163" s="235"/>
      <c r="R163" s="80"/>
      <c r="S163"/>
      <c r="T163"/>
      <c r="V163"/>
      <c r="X163" s="210"/>
      <c r="Y163" s="245" t="e">
        <f t="shared" si="20"/>
        <v>#DIV/0!</v>
      </c>
    </row>
    <row r="164" spans="2:25" x14ac:dyDescent="0.25">
      <c r="B164" s="67" t="str">
        <f>IF(Cosecha!B164&lt;&gt;"",Cosecha!B164,"")</f>
        <v/>
      </c>
      <c r="C164" s="67" t="str">
        <f>IF(Cosecha!B164&lt;&gt;"",Cosecha!D164,"")</f>
        <v/>
      </c>
      <c r="D164" s="70" t="str">
        <f>IF(Cosecha!B164&lt;&gt;"",Cosecha!E164,"")</f>
        <v/>
      </c>
      <c r="E164" s="70"/>
      <c r="F164" s="70" t="str">
        <f>IF(Cosecha!B164&lt;&gt;"",Cosecha!G164,"")</f>
        <v/>
      </c>
      <c r="G164" s="70" t="str">
        <f>IF(Cosecha!B164&lt;&gt;"",Cosecha!H164,"")</f>
        <v/>
      </c>
      <c r="H164" s="68"/>
      <c r="I164" s="70" t="str">
        <f t="shared" si="17"/>
        <v/>
      </c>
      <c r="J164" s="81" t="str">
        <f t="shared" si="18"/>
        <v/>
      </c>
      <c r="K164" s="80"/>
      <c r="L164" s="204"/>
      <c r="M164" s="204"/>
      <c r="N164" s="204"/>
      <c r="O164" s="115">
        <f t="shared" si="21"/>
        <v>0</v>
      </c>
      <c r="P164" s="100" t="str">
        <f t="shared" si="19"/>
        <v/>
      </c>
      <c r="Q164" s="235"/>
      <c r="R164" s="80"/>
      <c r="S164"/>
      <c r="T164"/>
      <c r="V164"/>
      <c r="X164" s="210"/>
      <c r="Y164" s="245" t="e">
        <f t="shared" si="20"/>
        <v>#DIV/0!</v>
      </c>
    </row>
    <row r="165" spans="2:25" x14ac:dyDescent="0.25">
      <c r="B165" s="67" t="str">
        <f>IF(Cosecha!B165&lt;&gt;"",Cosecha!B165,"")</f>
        <v/>
      </c>
      <c r="C165" s="67" t="str">
        <f>IF(Cosecha!B165&lt;&gt;"",Cosecha!D165,"")</f>
        <v/>
      </c>
      <c r="D165" s="70" t="str">
        <f>IF(Cosecha!B165&lt;&gt;"",Cosecha!E165,"")</f>
        <v/>
      </c>
      <c r="E165" s="70"/>
      <c r="F165" s="70" t="str">
        <f>IF(Cosecha!B165&lt;&gt;"",Cosecha!G165,"")</f>
        <v/>
      </c>
      <c r="G165" s="70" t="str">
        <f>IF(Cosecha!B165&lt;&gt;"",Cosecha!H165,"")</f>
        <v/>
      </c>
      <c r="H165" s="68"/>
      <c r="I165" s="70" t="str">
        <f t="shared" si="17"/>
        <v/>
      </c>
      <c r="J165" s="81" t="str">
        <f t="shared" si="18"/>
        <v/>
      </c>
      <c r="K165" s="80"/>
      <c r="L165" s="204"/>
      <c r="M165" s="204"/>
      <c r="N165" s="204"/>
      <c r="O165" s="115">
        <f t="shared" si="21"/>
        <v>0</v>
      </c>
      <c r="P165" s="100" t="str">
        <f t="shared" si="19"/>
        <v/>
      </c>
      <c r="Q165" s="235"/>
      <c r="R165" s="80"/>
      <c r="S165"/>
      <c r="T165"/>
      <c r="V165"/>
      <c r="X165" s="210"/>
      <c r="Y165" s="245" t="e">
        <f t="shared" si="20"/>
        <v>#DIV/0!</v>
      </c>
    </row>
    <row r="166" spans="2:25" x14ac:dyDescent="0.25">
      <c r="B166" s="67" t="str">
        <f>IF(Cosecha!B166&lt;&gt;"",Cosecha!B166,"")</f>
        <v/>
      </c>
      <c r="C166" s="67" t="str">
        <f>IF(Cosecha!B166&lt;&gt;"",Cosecha!D166,"")</f>
        <v/>
      </c>
      <c r="D166" s="70" t="str">
        <f>IF(Cosecha!B166&lt;&gt;"",Cosecha!E166,"")</f>
        <v/>
      </c>
      <c r="E166" s="70"/>
      <c r="F166" s="70" t="str">
        <f>IF(Cosecha!B166&lt;&gt;"",Cosecha!G166,"")</f>
        <v/>
      </c>
      <c r="G166" s="70" t="str">
        <f>IF(Cosecha!B166&lt;&gt;"",Cosecha!H166,"")</f>
        <v/>
      </c>
      <c r="H166" s="68"/>
      <c r="I166" s="70" t="str">
        <f t="shared" si="17"/>
        <v/>
      </c>
      <c r="J166" s="81" t="str">
        <f t="shared" si="18"/>
        <v/>
      </c>
      <c r="K166" s="80"/>
      <c r="L166" s="204"/>
      <c r="M166" s="204"/>
      <c r="N166" s="204"/>
      <c r="O166" s="115">
        <f t="shared" si="21"/>
        <v>0</v>
      </c>
      <c r="P166" s="100" t="str">
        <f t="shared" si="19"/>
        <v/>
      </c>
      <c r="Q166" s="235"/>
      <c r="R166" s="80"/>
      <c r="S166"/>
      <c r="T166"/>
      <c r="V166"/>
      <c r="X166" s="210"/>
      <c r="Y166" s="245" t="e">
        <f t="shared" si="20"/>
        <v>#DIV/0!</v>
      </c>
    </row>
    <row r="167" spans="2:25" x14ac:dyDescent="0.25">
      <c r="B167" s="67" t="str">
        <f>IF(Cosecha!B167&lt;&gt;"",Cosecha!B167,"")</f>
        <v/>
      </c>
      <c r="C167" s="67" t="str">
        <f>IF(Cosecha!B167&lt;&gt;"",Cosecha!D167,"")</f>
        <v/>
      </c>
      <c r="D167" s="70" t="str">
        <f>IF(Cosecha!B167&lt;&gt;"",Cosecha!E167,"")</f>
        <v/>
      </c>
      <c r="E167" s="70"/>
      <c r="F167" s="70" t="str">
        <f>IF(Cosecha!B167&lt;&gt;"",Cosecha!G167,"")</f>
        <v/>
      </c>
      <c r="G167" s="70" t="str">
        <f>IF(Cosecha!B167&lt;&gt;"",Cosecha!H167,"")</f>
        <v/>
      </c>
      <c r="H167" s="68"/>
      <c r="I167" s="70" t="str">
        <f t="shared" si="17"/>
        <v/>
      </c>
      <c r="J167" s="81" t="str">
        <f t="shared" si="18"/>
        <v/>
      </c>
      <c r="K167" s="80"/>
      <c r="L167" s="204"/>
      <c r="M167" s="204"/>
      <c r="N167" s="204"/>
      <c r="O167" s="115">
        <f t="shared" si="21"/>
        <v>0</v>
      </c>
      <c r="P167" s="100" t="str">
        <f t="shared" si="19"/>
        <v/>
      </c>
      <c r="Q167" s="235"/>
      <c r="R167" s="80"/>
      <c r="S167"/>
      <c r="T167"/>
      <c r="V167"/>
      <c r="X167" s="210"/>
      <c r="Y167" s="245" t="e">
        <f t="shared" si="20"/>
        <v>#DIV/0!</v>
      </c>
    </row>
    <row r="168" spans="2:25" x14ac:dyDescent="0.25">
      <c r="B168" s="67" t="str">
        <f>IF(Cosecha!B168&lt;&gt;"",Cosecha!B168,"")</f>
        <v/>
      </c>
      <c r="C168" s="67" t="str">
        <f>IF(Cosecha!B168&lt;&gt;"",Cosecha!D168,"")</f>
        <v/>
      </c>
      <c r="D168" s="70" t="str">
        <f>IF(Cosecha!B168&lt;&gt;"",Cosecha!E168,"")</f>
        <v/>
      </c>
      <c r="E168" s="70"/>
      <c r="F168" s="70" t="str">
        <f>IF(Cosecha!B168&lt;&gt;"",Cosecha!G168,"")</f>
        <v/>
      </c>
      <c r="G168" s="70" t="str">
        <f>IF(Cosecha!B168&lt;&gt;"",Cosecha!H168,"")</f>
        <v/>
      </c>
      <c r="H168" s="68"/>
      <c r="I168" s="70" t="str">
        <f t="shared" si="17"/>
        <v/>
      </c>
      <c r="J168" s="81" t="str">
        <f t="shared" si="18"/>
        <v/>
      </c>
      <c r="K168" s="80"/>
      <c r="L168" s="204"/>
      <c r="M168" s="204"/>
      <c r="N168" s="204"/>
      <c r="O168" s="115">
        <f t="shared" si="21"/>
        <v>0</v>
      </c>
      <c r="P168" s="100" t="str">
        <f t="shared" si="19"/>
        <v/>
      </c>
      <c r="Q168" s="235"/>
      <c r="R168" s="80"/>
      <c r="S168"/>
      <c r="T168"/>
      <c r="V168"/>
      <c r="X168" s="210"/>
      <c r="Y168" s="245" t="e">
        <f t="shared" si="20"/>
        <v>#DIV/0!</v>
      </c>
    </row>
    <row r="169" spans="2:25" x14ac:dyDescent="0.25">
      <c r="B169" s="67" t="str">
        <f>IF(Cosecha!B169&lt;&gt;"",Cosecha!B169,"")</f>
        <v/>
      </c>
      <c r="C169" s="67" t="str">
        <f>IF(Cosecha!B169&lt;&gt;"",Cosecha!D169,"")</f>
        <v/>
      </c>
      <c r="D169" s="115" t="str">
        <f>IF(Cosecha!B169&lt;&gt;"",Cosecha!E169,"")</f>
        <v/>
      </c>
      <c r="E169" s="115"/>
      <c r="F169" s="70" t="str">
        <f>IF(Cosecha!B169&lt;&gt;"",Cosecha!G169,"")</f>
        <v/>
      </c>
      <c r="G169" s="70" t="str">
        <f>IF(Cosecha!B169&lt;&gt;"",Cosecha!H169,"")</f>
        <v/>
      </c>
      <c r="H169" s="68"/>
      <c r="I169" s="70" t="str">
        <f t="shared" si="17"/>
        <v/>
      </c>
      <c r="J169" s="81" t="str">
        <f t="shared" si="18"/>
        <v/>
      </c>
      <c r="K169" s="80"/>
      <c r="L169" s="204"/>
      <c r="M169" s="204"/>
      <c r="N169" s="204"/>
      <c r="O169" s="115">
        <f t="shared" si="21"/>
        <v>0</v>
      </c>
      <c r="P169" s="100" t="str">
        <f t="shared" si="19"/>
        <v/>
      </c>
      <c r="Q169" s="235"/>
      <c r="R169" s="80"/>
      <c r="S169"/>
      <c r="T169"/>
      <c r="V169"/>
      <c r="X169" s="210"/>
      <c r="Y169" s="245" t="e">
        <f t="shared" si="20"/>
        <v>#DIV/0!</v>
      </c>
    </row>
    <row r="170" spans="2:25" x14ac:dyDescent="0.25">
      <c r="B170" s="67" t="str">
        <f>IF(Cosecha!B170&lt;&gt;"",Cosecha!B170,"")</f>
        <v/>
      </c>
      <c r="C170" s="67" t="str">
        <f>IF(Cosecha!B170&lt;&gt;"",Cosecha!D170,"")</f>
        <v/>
      </c>
      <c r="D170" s="70" t="str">
        <f>IF(Cosecha!B170&lt;&gt;"",Cosecha!E170,"")</f>
        <v/>
      </c>
      <c r="E170" s="70"/>
      <c r="F170" s="70" t="str">
        <f>IF(Cosecha!B170&lt;&gt;"",Cosecha!G170,"")</f>
        <v/>
      </c>
      <c r="G170" s="70" t="str">
        <f>IF(Cosecha!B170&lt;&gt;"",Cosecha!H170,"")</f>
        <v/>
      </c>
      <c r="H170" s="68"/>
      <c r="I170" s="70" t="str">
        <f t="shared" si="17"/>
        <v/>
      </c>
      <c r="J170" s="81" t="str">
        <f t="shared" si="18"/>
        <v/>
      </c>
      <c r="K170" s="80"/>
      <c r="L170" s="204"/>
      <c r="M170" s="204"/>
      <c r="N170" s="204"/>
      <c r="O170" s="115">
        <f t="shared" si="21"/>
        <v>0</v>
      </c>
      <c r="P170" s="100" t="str">
        <f t="shared" si="19"/>
        <v/>
      </c>
      <c r="Q170" s="235"/>
      <c r="R170" s="80"/>
      <c r="S170"/>
      <c r="T170"/>
      <c r="V170"/>
      <c r="X170" s="210"/>
      <c r="Y170" s="245" t="e">
        <f t="shared" si="20"/>
        <v>#DIV/0!</v>
      </c>
    </row>
    <row r="171" spans="2:25" x14ac:dyDescent="0.25">
      <c r="B171" s="67" t="str">
        <f>IF(Cosecha!B171&lt;&gt;"",Cosecha!B171,"")</f>
        <v/>
      </c>
      <c r="C171" s="67" t="str">
        <f>IF(Cosecha!B171&lt;&gt;"",Cosecha!D171,"")</f>
        <v/>
      </c>
      <c r="D171" s="70" t="str">
        <f>IF(Cosecha!B171&lt;&gt;"",Cosecha!E171,"")</f>
        <v/>
      </c>
      <c r="E171" s="70"/>
      <c r="F171" s="70" t="str">
        <f>IF(Cosecha!B171&lt;&gt;"",Cosecha!G171,"")</f>
        <v/>
      </c>
      <c r="G171" s="70" t="str">
        <f>IF(Cosecha!B171&lt;&gt;"",Cosecha!H171,"")</f>
        <v/>
      </c>
      <c r="H171" s="68"/>
      <c r="I171" s="70" t="str">
        <f t="shared" si="17"/>
        <v/>
      </c>
      <c r="J171" s="81" t="str">
        <f t="shared" si="18"/>
        <v/>
      </c>
      <c r="K171" s="80"/>
      <c r="L171" s="204"/>
      <c r="M171" s="204"/>
      <c r="N171" s="204"/>
      <c r="O171" s="115">
        <f t="shared" si="21"/>
        <v>0</v>
      </c>
      <c r="P171" s="100" t="str">
        <f t="shared" si="19"/>
        <v/>
      </c>
      <c r="Q171" s="235"/>
      <c r="R171" s="80"/>
      <c r="S171"/>
      <c r="T171"/>
      <c r="V171"/>
      <c r="X171" s="210"/>
      <c r="Y171" s="245" t="e">
        <f t="shared" si="20"/>
        <v>#DIV/0!</v>
      </c>
    </row>
    <row r="172" spans="2:25" x14ac:dyDescent="0.25">
      <c r="B172" s="67" t="str">
        <f>IF(Cosecha!B172&lt;&gt;"",Cosecha!B172,"")</f>
        <v/>
      </c>
      <c r="C172" s="67" t="str">
        <f>IF(Cosecha!B172&lt;&gt;"",Cosecha!D172,"")</f>
        <v/>
      </c>
      <c r="D172" s="70" t="str">
        <f>IF(Cosecha!B172&lt;&gt;"",Cosecha!E172,"")</f>
        <v/>
      </c>
      <c r="E172" s="70"/>
      <c r="F172" s="70" t="str">
        <f>IF(Cosecha!B172&lt;&gt;"",Cosecha!G172,"")</f>
        <v/>
      </c>
      <c r="G172" s="70" t="str">
        <f>IF(Cosecha!B172&lt;&gt;"",Cosecha!H172,"")</f>
        <v/>
      </c>
      <c r="H172" s="68"/>
      <c r="I172" s="70" t="str">
        <f t="shared" si="17"/>
        <v/>
      </c>
      <c r="J172" s="81" t="str">
        <f t="shared" si="18"/>
        <v/>
      </c>
      <c r="K172" s="80"/>
      <c r="L172" s="204"/>
      <c r="M172" s="204"/>
      <c r="N172" s="204"/>
      <c r="O172" s="115">
        <f t="shared" si="21"/>
        <v>0</v>
      </c>
      <c r="P172" s="100" t="str">
        <f t="shared" si="19"/>
        <v/>
      </c>
      <c r="Q172" s="235"/>
      <c r="R172" s="80"/>
      <c r="S172"/>
      <c r="T172"/>
      <c r="V172"/>
      <c r="X172" s="210"/>
      <c r="Y172" s="245" t="e">
        <f t="shared" si="20"/>
        <v>#DIV/0!</v>
      </c>
    </row>
    <row r="173" spans="2:25" x14ac:dyDescent="0.25">
      <c r="B173" s="67" t="str">
        <f>IF(Cosecha!B173&lt;&gt;"",Cosecha!B173,"")</f>
        <v/>
      </c>
      <c r="C173" s="67" t="str">
        <f>IF(Cosecha!B173&lt;&gt;"",Cosecha!D173,"")</f>
        <v/>
      </c>
      <c r="D173" s="70" t="str">
        <f>IF(Cosecha!B173&lt;&gt;"",Cosecha!E173,"")</f>
        <v/>
      </c>
      <c r="E173" s="70"/>
      <c r="F173" s="70" t="str">
        <f>IF(Cosecha!B173&lt;&gt;"",Cosecha!G173,"")</f>
        <v/>
      </c>
      <c r="G173" s="70" t="str">
        <f>IF(Cosecha!B173&lt;&gt;"",Cosecha!H173,"")</f>
        <v/>
      </c>
      <c r="H173" s="68"/>
      <c r="I173" s="70" t="str">
        <f t="shared" si="17"/>
        <v/>
      </c>
      <c r="J173" s="81" t="str">
        <f t="shared" si="18"/>
        <v/>
      </c>
      <c r="K173" s="80"/>
      <c r="L173" s="204"/>
      <c r="M173" s="204"/>
      <c r="N173" s="204"/>
      <c r="O173" s="115">
        <f t="shared" si="21"/>
        <v>0</v>
      </c>
      <c r="P173" s="100" t="str">
        <f t="shared" si="19"/>
        <v/>
      </c>
      <c r="Q173" s="235"/>
      <c r="R173" s="80"/>
      <c r="S173"/>
      <c r="T173"/>
      <c r="V173"/>
      <c r="X173" s="210"/>
      <c r="Y173" s="245" t="e">
        <f t="shared" si="20"/>
        <v>#DIV/0!</v>
      </c>
    </row>
    <row r="174" spans="2:25" x14ac:dyDescent="0.25">
      <c r="B174" s="67" t="str">
        <f>IF(Cosecha!B174&lt;&gt;"",Cosecha!B174,"")</f>
        <v/>
      </c>
      <c r="C174" s="67" t="str">
        <f>IF(Cosecha!B174&lt;&gt;"",Cosecha!D174,"")</f>
        <v/>
      </c>
      <c r="D174" s="70" t="str">
        <f>IF(Cosecha!B174&lt;&gt;"",Cosecha!E174,"")</f>
        <v/>
      </c>
      <c r="E174" s="70"/>
      <c r="F174" s="70" t="str">
        <f>IF(Cosecha!B174&lt;&gt;"",Cosecha!G174,"")</f>
        <v/>
      </c>
      <c r="G174" s="70" t="str">
        <f>IF(Cosecha!B174&lt;&gt;"",Cosecha!H174,"")</f>
        <v/>
      </c>
      <c r="H174" s="68"/>
      <c r="I174" s="70" t="str">
        <f t="shared" si="17"/>
        <v/>
      </c>
      <c r="J174" s="81" t="str">
        <f t="shared" si="18"/>
        <v/>
      </c>
      <c r="K174" s="80"/>
      <c r="L174" s="204"/>
      <c r="M174" s="204"/>
      <c r="N174" s="204"/>
      <c r="O174" s="115">
        <f t="shared" si="21"/>
        <v>0</v>
      </c>
      <c r="P174" s="100" t="str">
        <f t="shared" si="19"/>
        <v/>
      </c>
      <c r="Q174" s="235"/>
      <c r="R174" s="80"/>
      <c r="S174"/>
      <c r="T174"/>
      <c r="V174"/>
      <c r="X174" s="210"/>
      <c r="Y174" s="245" t="e">
        <f t="shared" si="20"/>
        <v>#DIV/0!</v>
      </c>
    </row>
    <row r="175" spans="2:25" x14ac:dyDescent="0.25">
      <c r="B175" s="67" t="str">
        <f>IF(Cosecha!B175&lt;&gt;"",Cosecha!B175,"")</f>
        <v/>
      </c>
      <c r="C175" s="67" t="str">
        <f>IF(Cosecha!B175&lt;&gt;"",Cosecha!D175,"")</f>
        <v/>
      </c>
      <c r="D175" s="115" t="str">
        <f>IF(Cosecha!B175&lt;&gt;"",Cosecha!E175,"")</f>
        <v/>
      </c>
      <c r="E175" s="115"/>
      <c r="F175" s="70" t="str">
        <f>IF(Cosecha!B175&lt;&gt;"",Cosecha!G175,"")</f>
        <v/>
      </c>
      <c r="G175" s="70" t="str">
        <f>IF(Cosecha!B175&lt;&gt;"",Cosecha!H175,"")</f>
        <v/>
      </c>
      <c r="H175" s="68"/>
      <c r="I175" s="70" t="str">
        <f t="shared" si="17"/>
        <v/>
      </c>
      <c r="J175" s="81" t="str">
        <f t="shared" si="18"/>
        <v/>
      </c>
      <c r="K175" s="80"/>
      <c r="L175" s="204"/>
      <c r="M175" s="204"/>
      <c r="N175" s="204"/>
      <c r="O175" s="115">
        <f t="shared" si="21"/>
        <v>0</v>
      </c>
      <c r="P175" s="100" t="str">
        <f t="shared" si="19"/>
        <v/>
      </c>
      <c r="Q175" s="235"/>
      <c r="R175" s="80"/>
      <c r="S175"/>
      <c r="T175"/>
      <c r="V175"/>
      <c r="X175" s="210"/>
      <c r="Y175" s="245" t="e">
        <f t="shared" si="20"/>
        <v>#DIV/0!</v>
      </c>
    </row>
    <row r="176" spans="2:25" x14ac:dyDescent="0.25">
      <c r="B176" s="67" t="str">
        <f>IF(Cosecha!B176&lt;&gt;"",Cosecha!B176,"")</f>
        <v/>
      </c>
      <c r="C176" s="67" t="str">
        <f>IF(Cosecha!B176&lt;&gt;"",Cosecha!D176,"")</f>
        <v/>
      </c>
      <c r="D176" s="70" t="str">
        <f>IF(Cosecha!B176&lt;&gt;"",Cosecha!E176,"")</f>
        <v/>
      </c>
      <c r="E176" s="70"/>
      <c r="F176" s="70" t="str">
        <f>IF(Cosecha!B176&lt;&gt;"",Cosecha!G176,"")</f>
        <v/>
      </c>
      <c r="G176" s="70" t="str">
        <f>IF(Cosecha!B176&lt;&gt;"",Cosecha!H176,"")</f>
        <v/>
      </c>
      <c r="H176" s="68"/>
      <c r="I176" s="70" t="str">
        <f t="shared" si="17"/>
        <v/>
      </c>
      <c r="J176" s="81" t="str">
        <f t="shared" si="18"/>
        <v/>
      </c>
      <c r="K176" s="80"/>
      <c r="L176" s="204"/>
      <c r="M176" s="204"/>
      <c r="N176" s="204"/>
      <c r="O176" s="115">
        <f t="shared" si="21"/>
        <v>0</v>
      </c>
      <c r="P176" s="100" t="str">
        <f t="shared" si="19"/>
        <v/>
      </c>
      <c r="Q176" s="235"/>
      <c r="R176" s="80"/>
      <c r="S176"/>
      <c r="T176"/>
      <c r="V176"/>
      <c r="X176" s="210"/>
      <c r="Y176" s="245" t="e">
        <f t="shared" si="20"/>
        <v>#DIV/0!</v>
      </c>
    </row>
    <row r="177" spans="2:25" x14ac:dyDescent="0.25">
      <c r="B177" s="67" t="str">
        <f>IF(Cosecha!B177&lt;&gt;"",Cosecha!B177,"")</f>
        <v/>
      </c>
      <c r="C177" s="67" t="str">
        <f>IF(Cosecha!B177&lt;&gt;"",Cosecha!D177,"")</f>
        <v/>
      </c>
      <c r="D177" s="70" t="str">
        <f>IF(Cosecha!B177&lt;&gt;"",Cosecha!E177,"")</f>
        <v/>
      </c>
      <c r="E177" s="70"/>
      <c r="F177" s="70" t="str">
        <f>IF(Cosecha!B177&lt;&gt;"",Cosecha!G177,"")</f>
        <v/>
      </c>
      <c r="G177" s="70" t="str">
        <f>IF(Cosecha!B177&lt;&gt;"",Cosecha!H177,"")</f>
        <v/>
      </c>
      <c r="H177" s="68"/>
      <c r="I177" s="70" t="str">
        <f t="shared" si="17"/>
        <v/>
      </c>
      <c r="J177" s="81" t="str">
        <f t="shared" si="18"/>
        <v/>
      </c>
      <c r="K177" s="80"/>
      <c r="L177" s="204"/>
      <c r="M177" s="204"/>
      <c r="N177" s="204"/>
      <c r="O177" s="115">
        <f t="shared" si="21"/>
        <v>0</v>
      </c>
      <c r="P177" s="100" t="str">
        <f t="shared" si="19"/>
        <v/>
      </c>
      <c r="Q177" s="235"/>
      <c r="R177" s="80"/>
      <c r="S177"/>
      <c r="T177"/>
      <c r="V177"/>
      <c r="X177" s="210"/>
      <c r="Y177" s="245" t="e">
        <f t="shared" si="20"/>
        <v>#DIV/0!</v>
      </c>
    </row>
    <row r="178" spans="2:25" x14ac:dyDescent="0.25">
      <c r="B178" s="67" t="str">
        <f>IF(Cosecha!B178&lt;&gt;"",Cosecha!B178,"")</f>
        <v/>
      </c>
      <c r="C178" s="67" t="str">
        <f>IF(Cosecha!B178&lt;&gt;"",Cosecha!D178,"")</f>
        <v/>
      </c>
      <c r="D178" s="70" t="str">
        <f>IF(Cosecha!B178&lt;&gt;"",Cosecha!E178,"")</f>
        <v/>
      </c>
      <c r="E178" s="70"/>
      <c r="F178" s="70" t="str">
        <f>IF(Cosecha!B178&lt;&gt;"",Cosecha!G178,"")</f>
        <v/>
      </c>
      <c r="G178" s="70" t="str">
        <f>IF(Cosecha!B178&lt;&gt;"",Cosecha!H178,"")</f>
        <v/>
      </c>
      <c r="H178" s="68"/>
      <c r="I178" s="70" t="str">
        <f t="shared" si="17"/>
        <v/>
      </c>
      <c r="J178" s="81" t="str">
        <f t="shared" si="18"/>
        <v/>
      </c>
      <c r="K178" s="80"/>
      <c r="L178" s="204"/>
      <c r="M178" s="204"/>
      <c r="N178" s="204"/>
      <c r="O178" s="115">
        <f t="shared" si="21"/>
        <v>0</v>
      </c>
      <c r="P178" s="100" t="str">
        <f t="shared" si="19"/>
        <v/>
      </c>
      <c r="Q178" s="235"/>
      <c r="R178" s="80"/>
      <c r="S178"/>
      <c r="T178"/>
      <c r="V178"/>
      <c r="X178" s="210"/>
      <c r="Y178" s="245" t="e">
        <f t="shared" si="20"/>
        <v>#DIV/0!</v>
      </c>
    </row>
    <row r="179" spans="2:25" x14ac:dyDescent="0.25">
      <c r="B179" s="67" t="str">
        <f>IF(Cosecha!B179&lt;&gt;"",Cosecha!B179,"")</f>
        <v/>
      </c>
      <c r="C179" s="67" t="str">
        <f>IF(Cosecha!B179&lt;&gt;"",Cosecha!D179,"")</f>
        <v/>
      </c>
      <c r="D179" s="70" t="str">
        <f>IF(Cosecha!B179&lt;&gt;"",Cosecha!E179,"")</f>
        <v/>
      </c>
      <c r="E179" s="70"/>
      <c r="F179" s="70" t="str">
        <f>IF(Cosecha!B179&lt;&gt;"",Cosecha!G179,"")</f>
        <v/>
      </c>
      <c r="G179" s="70" t="str">
        <f>IF(Cosecha!B179&lt;&gt;"",Cosecha!H179,"")</f>
        <v/>
      </c>
      <c r="H179" s="68"/>
      <c r="I179" s="70" t="str">
        <f t="shared" si="17"/>
        <v/>
      </c>
      <c r="J179" s="81" t="str">
        <f t="shared" si="18"/>
        <v/>
      </c>
      <c r="K179" s="80"/>
      <c r="L179" s="204"/>
      <c r="M179" s="204"/>
      <c r="N179" s="204"/>
      <c r="O179" s="115">
        <f t="shared" si="21"/>
        <v>0</v>
      </c>
      <c r="P179" s="100" t="str">
        <f t="shared" si="19"/>
        <v/>
      </c>
      <c r="Q179" s="235"/>
      <c r="R179" s="80"/>
      <c r="S179"/>
      <c r="T179"/>
      <c r="V179"/>
      <c r="X179" s="210"/>
      <c r="Y179" s="245" t="e">
        <f t="shared" si="20"/>
        <v>#DIV/0!</v>
      </c>
    </row>
    <row r="180" spans="2:25" x14ac:dyDescent="0.25">
      <c r="B180" s="67" t="str">
        <f>IF(Cosecha!B180&lt;&gt;"",Cosecha!B180,"")</f>
        <v/>
      </c>
      <c r="C180" s="67" t="str">
        <f>IF(Cosecha!B180&lt;&gt;"",Cosecha!D180,"")</f>
        <v/>
      </c>
      <c r="D180" s="70" t="str">
        <f>IF(Cosecha!B180&lt;&gt;"",Cosecha!E180,"")</f>
        <v/>
      </c>
      <c r="E180" s="70"/>
      <c r="F180" s="70" t="str">
        <f>IF(Cosecha!B180&lt;&gt;"",Cosecha!G180,"")</f>
        <v/>
      </c>
      <c r="G180" s="70" t="str">
        <f>IF(Cosecha!B180&lt;&gt;"",Cosecha!H180,"")</f>
        <v/>
      </c>
      <c r="H180" s="68"/>
      <c r="I180" s="70" t="str">
        <f t="shared" si="17"/>
        <v/>
      </c>
      <c r="J180" s="81" t="str">
        <f t="shared" si="18"/>
        <v/>
      </c>
      <c r="K180" s="80"/>
      <c r="L180" s="204"/>
      <c r="M180" s="204"/>
      <c r="N180" s="204"/>
      <c r="O180" s="115">
        <f t="shared" si="21"/>
        <v>0</v>
      </c>
      <c r="P180" s="100" t="str">
        <f t="shared" si="19"/>
        <v/>
      </c>
      <c r="Q180" s="235"/>
      <c r="R180" s="80"/>
      <c r="S180"/>
      <c r="T180"/>
      <c r="V180"/>
      <c r="X180" s="210"/>
      <c r="Y180" s="245" t="e">
        <f t="shared" si="20"/>
        <v>#DIV/0!</v>
      </c>
    </row>
    <row r="181" spans="2:25" x14ac:dyDescent="0.25">
      <c r="B181" s="67" t="str">
        <f>IF(Cosecha!B181&lt;&gt;"",Cosecha!B181,"")</f>
        <v/>
      </c>
      <c r="C181" s="67" t="str">
        <f>IF(Cosecha!B181&lt;&gt;"",Cosecha!D181,"")</f>
        <v/>
      </c>
      <c r="D181" s="115" t="str">
        <f>IF(Cosecha!B181&lt;&gt;"",Cosecha!E181,"")</f>
        <v/>
      </c>
      <c r="E181" s="115"/>
      <c r="F181" s="70" t="str">
        <f>IF(Cosecha!B181&lt;&gt;"",Cosecha!G181,"")</f>
        <v/>
      </c>
      <c r="G181" s="70" t="str">
        <f>IF(Cosecha!B181&lt;&gt;"",Cosecha!H181,"")</f>
        <v/>
      </c>
      <c r="H181" s="68"/>
      <c r="I181" s="70" t="str">
        <f t="shared" si="17"/>
        <v/>
      </c>
      <c r="J181" s="81" t="str">
        <f t="shared" si="18"/>
        <v/>
      </c>
      <c r="K181" s="80"/>
      <c r="L181" s="204"/>
      <c r="M181" s="204"/>
      <c r="N181" s="204"/>
      <c r="O181" s="115">
        <f t="shared" si="21"/>
        <v>0</v>
      </c>
      <c r="P181" s="100" t="str">
        <f t="shared" si="19"/>
        <v/>
      </c>
      <c r="Q181" s="235"/>
      <c r="R181" s="80"/>
      <c r="S181"/>
      <c r="T181"/>
      <c r="V181"/>
      <c r="X181" s="210"/>
      <c r="Y181" s="245" t="e">
        <f t="shared" si="20"/>
        <v>#DIV/0!</v>
      </c>
    </row>
    <row r="182" spans="2:25" x14ac:dyDescent="0.25">
      <c r="B182" s="67" t="str">
        <f>IF(Cosecha!B182&lt;&gt;"",Cosecha!B182,"")</f>
        <v/>
      </c>
      <c r="C182" s="67" t="str">
        <f>IF(Cosecha!B182&lt;&gt;"",Cosecha!D182,"")</f>
        <v/>
      </c>
      <c r="D182" s="70" t="str">
        <f>IF(Cosecha!B182&lt;&gt;"",Cosecha!E182,"")</f>
        <v/>
      </c>
      <c r="E182" s="70"/>
      <c r="F182" s="70" t="str">
        <f>IF(Cosecha!B182&lt;&gt;"",Cosecha!G182,"")</f>
        <v/>
      </c>
      <c r="G182" s="70" t="str">
        <f>IF(Cosecha!B182&lt;&gt;"",Cosecha!H182,"")</f>
        <v/>
      </c>
      <c r="H182" s="68"/>
      <c r="I182" s="70" t="str">
        <f t="shared" si="17"/>
        <v/>
      </c>
      <c r="J182" s="81" t="str">
        <f t="shared" si="18"/>
        <v/>
      </c>
      <c r="K182" s="80"/>
      <c r="L182" s="204"/>
      <c r="M182" s="204"/>
      <c r="N182" s="204"/>
      <c r="O182" s="115">
        <f t="shared" si="21"/>
        <v>0</v>
      </c>
      <c r="P182" s="100" t="str">
        <f t="shared" si="19"/>
        <v/>
      </c>
      <c r="Q182" s="235"/>
      <c r="R182" s="80"/>
      <c r="S182"/>
      <c r="T182"/>
      <c r="V182"/>
      <c r="X182" s="210"/>
      <c r="Y182" s="245" t="e">
        <f t="shared" si="20"/>
        <v>#DIV/0!</v>
      </c>
    </row>
    <row r="183" spans="2:25" x14ac:dyDescent="0.25">
      <c r="B183" s="67" t="str">
        <f>IF(Cosecha!B183&lt;&gt;"",Cosecha!B183,"")</f>
        <v/>
      </c>
      <c r="C183" s="67" t="str">
        <f>IF(Cosecha!B183&lt;&gt;"",Cosecha!D183,"")</f>
        <v/>
      </c>
      <c r="D183" s="70" t="str">
        <f>IF(Cosecha!B183&lt;&gt;"",Cosecha!E183,"")</f>
        <v/>
      </c>
      <c r="E183" s="70"/>
      <c r="F183" s="70" t="str">
        <f>IF(Cosecha!B183&lt;&gt;"",Cosecha!G183,"")</f>
        <v/>
      </c>
      <c r="G183" s="70" t="str">
        <f>IF(Cosecha!B183&lt;&gt;"",Cosecha!H183,"")</f>
        <v/>
      </c>
      <c r="H183" s="68"/>
      <c r="I183" s="70" t="str">
        <f t="shared" si="17"/>
        <v/>
      </c>
      <c r="J183" s="81" t="str">
        <f t="shared" si="18"/>
        <v/>
      </c>
      <c r="K183" s="80"/>
      <c r="L183" s="204"/>
      <c r="M183" s="204"/>
      <c r="N183" s="204"/>
      <c r="O183" s="115">
        <f t="shared" si="21"/>
        <v>0</v>
      </c>
      <c r="P183" s="100" t="str">
        <f t="shared" si="19"/>
        <v/>
      </c>
      <c r="Q183" s="235"/>
      <c r="R183" s="80"/>
      <c r="S183"/>
      <c r="T183"/>
      <c r="V183"/>
      <c r="X183" s="210"/>
      <c r="Y183" s="245" t="e">
        <f t="shared" si="20"/>
        <v>#DIV/0!</v>
      </c>
    </row>
    <row r="184" spans="2:25" x14ac:dyDescent="0.25">
      <c r="B184" s="67" t="str">
        <f>IF(Cosecha!B184&lt;&gt;"",Cosecha!B184,"")</f>
        <v/>
      </c>
      <c r="C184" s="67" t="str">
        <f>IF(Cosecha!B184&lt;&gt;"",Cosecha!D184,"")</f>
        <v/>
      </c>
      <c r="D184" s="70" t="str">
        <f>IF(Cosecha!B184&lt;&gt;"",Cosecha!E184,"")</f>
        <v/>
      </c>
      <c r="E184" s="70"/>
      <c r="F184" s="70" t="str">
        <f>IF(Cosecha!B184&lt;&gt;"",Cosecha!G184,"")</f>
        <v/>
      </c>
      <c r="G184" s="70" t="str">
        <f>IF(Cosecha!B184&lt;&gt;"",Cosecha!H184,"")</f>
        <v/>
      </c>
      <c r="H184" s="68"/>
      <c r="I184" s="70" t="str">
        <f t="shared" si="17"/>
        <v/>
      </c>
      <c r="J184" s="81" t="str">
        <f t="shared" si="18"/>
        <v/>
      </c>
      <c r="K184" s="80"/>
      <c r="L184" s="204"/>
      <c r="M184" s="204"/>
      <c r="N184" s="204"/>
      <c r="O184" s="115">
        <f t="shared" si="21"/>
        <v>0</v>
      </c>
      <c r="P184" s="100" t="str">
        <f t="shared" si="19"/>
        <v/>
      </c>
      <c r="Q184" s="235"/>
      <c r="R184" s="80"/>
      <c r="S184"/>
      <c r="T184"/>
      <c r="V184"/>
      <c r="X184" s="210"/>
      <c r="Y184" s="245" t="e">
        <f t="shared" si="20"/>
        <v>#DIV/0!</v>
      </c>
    </row>
    <row r="185" spans="2:25" x14ac:dyDescent="0.25">
      <c r="B185" s="67" t="str">
        <f>IF(Cosecha!B185&lt;&gt;"",Cosecha!B185,"")</f>
        <v/>
      </c>
      <c r="C185" s="67" t="str">
        <f>IF(Cosecha!B185&lt;&gt;"",Cosecha!D185,"")</f>
        <v/>
      </c>
      <c r="D185" s="70" t="str">
        <f>IF(Cosecha!B185&lt;&gt;"",Cosecha!E185,"")</f>
        <v/>
      </c>
      <c r="E185" s="70"/>
      <c r="F185" s="70" t="str">
        <f>IF(Cosecha!B185&lt;&gt;"",Cosecha!G185,"")</f>
        <v/>
      </c>
      <c r="G185" s="70" t="str">
        <f>IF(Cosecha!B185&lt;&gt;"",Cosecha!H185,"")</f>
        <v/>
      </c>
      <c r="H185" s="68"/>
      <c r="I185" s="70" t="str">
        <f t="shared" si="17"/>
        <v/>
      </c>
      <c r="J185" s="81" t="str">
        <f t="shared" si="18"/>
        <v/>
      </c>
      <c r="K185" s="80"/>
      <c r="L185" s="204"/>
      <c r="M185" s="204"/>
      <c r="N185" s="204"/>
      <c r="O185" s="115">
        <f t="shared" si="21"/>
        <v>0</v>
      </c>
      <c r="P185" s="100" t="str">
        <f t="shared" si="19"/>
        <v/>
      </c>
      <c r="Q185" s="235"/>
      <c r="R185" s="80"/>
      <c r="S185"/>
      <c r="T185"/>
      <c r="V185"/>
      <c r="X185" s="210"/>
      <c r="Y185" s="245" t="e">
        <f t="shared" si="20"/>
        <v>#DIV/0!</v>
      </c>
    </row>
    <row r="186" spans="2:25" x14ac:dyDescent="0.25">
      <c r="B186" s="67" t="str">
        <f>IF(Cosecha!B186&lt;&gt;"",Cosecha!B186,"")</f>
        <v/>
      </c>
      <c r="C186" s="67" t="str">
        <f>IF(Cosecha!B186&lt;&gt;"",Cosecha!D186,"")</f>
        <v/>
      </c>
      <c r="D186" s="70" t="str">
        <f>IF(Cosecha!B186&lt;&gt;"",Cosecha!E186,"")</f>
        <v/>
      </c>
      <c r="E186" s="70"/>
      <c r="F186" s="70" t="str">
        <f>IF(Cosecha!B186&lt;&gt;"",Cosecha!G186,"")</f>
        <v/>
      </c>
      <c r="G186" s="70" t="str">
        <f>IF(Cosecha!B186&lt;&gt;"",Cosecha!H186,"")</f>
        <v/>
      </c>
      <c r="H186" s="68"/>
      <c r="I186" s="70" t="str">
        <f t="shared" si="17"/>
        <v/>
      </c>
      <c r="J186" s="81" t="str">
        <f t="shared" si="18"/>
        <v/>
      </c>
      <c r="K186" s="80"/>
      <c r="L186" s="204"/>
      <c r="M186" s="204"/>
      <c r="N186" s="204"/>
      <c r="O186" s="115">
        <f t="shared" si="21"/>
        <v>0</v>
      </c>
      <c r="P186" s="100" t="str">
        <f t="shared" si="19"/>
        <v/>
      </c>
      <c r="Q186" s="235"/>
      <c r="R186" s="80"/>
      <c r="S186"/>
      <c r="T186"/>
      <c r="V186"/>
      <c r="X186" s="210"/>
      <c r="Y186" s="245" t="e">
        <f t="shared" si="20"/>
        <v>#DIV/0!</v>
      </c>
    </row>
    <row r="187" spans="2:25" x14ac:dyDescent="0.25">
      <c r="B187" s="67" t="str">
        <f>IF(Cosecha!B187&lt;&gt;"",Cosecha!B187,"")</f>
        <v/>
      </c>
      <c r="C187" s="67" t="str">
        <f>IF(Cosecha!B187&lt;&gt;"",Cosecha!D187,"")</f>
        <v/>
      </c>
      <c r="D187" s="115" t="str">
        <f>IF(Cosecha!B187&lt;&gt;"",Cosecha!E187,"")</f>
        <v/>
      </c>
      <c r="E187" s="115"/>
      <c r="F187" s="70" t="str">
        <f>IF(Cosecha!B187&lt;&gt;"",Cosecha!G187,"")</f>
        <v/>
      </c>
      <c r="G187" s="70" t="str">
        <f>IF(Cosecha!B187&lt;&gt;"",Cosecha!H187,"")</f>
        <v/>
      </c>
      <c r="H187" s="68"/>
      <c r="I187" s="70" t="str">
        <f t="shared" si="17"/>
        <v/>
      </c>
      <c r="J187" s="81" t="str">
        <f t="shared" si="18"/>
        <v/>
      </c>
      <c r="K187" s="80"/>
      <c r="L187" s="204"/>
      <c r="M187" s="204"/>
      <c r="N187" s="204"/>
      <c r="O187" s="115">
        <f t="shared" si="21"/>
        <v>0</v>
      </c>
      <c r="P187" s="100" t="str">
        <f t="shared" si="19"/>
        <v/>
      </c>
      <c r="Q187" s="235"/>
      <c r="R187" s="80"/>
      <c r="S187"/>
      <c r="T187"/>
      <c r="V187"/>
      <c r="X187" s="210"/>
      <c r="Y187" s="245" t="e">
        <f t="shared" si="20"/>
        <v>#DIV/0!</v>
      </c>
    </row>
    <row r="188" spans="2:25" x14ac:dyDescent="0.25">
      <c r="B188" s="67" t="str">
        <f>IF(Cosecha!B188&lt;&gt;"",Cosecha!B188,"")</f>
        <v/>
      </c>
      <c r="C188" s="67" t="str">
        <f>IF(Cosecha!B188&lt;&gt;"",Cosecha!D188,"")</f>
        <v/>
      </c>
      <c r="D188" s="70" t="str">
        <f>IF(Cosecha!B188&lt;&gt;"",Cosecha!E188,"")</f>
        <v/>
      </c>
      <c r="E188" s="70"/>
      <c r="F188" s="70" t="str">
        <f>IF(Cosecha!B188&lt;&gt;"",Cosecha!G188,"")</f>
        <v/>
      </c>
      <c r="G188" s="70" t="str">
        <f>IF(Cosecha!B188&lt;&gt;"",Cosecha!H188,"")</f>
        <v/>
      </c>
      <c r="H188" s="68"/>
      <c r="I188" s="70" t="str">
        <f t="shared" si="17"/>
        <v/>
      </c>
      <c r="J188" s="81" t="str">
        <f t="shared" si="18"/>
        <v/>
      </c>
      <c r="K188" s="80"/>
      <c r="L188" s="204"/>
      <c r="M188" s="204"/>
      <c r="N188" s="204"/>
      <c r="O188" s="70">
        <f t="shared" ref="O188:O190" si="22">H188-L188-N188</f>
        <v>0</v>
      </c>
      <c r="P188" s="100" t="str">
        <f t="shared" si="19"/>
        <v/>
      </c>
      <c r="Q188" s="235"/>
      <c r="R188" s="80"/>
      <c r="S188"/>
      <c r="T188"/>
      <c r="V188"/>
      <c r="X188" s="210"/>
      <c r="Y188" s="245" t="e">
        <f t="shared" si="20"/>
        <v>#DIV/0!</v>
      </c>
    </row>
    <row r="189" spans="2:25" x14ac:dyDescent="0.25">
      <c r="B189" s="67" t="str">
        <f>IF(Cosecha!B189&lt;&gt;"",Cosecha!B189,"")</f>
        <v/>
      </c>
      <c r="C189" s="67" t="str">
        <f>IF(Cosecha!B189&lt;&gt;"",Cosecha!D189,"")</f>
        <v/>
      </c>
      <c r="D189" s="70" t="str">
        <f>IF(Cosecha!B189&lt;&gt;"",Cosecha!E189,"")</f>
        <v/>
      </c>
      <c r="E189" s="70"/>
      <c r="F189" s="70" t="str">
        <f>IF(Cosecha!B189&lt;&gt;"",Cosecha!G189,"")</f>
        <v/>
      </c>
      <c r="G189" s="70" t="str">
        <f>IF(Cosecha!B189&lt;&gt;"",Cosecha!H189,"")</f>
        <v/>
      </c>
      <c r="H189" s="68"/>
      <c r="I189" s="70" t="str">
        <f t="shared" si="17"/>
        <v/>
      </c>
      <c r="J189" s="81" t="str">
        <f t="shared" si="18"/>
        <v/>
      </c>
      <c r="K189" s="80"/>
      <c r="L189" s="204"/>
      <c r="M189" s="204"/>
      <c r="N189" s="204"/>
      <c r="O189" s="70">
        <f t="shared" si="22"/>
        <v>0</v>
      </c>
      <c r="P189" s="100" t="str">
        <f t="shared" si="19"/>
        <v/>
      </c>
      <c r="Q189" s="235"/>
      <c r="R189" s="80"/>
      <c r="S189"/>
      <c r="T189"/>
      <c r="V189"/>
      <c r="X189" s="210"/>
      <c r="Y189" s="245" t="e">
        <f t="shared" si="20"/>
        <v>#DIV/0!</v>
      </c>
    </row>
    <row r="190" spans="2:25" x14ac:dyDescent="0.25">
      <c r="B190" s="67" t="str">
        <f>IF(Cosecha!B190&lt;&gt;"",Cosecha!B190,"")</f>
        <v/>
      </c>
      <c r="C190" s="67" t="str">
        <f>IF(Cosecha!B190&lt;&gt;"",Cosecha!D190,"")</f>
        <v/>
      </c>
      <c r="D190" s="70" t="str">
        <f>IF(Cosecha!B190&lt;&gt;"",Cosecha!E190,"")</f>
        <v/>
      </c>
      <c r="E190" s="70"/>
      <c r="F190" s="70" t="str">
        <f>IF(Cosecha!B190&lt;&gt;"",Cosecha!G190,"")</f>
        <v/>
      </c>
      <c r="G190" s="70" t="str">
        <f>IF(Cosecha!B190&lt;&gt;"",Cosecha!H190,"")</f>
        <v/>
      </c>
      <c r="H190" s="68"/>
      <c r="I190" s="70" t="str">
        <f t="shared" si="17"/>
        <v/>
      </c>
      <c r="J190" s="81" t="str">
        <f t="shared" si="18"/>
        <v/>
      </c>
      <c r="K190" s="80"/>
      <c r="L190" s="204"/>
      <c r="M190" s="204"/>
      <c r="N190" s="204"/>
      <c r="O190" s="70">
        <f t="shared" si="22"/>
        <v>0</v>
      </c>
      <c r="P190" s="100" t="str">
        <f t="shared" si="19"/>
        <v/>
      </c>
      <c r="Q190" s="235"/>
      <c r="R190" s="80"/>
      <c r="S190"/>
      <c r="T190"/>
      <c r="V190"/>
      <c r="X190" s="210"/>
      <c r="Y190" s="245" t="e">
        <f t="shared" si="20"/>
        <v>#DIV/0!</v>
      </c>
    </row>
    <row r="191" spans="2:25" x14ac:dyDescent="0.25">
      <c r="B191" s="67" t="str">
        <f>IF(Cosecha!B191&lt;&gt;"",Cosecha!B191,"")</f>
        <v/>
      </c>
      <c r="C191" s="67" t="str">
        <f>IF(Cosecha!B191&lt;&gt;"",Cosecha!D191,"")</f>
        <v/>
      </c>
      <c r="D191" s="70" t="str">
        <f>IF(Cosecha!B191&lt;&gt;"",Cosecha!E191,"")</f>
        <v/>
      </c>
      <c r="E191" s="70"/>
      <c r="F191" s="70" t="str">
        <f>IF(Cosecha!B191&lt;&gt;"",Cosecha!G191,"")</f>
        <v/>
      </c>
      <c r="G191" s="70" t="str">
        <f>IF(Cosecha!B191&lt;&gt;"",Cosecha!H191,"")</f>
        <v/>
      </c>
      <c r="H191" s="68"/>
      <c r="I191" s="70" t="str">
        <f t="shared" ref="I191:I200" si="23">IF(H191&lt;&gt;"",H191-G191,"")</f>
        <v/>
      </c>
      <c r="J191" s="81" t="str">
        <f t="shared" ref="J191:J200" si="24">IF(H191&lt;&gt;"",I191/G191,"")</f>
        <v/>
      </c>
      <c r="K191" s="80"/>
      <c r="L191" s="204"/>
      <c r="M191" s="204"/>
      <c r="N191" s="204"/>
      <c r="O191" s="70">
        <f t="shared" ref="O191:O200" si="25">H191-L191-N191</f>
        <v>0</v>
      </c>
      <c r="P191" s="100" t="str">
        <f t="shared" ref="P191:P200" si="26">IF(H191&lt;&gt;"","",G191)</f>
        <v/>
      </c>
      <c r="Q191" s="235"/>
      <c r="R191" s="80"/>
      <c r="S191"/>
      <c r="T191"/>
      <c r="V191"/>
      <c r="X191" s="210"/>
      <c r="Y191" s="245" t="e">
        <f t="shared" ref="Y191:Y200" si="27">N191/H191</f>
        <v>#DIV/0!</v>
      </c>
    </row>
    <row r="192" spans="2:25" x14ac:dyDescent="0.25">
      <c r="B192" s="67" t="str">
        <f>IF(Cosecha!B192&lt;&gt;"",Cosecha!B192,"")</f>
        <v/>
      </c>
      <c r="C192" s="67" t="str">
        <f>IF(Cosecha!B192&lt;&gt;"",Cosecha!D192,"")</f>
        <v/>
      </c>
      <c r="D192" s="70" t="str">
        <f>IF(Cosecha!B192&lt;&gt;"",Cosecha!E192,"")</f>
        <v/>
      </c>
      <c r="E192" s="70"/>
      <c r="F192" s="70" t="str">
        <f>IF(Cosecha!B192&lt;&gt;"",Cosecha!G192,"")</f>
        <v/>
      </c>
      <c r="G192" s="70" t="str">
        <f>IF(Cosecha!B192&lt;&gt;"",Cosecha!H192,"")</f>
        <v/>
      </c>
      <c r="H192" s="68"/>
      <c r="I192" s="70" t="str">
        <f t="shared" si="23"/>
        <v/>
      </c>
      <c r="J192" s="81" t="str">
        <f t="shared" si="24"/>
        <v/>
      </c>
      <c r="K192" s="80"/>
      <c r="L192" s="204"/>
      <c r="M192" s="204"/>
      <c r="N192" s="204"/>
      <c r="O192" s="70">
        <f t="shared" si="25"/>
        <v>0</v>
      </c>
      <c r="P192" s="100" t="str">
        <f t="shared" si="26"/>
        <v/>
      </c>
      <c r="Q192" s="235"/>
      <c r="R192" s="80"/>
      <c r="S192"/>
      <c r="T192"/>
      <c r="V192"/>
      <c r="X192" s="210"/>
      <c r="Y192" s="245" t="e">
        <f t="shared" si="27"/>
        <v>#DIV/0!</v>
      </c>
    </row>
    <row r="193" spans="2:25" x14ac:dyDescent="0.25">
      <c r="B193" s="67" t="str">
        <f>IF(Cosecha!B193&lt;&gt;"",Cosecha!B193,"")</f>
        <v/>
      </c>
      <c r="C193" s="67" t="str">
        <f>IF(Cosecha!B193&lt;&gt;"",Cosecha!D193,"")</f>
        <v/>
      </c>
      <c r="D193" s="115" t="str">
        <f>IF(Cosecha!B193&lt;&gt;"",Cosecha!E193,"")</f>
        <v/>
      </c>
      <c r="E193" s="115"/>
      <c r="F193" s="70" t="str">
        <f>IF(Cosecha!B193&lt;&gt;"",Cosecha!G193,"")</f>
        <v/>
      </c>
      <c r="G193" s="70" t="str">
        <f>IF(Cosecha!B193&lt;&gt;"",Cosecha!H193,"")</f>
        <v/>
      </c>
      <c r="H193" s="68"/>
      <c r="I193" s="70" t="str">
        <f t="shared" si="23"/>
        <v/>
      </c>
      <c r="J193" s="81" t="str">
        <f t="shared" si="24"/>
        <v/>
      </c>
      <c r="K193" s="80"/>
      <c r="L193" s="204"/>
      <c r="M193" s="204"/>
      <c r="N193" s="204"/>
      <c r="O193" s="70">
        <f t="shared" si="25"/>
        <v>0</v>
      </c>
      <c r="P193" s="100" t="str">
        <f t="shared" si="26"/>
        <v/>
      </c>
      <c r="Q193" s="235"/>
      <c r="R193" s="80"/>
      <c r="S193"/>
      <c r="T193"/>
      <c r="V193"/>
      <c r="X193" s="210"/>
      <c r="Y193" s="245" t="e">
        <f t="shared" si="27"/>
        <v>#DIV/0!</v>
      </c>
    </row>
    <row r="194" spans="2:25" x14ac:dyDescent="0.25">
      <c r="B194" s="67" t="str">
        <f>IF(Cosecha!B194&lt;&gt;"",Cosecha!B194,"")</f>
        <v/>
      </c>
      <c r="C194" s="67" t="str">
        <f>IF(Cosecha!B194&lt;&gt;"",Cosecha!D194,"")</f>
        <v/>
      </c>
      <c r="D194" s="70" t="str">
        <f>IF(Cosecha!B194&lt;&gt;"",Cosecha!E194,"")</f>
        <v/>
      </c>
      <c r="E194" s="70"/>
      <c r="F194" s="70" t="str">
        <f>IF(Cosecha!B194&lt;&gt;"",Cosecha!G194,"")</f>
        <v/>
      </c>
      <c r="G194" s="70" t="str">
        <f>IF(Cosecha!B194&lt;&gt;"",Cosecha!H194,"")</f>
        <v/>
      </c>
      <c r="H194" s="68"/>
      <c r="I194" s="70" t="str">
        <f t="shared" si="23"/>
        <v/>
      </c>
      <c r="J194" s="81" t="str">
        <f t="shared" si="24"/>
        <v/>
      </c>
      <c r="K194" s="80"/>
      <c r="L194" s="204"/>
      <c r="M194" s="204"/>
      <c r="N194" s="204"/>
      <c r="O194" s="70">
        <f t="shared" si="25"/>
        <v>0</v>
      </c>
      <c r="P194" s="100" t="str">
        <f t="shared" si="26"/>
        <v/>
      </c>
      <c r="Q194" s="235"/>
      <c r="R194" s="80"/>
      <c r="S194"/>
      <c r="T194"/>
      <c r="V194"/>
      <c r="X194" s="210"/>
      <c r="Y194" s="245" t="e">
        <f t="shared" si="27"/>
        <v>#DIV/0!</v>
      </c>
    </row>
    <row r="195" spans="2:25" x14ac:dyDescent="0.25">
      <c r="B195" s="67" t="str">
        <f>IF(Cosecha!B195&lt;&gt;"",Cosecha!B195,"")</f>
        <v/>
      </c>
      <c r="C195" s="67" t="str">
        <f>IF(Cosecha!B195&lt;&gt;"",Cosecha!D195,"")</f>
        <v/>
      </c>
      <c r="D195" s="70" t="str">
        <f>IF(Cosecha!B195&lt;&gt;"",Cosecha!E195,"")</f>
        <v/>
      </c>
      <c r="E195" s="70"/>
      <c r="F195" s="70" t="str">
        <f>IF(Cosecha!B195&lt;&gt;"",Cosecha!G195,"")</f>
        <v/>
      </c>
      <c r="G195" s="70" t="str">
        <f>IF(Cosecha!B195&lt;&gt;"",Cosecha!H195,"")</f>
        <v/>
      </c>
      <c r="H195" s="68"/>
      <c r="I195" s="70" t="str">
        <f t="shared" si="23"/>
        <v/>
      </c>
      <c r="J195" s="81" t="str">
        <f t="shared" si="24"/>
        <v/>
      </c>
      <c r="K195" s="80"/>
      <c r="L195" s="204"/>
      <c r="M195" s="204"/>
      <c r="N195" s="204"/>
      <c r="O195" s="70">
        <f t="shared" si="25"/>
        <v>0</v>
      </c>
      <c r="P195" s="100" t="str">
        <f t="shared" si="26"/>
        <v/>
      </c>
      <c r="Q195" s="235"/>
      <c r="R195" s="80"/>
      <c r="S195"/>
      <c r="T195"/>
      <c r="V195"/>
      <c r="X195" s="210"/>
      <c r="Y195" s="245" t="e">
        <f t="shared" si="27"/>
        <v>#DIV/0!</v>
      </c>
    </row>
    <row r="196" spans="2:25" x14ac:dyDescent="0.25">
      <c r="B196" s="67" t="str">
        <f>IF(Cosecha!B196&lt;&gt;"",Cosecha!B196,"")</f>
        <v/>
      </c>
      <c r="C196" s="67" t="str">
        <f>IF(Cosecha!B196&lt;&gt;"",Cosecha!D196,"")</f>
        <v/>
      </c>
      <c r="D196" s="70" t="str">
        <f>IF(Cosecha!B196&lt;&gt;"",Cosecha!E196,"")</f>
        <v/>
      </c>
      <c r="E196" s="70"/>
      <c r="F196" s="70" t="str">
        <f>IF(Cosecha!B196&lt;&gt;"",Cosecha!G196,"")</f>
        <v/>
      </c>
      <c r="G196" s="70" t="str">
        <f>IF(Cosecha!B196&lt;&gt;"",Cosecha!H196,"")</f>
        <v/>
      </c>
      <c r="H196" s="68"/>
      <c r="I196" s="70" t="str">
        <f t="shared" si="23"/>
        <v/>
      </c>
      <c r="J196" s="81" t="str">
        <f t="shared" si="24"/>
        <v/>
      </c>
      <c r="K196" s="80"/>
      <c r="L196" s="204"/>
      <c r="M196" s="204"/>
      <c r="N196" s="204"/>
      <c r="O196" s="70">
        <f t="shared" si="25"/>
        <v>0</v>
      </c>
      <c r="P196" s="100" t="str">
        <f t="shared" si="26"/>
        <v/>
      </c>
      <c r="Q196" s="235"/>
      <c r="R196" s="80"/>
      <c r="S196"/>
      <c r="T196"/>
      <c r="V196"/>
      <c r="X196" s="210"/>
      <c r="Y196" s="245" t="e">
        <f t="shared" si="27"/>
        <v>#DIV/0!</v>
      </c>
    </row>
    <row r="197" spans="2:25" x14ac:dyDescent="0.25">
      <c r="B197" s="67" t="str">
        <f>IF(Cosecha!B197&lt;&gt;"",Cosecha!B197,"")</f>
        <v/>
      </c>
      <c r="C197" s="67" t="str">
        <f>IF(Cosecha!B197&lt;&gt;"",Cosecha!D197,"")</f>
        <v/>
      </c>
      <c r="D197" s="70" t="str">
        <f>IF(Cosecha!B197&lt;&gt;"",Cosecha!E197,"")</f>
        <v/>
      </c>
      <c r="E197" s="70"/>
      <c r="F197" s="70" t="str">
        <f>IF(Cosecha!B197&lt;&gt;"",Cosecha!G197,"")</f>
        <v/>
      </c>
      <c r="G197" s="70" t="str">
        <f>IF(Cosecha!B197&lt;&gt;"",Cosecha!H197,"")</f>
        <v/>
      </c>
      <c r="H197" s="68"/>
      <c r="I197" s="70" t="str">
        <f t="shared" si="23"/>
        <v/>
      </c>
      <c r="J197" s="81" t="str">
        <f t="shared" si="24"/>
        <v/>
      </c>
      <c r="K197" s="80"/>
      <c r="L197" s="204"/>
      <c r="M197" s="204"/>
      <c r="N197" s="204"/>
      <c r="O197" s="70">
        <f t="shared" si="25"/>
        <v>0</v>
      </c>
      <c r="P197" s="100" t="str">
        <f t="shared" si="26"/>
        <v/>
      </c>
      <c r="Q197" s="235"/>
      <c r="R197" s="80"/>
      <c r="S197"/>
      <c r="T197"/>
      <c r="V197"/>
      <c r="X197" s="210"/>
      <c r="Y197" s="245" t="e">
        <f t="shared" si="27"/>
        <v>#DIV/0!</v>
      </c>
    </row>
    <row r="198" spans="2:25" x14ac:dyDescent="0.25">
      <c r="B198" s="67" t="str">
        <f>IF(Cosecha!B198&lt;&gt;"",Cosecha!B198,"")</f>
        <v/>
      </c>
      <c r="C198" s="67" t="str">
        <f>IF(Cosecha!B198&lt;&gt;"",Cosecha!D198,"")</f>
        <v/>
      </c>
      <c r="D198" s="70" t="str">
        <f>IF(Cosecha!B198&lt;&gt;"",Cosecha!E198,"")</f>
        <v/>
      </c>
      <c r="E198" s="70"/>
      <c r="F198" s="70" t="str">
        <f>IF(Cosecha!B198&lt;&gt;"",Cosecha!G198,"")</f>
        <v/>
      </c>
      <c r="G198" s="70" t="str">
        <f>IF(Cosecha!B198&lt;&gt;"",Cosecha!H198,"")</f>
        <v/>
      </c>
      <c r="H198" s="68"/>
      <c r="I198" s="70" t="str">
        <f t="shared" si="23"/>
        <v/>
      </c>
      <c r="J198" s="81" t="str">
        <f t="shared" si="24"/>
        <v/>
      </c>
      <c r="K198" s="80"/>
      <c r="L198" s="204"/>
      <c r="M198" s="204"/>
      <c r="N198" s="204"/>
      <c r="O198" s="70">
        <f t="shared" si="25"/>
        <v>0</v>
      </c>
      <c r="P198" s="100" t="str">
        <f t="shared" si="26"/>
        <v/>
      </c>
      <c r="Q198" s="235"/>
      <c r="R198" s="80"/>
      <c r="S198"/>
      <c r="T198"/>
      <c r="V198"/>
      <c r="X198" s="210"/>
      <c r="Y198" s="245" t="e">
        <f t="shared" si="27"/>
        <v>#DIV/0!</v>
      </c>
    </row>
    <row r="199" spans="2:25" x14ac:dyDescent="0.25">
      <c r="B199" s="67" t="str">
        <f>IF(Cosecha!B199&lt;&gt;"",Cosecha!B199,"")</f>
        <v/>
      </c>
      <c r="C199" s="67" t="str">
        <f>IF(Cosecha!B199&lt;&gt;"",Cosecha!D199,"")</f>
        <v/>
      </c>
      <c r="D199" s="115" t="str">
        <f>IF(Cosecha!B199&lt;&gt;"",Cosecha!E199,"")</f>
        <v/>
      </c>
      <c r="E199" s="115"/>
      <c r="F199" s="70" t="str">
        <f>IF(Cosecha!B199&lt;&gt;"",Cosecha!G199,"")</f>
        <v/>
      </c>
      <c r="G199" s="70" t="str">
        <f>IF(Cosecha!B199&lt;&gt;"",Cosecha!H199,"")</f>
        <v/>
      </c>
      <c r="H199" s="68"/>
      <c r="I199" s="70" t="str">
        <f t="shared" si="23"/>
        <v/>
      </c>
      <c r="J199" s="81" t="str">
        <f t="shared" si="24"/>
        <v/>
      </c>
      <c r="K199" s="80"/>
      <c r="L199" s="204"/>
      <c r="M199" s="204"/>
      <c r="N199" s="204"/>
      <c r="O199" s="70">
        <f t="shared" si="25"/>
        <v>0</v>
      </c>
      <c r="P199" s="100" t="str">
        <f t="shared" si="26"/>
        <v/>
      </c>
      <c r="Q199" s="235"/>
      <c r="R199" s="80"/>
      <c r="S199"/>
      <c r="T199"/>
      <c r="V199"/>
      <c r="X199" s="210"/>
      <c r="Y199" s="245" t="e">
        <f t="shared" si="27"/>
        <v>#DIV/0!</v>
      </c>
    </row>
    <row r="200" spans="2:25" x14ac:dyDescent="0.25">
      <c r="B200" s="67" t="str">
        <f>IF(Cosecha!B200&lt;&gt;"",Cosecha!B200,"")</f>
        <v/>
      </c>
      <c r="C200" s="67" t="str">
        <f>IF(Cosecha!B200&lt;&gt;"",Cosecha!D200,"")</f>
        <v/>
      </c>
      <c r="D200" s="70" t="str">
        <f>IF(Cosecha!B200&lt;&gt;"",Cosecha!E200,"")</f>
        <v/>
      </c>
      <c r="E200" s="70"/>
      <c r="F200" s="70" t="str">
        <f>IF(Cosecha!B200&lt;&gt;"",Cosecha!G200,"")</f>
        <v/>
      </c>
      <c r="G200" s="70" t="str">
        <f>IF(Cosecha!B200&lt;&gt;"",Cosecha!H200,"")</f>
        <v/>
      </c>
      <c r="H200" s="68"/>
      <c r="I200" s="70" t="str">
        <f t="shared" si="23"/>
        <v/>
      </c>
      <c r="J200" s="81" t="str">
        <f t="shared" si="24"/>
        <v/>
      </c>
      <c r="K200" s="80"/>
      <c r="L200" s="204"/>
      <c r="M200" s="204"/>
      <c r="N200" s="204"/>
      <c r="O200" s="70">
        <f t="shared" si="25"/>
        <v>0</v>
      </c>
      <c r="P200" s="100" t="str">
        <f t="shared" si="26"/>
        <v/>
      </c>
      <c r="Q200" s="235"/>
      <c r="R200" s="80"/>
      <c r="S200"/>
      <c r="T200"/>
      <c r="V200"/>
      <c r="X200" s="210"/>
      <c r="Y200" s="245" t="e">
        <f t="shared" si="27"/>
        <v>#DIV/0!</v>
      </c>
    </row>
  </sheetData>
  <autoFilter ref="A2:X200">
    <filterColumn colId="8" showButton="0"/>
  </autoFilter>
  <mergeCells count="6">
    <mergeCell ref="I2:J2"/>
    <mergeCell ref="B21:B22"/>
    <mergeCell ref="C21:C22"/>
    <mergeCell ref="D21:D22"/>
    <mergeCell ref="F21:F22"/>
    <mergeCell ref="E21:E22"/>
  </mergeCells>
  <conditionalFormatting sqref="K3:K1048576">
    <cfRule type="cellIs" dxfId="0" priority="2" operator="greaterThan">
      <formula>"13.5%"</formula>
    </cfRule>
  </conditionalFormatting>
  <pageMargins left="7.0000000000000007E-2" right="0.56000000000000005" top="0.12" bottom="0.12" header="0.31496062992125984" footer="0.31496062992125984"/>
  <pageSetup paperSize="9" scale="6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M24"/>
  <sheetViews>
    <sheetView view="pageBreakPreview" zoomScale="60" zoomScaleNormal="100" workbookViewId="0">
      <selection activeCell="L14" sqref="L14"/>
    </sheetView>
  </sheetViews>
  <sheetFormatPr baseColWidth="10" defaultRowHeight="15" x14ac:dyDescent="0.25"/>
  <cols>
    <col min="1" max="1" width="3" customWidth="1"/>
    <col min="2" max="2" width="26.7109375" bestFit="1" customWidth="1"/>
    <col min="3" max="4" width="15.28515625" bestFit="1" customWidth="1"/>
    <col min="5" max="5" width="15" bestFit="1" customWidth="1"/>
    <col min="6" max="6" width="18.42578125" bestFit="1" customWidth="1"/>
    <col min="7" max="7" width="6.42578125" bestFit="1" customWidth="1"/>
    <col min="8" max="8" width="12.42578125" bestFit="1" customWidth="1"/>
    <col min="9" max="9" width="13.140625" bestFit="1" customWidth="1"/>
    <col min="10" max="10" width="12.5703125" bestFit="1" customWidth="1"/>
    <col min="11" max="11" width="14.42578125" bestFit="1" customWidth="1"/>
    <col min="12" max="12" width="14.140625" customWidth="1"/>
    <col min="13" max="13" width="11.85546875" bestFit="1" customWidth="1"/>
  </cols>
  <sheetData>
    <row r="2" spans="2:13" ht="32.25" customHeight="1" x14ac:dyDescent="0.55000000000000004">
      <c r="B2" s="442" t="s">
        <v>73</v>
      </c>
      <c r="C2" s="443"/>
      <c r="D2" s="443"/>
      <c r="E2" s="443"/>
      <c r="F2" s="444"/>
    </row>
    <row r="3" spans="2:13" ht="32.25" customHeight="1" x14ac:dyDescent="0.25">
      <c r="B3" s="139" t="s">
        <v>3</v>
      </c>
      <c r="C3" s="139" t="s">
        <v>42</v>
      </c>
      <c r="D3" s="139" t="s">
        <v>43</v>
      </c>
      <c r="E3" s="139" t="s">
        <v>44</v>
      </c>
      <c r="F3" s="139" t="s">
        <v>45</v>
      </c>
      <c r="H3" s="139" t="s">
        <v>26</v>
      </c>
      <c r="I3" s="140" t="s">
        <v>47</v>
      </c>
      <c r="J3" s="140" t="s">
        <v>48</v>
      </c>
      <c r="K3" s="140" t="s">
        <v>49</v>
      </c>
    </row>
    <row r="4" spans="2:13" x14ac:dyDescent="0.25">
      <c r="B4" s="83"/>
      <c r="C4" s="93"/>
      <c r="D4" s="94"/>
      <c r="E4" s="94"/>
      <c r="F4" s="94">
        <f>D4-E4</f>
        <v>0</v>
      </c>
      <c r="H4" s="88"/>
      <c r="I4" s="86"/>
      <c r="J4" s="91"/>
      <c r="K4" s="89"/>
    </row>
    <row r="5" spans="2:13" x14ac:dyDescent="0.25">
      <c r="B5" s="83"/>
      <c r="C5" s="93"/>
      <c r="D5" s="94"/>
      <c r="E5" s="121"/>
      <c r="F5" s="94">
        <f t="shared" ref="F5:F10" si="0">D5-E5</f>
        <v>0</v>
      </c>
      <c r="H5" s="88"/>
      <c r="I5" s="86"/>
      <c r="J5" s="91"/>
      <c r="K5" s="89"/>
    </row>
    <row r="6" spans="2:13" x14ac:dyDescent="0.25">
      <c r="B6" s="83"/>
      <c r="C6" s="93"/>
      <c r="D6" s="94"/>
      <c r="E6" s="94"/>
      <c r="F6" s="94">
        <f t="shared" si="0"/>
        <v>0</v>
      </c>
      <c r="H6" s="88"/>
      <c r="I6" s="86"/>
      <c r="J6" s="91"/>
      <c r="K6" s="89"/>
      <c r="M6" s="116"/>
    </row>
    <row r="7" spans="2:13" x14ac:dyDescent="0.25">
      <c r="B7" s="83"/>
      <c r="C7" s="93"/>
      <c r="D7" s="94"/>
      <c r="E7" s="94"/>
      <c r="F7" s="94">
        <f t="shared" si="0"/>
        <v>0</v>
      </c>
      <c r="H7" s="88"/>
      <c r="I7" s="86"/>
      <c r="J7" s="91"/>
      <c r="K7" s="89"/>
    </row>
    <row r="8" spans="2:13" x14ac:dyDescent="0.25">
      <c r="B8" s="83"/>
      <c r="C8" s="93"/>
      <c r="D8" s="94"/>
      <c r="E8" s="94"/>
      <c r="F8" s="94">
        <f t="shared" si="0"/>
        <v>0</v>
      </c>
      <c r="H8" s="88"/>
      <c r="I8" s="86"/>
      <c r="J8" s="91"/>
      <c r="K8" s="89"/>
    </row>
    <row r="9" spans="2:13" x14ac:dyDescent="0.25">
      <c r="B9" s="83"/>
      <c r="C9" s="93"/>
      <c r="D9" s="94"/>
      <c r="E9" s="94"/>
      <c r="F9" s="94">
        <f t="shared" si="0"/>
        <v>0</v>
      </c>
      <c r="H9" s="88"/>
      <c r="I9" s="86"/>
      <c r="J9" s="91"/>
      <c r="K9" s="89"/>
    </row>
    <row r="10" spans="2:13" x14ac:dyDescent="0.25">
      <c r="B10" s="83"/>
      <c r="C10" s="93"/>
      <c r="D10" s="94"/>
      <c r="E10" s="94"/>
      <c r="F10" s="94">
        <f t="shared" si="0"/>
        <v>0</v>
      </c>
      <c r="H10" s="88"/>
      <c r="I10" s="86"/>
      <c r="J10" s="91"/>
      <c r="K10" s="89"/>
    </row>
    <row r="11" spans="2:13" x14ac:dyDescent="0.25">
      <c r="B11" s="84"/>
      <c r="C11" s="95">
        <f>SUM(C4:C10)</f>
        <v>0</v>
      </c>
      <c r="D11" s="95">
        <f>SUM(D4:D10)</f>
        <v>0</v>
      </c>
      <c r="E11" s="95">
        <f>SUM(E4:E10)</f>
        <v>0</v>
      </c>
      <c r="F11" s="96">
        <f>SUM(F4:F10)</f>
        <v>0</v>
      </c>
      <c r="H11" s="87">
        <f>SUM(H4:H10)</f>
        <v>0</v>
      </c>
      <c r="I11" s="87">
        <f>SUM(I4:I10)</f>
        <v>0</v>
      </c>
      <c r="J11" s="92">
        <f>SUM(J4:J10)</f>
        <v>0</v>
      </c>
      <c r="K11" s="90">
        <f>F11-J11</f>
        <v>0</v>
      </c>
    </row>
    <row r="13" spans="2:13" x14ac:dyDescent="0.25">
      <c r="B13" s="141" t="s">
        <v>3</v>
      </c>
      <c r="C13" s="141" t="s">
        <v>28</v>
      </c>
      <c r="D13" s="141" t="s">
        <v>50</v>
      </c>
      <c r="E13" s="141" t="s">
        <v>52</v>
      </c>
      <c r="F13" s="141" t="s">
        <v>52</v>
      </c>
      <c r="G13" s="141" t="s">
        <v>54</v>
      </c>
      <c r="H13" s="141" t="s">
        <v>26</v>
      </c>
      <c r="I13" s="141" t="s">
        <v>53</v>
      </c>
      <c r="J13" s="141" t="s">
        <v>55</v>
      </c>
      <c r="K13" s="142" t="s">
        <v>56</v>
      </c>
    </row>
    <row r="14" spans="2:13" x14ac:dyDescent="0.25">
      <c r="B14" s="97"/>
      <c r="C14" s="67"/>
      <c r="D14" s="147"/>
      <c r="E14" s="101"/>
      <c r="F14" s="102"/>
      <c r="G14" s="80"/>
      <c r="H14" s="103"/>
      <c r="I14" s="103">
        <f t="shared" ref="I14:I23" si="1">D14/1000*E14</f>
        <v>0</v>
      </c>
      <c r="J14" s="104">
        <f t="shared" ref="J14:J23" si="2">I14-(H14*D14/1000)-I14*G14</f>
        <v>0</v>
      </c>
      <c r="K14" s="97"/>
    </row>
    <row r="15" spans="2:13" x14ac:dyDescent="0.25">
      <c r="B15" s="97"/>
      <c r="C15" s="67"/>
      <c r="D15" s="147"/>
      <c r="E15" s="101"/>
      <c r="F15" s="102"/>
      <c r="G15" s="80"/>
      <c r="H15" s="103"/>
      <c r="I15" s="103">
        <f t="shared" si="1"/>
        <v>0</v>
      </c>
      <c r="J15" s="104">
        <f t="shared" si="2"/>
        <v>0</v>
      </c>
      <c r="K15" s="97"/>
    </row>
    <row r="16" spans="2:13" x14ac:dyDescent="0.25">
      <c r="B16" s="97"/>
      <c r="C16" s="67"/>
      <c r="D16" s="147"/>
      <c r="E16" s="101"/>
      <c r="F16" s="102"/>
      <c r="G16" s="80"/>
      <c r="H16" s="103"/>
      <c r="I16" s="103">
        <f t="shared" si="1"/>
        <v>0</v>
      </c>
      <c r="J16" s="104">
        <f t="shared" si="2"/>
        <v>0</v>
      </c>
      <c r="K16" s="97"/>
    </row>
    <row r="17" spans="2:11" x14ac:dyDescent="0.25">
      <c r="B17" s="97"/>
      <c r="C17" s="67"/>
      <c r="D17" s="147"/>
      <c r="E17" s="113"/>
      <c r="F17" s="102"/>
      <c r="G17" s="80"/>
      <c r="H17" s="103"/>
      <c r="I17" s="103">
        <f t="shared" si="1"/>
        <v>0</v>
      </c>
      <c r="J17" s="104">
        <f t="shared" si="2"/>
        <v>0</v>
      </c>
      <c r="K17" s="97"/>
    </row>
    <row r="18" spans="2:11" x14ac:dyDescent="0.25">
      <c r="B18" s="97"/>
      <c r="C18" s="67"/>
      <c r="D18" s="147"/>
      <c r="E18" s="101"/>
      <c r="F18" s="102"/>
      <c r="G18" s="80"/>
      <c r="H18" s="103"/>
      <c r="I18" s="103">
        <f t="shared" si="1"/>
        <v>0</v>
      </c>
      <c r="J18" s="104">
        <f t="shared" si="2"/>
        <v>0</v>
      </c>
      <c r="K18" s="97"/>
    </row>
    <row r="19" spans="2:11" x14ac:dyDescent="0.25">
      <c r="B19" s="97"/>
      <c r="C19" s="67"/>
      <c r="D19" s="147"/>
      <c r="E19" s="101"/>
      <c r="F19" s="102"/>
      <c r="G19" s="80"/>
      <c r="H19" s="103"/>
      <c r="I19" s="103">
        <f t="shared" si="1"/>
        <v>0</v>
      </c>
      <c r="J19" s="104">
        <f t="shared" si="2"/>
        <v>0</v>
      </c>
      <c r="K19" s="97"/>
    </row>
    <row r="20" spans="2:11" x14ac:dyDescent="0.25">
      <c r="B20" s="97"/>
      <c r="C20" s="67"/>
      <c r="D20" s="147"/>
      <c r="E20" s="101"/>
      <c r="F20" s="102"/>
      <c r="G20" s="80"/>
      <c r="H20" s="103"/>
      <c r="I20" s="103">
        <f t="shared" si="1"/>
        <v>0</v>
      </c>
      <c r="J20" s="104">
        <f t="shared" si="2"/>
        <v>0</v>
      </c>
      <c r="K20" s="97"/>
    </row>
    <row r="21" spans="2:11" x14ac:dyDescent="0.25">
      <c r="B21" s="97"/>
      <c r="C21" s="67"/>
      <c r="D21" s="147"/>
      <c r="E21" s="101"/>
      <c r="F21" s="102"/>
      <c r="G21" s="80"/>
      <c r="H21" s="103"/>
      <c r="I21" s="103">
        <f t="shared" si="1"/>
        <v>0</v>
      </c>
      <c r="J21" s="104">
        <f t="shared" si="2"/>
        <v>0</v>
      </c>
      <c r="K21" s="97"/>
    </row>
    <row r="22" spans="2:11" x14ac:dyDescent="0.25">
      <c r="B22" s="97"/>
      <c r="C22" s="67"/>
      <c r="D22" s="147"/>
      <c r="E22" s="101"/>
      <c r="F22" s="102"/>
      <c r="G22" s="80"/>
      <c r="H22" s="103"/>
      <c r="I22" s="103">
        <f t="shared" si="1"/>
        <v>0</v>
      </c>
      <c r="J22" s="104">
        <f t="shared" si="2"/>
        <v>0</v>
      </c>
      <c r="K22" s="97"/>
    </row>
    <row r="23" spans="2:11" x14ac:dyDescent="0.25">
      <c r="B23" s="75"/>
      <c r="C23" s="68"/>
      <c r="D23" s="94"/>
      <c r="E23" s="101"/>
      <c r="F23" s="102"/>
      <c r="G23" s="80"/>
      <c r="H23" s="103"/>
      <c r="I23" s="103">
        <f t="shared" si="1"/>
        <v>0</v>
      </c>
      <c r="J23" s="104">
        <f t="shared" si="2"/>
        <v>0</v>
      </c>
      <c r="K23" s="97"/>
    </row>
    <row r="24" spans="2:11" x14ac:dyDescent="0.25">
      <c r="D24" s="98">
        <f>SUM(D14:D23)</f>
        <v>0</v>
      </c>
      <c r="F24" s="445" t="s">
        <v>74</v>
      </c>
      <c r="G24" s="445"/>
      <c r="H24" s="445"/>
      <c r="I24" s="149" t="e">
        <f>SUM(I14:I23)/(D24/1000)</f>
        <v>#DIV/0!</v>
      </c>
      <c r="J24" s="149" t="e">
        <f>SUM(J14:J23)/(D24/1000)</f>
        <v>#DIV/0!</v>
      </c>
    </row>
  </sheetData>
  <mergeCells count="2">
    <mergeCell ref="B2:F2"/>
    <mergeCell ref="F24:H24"/>
  </mergeCells>
  <pageMargins left="0.70866141732283472" right="0.70866141732283472" top="0.74803149606299213" bottom="0.74803149606299213" header="0.31496062992125984" footer="0.31496062992125984"/>
  <pageSetup paperSize="9" scale="87" orientation="landscape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L36"/>
  <sheetViews>
    <sheetView view="pageBreakPreview" zoomScale="60" zoomScaleNormal="100" workbookViewId="0">
      <selection activeCell="F24" sqref="F24"/>
    </sheetView>
  </sheetViews>
  <sheetFormatPr baseColWidth="10" defaultRowHeight="15" x14ac:dyDescent="0.25"/>
  <cols>
    <col min="1" max="1" width="3" customWidth="1"/>
    <col min="2" max="2" width="26.7109375" bestFit="1" customWidth="1"/>
    <col min="3" max="3" width="16.28515625" bestFit="1" customWidth="1"/>
    <col min="4" max="4" width="15.28515625" customWidth="1"/>
    <col min="5" max="5" width="16.28515625" bestFit="1" customWidth="1"/>
    <col min="6" max="6" width="17" bestFit="1" customWidth="1"/>
    <col min="7" max="7" width="18.5703125" bestFit="1" customWidth="1"/>
    <col min="8" max="8" width="13.28515625" bestFit="1" customWidth="1"/>
    <col min="9" max="10" width="15.140625" bestFit="1" customWidth="1"/>
    <col min="11" max="11" width="17.28515625" bestFit="1" customWidth="1"/>
    <col min="12" max="12" width="14.5703125" bestFit="1" customWidth="1"/>
    <col min="13" max="13" width="33.5703125" bestFit="1" customWidth="1"/>
  </cols>
  <sheetData>
    <row r="2" spans="2:12" ht="32.25" customHeight="1" x14ac:dyDescent="0.55000000000000004">
      <c r="B2" s="446" t="s">
        <v>46</v>
      </c>
      <c r="C2" s="447"/>
      <c r="D2" s="447"/>
      <c r="E2" s="447"/>
      <c r="F2" s="447"/>
      <c r="G2" s="448"/>
      <c r="I2" s="116"/>
    </row>
    <row r="3" spans="2:12" ht="32.25" customHeight="1" x14ac:dyDescent="0.25">
      <c r="B3" s="82" t="s">
        <v>3</v>
      </c>
      <c r="C3" s="82" t="s">
        <v>78</v>
      </c>
      <c r="D3" s="82" t="s">
        <v>128</v>
      </c>
      <c r="E3" s="82" t="s">
        <v>43</v>
      </c>
      <c r="F3" s="82" t="s">
        <v>44</v>
      </c>
      <c r="G3" s="82" t="s">
        <v>45</v>
      </c>
      <c r="I3" s="82" t="s">
        <v>26</v>
      </c>
      <c r="J3" s="85" t="s">
        <v>47</v>
      </c>
      <c r="K3" s="85" t="s">
        <v>48</v>
      </c>
      <c r="L3" s="85" t="s">
        <v>49</v>
      </c>
    </row>
    <row r="4" spans="2:12" x14ac:dyDescent="0.25">
      <c r="B4" s="246"/>
      <c r="C4" s="247"/>
      <c r="D4" s="247"/>
      <c r="E4" s="136"/>
      <c r="F4" s="136"/>
      <c r="G4" s="94">
        <f>E4-F4</f>
        <v>0</v>
      </c>
      <c r="I4" s="88"/>
      <c r="J4" s="86"/>
      <c r="K4" s="91"/>
      <c r="L4" s="89">
        <f t="shared" ref="L4:L13" si="0">G4-K4</f>
        <v>0</v>
      </c>
    </row>
    <row r="5" spans="2:12" x14ac:dyDescent="0.25">
      <c r="B5" s="246"/>
      <c r="C5" s="247"/>
      <c r="D5" s="247"/>
      <c r="E5" s="136"/>
      <c r="F5" s="136"/>
      <c r="G5" s="94">
        <f t="shared" ref="G5:G12" si="1">E5-F5</f>
        <v>0</v>
      </c>
      <c r="I5" s="88"/>
      <c r="J5" s="86"/>
      <c r="K5" s="91"/>
      <c r="L5" s="89">
        <f t="shared" si="0"/>
        <v>0</v>
      </c>
    </row>
    <row r="6" spans="2:12" x14ac:dyDescent="0.25">
      <c r="B6" s="246"/>
      <c r="C6" s="247"/>
      <c r="D6" s="247"/>
      <c r="E6" s="136"/>
      <c r="F6" s="136"/>
      <c r="G6" s="94">
        <f t="shared" si="1"/>
        <v>0</v>
      </c>
      <c r="I6" s="88"/>
      <c r="J6" s="86"/>
      <c r="K6" s="91"/>
      <c r="L6" s="89">
        <f t="shared" si="0"/>
        <v>0</v>
      </c>
    </row>
    <row r="7" spans="2:12" x14ac:dyDescent="0.25">
      <c r="B7" s="246"/>
      <c r="C7" s="247"/>
      <c r="D7" s="247"/>
      <c r="E7" s="136"/>
      <c r="F7" s="136"/>
      <c r="G7" s="94">
        <f t="shared" si="1"/>
        <v>0</v>
      </c>
      <c r="I7" s="88"/>
      <c r="J7" s="86"/>
      <c r="K7" s="91"/>
      <c r="L7" s="89">
        <f t="shared" si="0"/>
        <v>0</v>
      </c>
    </row>
    <row r="8" spans="2:12" x14ac:dyDescent="0.25">
      <c r="B8" s="246"/>
      <c r="C8" s="247"/>
      <c r="D8" s="247"/>
      <c r="E8" s="136"/>
      <c r="F8" s="136"/>
      <c r="G8" s="94">
        <f t="shared" si="1"/>
        <v>0</v>
      </c>
      <c r="I8" s="88"/>
      <c r="J8" s="86"/>
      <c r="K8" s="91"/>
      <c r="L8" s="89">
        <f t="shared" si="0"/>
        <v>0</v>
      </c>
    </row>
    <row r="9" spans="2:12" x14ac:dyDescent="0.25">
      <c r="B9" s="246"/>
      <c r="C9" s="247"/>
      <c r="D9" s="247"/>
      <c r="E9" s="136"/>
      <c r="F9" s="136"/>
      <c r="G9" s="94">
        <f t="shared" si="1"/>
        <v>0</v>
      </c>
      <c r="I9" s="88"/>
      <c r="J9" s="86"/>
      <c r="K9" s="91"/>
      <c r="L9" s="89"/>
    </row>
    <row r="10" spans="2:12" x14ac:dyDescent="0.25">
      <c r="B10" s="246"/>
      <c r="C10" s="247"/>
      <c r="D10" s="247"/>
      <c r="E10" s="136"/>
      <c r="F10" s="136"/>
      <c r="G10" s="94">
        <f t="shared" si="1"/>
        <v>0</v>
      </c>
      <c r="I10" s="88"/>
      <c r="J10" s="86"/>
      <c r="K10" s="91"/>
      <c r="L10" s="89">
        <f t="shared" si="0"/>
        <v>0</v>
      </c>
    </row>
    <row r="11" spans="2:12" x14ac:dyDescent="0.25">
      <c r="B11" s="246"/>
      <c r="C11" s="247"/>
      <c r="D11" s="247"/>
      <c r="E11" s="136"/>
      <c r="F11" s="136"/>
      <c r="G11" s="94">
        <f t="shared" si="1"/>
        <v>0</v>
      </c>
      <c r="I11" s="88"/>
      <c r="J11" s="86"/>
      <c r="K11" s="91"/>
      <c r="L11" s="89"/>
    </row>
    <row r="12" spans="2:12" x14ac:dyDescent="0.25">
      <c r="B12" s="246"/>
      <c r="C12" s="247"/>
      <c r="D12" s="247"/>
      <c r="E12" s="136"/>
      <c r="F12" s="136"/>
      <c r="G12" s="94">
        <f t="shared" si="1"/>
        <v>0</v>
      </c>
      <c r="I12" s="88"/>
      <c r="J12" s="86"/>
      <c r="K12" s="91"/>
      <c r="L12" s="89">
        <f t="shared" si="0"/>
        <v>0</v>
      </c>
    </row>
    <row r="13" spans="2:12" x14ac:dyDescent="0.25">
      <c r="B13" s="84"/>
      <c r="C13" s="95">
        <f>SUBTOTAL(9,C4:C12)</f>
        <v>0</v>
      </c>
      <c r="D13" s="95">
        <f>SUBTOTAL(9,D4:D12)</f>
        <v>0</v>
      </c>
      <c r="E13" s="95">
        <f>SUM(E4:E12)</f>
        <v>0</v>
      </c>
      <c r="F13" s="95">
        <f>SUM(F4:F12)</f>
        <v>0</v>
      </c>
      <c r="G13" s="96">
        <f>SUM(G4:G12)</f>
        <v>0</v>
      </c>
      <c r="I13" s="87">
        <f>SUM(I4:I12)</f>
        <v>0</v>
      </c>
      <c r="J13" s="87">
        <f>SUM(J4:J12)</f>
        <v>0</v>
      </c>
      <c r="K13" s="92">
        <f>SUM(K4:K12)</f>
        <v>0</v>
      </c>
      <c r="L13" s="90">
        <f t="shared" si="0"/>
        <v>0</v>
      </c>
    </row>
    <row r="14" spans="2:12" x14ac:dyDescent="0.25">
      <c r="B14" s="126"/>
      <c r="C14" s="127"/>
      <c r="D14" s="127"/>
      <c r="E14" s="127"/>
      <c r="F14" s="127"/>
      <c r="G14" s="127"/>
      <c r="I14" s="128"/>
      <c r="J14" s="128"/>
      <c r="K14" s="129"/>
      <c r="L14" s="130"/>
    </row>
    <row r="15" spans="2:12" x14ac:dyDescent="0.25">
      <c r="D15" s="116">
        <f>SUBTOTAL(9,D17:D35)</f>
        <v>0</v>
      </c>
      <c r="E15" s="237" t="e">
        <f>(D17*E17+D18*E18+D19*E19+D20*E20+D21*E21+D22*E22+D23*E23+D24*E24+D25*E25+D26*E26+D27*E27+D28*E28+D29*E29+D30*E30+D31*E31+D32*E32+D33*E33+D34*E34+D35*E35)/D15</f>
        <v>#DIV/0!</v>
      </c>
      <c r="I15" s="131">
        <f>SUBTOTAL(9,I17:I35)</f>
        <v>0</v>
      </c>
      <c r="J15" s="131">
        <f>SUBTOTAL(9,J17:J35)</f>
        <v>0</v>
      </c>
    </row>
    <row r="16" spans="2:12" x14ac:dyDescent="0.25">
      <c r="B16" s="105" t="s">
        <v>3</v>
      </c>
      <c r="C16" s="105" t="s">
        <v>28</v>
      </c>
      <c r="D16" s="105" t="s">
        <v>50</v>
      </c>
      <c r="E16" s="105" t="s">
        <v>52</v>
      </c>
      <c r="F16" s="105" t="s">
        <v>62</v>
      </c>
      <c r="G16" s="105" t="s">
        <v>54</v>
      </c>
      <c r="H16" s="105" t="s">
        <v>26</v>
      </c>
      <c r="I16" s="105" t="s">
        <v>53</v>
      </c>
      <c r="J16" s="105" t="s">
        <v>55</v>
      </c>
      <c r="K16" s="106" t="s">
        <v>56</v>
      </c>
      <c r="L16" s="106" t="s">
        <v>63</v>
      </c>
    </row>
    <row r="17" spans="2:12" ht="15" customHeight="1" x14ac:dyDescent="0.25">
      <c r="B17" s="248"/>
      <c r="C17" s="172"/>
      <c r="D17" s="136"/>
      <c r="E17" s="249"/>
      <c r="F17" s="138"/>
      <c r="G17" s="132"/>
      <c r="H17" s="180"/>
      <c r="I17" s="103"/>
      <c r="J17" s="104"/>
      <c r="K17" s="97"/>
      <c r="L17" s="114"/>
    </row>
    <row r="18" spans="2:12" ht="15" customHeight="1" x14ac:dyDescent="0.25">
      <c r="B18" s="171"/>
      <c r="C18" s="172"/>
      <c r="D18" s="136"/>
      <c r="E18" s="249"/>
      <c r="F18" s="138"/>
      <c r="G18" s="132"/>
      <c r="H18" s="180"/>
      <c r="I18" s="103"/>
      <c r="J18" s="104"/>
      <c r="K18" s="97"/>
      <c r="L18" s="114"/>
    </row>
    <row r="19" spans="2:12" ht="15" customHeight="1" x14ac:dyDescent="0.25">
      <c r="B19" s="171"/>
      <c r="C19" s="172"/>
      <c r="D19" s="136"/>
      <c r="E19" s="137"/>
      <c r="F19" s="138"/>
      <c r="G19" s="132"/>
      <c r="H19" s="180"/>
      <c r="I19" s="103"/>
      <c r="J19" s="104"/>
      <c r="K19" s="97"/>
      <c r="L19" s="97"/>
    </row>
    <row r="20" spans="2:12" ht="15" customHeight="1" x14ac:dyDescent="0.25">
      <c r="B20" s="171"/>
      <c r="C20" s="172"/>
      <c r="D20" s="136"/>
      <c r="E20" s="249"/>
      <c r="F20" s="138"/>
      <c r="G20" s="132"/>
      <c r="H20" s="180"/>
      <c r="I20" s="103"/>
      <c r="J20" s="104"/>
      <c r="K20" s="97"/>
      <c r="L20" s="97"/>
    </row>
    <row r="21" spans="2:12" ht="15" customHeight="1" x14ac:dyDescent="0.25">
      <c r="B21" s="171"/>
      <c r="C21" s="172"/>
      <c r="D21" s="136"/>
      <c r="E21" s="137"/>
      <c r="F21" s="138"/>
      <c r="G21" s="132"/>
      <c r="H21" s="350"/>
      <c r="I21" s="103"/>
      <c r="J21" s="104"/>
      <c r="K21" s="97"/>
      <c r="L21" s="97"/>
    </row>
    <row r="22" spans="2:12" x14ac:dyDescent="0.25">
      <c r="B22" s="171"/>
      <c r="C22" s="172"/>
      <c r="D22" s="136"/>
      <c r="E22" s="137"/>
      <c r="F22" s="138"/>
      <c r="G22" s="132"/>
      <c r="H22" s="350"/>
      <c r="I22" s="103"/>
      <c r="J22" s="104"/>
      <c r="K22" s="104"/>
      <c r="L22" s="97"/>
    </row>
    <row r="23" spans="2:12" x14ac:dyDescent="0.25">
      <c r="B23" s="171"/>
      <c r="C23" s="172"/>
      <c r="D23" s="136"/>
      <c r="E23" s="137"/>
      <c r="F23" s="138"/>
      <c r="G23" s="132"/>
      <c r="H23" s="180"/>
      <c r="I23" s="103"/>
      <c r="J23" s="104"/>
      <c r="K23" s="104"/>
      <c r="L23" s="97"/>
    </row>
    <row r="24" spans="2:12" x14ac:dyDescent="0.25">
      <c r="B24" s="171"/>
      <c r="C24" s="172"/>
      <c r="D24" s="136"/>
      <c r="E24" s="137"/>
      <c r="F24" s="138"/>
      <c r="G24" s="132"/>
      <c r="H24" s="180"/>
      <c r="I24" s="103"/>
      <c r="J24" s="104"/>
      <c r="K24" s="104"/>
      <c r="L24" s="97"/>
    </row>
    <row r="25" spans="2:12" x14ac:dyDescent="0.25">
      <c r="B25" s="171"/>
      <c r="C25" s="172"/>
      <c r="D25" s="136"/>
      <c r="E25" s="137"/>
      <c r="F25" s="138"/>
      <c r="G25" s="132"/>
      <c r="H25" s="180"/>
      <c r="I25" s="103"/>
      <c r="J25" s="104"/>
      <c r="K25" s="104"/>
      <c r="L25" s="97"/>
    </row>
    <row r="26" spans="2:12" x14ac:dyDescent="0.25">
      <c r="B26" s="171"/>
      <c r="C26" s="172"/>
      <c r="D26" s="136"/>
      <c r="E26" s="137"/>
      <c r="F26" s="138"/>
      <c r="G26" s="132"/>
      <c r="H26" s="180"/>
      <c r="I26" s="103"/>
      <c r="J26" s="104"/>
      <c r="K26" s="97"/>
      <c r="L26" s="97"/>
    </row>
    <row r="27" spans="2:12" x14ac:dyDescent="0.25">
      <c r="B27" s="97"/>
      <c r="C27" s="67"/>
      <c r="D27" s="94"/>
      <c r="E27" s="101"/>
      <c r="F27" s="102"/>
      <c r="G27" s="80"/>
      <c r="H27" s="103"/>
      <c r="I27" s="103"/>
      <c r="J27" s="104"/>
      <c r="K27" s="97"/>
      <c r="L27" s="97"/>
    </row>
    <row r="28" spans="2:12" x14ac:dyDescent="0.25">
      <c r="B28" s="97"/>
      <c r="C28" s="67"/>
      <c r="D28" s="94"/>
      <c r="E28" s="101"/>
      <c r="F28" s="102"/>
      <c r="G28" s="80"/>
      <c r="H28" s="103"/>
      <c r="I28" s="103"/>
      <c r="J28" s="104"/>
      <c r="K28" s="97"/>
      <c r="L28" s="97"/>
    </row>
    <row r="29" spans="2:12" x14ac:dyDescent="0.25">
      <c r="B29" s="97"/>
      <c r="C29" s="67"/>
      <c r="D29" s="136"/>
      <c r="E29" s="137"/>
      <c r="F29" s="138"/>
      <c r="G29" s="80"/>
      <c r="H29" s="103"/>
      <c r="I29" s="103"/>
      <c r="J29" s="104"/>
      <c r="K29" s="97"/>
      <c r="L29" s="97"/>
    </row>
    <row r="30" spans="2:12" x14ac:dyDescent="0.25">
      <c r="B30" s="97"/>
      <c r="C30" s="67"/>
      <c r="D30" s="136"/>
      <c r="E30" s="137"/>
      <c r="F30" s="138"/>
      <c r="G30" s="80"/>
      <c r="H30" s="103"/>
      <c r="I30" s="103"/>
      <c r="J30" s="104"/>
      <c r="K30" s="97"/>
      <c r="L30" s="97"/>
    </row>
    <row r="31" spans="2:12" x14ac:dyDescent="0.25">
      <c r="B31" s="97"/>
      <c r="C31" s="67"/>
      <c r="D31" s="136"/>
      <c r="E31" s="137"/>
      <c r="F31" s="138"/>
      <c r="G31" s="80"/>
      <c r="H31" s="103"/>
      <c r="I31" s="103"/>
      <c r="J31" s="104"/>
      <c r="K31" s="97"/>
      <c r="L31" s="97"/>
    </row>
    <row r="32" spans="2:12" x14ac:dyDescent="0.25">
      <c r="B32" s="97"/>
      <c r="C32" s="67"/>
      <c r="D32" s="136"/>
      <c r="E32" s="137"/>
      <c r="F32" s="138"/>
      <c r="G32" s="80"/>
      <c r="H32" s="103"/>
      <c r="I32" s="103"/>
      <c r="J32" s="104"/>
      <c r="K32" s="97"/>
      <c r="L32" s="97"/>
    </row>
    <row r="33" spans="2:12" x14ac:dyDescent="0.25">
      <c r="B33" s="97"/>
      <c r="C33" s="67"/>
      <c r="D33" s="136"/>
      <c r="E33" s="137"/>
      <c r="F33" s="138"/>
      <c r="G33" s="80"/>
      <c r="H33" s="103"/>
      <c r="I33" s="103"/>
      <c r="J33" s="104"/>
      <c r="K33" s="97"/>
      <c r="L33" s="97"/>
    </row>
    <row r="34" spans="2:12" x14ac:dyDescent="0.25">
      <c r="B34" s="97"/>
      <c r="C34" s="67"/>
      <c r="D34" s="94"/>
      <c r="E34" s="101"/>
      <c r="F34" s="102"/>
      <c r="G34" s="80"/>
      <c r="H34" s="103"/>
      <c r="I34" s="103"/>
      <c r="J34" s="104"/>
      <c r="K34" s="97"/>
      <c r="L34" s="97"/>
    </row>
    <row r="35" spans="2:12" x14ac:dyDescent="0.25">
      <c r="B35" s="97"/>
      <c r="C35" s="68"/>
      <c r="D35" s="94"/>
      <c r="E35" s="101"/>
      <c r="F35" s="102"/>
      <c r="G35" s="80"/>
      <c r="H35" s="103"/>
      <c r="I35" s="103"/>
      <c r="J35" s="104"/>
      <c r="K35" s="97"/>
      <c r="L35" s="97"/>
    </row>
    <row r="36" spans="2:12" x14ac:dyDescent="0.25">
      <c r="D36" s="98">
        <f>SUM(D17:D35)</f>
        <v>0</v>
      </c>
      <c r="F36" s="445" t="s">
        <v>74</v>
      </c>
      <c r="G36" s="445"/>
      <c r="H36" s="445"/>
      <c r="I36" s="148" t="e">
        <f>SUM(I17:I35)/(D36/1000)</f>
        <v>#DIV/0!</v>
      </c>
      <c r="J36" s="148" t="e">
        <f>SUM(J17:J35)/(D36/1000)</f>
        <v>#DIV/0!</v>
      </c>
    </row>
  </sheetData>
  <autoFilter ref="B3:L12"/>
  <mergeCells count="2">
    <mergeCell ref="B2:G2"/>
    <mergeCell ref="F36:H36"/>
  </mergeCells>
  <pageMargins left="0.18" right="0.56000000000000005" top="0.74803149606299213" bottom="0.74803149606299213" header="0.31496062992125984" footer="0.31496062992125984"/>
  <pageSetup paperSize="9" scale="7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N34"/>
  <sheetViews>
    <sheetView view="pageBreakPreview" zoomScale="60" zoomScaleNormal="100" workbookViewId="0">
      <selection activeCell="J41" sqref="J41"/>
    </sheetView>
  </sheetViews>
  <sheetFormatPr baseColWidth="10" defaultRowHeight="15" x14ac:dyDescent="0.25"/>
  <cols>
    <col min="1" max="1" width="3" customWidth="1"/>
    <col min="2" max="2" width="26.7109375" bestFit="1" customWidth="1"/>
    <col min="3" max="3" width="15.28515625" bestFit="1" customWidth="1"/>
    <col min="4" max="4" width="15.28515625" customWidth="1"/>
    <col min="5" max="5" width="15.28515625" bestFit="1" customWidth="1"/>
    <col min="6" max="6" width="15" bestFit="1" customWidth="1"/>
    <col min="7" max="7" width="18.42578125" bestFit="1" customWidth="1"/>
    <col min="8" max="8" width="8.85546875" bestFit="1" customWidth="1"/>
    <col min="9" max="9" width="12.42578125" bestFit="1" customWidth="1"/>
    <col min="10" max="10" width="13.140625" bestFit="1" customWidth="1"/>
    <col min="11" max="11" width="12.5703125" bestFit="1" customWidth="1"/>
    <col min="12" max="12" width="14.42578125" bestFit="1" customWidth="1"/>
    <col min="13" max="13" width="35" customWidth="1"/>
    <col min="14" max="14" width="22.140625" customWidth="1"/>
  </cols>
  <sheetData>
    <row r="2" spans="2:14" ht="32.25" customHeight="1" x14ac:dyDescent="0.55000000000000004">
      <c r="B2" s="449" t="s">
        <v>60</v>
      </c>
      <c r="C2" s="450"/>
      <c r="D2" s="450"/>
      <c r="E2" s="450"/>
      <c r="F2" s="450"/>
      <c r="G2" s="451"/>
    </row>
    <row r="3" spans="2:14" ht="32.25" customHeight="1" x14ac:dyDescent="0.25">
      <c r="B3" s="117" t="s">
        <v>3</v>
      </c>
      <c r="C3" s="117" t="s">
        <v>78</v>
      </c>
      <c r="D3" s="117" t="s">
        <v>128</v>
      </c>
      <c r="E3" s="117" t="s">
        <v>43</v>
      </c>
      <c r="F3" s="117" t="s">
        <v>44</v>
      </c>
      <c r="G3" s="117" t="s">
        <v>45</v>
      </c>
      <c r="I3" s="117" t="s">
        <v>26</v>
      </c>
      <c r="J3" s="118" t="s">
        <v>47</v>
      </c>
      <c r="K3" s="118" t="s">
        <v>48</v>
      </c>
      <c r="L3" s="118" t="s">
        <v>49</v>
      </c>
    </row>
    <row r="4" spans="2:14" x14ac:dyDescent="0.25">
      <c r="B4" s="83"/>
      <c r="C4" s="93"/>
      <c r="D4" s="93"/>
      <c r="E4" s="94"/>
      <c r="F4" s="94"/>
      <c r="G4" s="94">
        <f>E4-F4</f>
        <v>0</v>
      </c>
      <c r="I4" s="88"/>
      <c r="J4" s="86"/>
      <c r="K4" s="91"/>
      <c r="L4" s="89"/>
    </row>
    <row r="5" spans="2:14" x14ac:dyDescent="0.25">
      <c r="B5" s="83"/>
      <c r="C5" s="93"/>
      <c r="D5" s="93"/>
      <c r="E5" s="94"/>
      <c r="F5" s="121"/>
      <c r="G5" s="94">
        <f t="shared" ref="G5:G10" si="0">E5-F5</f>
        <v>0</v>
      </c>
      <c r="I5" s="88"/>
      <c r="J5" s="86"/>
      <c r="K5" s="91"/>
      <c r="L5" s="89"/>
    </row>
    <row r="6" spans="2:14" x14ac:dyDescent="0.25">
      <c r="B6" s="83"/>
      <c r="C6" s="93"/>
      <c r="D6" s="93"/>
      <c r="E6" s="94"/>
      <c r="F6" s="94"/>
      <c r="G6" s="94">
        <f t="shared" si="0"/>
        <v>0</v>
      </c>
      <c r="I6" s="88"/>
      <c r="J6" s="86"/>
      <c r="K6" s="91"/>
      <c r="L6" s="89"/>
      <c r="N6" s="116"/>
    </row>
    <row r="7" spans="2:14" x14ac:dyDescent="0.25">
      <c r="B7" s="83"/>
      <c r="C7" s="93"/>
      <c r="D7" s="93"/>
      <c r="E7" s="94"/>
      <c r="F7" s="94"/>
      <c r="G7" s="94">
        <f t="shared" si="0"/>
        <v>0</v>
      </c>
      <c r="I7" s="88"/>
      <c r="J7" s="86"/>
      <c r="K7" s="91"/>
      <c r="L7" s="89"/>
    </row>
    <row r="8" spans="2:14" x14ac:dyDescent="0.25">
      <c r="B8" s="83"/>
      <c r="C8" s="93"/>
      <c r="D8" s="93"/>
      <c r="E8" s="94"/>
      <c r="F8" s="94"/>
      <c r="G8" s="94">
        <f t="shared" si="0"/>
        <v>0</v>
      </c>
      <c r="I8" s="88"/>
      <c r="J8" s="86"/>
      <c r="K8" s="91"/>
      <c r="L8" s="89"/>
    </row>
    <row r="9" spans="2:14" x14ac:dyDescent="0.25">
      <c r="B9" s="83"/>
      <c r="C9" s="93"/>
      <c r="D9" s="93"/>
      <c r="E9" s="94"/>
      <c r="F9" s="94"/>
      <c r="G9" s="94">
        <f t="shared" si="0"/>
        <v>0</v>
      </c>
      <c r="I9" s="88"/>
      <c r="J9" s="86"/>
      <c r="K9" s="91"/>
      <c r="L9" s="89"/>
    </row>
    <row r="10" spans="2:14" x14ac:dyDescent="0.25">
      <c r="B10" s="83"/>
      <c r="C10" s="93"/>
      <c r="D10" s="93"/>
      <c r="E10" s="94"/>
      <c r="F10" s="94"/>
      <c r="G10" s="94">
        <f t="shared" si="0"/>
        <v>0</v>
      </c>
      <c r="I10" s="88"/>
      <c r="J10" s="86"/>
      <c r="K10" s="91"/>
      <c r="L10" s="89"/>
    </row>
    <row r="11" spans="2:14" x14ac:dyDescent="0.25">
      <c r="B11" s="84"/>
      <c r="C11" s="95">
        <f>SUM(C4:C10)</f>
        <v>0</v>
      </c>
      <c r="D11" s="95">
        <f>SUM(D4:D10)</f>
        <v>0</v>
      </c>
      <c r="E11" s="95">
        <f>SUM(E4:E10)</f>
        <v>0</v>
      </c>
      <c r="F11" s="95">
        <f>SUM(F4:F10)</f>
        <v>0</v>
      </c>
      <c r="G11" s="96">
        <f>SUM(G4:G10)</f>
        <v>0</v>
      </c>
      <c r="I11" s="87">
        <f>SUM(I4:I10)</f>
        <v>0</v>
      </c>
      <c r="J11" s="87">
        <f>SUM(J4:J10)</f>
        <v>0</v>
      </c>
      <c r="K11" s="92">
        <f>SUM(K4:K10)</f>
        <v>0</v>
      </c>
      <c r="L11" s="90">
        <f>G11-K11</f>
        <v>0</v>
      </c>
    </row>
    <row r="12" spans="2:14" x14ac:dyDescent="0.25">
      <c r="B12" s="126"/>
      <c r="C12" s="127"/>
      <c r="D12" s="127"/>
      <c r="E12" s="127"/>
      <c r="F12" s="127"/>
      <c r="G12" s="127"/>
      <c r="I12" s="128"/>
      <c r="J12" s="128"/>
      <c r="K12" s="129"/>
      <c r="L12" s="130"/>
    </row>
    <row r="13" spans="2:14" x14ac:dyDescent="0.25">
      <c r="D13" s="136">
        <f>SUM(D15:D30)</f>
        <v>0</v>
      </c>
    </row>
    <row r="14" spans="2:14" x14ac:dyDescent="0.25">
      <c r="B14" s="119" t="s">
        <v>3</v>
      </c>
      <c r="C14" s="119" t="s">
        <v>28</v>
      </c>
      <c r="D14" s="119" t="s">
        <v>50</v>
      </c>
      <c r="E14" s="119" t="s">
        <v>52</v>
      </c>
      <c r="F14" s="119" t="s">
        <v>52</v>
      </c>
      <c r="G14" s="119" t="s">
        <v>54</v>
      </c>
      <c r="H14" s="119" t="s">
        <v>26</v>
      </c>
      <c r="I14" s="119" t="s">
        <v>53</v>
      </c>
      <c r="J14" s="119" t="s">
        <v>55</v>
      </c>
      <c r="K14" s="120" t="s">
        <v>56</v>
      </c>
      <c r="L14" s="120" t="s">
        <v>63</v>
      </c>
      <c r="M14" s="120" t="s">
        <v>79</v>
      </c>
    </row>
    <row r="15" spans="2:14" ht="15" customHeight="1" x14ac:dyDescent="0.25">
      <c r="B15" s="171"/>
      <c r="C15" s="172"/>
      <c r="D15" s="136"/>
      <c r="E15" s="179"/>
      <c r="F15" s="138"/>
      <c r="G15" s="132"/>
      <c r="H15" s="180"/>
      <c r="I15" s="103">
        <f t="shared" ref="I15:I30" si="1">D15/1000*E15</f>
        <v>0</v>
      </c>
      <c r="J15" s="104">
        <f t="shared" ref="J15:J30" si="2">I15-(H15*D15/1000)-I15*G15</f>
        <v>0</v>
      </c>
      <c r="K15" s="97"/>
      <c r="L15" s="68"/>
      <c r="M15" s="230"/>
    </row>
    <row r="16" spans="2:14" x14ac:dyDescent="0.25">
      <c r="B16" s="171"/>
      <c r="C16" s="172"/>
      <c r="D16" s="136"/>
      <c r="E16" s="179"/>
      <c r="F16" s="138"/>
      <c r="G16" s="132"/>
      <c r="H16" s="180"/>
      <c r="I16" s="103">
        <f t="shared" si="1"/>
        <v>0</v>
      </c>
      <c r="J16" s="104">
        <f t="shared" si="2"/>
        <v>0</v>
      </c>
      <c r="K16" s="97"/>
      <c r="L16" s="68" t="s">
        <v>127</v>
      </c>
      <c r="M16" s="230"/>
    </row>
    <row r="17" spans="2:13" x14ac:dyDescent="0.25">
      <c r="B17" s="173"/>
      <c r="C17" s="172"/>
      <c r="D17" s="136"/>
      <c r="E17" s="179"/>
      <c r="F17" s="138"/>
      <c r="G17" s="132"/>
      <c r="H17" s="180"/>
      <c r="I17" s="103">
        <f t="shared" si="1"/>
        <v>0</v>
      </c>
      <c r="J17" s="104">
        <f t="shared" si="2"/>
        <v>0</v>
      </c>
      <c r="K17" s="97"/>
      <c r="L17" s="68"/>
      <c r="M17" s="230"/>
    </row>
    <row r="18" spans="2:13" x14ac:dyDescent="0.25">
      <c r="B18" s="173"/>
      <c r="C18" s="172"/>
      <c r="D18" s="136"/>
      <c r="E18" s="179"/>
      <c r="F18" s="138"/>
      <c r="G18" s="132"/>
      <c r="H18" s="180"/>
      <c r="I18" s="103">
        <f t="shared" si="1"/>
        <v>0</v>
      </c>
      <c r="J18" s="104">
        <f t="shared" si="2"/>
        <v>0</v>
      </c>
      <c r="K18" s="97"/>
      <c r="L18" s="68"/>
      <c r="M18" s="230"/>
    </row>
    <row r="19" spans="2:13" x14ac:dyDescent="0.25">
      <c r="B19" s="173"/>
      <c r="C19" s="172"/>
      <c r="D19" s="136"/>
      <c r="E19" s="137"/>
      <c r="F19" s="138"/>
      <c r="G19" s="132"/>
      <c r="H19" s="180"/>
      <c r="I19" s="153">
        <f t="shared" si="1"/>
        <v>0</v>
      </c>
      <c r="J19" s="154">
        <f t="shared" si="2"/>
        <v>0</v>
      </c>
      <c r="K19" s="155"/>
      <c r="L19" s="97"/>
      <c r="M19" s="97"/>
    </row>
    <row r="20" spans="2:13" x14ac:dyDescent="0.25">
      <c r="B20" s="173"/>
      <c r="C20" s="172"/>
      <c r="D20" s="136"/>
      <c r="E20" s="137"/>
      <c r="F20" s="138"/>
      <c r="G20" s="132"/>
      <c r="H20" s="180"/>
      <c r="I20" s="153">
        <f t="shared" si="1"/>
        <v>0</v>
      </c>
      <c r="J20" s="154">
        <f t="shared" si="2"/>
        <v>0</v>
      </c>
      <c r="K20" s="155"/>
      <c r="L20" s="97"/>
      <c r="M20" s="97"/>
    </row>
    <row r="21" spans="2:13" x14ac:dyDescent="0.25">
      <c r="B21" s="173"/>
      <c r="C21" s="172"/>
      <c r="D21" s="136"/>
      <c r="E21" s="137"/>
      <c r="F21" s="138"/>
      <c r="G21" s="132"/>
      <c r="H21" s="180"/>
      <c r="I21" s="103">
        <f t="shared" si="1"/>
        <v>0</v>
      </c>
      <c r="J21" s="104">
        <f t="shared" si="2"/>
        <v>0</v>
      </c>
      <c r="K21" s="97"/>
      <c r="L21" s="97"/>
      <c r="M21" s="97"/>
    </row>
    <row r="22" spans="2:13" x14ac:dyDescent="0.25">
      <c r="B22" s="171"/>
      <c r="C22" s="172"/>
      <c r="D22" s="136"/>
      <c r="E22" s="179"/>
      <c r="F22" s="138"/>
      <c r="G22" s="132"/>
      <c r="H22" s="180"/>
      <c r="I22" s="103">
        <f>D22/1000*E22</f>
        <v>0</v>
      </c>
      <c r="J22" s="104">
        <f>I22-(H22*D22/1000)-I22*G22</f>
        <v>0</v>
      </c>
      <c r="K22" s="97"/>
      <c r="L22" s="97"/>
      <c r="M22" s="97"/>
    </row>
    <row r="23" spans="2:13" x14ac:dyDescent="0.25">
      <c r="B23" s="181"/>
      <c r="C23" s="182"/>
      <c r="D23" s="183"/>
      <c r="E23" s="184"/>
      <c r="F23" s="185"/>
      <c r="G23" s="186"/>
      <c r="H23" s="187"/>
      <c r="I23" s="187">
        <f t="shared" si="1"/>
        <v>0</v>
      </c>
      <c r="J23" s="188">
        <f t="shared" si="2"/>
        <v>0</v>
      </c>
      <c r="K23" s="189"/>
      <c r="L23" s="97"/>
      <c r="M23" s="97"/>
    </row>
    <row r="24" spans="2:13" x14ac:dyDescent="0.25">
      <c r="B24" s="173"/>
      <c r="C24" s="172"/>
      <c r="D24" s="136"/>
      <c r="E24" s="137"/>
      <c r="F24" s="138"/>
      <c r="G24" s="132"/>
      <c r="H24" s="180"/>
      <c r="I24" s="103">
        <f t="shared" si="1"/>
        <v>0</v>
      </c>
      <c r="J24" s="104">
        <f t="shared" si="2"/>
        <v>0</v>
      </c>
      <c r="K24" s="97"/>
      <c r="L24" s="97"/>
      <c r="M24" s="97"/>
    </row>
    <row r="25" spans="2:13" x14ac:dyDescent="0.25">
      <c r="B25" s="173"/>
      <c r="C25" s="172"/>
      <c r="D25" s="136"/>
      <c r="E25" s="137"/>
      <c r="F25" s="138"/>
      <c r="G25" s="132"/>
      <c r="H25" s="180"/>
      <c r="I25" s="103">
        <f t="shared" si="1"/>
        <v>0</v>
      </c>
      <c r="J25" s="104">
        <f t="shared" si="2"/>
        <v>0</v>
      </c>
      <c r="K25" s="97"/>
      <c r="L25" s="97"/>
      <c r="M25" s="97"/>
    </row>
    <row r="26" spans="2:13" x14ac:dyDescent="0.25">
      <c r="B26" s="173"/>
      <c r="C26" s="172"/>
      <c r="D26" s="136"/>
      <c r="E26" s="137"/>
      <c r="F26" s="138"/>
      <c r="G26" s="132"/>
      <c r="H26" s="180"/>
      <c r="I26" s="103">
        <f t="shared" si="1"/>
        <v>0</v>
      </c>
      <c r="J26" s="104">
        <f t="shared" si="2"/>
        <v>0</v>
      </c>
      <c r="K26" s="97"/>
      <c r="L26" s="97"/>
      <c r="M26" s="97"/>
    </row>
    <row r="27" spans="2:13" x14ac:dyDescent="0.25">
      <c r="B27" s="173"/>
      <c r="C27" s="172"/>
      <c r="D27" s="136"/>
      <c r="E27" s="137"/>
      <c r="F27" s="138"/>
      <c r="G27" s="132"/>
      <c r="H27" s="180"/>
      <c r="I27" s="103">
        <f t="shared" si="1"/>
        <v>0</v>
      </c>
      <c r="J27" s="104">
        <f t="shared" si="2"/>
        <v>0</v>
      </c>
      <c r="K27" s="97"/>
      <c r="L27" s="97"/>
      <c r="M27" s="97"/>
    </row>
    <row r="28" spans="2:13" x14ac:dyDescent="0.25">
      <c r="B28" s="173"/>
      <c r="C28" s="174"/>
      <c r="D28" s="175"/>
      <c r="E28" s="137"/>
      <c r="F28" s="138"/>
      <c r="G28" s="132"/>
      <c r="H28" s="180"/>
      <c r="I28" s="103"/>
      <c r="J28" s="104"/>
      <c r="K28" s="97"/>
      <c r="L28" s="97"/>
      <c r="M28" s="97"/>
    </row>
    <row r="29" spans="2:13" x14ac:dyDescent="0.25">
      <c r="B29" s="173"/>
      <c r="C29" s="172"/>
      <c r="D29" s="136"/>
      <c r="E29" s="137"/>
      <c r="F29" s="138"/>
      <c r="G29" s="132"/>
      <c r="H29" s="180"/>
      <c r="I29" s="103"/>
      <c r="J29" s="104"/>
      <c r="K29" s="97"/>
      <c r="L29" s="97"/>
      <c r="M29" s="97"/>
    </row>
    <row r="30" spans="2:13" x14ac:dyDescent="0.25">
      <c r="B30" s="173"/>
      <c r="C30" s="114"/>
      <c r="D30" s="136"/>
      <c r="E30" s="137"/>
      <c r="F30" s="138"/>
      <c r="G30" s="132"/>
      <c r="H30" s="180"/>
      <c r="I30" s="103">
        <f t="shared" si="1"/>
        <v>0</v>
      </c>
      <c r="J30" s="104">
        <f t="shared" si="2"/>
        <v>0</v>
      </c>
      <c r="K30" s="97"/>
      <c r="L30" s="97"/>
      <c r="M30" s="97"/>
    </row>
    <row r="31" spans="2:13" x14ac:dyDescent="0.25">
      <c r="D31" s="98">
        <f>SUM(D15:D30)</f>
        <v>0</v>
      </c>
      <c r="F31" s="203" t="e">
        <f>(D15*F15+D16*F16+D17*F17+D18*F18+D19*F19+D20*F20+D21*F21+D22*F22+D23*F23+D24*F24+D25*F25+D26*F26+D27*F27+D28*F28+D29*F29+D30*F30)/D31</f>
        <v>#DIV/0!</v>
      </c>
      <c r="G31" s="452" t="s">
        <v>74</v>
      </c>
      <c r="H31" s="453"/>
      <c r="I31" s="149" t="e">
        <f>SUM(I15:I30)/(D31/1000)</f>
        <v>#DIV/0!</v>
      </c>
      <c r="J31" s="149" t="e">
        <f>SUM(J15:J30)/(D31/1000)</f>
        <v>#DIV/0!</v>
      </c>
    </row>
    <row r="33" spans="4:5" x14ac:dyDescent="0.25">
      <c r="D33" s="216"/>
      <c r="E33" t="s">
        <v>105</v>
      </c>
    </row>
    <row r="34" spans="4:5" x14ac:dyDescent="0.25">
      <c r="D34" s="217"/>
      <c r="E34" t="s">
        <v>106</v>
      </c>
    </row>
  </sheetData>
  <autoFilter ref="B14:N31"/>
  <mergeCells count="2">
    <mergeCell ref="B2:G2"/>
    <mergeCell ref="G31:H31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4"/>
  <sheetViews>
    <sheetView view="pageBreakPreview" zoomScale="60" zoomScaleNormal="100" workbookViewId="0">
      <selection activeCell="H23" sqref="H23"/>
    </sheetView>
  </sheetViews>
  <sheetFormatPr baseColWidth="10" defaultRowHeight="15" x14ac:dyDescent="0.25"/>
  <cols>
    <col min="1" max="1" width="3" customWidth="1"/>
    <col min="2" max="2" width="26.7109375" bestFit="1" customWidth="1"/>
    <col min="3" max="4" width="15.28515625" bestFit="1" customWidth="1"/>
    <col min="5" max="5" width="15" bestFit="1" customWidth="1"/>
    <col min="6" max="6" width="18.42578125" bestFit="1" customWidth="1"/>
    <col min="7" max="7" width="6.42578125" bestFit="1" customWidth="1"/>
    <col min="8" max="8" width="12.42578125" bestFit="1" customWidth="1"/>
    <col min="9" max="9" width="13.140625" bestFit="1" customWidth="1"/>
    <col min="10" max="10" width="12.5703125" bestFit="1" customWidth="1"/>
    <col min="11" max="11" width="14.42578125" bestFit="1" customWidth="1"/>
    <col min="12" max="12" width="14.140625" customWidth="1"/>
    <col min="13" max="13" width="11.85546875" bestFit="1" customWidth="1"/>
  </cols>
  <sheetData>
    <row r="2" spans="2:13" ht="32.25" customHeight="1" x14ac:dyDescent="0.55000000000000004">
      <c r="B2" s="454" t="s">
        <v>61</v>
      </c>
      <c r="C2" s="455"/>
      <c r="D2" s="455"/>
      <c r="E2" s="455"/>
      <c r="F2" s="456"/>
    </row>
    <row r="3" spans="2:13" ht="32.25" customHeight="1" x14ac:dyDescent="0.25">
      <c r="B3" s="122" t="s">
        <v>3</v>
      </c>
      <c r="C3" s="122" t="s">
        <v>42</v>
      </c>
      <c r="D3" s="122" t="s">
        <v>43</v>
      </c>
      <c r="E3" s="122" t="s">
        <v>44</v>
      </c>
      <c r="F3" s="122" t="s">
        <v>45</v>
      </c>
      <c r="H3" s="122" t="s">
        <v>26</v>
      </c>
      <c r="I3" s="123" t="s">
        <v>47</v>
      </c>
      <c r="J3" s="123" t="s">
        <v>48</v>
      </c>
      <c r="K3" s="123" t="s">
        <v>49</v>
      </c>
    </row>
    <row r="4" spans="2:13" x14ac:dyDescent="0.25">
      <c r="B4" s="83"/>
      <c r="C4" s="93"/>
      <c r="D4" s="94"/>
      <c r="E4" s="94"/>
      <c r="F4" s="94">
        <f>D4-E4</f>
        <v>0</v>
      </c>
      <c r="H4" s="88"/>
      <c r="I4" s="86"/>
      <c r="J4" s="91"/>
      <c r="K4" s="89"/>
    </row>
    <row r="5" spans="2:13" x14ac:dyDescent="0.25">
      <c r="B5" s="83"/>
      <c r="C5" s="93"/>
      <c r="D5" s="94"/>
      <c r="E5" s="121"/>
      <c r="F5" s="94">
        <f t="shared" ref="F5:F10" si="0">D5-E5</f>
        <v>0</v>
      </c>
      <c r="H5" s="88"/>
      <c r="I5" s="86"/>
      <c r="J5" s="91"/>
      <c r="K5" s="89"/>
    </row>
    <row r="6" spans="2:13" x14ac:dyDescent="0.25">
      <c r="B6" s="83"/>
      <c r="C6" s="93"/>
      <c r="D6" s="94"/>
      <c r="E6" s="94"/>
      <c r="F6" s="94">
        <f t="shared" si="0"/>
        <v>0</v>
      </c>
      <c r="H6" s="88"/>
      <c r="I6" s="86"/>
      <c r="J6" s="91"/>
      <c r="K6" s="89"/>
      <c r="M6" s="116"/>
    </row>
    <row r="7" spans="2:13" x14ac:dyDescent="0.25">
      <c r="B7" s="83"/>
      <c r="C7" s="93"/>
      <c r="D7" s="94"/>
      <c r="E7" s="94"/>
      <c r="F7" s="94">
        <f t="shared" si="0"/>
        <v>0</v>
      </c>
      <c r="H7" s="88"/>
      <c r="I7" s="86"/>
      <c r="J7" s="91"/>
      <c r="K7" s="89"/>
    </row>
    <row r="8" spans="2:13" x14ac:dyDescent="0.25">
      <c r="B8" s="83"/>
      <c r="C8" s="93"/>
      <c r="D8" s="94"/>
      <c r="E8" s="94"/>
      <c r="F8" s="94">
        <f t="shared" si="0"/>
        <v>0</v>
      </c>
      <c r="H8" s="88"/>
      <c r="I8" s="86"/>
      <c r="J8" s="91"/>
      <c r="K8" s="89"/>
    </row>
    <row r="9" spans="2:13" x14ac:dyDescent="0.25">
      <c r="B9" s="83"/>
      <c r="C9" s="93"/>
      <c r="D9" s="94"/>
      <c r="E9" s="94"/>
      <c r="F9" s="94">
        <f t="shared" si="0"/>
        <v>0</v>
      </c>
      <c r="H9" s="88"/>
      <c r="I9" s="86"/>
      <c r="J9" s="91"/>
      <c r="K9" s="89"/>
    </row>
    <row r="10" spans="2:13" x14ac:dyDescent="0.25">
      <c r="B10" s="83"/>
      <c r="C10" s="93"/>
      <c r="D10" s="94"/>
      <c r="E10" s="94"/>
      <c r="F10" s="94">
        <f t="shared" si="0"/>
        <v>0</v>
      </c>
      <c r="H10" s="88"/>
      <c r="I10" s="86"/>
      <c r="J10" s="91"/>
      <c r="K10" s="89"/>
    </row>
    <row r="11" spans="2:13" x14ac:dyDescent="0.25">
      <c r="B11" s="84"/>
      <c r="C11" s="95">
        <f>SUM(C4:C10)</f>
        <v>0</v>
      </c>
      <c r="D11" s="95">
        <f>SUM(D4:D10)</f>
        <v>0</v>
      </c>
      <c r="E11" s="95">
        <f>SUM(E4:E10)</f>
        <v>0</v>
      </c>
      <c r="F11" s="96">
        <f>SUM(F4:F10)</f>
        <v>0</v>
      </c>
      <c r="H11" s="87">
        <f>SUM(H4:H10)</f>
        <v>0</v>
      </c>
      <c r="I11" s="87">
        <f>SUM(I4:I10)</f>
        <v>0</v>
      </c>
      <c r="J11" s="92">
        <f>SUM(J4:J10)</f>
        <v>0</v>
      </c>
      <c r="K11" s="90">
        <f>F11-J11</f>
        <v>0</v>
      </c>
    </row>
    <row r="13" spans="2:13" x14ac:dyDescent="0.25">
      <c r="B13" s="124" t="s">
        <v>3</v>
      </c>
      <c r="C13" s="124" t="s">
        <v>28</v>
      </c>
      <c r="D13" s="124" t="s">
        <v>50</v>
      </c>
      <c r="E13" s="124" t="s">
        <v>52</v>
      </c>
      <c r="F13" s="124" t="s">
        <v>52</v>
      </c>
      <c r="G13" s="124" t="s">
        <v>54</v>
      </c>
      <c r="H13" s="124" t="s">
        <v>26</v>
      </c>
      <c r="I13" s="124" t="s">
        <v>53</v>
      </c>
      <c r="J13" s="124" t="s">
        <v>55</v>
      </c>
      <c r="K13" s="125" t="s">
        <v>56</v>
      </c>
    </row>
    <row r="14" spans="2:13" x14ac:dyDescent="0.25">
      <c r="B14" s="83"/>
      <c r="C14" s="67"/>
      <c r="D14" s="94"/>
      <c r="E14" s="101"/>
      <c r="F14" s="102"/>
      <c r="G14" s="80"/>
      <c r="H14" s="103"/>
      <c r="I14" s="103">
        <f t="shared" ref="I14:I23" si="1">D14/1000*E14</f>
        <v>0</v>
      </c>
      <c r="J14" s="104">
        <f>I14-(H14*D14/1000)-I14*G14</f>
        <v>0</v>
      </c>
      <c r="K14" s="97"/>
    </row>
    <row r="15" spans="2:13" x14ac:dyDescent="0.25">
      <c r="B15" s="75"/>
      <c r="C15" s="67"/>
      <c r="D15" s="94"/>
      <c r="E15" s="101"/>
      <c r="F15" s="102"/>
      <c r="G15" s="80"/>
      <c r="H15" s="103"/>
      <c r="I15" s="103">
        <f t="shared" si="1"/>
        <v>0</v>
      </c>
      <c r="J15" s="104">
        <f>I15-(H15*D15/1000)-I15*G15</f>
        <v>0</v>
      </c>
      <c r="K15" s="97"/>
    </row>
    <row r="16" spans="2:13" x14ac:dyDescent="0.25">
      <c r="B16" s="75"/>
      <c r="C16" s="67"/>
      <c r="D16" s="94"/>
      <c r="E16" s="101"/>
      <c r="F16" s="102"/>
      <c r="G16" s="80"/>
      <c r="H16" s="103"/>
      <c r="I16" s="103">
        <f t="shared" si="1"/>
        <v>0</v>
      </c>
      <c r="J16" s="104">
        <f>I16-(H16*D16/1000)-I16*G16</f>
        <v>0</v>
      </c>
      <c r="K16" s="97"/>
    </row>
    <row r="17" spans="2:11" x14ac:dyDescent="0.25">
      <c r="B17" s="75"/>
      <c r="C17" s="67"/>
      <c r="D17" s="94"/>
      <c r="E17" s="113"/>
      <c r="F17" s="102"/>
      <c r="G17" s="80"/>
      <c r="H17" s="103"/>
      <c r="I17" s="103">
        <f t="shared" si="1"/>
        <v>0</v>
      </c>
      <c r="J17" s="104">
        <f>I17-(H17*D17/1000)-I17*G17</f>
        <v>0</v>
      </c>
      <c r="K17" s="97"/>
    </row>
    <row r="18" spans="2:11" x14ac:dyDescent="0.25">
      <c r="B18" s="75"/>
      <c r="C18" s="67"/>
      <c r="D18" s="94"/>
      <c r="E18" s="101"/>
      <c r="F18" s="102"/>
      <c r="G18" s="80"/>
      <c r="H18" s="103"/>
      <c r="I18" s="103">
        <f t="shared" si="1"/>
        <v>0</v>
      </c>
      <c r="J18" s="104">
        <f>I18-(H18*D18/1000)-I18*G18</f>
        <v>0</v>
      </c>
      <c r="K18" s="97"/>
    </row>
    <row r="19" spans="2:11" x14ac:dyDescent="0.25">
      <c r="B19" s="75"/>
      <c r="C19" s="68"/>
      <c r="D19" s="94"/>
      <c r="E19" s="101"/>
      <c r="F19" s="102"/>
      <c r="G19" s="80"/>
      <c r="H19" s="103"/>
      <c r="I19" s="103">
        <f t="shared" si="1"/>
        <v>0</v>
      </c>
      <c r="J19" s="97"/>
      <c r="K19" s="97"/>
    </row>
    <row r="20" spans="2:11" x14ac:dyDescent="0.25">
      <c r="B20" s="75"/>
      <c r="C20" s="68"/>
      <c r="D20" s="94"/>
      <c r="E20" s="101"/>
      <c r="F20" s="102"/>
      <c r="G20" s="80"/>
      <c r="H20" s="103"/>
      <c r="I20" s="103">
        <f t="shared" si="1"/>
        <v>0</v>
      </c>
      <c r="J20" s="97"/>
      <c r="K20" s="97"/>
    </row>
    <row r="21" spans="2:11" x14ac:dyDescent="0.25">
      <c r="B21" s="75"/>
      <c r="C21" s="68"/>
      <c r="D21" s="94"/>
      <c r="E21" s="101"/>
      <c r="F21" s="102"/>
      <c r="G21" s="80"/>
      <c r="H21" s="103"/>
      <c r="I21" s="103">
        <f t="shared" si="1"/>
        <v>0</v>
      </c>
      <c r="J21" s="97"/>
      <c r="K21" s="97"/>
    </row>
    <row r="22" spans="2:11" x14ac:dyDescent="0.25">
      <c r="B22" s="75"/>
      <c r="C22" s="68"/>
      <c r="D22" s="94"/>
      <c r="E22" s="101"/>
      <c r="F22" s="102"/>
      <c r="G22" s="80"/>
      <c r="H22" s="103"/>
      <c r="I22" s="103">
        <f t="shared" si="1"/>
        <v>0</v>
      </c>
      <c r="J22" s="97"/>
      <c r="K22" s="97"/>
    </row>
    <row r="23" spans="2:11" x14ac:dyDescent="0.25">
      <c r="B23" s="75"/>
      <c r="C23" s="68"/>
      <c r="D23" s="94"/>
      <c r="E23" s="101"/>
      <c r="F23" s="102"/>
      <c r="G23" s="80"/>
      <c r="H23" s="103"/>
      <c r="I23" s="103">
        <f t="shared" si="1"/>
        <v>0</v>
      </c>
      <c r="J23" s="97"/>
      <c r="K23" s="97"/>
    </row>
    <row r="24" spans="2:11" x14ac:dyDescent="0.25">
      <c r="D24" s="98">
        <f>SUM(D14:D23)</f>
        <v>0</v>
      </c>
      <c r="I24" s="103" t="e">
        <f>SUM(I14:I23)/(D24/1000)</f>
        <v>#DIV/0!</v>
      </c>
      <c r="J24" s="103" t="e">
        <f>SUM(J14:J23)/(D24/1000)</f>
        <v>#DIV/0!</v>
      </c>
    </row>
  </sheetData>
  <mergeCells count="1">
    <mergeCell ref="B2:F2"/>
  </mergeCells>
  <pageMargins left="0.7" right="0.7" top="0.75" bottom="0.75" header="0.3" footer="0.3"/>
  <pageSetup paperSize="9" scale="57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5"/>
  <sheetViews>
    <sheetView view="pageBreakPreview" zoomScale="60" zoomScaleNormal="75" workbookViewId="0">
      <pane xSplit="6" ySplit="2" topLeftCell="G9" activePane="bottomRight" state="frozen"/>
      <selection pane="topRight" activeCell="G1" sqref="G1"/>
      <selection pane="bottomLeft" activeCell="A3" sqref="A3"/>
      <selection pane="bottomRight" activeCell="D11" sqref="D11"/>
    </sheetView>
  </sheetViews>
  <sheetFormatPr baseColWidth="10" defaultRowHeight="15" x14ac:dyDescent="0.25"/>
  <cols>
    <col min="1" max="1" width="36.7109375" bestFit="1" customWidth="1"/>
    <col min="2" max="2" width="5.5703125" bestFit="1" customWidth="1"/>
    <col min="3" max="3" width="3.85546875" bestFit="1" customWidth="1"/>
    <col min="4" max="4" width="4.42578125" bestFit="1" customWidth="1"/>
    <col min="5" max="5" width="3.85546875" bestFit="1" customWidth="1"/>
    <col min="6" max="6" width="5.5703125" bestFit="1" customWidth="1"/>
    <col min="7" max="7" width="12.5703125" bestFit="1" customWidth="1"/>
    <col min="8" max="8" width="2.42578125" customWidth="1"/>
    <col min="9" max="9" width="16.5703125" bestFit="1" customWidth="1"/>
    <col min="10" max="10" width="12.5703125" bestFit="1" customWidth="1"/>
    <col min="11" max="11" width="2.28515625" customWidth="1"/>
    <col min="12" max="12" width="16.5703125" bestFit="1" customWidth="1"/>
    <col min="13" max="13" width="8.28515625" customWidth="1"/>
    <col min="14" max="14" width="12.5703125" bestFit="1" customWidth="1"/>
    <col min="15" max="15" width="2" bestFit="1" customWidth="1"/>
    <col min="16" max="16" width="16.5703125" bestFit="1" customWidth="1"/>
    <col min="17" max="17" width="11.42578125" bestFit="1" customWidth="1"/>
    <col min="18" max="18" width="2.85546875" customWidth="1"/>
    <col min="19" max="19" width="16.5703125" bestFit="1" customWidth="1"/>
    <col min="20" max="20" width="11.42578125" bestFit="1" customWidth="1"/>
    <col min="21" max="21" width="2.42578125" customWidth="1"/>
    <col min="22" max="22" width="16.28515625" customWidth="1"/>
    <col min="23" max="23" width="6.85546875" bestFit="1" customWidth="1"/>
    <col min="24" max="24" width="12.5703125" bestFit="1" customWidth="1"/>
    <col min="25" max="25" width="2" bestFit="1" customWidth="1"/>
    <col min="26" max="26" width="16.5703125" bestFit="1" customWidth="1"/>
    <col min="27" max="27" width="2.42578125" customWidth="1"/>
    <col min="28" max="28" width="12.5703125" bestFit="1" customWidth="1"/>
    <col min="29" max="29" width="18.85546875" bestFit="1" customWidth="1"/>
    <col min="30" max="30" width="17.140625" customWidth="1"/>
  </cols>
  <sheetData>
    <row r="1" spans="1:30" ht="23.25" customHeight="1" x14ac:dyDescent="0.25">
      <c r="A1" s="469" t="s">
        <v>129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  <c r="AB1" s="470"/>
      <c r="AC1" s="470"/>
      <c r="AD1" s="471"/>
    </row>
    <row r="2" spans="1:30" ht="23.25" customHeight="1" thickBot="1" x14ac:dyDescent="0.3">
      <c r="A2" s="472"/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  <c r="Y2" s="473"/>
      <c r="Z2" s="473"/>
      <c r="AA2" s="473"/>
      <c r="AB2" s="473"/>
      <c r="AC2" s="473"/>
      <c r="AD2" s="474"/>
    </row>
    <row r="3" spans="1:30" ht="20.25" x14ac:dyDescent="0.25">
      <c r="A3" s="272"/>
      <c r="B3" s="496" t="s">
        <v>115</v>
      </c>
      <c r="C3" s="496" t="s">
        <v>116</v>
      </c>
      <c r="D3" s="496" t="s">
        <v>117</v>
      </c>
      <c r="E3" s="496" t="s">
        <v>118</v>
      </c>
      <c r="F3" s="498" t="s">
        <v>119</v>
      </c>
      <c r="G3" s="500" t="s">
        <v>131</v>
      </c>
      <c r="H3" s="482"/>
      <c r="I3" s="501"/>
      <c r="J3" s="481" t="s">
        <v>136</v>
      </c>
      <c r="K3" s="482"/>
      <c r="L3" s="482"/>
      <c r="M3" s="483"/>
      <c r="N3" s="502" t="s">
        <v>121</v>
      </c>
      <c r="O3" s="503"/>
      <c r="P3" s="504"/>
      <c r="Q3" s="457" t="s">
        <v>122</v>
      </c>
      <c r="R3" s="458"/>
      <c r="S3" s="459"/>
      <c r="T3" s="457" t="s">
        <v>135</v>
      </c>
      <c r="U3" s="458"/>
      <c r="V3" s="458"/>
      <c r="W3" s="484"/>
      <c r="X3" s="460" t="s">
        <v>123</v>
      </c>
      <c r="Y3" s="461"/>
      <c r="Z3" s="462"/>
      <c r="AB3" s="463" t="s">
        <v>139</v>
      </c>
      <c r="AC3" s="464"/>
      <c r="AD3" s="465"/>
    </row>
    <row r="4" spans="1:30" ht="20.25" x14ac:dyDescent="0.25">
      <c r="A4" s="272"/>
      <c r="B4" s="496"/>
      <c r="C4" s="496"/>
      <c r="D4" s="496"/>
      <c r="E4" s="496"/>
      <c r="F4" s="498"/>
      <c r="G4" s="485" t="s">
        <v>137</v>
      </c>
      <c r="H4" s="486"/>
      <c r="I4" s="486"/>
      <c r="J4" s="490" t="s">
        <v>134</v>
      </c>
      <c r="K4" s="491"/>
      <c r="L4" s="491"/>
      <c r="M4" s="492"/>
      <c r="N4" s="478" t="s">
        <v>138</v>
      </c>
      <c r="O4" s="479"/>
      <c r="P4" s="480"/>
      <c r="Q4" s="493"/>
      <c r="R4" s="494"/>
      <c r="S4" s="495"/>
      <c r="T4" s="487" t="s">
        <v>141</v>
      </c>
      <c r="U4" s="488"/>
      <c r="V4" s="488"/>
      <c r="W4" s="489"/>
      <c r="X4" s="475" t="s">
        <v>133</v>
      </c>
      <c r="Y4" s="476"/>
      <c r="Z4" s="477"/>
      <c r="AB4" s="466"/>
      <c r="AC4" s="467"/>
      <c r="AD4" s="468"/>
    </row>
    <row r="5" spans="1:30" ht="20.25" x14ac:dyDescent="0.3">
      <c r="A5" s="252"/>
      <c r="B5" s="497"/>
      <c r="C5" s="497"/>
      <c r="D5" s="497"/>
      <c r="E5" s="497"/>
      <c r="F5" s="499"/>
      <c r="G5" s="260" t="s">
        <v>120</v>
      </c>
      <c r="H5" s="255"/>
      <c r="I5" s="255" t="s">
        <v>85</v>
      </c>
      <c r="J5" s="255" t="s">
        <v>120</v>
      </c>
      <c r="K5" s="255"/>
      <c r="L5" s="255" t="s">
        <v>85</v>
      </c>
      <c r="M5" s="261" t="s">
        <v>132</v>
      </c>
      <c r="N5" s="304" t="s">
        <v>120</v>
      </c>
      <c r="O5" s="256"/>
      <c r="P5" s="267" t="s">
        <v>85</v>
      </c>
      <c r="Q5" s="268" t="s">
        <v>120</v>
      </c>
      <c r="R5" s="257"/>
      <c r="S5" s="303" t="s">
        <v>85</v>
      </c>
      <c r="T5" s="268" t="s">
        <v>120</v>
      </c>
      <c r="U5" s="257"/>
      <c r="V5" s="257" t="s">
        <v>85</v>
      </c>
      <c r="W5" s="269" t="s">
        <v>132</v>
      </c>
      <c r="X5" s="302" t="s">
        <v>120</v>
      </c>
      <c r="Y5" s="258"/>
      <c r="Z5" s="270" t="s">
        <v>85</v>
      </c>
      <c r="AB5" s="310" t="s">
        <v>120</v>
      </c>
      <c r="AC5" s="311"/>
      <c r="AD5" s="312" t="s">
        <v>85</v>
      </c>
    </row>
    <row r="6" spans="1:30" ht="20.25" x14ac:dyDescent="0.3">
      <c r="A6" s="253"/>
      <c r="B6" s="251"/>
      <c r="C6" s="251"/>
      <c r="D6" s="251"/>
      <c r="E6" s="251"/>
      <c r="F6" s="259"/>
      <c r="G6" s="262"/>
      <c r="H6" s="254"/>
      <c r="I6" s="254"/>
      <c r="J6" s="254"/>
      <c r="K6" s="254"/>
      <c r="L6" s="254"/>
      <c r="M6" s="292"/>
      <c r="N6" s="294"/>
      <c r="O6" s="277"/>
      <c r="P6" s="278"/>
      <c r="Q6" s="276"/>
      <c r="R6" s="277"/>
      <c r="S6" s="293"/>
      <c r="T6" s="305"/>
      <c r="U6" s="306"/>
      <c r="V6" s="306"/>
      <c r="W6" s="292"/>
      <c r="X6" s="294"/>
      <c r="Y6" s="277"/>
      <c r="Z6" s="278"/>
      <c r="AB6" s="276"/>
      <c r="AC6" s="277"/>
      <c r="AD6" s="278"/>
    </row>
    <row r="7" spans="1:30" ht="20.25" x14ac:dyDescent="0.3">
      <c r="A7" s="253"/>
      <c r="B7" s="251"/>
      <c r="C7" s="251"/>
      <c r="D7" s="251"/>
      <c r="E7" s="251"/>
      <c r="F7" s="259"/>
      <c r="G7" s="305"/>
      <c r="H7" s="306"/>
      <c r="I7" s="306"/>
      <c r="J7" s="254"/>
      <c r="K7" s="254"/>
      <c r="L7" s="254"/>
      <c r="M7" s="292"/>
      <c r="N7" s="294"/>
      <c r="O7" s="277"/>
      <c r="P7" s="278"/>
      <c r="Q7" s="276"/>
      <c r="R7" s="277"/>
      <c r="S7" s="293"/>
      <c r="T7" s="321"/>
      <c r="U7" s="322"/>
      <c r="V7" s="322"/>
      <c r="W7" s="292"/>
      <c r="X7" s="294"/>
      <c r="Y7" s="277"/>
      <c r="Z7" s="278"/>
      <c r="AB7" s="276"/>
      <c r="AC7" s="277"/>
      <c r="AD7" s="278"/>
    </row>
    <row r="8" spans="1:30" ht="20.25" x14ac:dyDescent="0.3">
      <c r="A8" s="282"/>
      <c r="B8" s="251"/>
      <c r="C8" s="251"/>
      <c r="D8" s="251"/>
      <c r="E8" s="251"/>
      <c r="F8" s="259"/>
      <c r="G8" s="262"/>
      <c r="H8" s="254"/>
      <c r="I8" s="254"/>
      <c r="J8" s="254"/>
      <c r="K8" s="254"/>
      <c r="L8" s="254"/>
      <c r="M8" s="292"/>
      <c r="N8" s="294"/>
      <c r="O8" s="277"/>
      <c r="P8" s="278"/>
      <c r="Q8" s="276"/>
      <c r="R8" s="277"/>
      <c r="S8" s="293"/>
      <c r="T8" s="305"/>
      <c r="U8" s="306"/>
      <c r="V8" s="306"/>
      <c r="W8" s="292"/>
      <c r="X8" s="294"/>
      <c r="Y8" s="277"/>
      <c r="Z8" s="278"/>
      <c r="AB8" s="276"/>
      <c r="AC8" s="277"/>
      <c r="AD8" s="278"/>
    </row>
    <row r="9" spans="1:30" ht="20.25" x14ac:dyDescent="0.3">
      <c r="A9" s="282"/>
      <c r="B9" s="251"/>
      <c r="C9" s="251"/>
      <c r="D9" s="251"/>
      <c r="E9" s="251"/>
      <c r="F9" s="259"/>
      <c r="G9" s="262"/>
      <c r="H9" s="254"/>
      <c r="I9" s="254"/>
      <c r="J9" s="254"/>
      <c r="K9" s="254"/>
      <c r="L9" s="254"/>
      <c r="M9" s="292"/>
      <c r="N9" s="294"/>
      <c r="O9" s="277"/>
      <c r="P9" s="278"/>
      <c r="Q9" s="276"/>
      <c r="R9" s="277"/>
      <c r="S9" s="293"/>
      <c r="T9" s="305"/>
      <c r="U9" s="306"/>
      <c r="V9" s="306"/>
      <c r="W9" s="292"/>
      <c r="X9" s="301"/>
      <c r="Y9" s="300"/>
      <c r="Z9" s="299"/>
      <c r="AB9" s="276"/>
      <c r="AC9" s="277"/>
      <c r="AD9" s="278"/>
    </row>
    <row r="10" spans="1:30" ht="20.25" x14ac:dyDescent="0.3">
      <c r="A10" s="282"/>
      <c r="B10" s="251"/>
      <c r="C10" s="251"/>
      <c r="D10" s="251"/>
      <c r="E10" s="251"/>
      <c r="F10" s="259"/>
      <c r="G10" s="262"/>
      <c r="H10" s="254"/>
      <c r="I10" s="254"/>
      <c r="J10" s="254"/>
      <c r="K10" s="254"/>
      <c r="L10" s="254"/>
      <c r="M10" s="292"/>
      <c r="N10" s="307"/>
      <c r="O10" s="306"/>
      <c r="P10" s="308"/>
      <c r="Q10" s="297"/>
      <c r="R10" s="296"/>
      <c r="S10" s="298"/>
      <c r="T10" s="297"/>
      <c r="U10" s="296"/>
      <c r="V10" s="296"/>
      <c r="W10" s="295"/>
      <c r="X10" s="294"/>
      <c r="Y10" s="277"/>
      <c r="Z10" s="278"/>
      <c r="AB10" s="276"/>
      <c r="AC10" s="277"/>
      <c r="AD10" s="278"/>
    </row>
    <row r="11" spans="1:30" ht="20.25" x14ac:dyDescent="0.3">
      <c r="A11" s="282"/>
      <c r="B11" s="251"/>
      <c r="C11" s="251"/>
      <c r="D11" s="251"/>
      <c r="E11" s="251"/>
      <c r="F11" s="259"/>
      <c r="G11" s="297"/>
      <c r="H11" s="296"/>
      <c r="I11" s="296"/>
      <c r="J11" s="296"/>
      <c r="K11" s="296"/>
      <c r="L11" s="296"/>
      <c r="M11" s="295"/>
      <c r="N11" s="307"/>
      <c r="O11" s="306"/>
      <c r="P11" s="308"/>
      <c r="Q11" s="276"/>
      <c r="R11" s="277"/>
      <c r="S11" s="293"/>
      <c r="T11" s="276"/>
      <c r="U11" s="277"/>
      <c r="V11" s="277"/>
      <c r="W11" s="292"/>
      <c r="X11" s="294"/>
      <c r="Y11" s="277"/>
      <c r="Z11" s="278"/>
      <c r="AB11" s="276"/>
      <c r="AC11" s="277"/>
      <c r="AD11" s="278"/>
    </row>
    <row r="12" spans="1:30" ht="20.25" x14ac:dyDescent="0.3">
      <c r="A12" s="253"/>
      <c r="B12" s="283"/>
      <c r="C12" s="251"/>
      <c r="D12" s="251"/>
      <c r="E12" s="251"/>
      <c r="F12" s="259"/>
      <c r="G12" s="276"/>
      <c r="H12" s="277"/>
      <c r="I12" s="277"/>
      <c r="J12" s="254"/>
      <c r="K12" s="254"/>
      <c r="L12" s="254"/>
      <c r="M12" s="292"/>
      <c r="N12" s="307"/>
      <c r="O12" s="306"/>
      <c r="P12" s="308"/>
      <c r="Q12" s="297"/>
      <c r="R12" s="296"/>
      <c r="S12" s="298"/>
      <c r="T12" s="297"/>
      <c r="U12" s="296"/>
      <c r="V12" s="296"/>
      <c r="W12" s="295"/>
      <c r="X12" s="294"/>
      <c r="Y12" s="277"/>
      <c r="Z12" s="278"/>
      <c r="AB12" s="276"/>
      <c r="AC12" s="277"/>
      <c r="AD12" s="278"/>
    </row>
    <row r="13" spans="1:30" ht="20.25" x14ac:dyDescent="0.3">
      <c r="A13" s="253"/>
      <c r="B13" s="251"/>
      <c r="C13" s="251"/>
      <c r="D13" s="251"/>
      <c r="E13" s="251"/>
      <c r="F13" s="259"/>
      <c r="G13" s="262"/>
      <c r="H13" s="254"/>
      <c r="I13" s="254"/>
      <c r="J13" s="254"/>
      <c r="K13" s="254"/>
      <c r="L13" s="254"/>
      <c r="M13" s="292"/>
      <c r="N13" s="294"/>
      <c r="O13" s="277"/>
      <c r="P13" s="278"/>
      <c r="Q13" s="276"/>
      <c r="R13" s="277"/>
      <c r="S13" s="293"/>
      <c r="T13" s="276"/>
      <c r="U13" s="277"/>
      <c r="V13" s="277"/>
      <c r="W13" s="292"/>
      <c r="X13" s="294"/>
      <c r="Y13" s="277"/>
      <c r="Z13" s="278"/>
      <c r="AB13" s="276"/>
      <c r="AC13" s="277"/>
      <c r="AD13" s="278"/>
    </row>
    <row r="14" spans="1:30" ht="20.25" x14ac:dyDescent="0.3">
      <c r="A14" s="253"/>
      <c r="B14" s="251"/>
      <c r="C14" s="251"/>
      <c r="D14" s="251"/>
      <c r="E14" s="251"/>
      <c r="F14" s="259"/>
      <c r="G14" s="262"/>
      <c r="H14" s="254"/>
      <c r="I14" s="254"/>
      <c r="J14" s="254"/>
      <c r="K14" s="254"/>
      <c r="L14" s="254"/>
      <c r="M14" s="292"/>
      <c r="N14" s="294"/>
      <c r="O14" s="277"/>
      <c r="P14" s="278"/>
      <c r="Q14" s="276"/>
      <c r="R14" s="277"/>
      <c r="S14" s="293"/>
      <c r="T14" s="276"/>
      <c r="U14" s="277"/>
      <c r="V14" s="277"/>
      <c r="W14" s="292"/>
      <c r="X14" s="294"/>
      <c r="Y14" s="277"/>
      <c r="Z14" s="278"/>
      <c r="AB14" s="276"/>
      <c r="AC14" s="277"/>
      <c r="AD14" s="278"/>
    </row>
    <row r="15" spans="1:30" ht="20.25" x14ac:dyDescent="0.3">
      <c r="A15" s="253"/>
      <c r="B15" s="283"/>
      <c r="C15" s="251"/>
      <c r="D15" s="251"/>
      <c r="E15" s="251"/>
      <c r="F15" s="259"/>
      <c r="G15" s="262"/>
      <c r="H15" s="254"/>
      <c r="I15" s="254"/>
      <c r="J15" s="254"/>
      <c r="K15" s="254"/>
      <c r="L15" s="254"/>
      <c r="M15" s="292"/>
      <c r="N15" s="294"/>
      <c r="O15" s="277"/>
      <c r="P15" s="278"/>
      <c r="Q15" s="276"/>
      <c r="R15" s="277"/>
      <c r="S15" s="293"/>
      <c r="T15" s="276"/>
      <c r="U15" s="277"/>
      <c r="V15" s="277"/>
      <c r="W15" s="292"/>
      <c r="X15" s="294"/>
      <c r="Y15" s="277"/>
      <c r="Z15" s="278"/>
      <c r="AB15" s="276"/>
      <c r="AC15" s="277"/>
      <c r="AD15" s="278"/>
    </row>
    <row r="16" spans="1:30" ht="20.25" x14ac:dyDescent="0.3">
      <c r="A16" s="253"/>
      <c r="B16" s="251"/>
      <c r="C16" s="251"/>
      <c r="D16" s="251"/>
      <c r="E16" s="251"/>
      <c r="F16" s="259"/>
      <c r="G16" s="262"/>
      <c r="H16" s="254"/>
      <c r="I16" s="254"/>
      <c r="J16" s="254"/>
      <c r="K16" s="254"/>
      <c r="L16" s="254"/>
      <c r="M16" s="292"/>
      <c r="N16" s="294"/>
      <c r="O16" s="277"/>
      <c r="P16" s="278"/>
      <c r="Q16" s="276"/>
      <c r="R16" s="277"/>
      <c r="S16" s="293"/>
      <c r="T16" s="276"/>
      <c r="U16" s="277"/>
      <c r="V16" s="277"/>
      <c r="W16" s="292"/>
      <c r="X16" s="294"/>
      <c r="Y16" s="277"/>
      <c r="Z16" s="278"/>
      <c r="AB16" s="276"/>
      <c r="AC16" s="277"/>
      <c r="AD16" s="278"/>
    </row>
    <row r="17" spans="1:30" ht="20.25" x14ac:dyDescent="0.3">
      <c r="A17" s="253"/>
      <c r="B17" s="251"/>
      <c r="C17" s="251"/>
      <c r="D17" s="251"/>
      <c r="E17" s="251"/>
      <c r="F17" s="259"/>
      <c r="G17" s="262"/>
      <c r="H17" s="254"/>
      <c r="I17" s="254"/>
      <c r="J17" s="254"/>
      <c r="K17" s="254"/>
      <c r="L17" s="254"/>
      <c r="M17" s="292"/>
      <c r="N17" s="294"/>
      <c r="O17" s="277"/>
      <c r="P17" s="278"/>
      <c r="Q17" s="276"/>
      <c r="R17" s="277"/>
      <c r="S17" s="293"/>
      <c r="T17" s="276"/>
      <c r="U17" s="277"/>
      <c r="V17" s="277"/>
      <c r="W17" s="292"/>
      <c r="X17" s="294"/>
      <c r="Y17" s="277"/>
      <c r="Z17" s="278"/>
      <c r="AB17" s="276"/>
      <c r="AC17" s="277"/>
      <c r="AD17" s="278"/>
    </row>
    <row r="18" spans="1:30" ht="20.25" x14ac:dyDescent="0.3">
      <c r="A18" s="253"/>
      <c r="B18" s="251"/>
      <c r="C18" s="251"/>
      <c r="D18" s="251"/>
      <c r="E18" s="251"/>
      <c r="F18" s="259"/>
      <c r="G18" s="262"/>
      <c r="H18" s="254"/>
      <c r="I18" s="254"/>
      <c r="J18" s="254"/>
      <c r="K18" s="254"/>
      <c r="L18" s="254"/>
      <c r="M18" s="292"/>
      <c r="N18" s="294"/>
      <c r="O18" s="277"/>
      <c r="P18" s="278"/>
      <c r="Q18" s="276"/>
      <c r="R18" s="277"/>
      <c r="S18" s="293"/>
      <c r="T18" s="276"/>
      <c r="U18" s="277"/>
      <c r="V18" s="277"/>
      <c r="W18" s="292"/>
      <c r="X18" s="294"/>
      <c r="Y18" s="277"/>
      <c r="Z18" s="278"/>
      <c r="AB18" s="276"/>
      <c r="AC18" s="277"/>
      <c r="AD18" s="278"/>
    </row>
    <row r="19" spans="1:30" ht="20.25" x14ac:dyDescent="0.3">
      <c r="A19" s="253"/>
      <c r="B19" s="251"/>
      <c r="C19" s="251"/>
      <c r="D19" s="251"/>
      <c r="E19" s="251"/>
      <c r="F19" s="259"/>
      <c r="G19" s="262"/>
      <c r="H19" s="254"/>
      <c r="I19" s="254"/>
      <c r="J19" s="254"/>
      <c r="K19" s="254"/>
      <c r="L19" s="254"/>
      <c r="M19" s="292"/>
      <c r="N19" s="294"/>
      <c r="O19" s="277"/>
      <c r="P19" s="278"/>
      <c r="Q19" s="276"/>
      <c r="R19" s="277"/>
      <c r="S19" s="293"/>
      <c r="T19" s="276"/>
      <c r="U19" s="277"/>
      <c r="V19" s="277"/>
      <c r="W19" s="292"/>
      <c r="X19" s="294"/>
      <c r="Y19" s="277"/>
      <c r="Z19" s="278"/>
      <c r="AB19" s="276"/>
      <c r="AC19" s="277"/>
      <c r="AD19" s="278"/>
    </row>
    <row r="20" spans="1:30" ht="20.25" x14ac:dyDescent="0.3">
      <c r="A20" s="253"/>
      <c r="B20" s="251"/>
      <c r="C20" s="251"/>
      <c r="D20" s="251"/>
      <c r="E20" s="251"/>
      <c r="F20" s="259"/>
      <c r="G20" s="262"/>
      <c r="H20" s="254"/>
      <c r="I20" s="254"/>
      <c r="J20" s="254"/>
      <c r="K20" s="254"/>
      <c r="L20" s="254"/>
      <c r="M20" s="292"/>
      <c r="N20" s="291"/>
      <c r="O20" s="277"/>
      <c r="P20" s="278"/>
      <c r="Q20" s="276"/>
      <c r="R20" s="277"/>
      <c r="S20" s="293"/>
      <c r="T20" s="276"/>
      <c r="U20" s="277"/>
      <c r="V20" s="277"/>
      <c r="W20" s="292"/>
      <c r="X20" s="291"/>
      <c r="Y20" s="254"/>
      <c r="Z20" s="263"/>
      <c r="AB20" s="276"/>
      <c r="AC20" s="277"/>
      <c r="AD20" s="278"/>
    </row>
    <row r="21" spans="1:30" ht="21" thickBot="1" x14ac:dyDescent="0.35">
      <c r="A21" s="253"/>
      <c r="B21" s="251"/>
      <c r="C21" s="251"/>
      <c r="D21" s="251"/>
      <c r="E21" s="251"/>
      <c r="F21" s="259"/>
      <c r="G21" s="264"/>
      <c r="H21" s="265"/>
      <c r="I21" s="265"/>
      <c r="J21" s="265"/>
      <c r="K21" s="265"/>
      <c r="L21" s="265"/>
      <c r="M21" s="289"/>
      <c r="N21" s="288"/>
      <c r="O21" s="280"/>
      <c r="P21" s="281"/>
      <c r="Q21" s="279"/>
      <c r="R21" s="280"/>
      <c r="S21" s="290"/>
      <c r="T21" s="279"/>
      <c r="U21" s="280"/>
      <c r="V21" s="280"/>
      <c r="W21" s="289"/>
      <c r="X21" s="288"/>
      <c r="Y21" s="265"/>
      <c r="Z21" s="266"/>
      <c r="AB21" s="279"/>
      <c r="AC21" s="280"/>
      <c r="AD21" s="278"/>
    </row>
    <row r="22" spans="1:30" ht="20.25" x14ac:dyDescent="0.3">
      <c r="A22" s="252" t="s">
        <v>85</v>
      </c>
      <c r="B22" s="250"/>
      <c r="C22" s="250"/>
      <c r="D22" s="250"/>
      <c r="E22" s="250"/>
      <c r="F22" s="250"/>
      <c r="G22" s="250"/>
      <c r="H22" s="250"/>
      <c r="I22" s="271">
        <f>SUM(I6:I21)</f>
        <v>0</v>
      </c>
      <c r="J22" s="271"/>
      <c r="K22" s="271"/>
      <c r="L22" s="271">
        <f>SUM(L6:L21)</f>
        <v>0</v>
      </c>
      <c r="M22" s="271"/>
      <c r="N22" s="250"/>
      <c r="O22" s="250"/>
      <c r="P22" s="271">
        <f>SUM(P6:P21)</f>
        <v>0</v>
      </c>
      <c r="Q22" s="250"/>
      <c r="R22" s="250"/>
      <c r="S22" s="271">
        <f>SUM(S6:S21)</f>
        <v>0</v>
      </c>
      <c r="T22" s="250"/>
      <c r="U22" s="250"/>
      <c r="V22" s="271">
        <f>SUM(V6:V21)</f>
        <v>0</v>
      </c>
      <c r="W22" s="250"/>
      <c r="X22" s="250"/>
      <c r="Y22" s="250"/>
      <c r="Z22" s="271">
        <f>SUM(Z6:Z21)</f>
        <v>0</v>
      </c>
      <c r="AB22" s="250"/>
      <c r="AC22" s="250"/>
      <c r="AD22" s="271">
        <f>SUM(AD6:AD21)</f>
        <v>0</v>
      </c>
    </row>
    <row r="23" spans="1:30" ht="20.25" x14ac:dyDescent="0.3">
      <c r="A23" s="252" t="s">
        <v>130</v>
      </c>
      <c r="B23" s="250"/>
      <c r="C23" s="250"/>
      <c r="D23" s="250"/>
      <c r="E23" s="250"/>
      <c r="F23" s="250"/>
      <c r="G23" s="250"/>
      <c r="H23" s="250"/>
      <c r="I23" s="271">
        <f>I22*0.21</f>
        <v>0</v>
      </c>
      <c r="J23" s="271"/>
      <c r="K23" s="271"/>
      <c r="L23" s="271">
        <f>L22*0.21</f>
        <v>0</v>
      </c>
      <c r="M23" s="271"/>
      <c r="N23" s="250"/>
      <c r="O23" s="250"/>
      <c r="P23" s="271">
        <f>P22*0.21</f>
        <v>0</v>
      </c>
      <c r="Q23" s="250"/>
      <c r="R23" s="250"/>
      <c r="S23" s="271">
        <f>S22*0.21</f>
        <v>0</v>
      </c>
      <c r="T23" s="250"/>
      <c r="U23" s="250"/>
      <c r="V23" s="271">
        <f>V22*0.21</f>
        <v>0</v>
      </c>
      <c r="W23" s="250"/>
      <c r="X23" s="250"/>
      <c r="Y23" s="250"/>
      <c r="Z23" s="271">
        <f>Z22*0.21</f>
        <v>0</v>
      </c>
      <c r="AB23" s="250"/>
      <c r="AC23" s="250"/>
      <c r="AD23" s="271">
        <f>AD22*0.21</f>
        <v>0</v>
      </c>
    </row>
    <row r="24" spans="1:30" ht="20.25" x14ac:dyDescent="0.3">
      <c r="A24" s="252"/>
      <c r="B24" s="250"/>
      <c r="C24" s="250"/>
      <c r="D24" s="250"/>
      <c r="E24" s="250"/>
      <c r="F24" s="250"/>
      <c r="G24" s="250"/>
      <c r="H24" s="250"/>
      <c r="I24" s="271">
        <f>SUM(I22:I23)</f>
        <v>0</v>
      </c>
      <c r="J24" s="271"/>
      <c r="K24" s="271"/>
      <c r="L24" s="271">
        <f>SUM(L22:L23)</f>
        <v>0</v>
      </c>
      <c r="M24" s="271"/>
      <c r="N24" s="250"/>
      <c r="O24" s="250"/>
      <c r="P24" s="271">
        <f>SUM(P22:P23)</f>
        <v>0</v>
      </c>
      <c r="Q24" s="250"/>
      <c r="R24" s="250"/>
      <c r="S24" s="271">
        <f>SUM(S22:S23)</f>
        <v>0</v>
      </c>
      <c r="T24" s="250"/>
      <c r="U24" s="250"/>
      <c r="V24" s="271">
        <f>SUM(V22:V23)</f>
        <v>0</v>
      </c>
      <c r="W24" s="250"/>
      <c r="X24" s="250"/>
      <c r="Y24" s="250"/>
      <c r="Z24" s="271">
        <f>SUM(Z22:Z23)</f>
        <v>0</v>
      </c>
      <c r="AB24" s="250"/>
      <c r="AC24" s="250"/>
      <c r="AD24" s="271">
        <f>SUM(AD22:AD23)</f>
        <v>0</v>
      </c>
    </row>
    <row r="25" spans="1:30" ht="15.75" thickBot="1" x14ac:dyDescent="0.3"/>
    <row r="26" spans="1:30" ht="15.75" thickBot="1" x14ac:dyDescent="0.3">
      <c r="I26" s="318"/>
      <c r="J26" s="309"/>
      <c r="K26" s="309"/>
      <c r="L26" s="309"/>
      <c r="M26" s="309"/>
      <c r="N26" s="309"/>
      <c r="O26" s="309"/>
      <c r="P26" s="313">
        <f>SUM(P10:P12)</f>
        <v>0</v>
      </c>
      <c r="Q26" s="309"/>
      <c r="R26" s="309"/>
      <c r="S26" s="309"/>
      <c r="T26" s="309"/>
      <c r="U26" s="309"/>
      <c r="V26" s="316"/>
      <c r="W26" s="309"/>
      <c r="X26" s="309"/>
      <c r="Y26" s="309"/>
      <c r="Z26" s="309"/>
    </row>
    <row r="27" spans="1:30" x14ac:dyDescent="0.25">
      <c r="I27" s="319">
        <f>I26*0.21</f>
        <v>0</v>
      </c>
      <c r="J27" s="309"/>
      <c r="K27" s="309"/>
      <c r="L27" s="309"/>
      <c r="M27" s="309"/>
      <c r="N27" s="309"/>
      <c r="O27" s="309"/>
      <c r="P27" s="314">
        <f>P26*0.21</f>
        <v>0</v>
      </c>
      <c r="Q27" s="309"/>
      <c r="R27" s="309"/>
      <c r="S27" s="309"/>
      <c r="T27" s="309"/>
      <c r="U27" s="309"/>
      <c r="V27" s="316">
        <f>V26*1.01815</f>
        <v>0</v>
      </c>
      <c r="W27" s="309"/>
      <c r="X27" s="309"/>
      <c r="Y27" s="309"/>
      <c r="Z27" s="309"/>
    </row>
    <row r="28" spans="1:30" ht="15.75" thickBot="1" x14ac:dyDescent="0.3">
      <c r="I28" s="320">
        <f>SUM(I26:I27)</f>
        <v>0</v>
      </c>
      <c r="J28" s="309"/>
      <c r="K28" s="309"/>
      <c r="L28" s="309"/>
      <c r="M28" s="309"/>
      <c r="N28" s="309"/>
      <c r="O28" s="309"/>
      <c r="P28" s="315">
        <f>SUM(P26:P27)</f>
        <v>0</v>
      </c>
      <c r="Q28" s="309"/>
      <c r="R28" s="309"/>
      <c r="S28" s="309"/>
      <c r="T28" s="309"/>
      <c r="U28" s="309"/>
      <c r="V28" s="314">
        <f>V26*0.21</f>
        <v>0</v>
      </c>
      <c r="W28" s="309"/>
      <c r="X28" s="309"/>
      <c r="Y28" s="309"/>
      <c r="Z28" s="309"/>
    </row>
    <row r="29" spans="1:30" ht="15.75" thickBot="1" x14ac:dyDescent="0.3"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15">
        <f>SUM(V27:V28)</f>
        <v>0</v>
      </c>
      <c r="W29" s="309"/>
      <c r="X29" s="309"/>
      <c r="Y29" s="309"/>
      <c r="Z29" s="309"/>
    </row>
    <row r="30" spans="1:30" x14ac:dyDescent="0.25"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</row>
    <row r="31" spans="1:30" ht="15.75" thickBot="1" x14ac:dyDescent="0.3"/>
    <row r="32" spans="1:30" ht="15.75" thickBot="1" x14ac:dyDescent="0.3">
      <c r="V32" s="316"/>
    </row>
    <row r="33" spans="22:22" x14ac:dyDescent="0.25">
      <c r="V33" s="316">
        <f>V32*1.01815</f>
        <v>0</v>
      </c>
    </row>
    <row r="34" spans="22:22" x14ac:dyDescent="0.25">
      <c r="V34" s="314">
        <f>V32*0.21</f>
        <v>0</v>
      </c>
    </row>
    <row r="35" spans="22:22" ht="15.75" thickBot="1" x14ac:dyDescent="0.3">
      <c r="V35" s="315">
        <f>SUM(V33:V34)</f>
        <v>0</v>
      </c>
    </row>
  </sheetData>
  <mergeCells count="20">
    <mergeCell ref="E3:E5"/>
    <mergeCell ref="F3:F5"/>
    <mergeCell ref="G3:I3"/>
    <mergeCell ref="N3:P3"/>
    <mergeCell ref="Q3:S3"/>
    <mergeCell ref="X3:Z3"/>
    <mergeCell ref="AB3:AD3"/>
    <mergeCell ref="AB4:AD4"/>
    <mergeCell ref="A1:AD2"/>
    <mergeCell ref="X4:Z4"/>
    <mergeCell ref="N4:P4"/>
    <mergeCell ref="J3:M3"/>
    <mergeCell ref="T3:W3"/>
    <mergeCell ref="G4:I4"/>
    <mergeCell ref="T4:W4"/>
    <mergeCell ref="J4:M4"/>
    <mergeCell ref="Q4:S4"/>
    <mergeCell ref="B3:B5"/>
    <mergeCell ref="C3:C5"/>
    <mergeCell ref="D3:D5"/>
  </mergeCells>
  <pageMargins left="0.7" right="0.7" top="0.75" bottom="0.75" header="0.3" footer="0.3"/>
  <pageSetup paperSize="9" scale="75" orientation="landscape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0"/>
  <sheetViews>
    <sheetView view="pageBreakPreview" zoomScale="60" zoomScaleNormal="100" workbookViewId="0">
      <selection activeCell="K32" sqref="K32"/>
    </sheetView>
  </sheetViews>
  <sheetFormatPr baseColWidth="10" defaultRowHeight="15" x14ac:dyDescent="0.25"/>
  <cols>
    <col min="1" max="1" width="5.140625" customWidth="1"/>
    <col min="2" max="2" width="10.7109375" style="65" bestFit="1" customWidth="1"/>
    <col min="3" max="3" width="4.85546875" style="65" bestFit="1" customWidth="1"/>
    <col min="4" max="4" width="9.7109375" style="65" bestFit="1" customWidth="1"/>
    <col min="5" max="5" width="5.7109375" style="65" bestFit="1" customWidth="1"/>
    <col min="6" max="6" width="3.42578125" style="65" bestFit="1" customWidth="1"/>
    <col min="7" max="7" width="7.5703125" style="65" bestFit="1" customWidth="1"/>
    <col min="8" max="8" width="5.7109375" style="65" bestFit="1" customWidth="1"/>
    <col min="9" max="9" width="3.42578125" style="65" bestFit="1" customWidth="1"/>
    <col min="10" max="10" width="7" style="65" customWidth="1"/>
    <col min="11" max="11" width="5.7109375" style="65" bestFit="1" customWidth="1"/>
    <col min="12" max="12" width="3.42578125" bestFit="1" customWidth="1"/>
    <col min="13" max="13" width="6.7109375" customWidth="1"/>
    <col min="14" max="14" width="6.42578125" customWidth="1"/>
    <col min="15" max="15" width="3.140625" bestFit="1" customWidth="1"/>
    <col min="16" max="16" width="6.7109375" customWidth="1"/>
    <col min="17" max="17" width="6.7109375" bestFit="1" customWidth="1"/>
    <col min="18" max="18" width="4" bestFit="1" customWidth="1"/>
    <col min="19" max="19" width="5.42578125" customWidth="1"/>
    <col min="20" max="20" width="5.7109375" bestFit="1" customWidth="1"/>
    <col min="21" max="21" width="5.140625" customWidth="1"/>
    <col min="22" max="22" width="7.28515625" customWidth="1"/>
    <col min="23" max="23" width="5.7109375" bestFit="1" customWidth="1"/>
    <col min="24" max="24" width="5" customWidth="1"/>
    <col min="25" max="25" width="7.5703125" customWidth="1"/>
  </cols>
  <sheetData>
    <row r="1" spans="2:25" x14ac:dyDescent="0.25">
      <c r="E1" s="505" t="s">
        <v>64</v>
      </c>
      <c r="F1" s="505"/>
      <c r="G1" s="505"/>
      <c r="H1" s="505" t="s">
        <v>65</v>
      </c>
      <c r="I1" s="505"/>
      <c r="J1" s="505"/>
      <c r="K1" s="505" t="s">
        <v>67</v>
      </c>
      <c r="L1" s="505"/>
      <c r="M1" s="505"/>
      <c r="N1" s="505" t="s">
        <v>69</v>
      </c>
      <c r="O1" s="505"/>
      <c r="P1" s="505"/>
      <c r="Q1" s="505" t="s">
        <v>70</v>
      </c>
      <c r="R1" s="505"/>
      <c r="S1" s="505"/>
      <c r="T1" s="505" t="s">
        <v>71</v>
      </c>
      <c r="U1" s="505"/>
      <c r="V1" s="505"/>
      <c r="W1" s="505" t="s">
        <v>72</v>
      </c>
      <c r="X1" s="505"/>
      <c r="Y1" s="505"/>
    </row>
    <row r="2" spans="2:25" x14ac:dyDescent="0.25">
      <c r="B2" s="65" t="s">
        <v>28</v>
      </c>
      <c r="C2" s="65" t="s">
        <v>29</v>
      </c>
      <c r="D2" s="65" t="s">
        <v>33</v>
      </c>
      <c r="E2" s="65" t="s">
        <v>66</v>
      </c>
      <c r="F2" s="65" t="s">
        <v>68</v>
      </c>
      <c r="G2" s="145">
        <f>SUM(G4:G29)</f>
        <v>0</v>
      </c>
      <c r="H2" s="65" t="s">
        <v>66</v>
      </c>
      <c r="I2" s="65" t="s">
        <v>68</v>
      </c>
      <c r="J2" s="145">
        <f>SUM(J4:J29)</f>
        <v>0</v>
      </c>
      <c r="K2" s="65" t="s">
        <v>66</v>
      </c>
      <c r="L2" s="65" t="s">
        <v>68</v>
      </c>
      <c r="M2" s="145">
        <f>SUM(M4:M29)</f>
        <v>0</v>
      </c>
      <c r="N2" s="65" t="s">
        <v>66</v>
      </c>
      <c r="O2" s="65" t="s">
        <v>68</v>
      </c>
      <c r="P2" s="145">
        <f>SUM(P4:P29)</f>
        <v>0</v>
      </c>
      <c r="Q2" s="65" t="s">
        <v>66</v>
      </c>
      <c r="R2" s="65" t="s">
        <v>68</v>
      </c>
      <c r="S2" s="145">
        <f>SUM(S4:S29)</f>
        <v>0</v>
      </c>
      <c r="T2" s="65" t="s">
        <v>66</v>
      </c>
      <c r="U2" s="65" t="s">
        <v>68</v>
      </c>
      <c r="V2" s="145">
        <f>SUM(V4:V29)</f>
        <v>0</v>
      </c>
      <c r="W2" s="65" t="s">
        <v>66</v>
      </c>
      <c r="X2" s="65" t="s">
        <v>68</v>
      </c>
      <c r="Y2" s="145">
        <f>SUM(Y4:Y29)</f>
        <v>0</v>
      </c>
    </row>
    <row r="3" spans="2:25" ht="1.5" customHeight="1" x14ac:dyDescent="0.25"/>
    <row r="4" spans="2:25" x14ac:dyDescent="0.25">
      <c r="B4" s="144"/>
      <c r="G4" s="145">
        <f t="shared" ref="G4:G29" si="0">D4*E4</f>
        <v>0</v>
      </c>
      <c r="J4" s="145">
        <f>D4*H4</f>
        <v>0</v>
      </c>
      <c r="M4" s="145">
        <f>D4*K4</f>
        <v>0</v>
      </c>
      <c r="P4" s="145">
        <f>D4*N4</f>
        <v>0</v>
      </c>
      <c r="S4" s="145">
        <f>D4*Q4</f>
        <v>0</v>
      </c>
      <c r="V4" s="145">
        <f>D4*T4</f>
        <v>0</v>
      </c>
      <c r="Y4" s="145">
        <f>D4*W4</f>
        <v>0</v>
      </c>
    </row>
    <row r="5" spans="2:25" x14ac:dyDescent="0.25">
      <c r="B5" s="144"/>
      <c r="G5" s="145">
        <f t="shared" si="0"/>
        <v>0</v>
      </c>
      <c r="J5" s="145">
        <f t="shared" ref="J5:J29" si="1">D5*H5</f>
        <v>0</v>
      </c>
      <c r="M5" s="145">
        <f t="shared" ref="M5:M29" si="2">D5*K5</f>
        <v>0</v>
      </c>
      <c r="P5" s="145">
        <f t="shared" ref="P5:P29" si="3">D5*N5</f>
        <v>0</v>
      </c>
      <c r="S5" s="145">
        <f t="shared" ref="S5:S29" si="4">D5*Q5</f>
        <v>0</v>
      </c>
      <c r="V5" s="145">
        <f t="shared" ref="V5:V29" si="5">D5*T5</f>
        <v>0</v>
      </c>
      <c r="Y5" s="145">
        <f t="shared" ref="Y5:Y29" si="6">D5*W5</f>
        <v>0</v>
      </c>
    </row>
    <row r="6" spans="2:25" x14ac:dyDescent="0.25">
      <c r="B6" s="144"/>
      <c r="G6" s="145">
        <f t="shared" si="0"/>
        <v>0</v>
      </c>
      <c r="J6" s="145">
        <f t="shared" si="1"/>
        <v>0</v>
      </c>
      <c r="M6" s="145">
        <f t="shared" si="2"/>
        <v>0</v>
      </c>
      <c r="P6" s="145">
        <f t="shared" si="3"/>
        <v>0</v>
      </c>
      <c r="S6" s="145">
        <f t="shared" si="4"/>
        <v>0</v>
      </c>
      <c r="V6" s="145">
        <f t="shared" si="5"/>
        <v>0</v>
      </c>
      <c r="Y6" s="145">
        <f t="shared" si="6"/>
        <v>0</v>
      </c>
    </row>
    <row r="7" spans="2:25" x14ac:dyDescent="0.25">
      <c r="B7" s="144"/>
      <c r="G7" s="145">
        <f t="shared" si="0"/>
        <v>0</v>
      </c>
      <c r="J7" s="145">
        <f t="shared" si="1"/>
        <v>0</v>
      </c>
      <c r="M7" s="145">
        <f t="shared" si="2"/>
        <v>0</v>
      </c>
      <c r="P7" s="145">
        <f t="shared" si="3"/>
        <v>0</v>
      </c>
      <c r="S7" s="145">
        <f t="shared" si="4"/>
        <v>0</v>
      </c>
      <c r="V7" s="145">
        <f t="shared" si="5"/>
        <v>0</v>
      </c>
      <c r="Y7" s="145">
        <f t="shared" si="6"/>
        <v>0</v>
      </c>
    </row>
    <row r="8" spans="2:25" x14ac:dyDescent="0.25">
      <c r="B8" s="144"/>
      <c r="G8" s="145">
        <f t="shared" si="0"/>
        <v>0</v>
      </c>
      <c r="J8" s="145">
        <f t="shared" si="1"/>
        <v>0</v>
      </c>
      <c r="L8" s="65"/>
      <c r="M8" s="145">
        <f t="shared" si="2"/>
        <v>0</v>
      </c>
      <c r="P8" s="145">
        <f t="shared" si="3"/>
        <v>0</v>
      </c>
      <c r="S8" s="145">
        <f t="shared" si="4"/>
        <v>0</v>
      </c>
      <c r="V8" s="145">
        <f t="shared" si="5"/>
        <v>0</v>
      </c>
      <c r="Y8" s="145">
        <f t="shared" si="6"/>
        <v>0</v>
      </c>
    </row>
    <row r="9" spans="2:25" x14ac:dyDescent="0.25">
      <c r="B9" s="144"/>
      <c r="G9" s="145">
        <f t="shared" si="0"/>
        <v>0</v>
      </c>
      <c r="J9" s="145">
        <f t="shared" si="1"/>
        <v>0</v>
      </c>
      <c r="L9" s="65"/>
      <c r="M9" s="145">
        <f t="shared" si="2"/>
        <v>0</v>
      </c>
      <c r="P9" s="145">
        <f t="shared" si="3"/>
        <v>0</v>
      </c>
      <c r="S9" s="145">
        <f t="shared" si="4"/>
        <v>0</v>
      </c>
      <c r="V9" s="145">
        <f t="shared" si="5"/>
        <v>0</v>
      </c>
      <c r="Y9" s="145">
        <f t="shared" si="6"/>
        <v>0</v>
      </c>
    </row>
    <row r="10" spans="2:25" x14ac:dyDescent="0.25">
      <c r="B10" s="144"/>
      <c r="G10" s="145">
        <f t="shared" si="0"/>
        <v>0</v>
      </c>
      <c r="J10" s="145">
        <f t="shared" si="1"/>
        <v>0</v>
      </c>
      <c r="L10" s="65"/>
      <c r="M10" s="145">
        <f t="shared" si="2"/>
        <v>0</v>
      </c>
      <c r="P10" s="145">
        <f t="shared" si="3"/>
        <v>0</v>
      </c>
      <c r="S10" s="145">
        <f t="shared" si="4"/>
        <v>0</v>
      </c>
      <c r="V10" s="145">
        <f t="shared" si="5"/>
        <v>0</v>
      </c>
      <c r="Y10" s="145">
        <f t="shared" si="6"/>
        <v>0</v>
      </c>
    </row>
    <row r="11" spans="2:25" x14ac:dyDescent="0.25">
      <c r="B11" s="144"/>
      <c r="G11" s="145">
        <f t="shared" si="0"/>
        <v>0</v>
      </c>
      <c r="J11" s="145">
        <f t="shared" si="1"/>
        <v>0</v>
      </c>
      <c r="M11" s="145">
        <f t="shared" si="2"/>
        <v>0</v>
      </c>
      <c r="P11" s="145">
        <f t="shared" si="3"/>
        <v>0</v>
      </c>
      <c r="S11" s="145">
        <f t="shared" si="4"/>
        <v>0</v>
      </c>
      <c r="V11" s="145">
        <f t="shared" si="5"/>
        <v>0</v>
      </c>
      <c r="Y11" s="145">
        <f t="shared" si="6"/>
        <v>0</v>
      </c>
    </row>
    <row r="12" spans="2:25" x14ac:dyDescent="0.25">
      <c r="B12" s="144"/>
      <c r="G12" s="145">
        <f t="shared" si="0"/>
        <v>0</v>
      </c>
      <c r="J12" s="145">
        <f t="shared" si="1"/>
        <v>0</v>
      </c>
      <c r="M12" s="145">
        <f t="shared" si="2"/>
        <v>0</v>
      </c>
      <c r="P12" s="145">
        <f t="shared" si="3"/>
        <v>0</v>
      </c>
      <c r="S12" s="145">
        <f t="shared" si="4"/>
        <v>0</v>
      </c>
      <c r="V12" s="145">
        <f t="shared" si="5"/>
        <v>0</v>
      </c>
      <c r="Y12" s="145">
        <f t="shared" si="6"/>
        <v>0</v>
      </c>
    </row>
    <row r="13" spans="2:25" x14ac:dyDescent="0.25">
      <c r="B13" s="144"/>
      <c r="G13" s="145">
        <f t="shared" si="0"/>
        <v>0</v>
      </c>
      <c r="J13" s="145">
        <f t="shared" si="1"/>
        <v>0</v>
      </c>
      <c r="M13" s="145">
        <f t="shared" si="2"/>
        <v>0</v>
      </c>
      <c r="N13" s="65"/>
      <c r="O13" s="65"/>
      <c r="P13" s="145">
        <f t="shared" si="3"/>
        <v>0</v>
      </c>
      <c r="Q13" s="65"/>
      <c r="R13" s="65"/>
      <c r="S13" s="145">
        <f t="shared" si="4"/>
        <v>0</v>
      </c>
      <c r="V13" s="145">
        <f t="shared" si="5"/>
        <v>0</v>
      </c>
      <c r="Y13" s="145">
        <f t="shared" si="6"/>
        <v>0</v>
      </c>
    </row>
    <row r="14" spans="2:25" x14ac:dyDescent="0.25">
      <c r="B14" s="144"/>
      <c r="G14" s="145">
        <f t="shared" si="0"/>
        <v>0</v>
      </c>
      <c r="J14" s="145">
        <f t="shared" si="1"/>
        <v>0</v>
      </c>
      <c r="M14" s="145">
        <f t="shared" si="2"/>
        <v>0</v>
      </c>
      <c r="N14" s="65"/>
      <c r="O14" s="65"/>
      <c r="P14" s="145">
        <f t="shared" si="3"/>
        <v>0</v>
      </c>
      <c r="Q14" s="65"/>
      <c r="R14" s="65"/>
      <c r="S14" s="145">
        <f t="shared" si="4"/>
        <v>0</v>
      </c>
      <c r="V14" s="145">
        <f t="shared" si="5"/>
        <v>0</v>
      </c>
      <c r="Y14" s="145">
        <f t="shared" si="6"/>
        <v>0</v>
      </c>
    </row>
    <row r="15" spans="2:25" x14ac:dyDescent="0.25">
      <c r="B15" s="144"/>
      <c r="G15" s="145">
        <f t="shared" si="0"/>
        <v>0</v>
      </c>
      <c r="J15" s="145">
        <f t="shared" si="1"/>
        <v>0</v>
      </c>
      <c r="M15" s="145">
        <f t="shared" si="2"/>
        <v>0</v>
      </c>
      <c r="P15" s="145">
        <f t="shared" si="3"/>
        <v>0</v>
      </c>
      <c r="S15" s="145">
        <f t="shared" si="4"/>
        <v>0</v>
      </c>
      <c r="T15" s="65"/>
      <c r="U15" s="65"/>
      <c r="V15" s="145">
        <f t="shared" si="5"/>
        <v>0</v>
      </c>
      <c r="Y15" s="145">
        <f t="shared" si="6"/>
        <v>0</v>
      </c>
    </row>
    <row r="16" spans="2:25" x14ac:dyDescent="0.25">
      <c r="B16" s="144"/>
      <c r="G16" s="145">
        <f t="shared" si="0"/>
        <v>0</v>
      </c>
      <c r="J16" s="145">
        <f t="shared" si="1"/>
        <v>0</v>
      </c>
      <c r="M16" s="145">
        <f t="shared" si="2"/>
        <v>0</v>
      </c>
      <c r="P16" s="145">
        <f t="shared" si="3"/>
        <v>0</v>
      </c>
      <c r="S16" s="145">
        <f t="shared" si="4"/>
        <v>0</v>
      </c>
      <c r="T16" s="65"/>
      <c r="U16" s="65"/>
      <c r="V16" s="145">
        <f t="shared" si="5"/>
        <v>0</v>
      </c>
      <c r="Y16" s="145">
        <f t="shared" si="6"/>
        <v>0</v>
      </c>
    </row>
    <row r="17" spans="2:25" x14ac:dyDescent="0.25">
      <c r="B17" s="144"/>
      <c r="G17" s="145">
        <f t="shared" si="0"/>
        <v>0</v>
      </c>
      <c r="J17" s="145">
        <f t="shared" si="1"/>
        <v>0</v>
      </c>
      <c r="M17" s="145">
        <f t="shared" si="2"/>
        <v>0</v>
      </c>
      <c r="P17" s="145">
        <f t="shared" si="3"/>
        <v>0</v>
      </c>
      <c r="S17" s="145">
        <f t="shared" si="4"/>
        <v>0</v>
      </c>
      <c r="T17" s="65"/>
      <c r="U17" s="65"/>
      <c r="V17" s="145">
        <f t="shared" si="5"/>
        <v>0</v>
      </c>
      <c r="Y17" s="145">
        <f t="shared" si="6"/>
        <v>0</v>
      </c>
    </row>
    <row r="18" spans="2:25" x14ac:dyDescent="0.25">
      <c r="B18" s="144"/>
      <c r="G18" s="145">
        <f t="shared" si="0"/>
        <v>0</v>
      </c>
      <c r="J18" s="145">
        <f t="shared" si="1"/>
        <v>0</v>
      </c>
      <c r="M18" s="145">
        <f t="shared" si="2"/>
        <v>0</v>
      </c>
      <c r="P18" s="145">
        <f t="shared" si="3"/>
        <v>0</v>
      </c>
      <c r="S18" s="145">
        <f t="shared" si="4"/>
        <v>0</v>
      </c>
      <c r="T18" s="65"/>
      <c r="U18" s="65"/>
      <c r="V18" s="145">
        <f t="shared" si="5"/>
        <v>0</v>
      </c>
      <c r="Y18" s="145">
        <f t="shared" si="6"/>
        <v>0</v>
      </c>
    </row>
    <row r="19" spans="2:25" x14ac:dyDescent="0.25">
      <c r="B19" s="144"/>
      <c r="G19" s="145">
        <f t="shared" si="0"/>
        <v>0</v>
      </c>
      <c r="J19" s="145">
        <f t="shared" si="1"/>
        <v>0</v>
      </c>
      <c r="M19" s="145">
        <f t="shared" si="2"/>
        <v>0</v>
      </c>
      <c r="P19" s="145">
        <f t="shared" si="3"/>
        <v>0</v>
      </c>
      <c r="S19" s="145">
        <f t="shared" si="4"/>
        <v>0</v>
      </c>
      <c r="V19" s="145">
        <f t="shared" si="5"/>
        <v>0</v>
      </c>
      <c r="Y19" s="145">
        <f t="shared" si="6"/>
        <v>0</v>
      </c>
    </row>
    <row r="20" spans="2:25" x14ac:dyDescent="0.25">
      <c r="B20" s="144"/>
      <c r="G20" s="145">
        <f t="shared" si="0"/>
        <v>0</v>
      </c>
      <c r="J20" s="145">
        <f t="shared" si="1"/>
        <v>0</v>
      </c>
      <c r="M20" s="145">
        <f t="shared" si="2"/>
        <v>0</v>
      </c>
      <c r="P20" s="145">
        <f t="shared" si="3"/>
        <v>0</v>
      </c>
      <c r="S20" s="145">
        <f t="shared" si="4"/>
        <v>0</v>
      </c>
      <c r="V20" s="145">
        <f t="shared" si="5"/>
        <v>0</v>
      </c>
      <c r="Y20" s="145">
        <f t="shared" si="6"/>
        <v>0</v>
      </c>
    </row>
    <row r="21" spans="2:25" x14ac:dyDescent="0.25">
      <c r="B21" s="144"/>
      <c r="G21" s="145">
        <f t="shared" si="0"/>
        <v>0</v>
      </c>
      <c r="J21" s="145">
        <f t="shared" si="1"/>
        <v>0</v>
      </c>
      <c r="M21" s="145">
        <f t="shared" si="2"/>
        <v>0</v>
      </c>
      <c r="P21" s="145">
        <f t="shared" si="3"/>
        <v>0</v>
      </c>
      <c r="S21" s="145">
        <f t="shared" si="4"/>
        <v>0</v>
      </c>
      <c r="V21" s="145">
        <f t="shared" si="5"/>
        <v>0</v>
      </c>
      <c r="Y21" s="145">
        <f t="shared" si="6"/>
        <v>0</v>
      </c>
    </row>
    <row r="22" spans="2:25" x14ac:dyDescent="0.25">
      <c r="B22" s="144"/>
      <c r="G22" s="145">
        <f t="shared" si="0"/>
        <v>0</v>
      </c>
      <c r="J22" s="145">
        <f t="shared" si="1"/>
        <v>0</v>
      </c>
      <c r="M22" s="145">
        <f t="shared" si="2"/>
        <v>0</v>
      </c>
      <c r="P22" s="145">
        <f t="shared" si="3"/>
        <v>0</v>
      </c>
      <c r="S22" s="145">
        <f t="shared" si="4"/>
        <v>0</v>
      </c>
      <c r="V22" s="145">
        <f t="shared" si="5"/>
        <v>0</v>
      </c>
      <c r="Y22" s="145">
        <f t="shared" si="6"/>
        <v>0</v>
      </c>
    </row>
    <row r="23" spans="2:25" x14ac:dyDescent="0.25">
      <c r="B23" s="144"/>
      <c r="G23" s="145">
        <f t="shared" si="0"/>
        <v>0</v>
      </c>
      <c r="J23" s="145">
        <f t="shared" si="1"/>
        <v>0</v>
      </c>
      <c r="M23" s="145">
        <f t="shared" si="2"/>
        <v>0</v>
      </c>
      <c r="P23" s="145">
        <f t="shared" si="3"/>
        <v>0</v>
      </c>
      <c r="S23" s="145">
        <f t="shared" si="4"/>
        <v>0</v>
      </c>
      <c r="V23" s="145">
        <f t="shared" si="5"/>
        <v>0</v>
      </c>
      <c r="W23" s="65"/>
      <c r="X23" s="65"/>
      <c r="Y23" s="145">
        <f t="shared" si="6"/>
        <v>0</v>
      </c>
    </row>
    <row r="24" spans="2:25" x14ac:dyDescent="0.25">
      <c r="B24" s="144"/>
      <c r="G24" s="145">
        <f t="shared" si="0"/>
        <v>0</v>
      </c>
      <c r="J24" s="145">
        <f t="shared" si="1"/>
        <v>0</v>
      </c>
      <c r="M24" s="145">
        <f t="shared" si="2"/>
        <v>0</v>
      </c>
      <c r="P24" s="145">
        <f t="shared" si="3"/>
        <v>0</v>
      </c>
      <c r="S24" s="145">
        <f t="shared" si="4"/>
        <v>0</v>
      </c>
      <c r="V24" s="145">
        <f t="shared" si="5"/>
        <v>0</v>
      </c>
      <c r="W24" s="65"/>
      <c r="X24" s="65"/>
      <c r="Y24" s="145">
        <f t="shared" si="6"/>
        <v>0</v>
      </c>
    </row>
    <row r="25" spans="2:25" x14ac:dyDescent="0.25">
      <c r="B25" s="144"/>
      <c r="G25" s="145">
        <f t="shared" si="0"/>
        <v>0</v>
      </c>
      <c r="J25" s="145">
        <f t="shared" si="1"/>
        <v>0</v>
      </c>
      <c r="M25" s="145">
        <f t="shared" si="2"/>
        <v>0</v>
      </c>
      <c r="P25" s="145">
        <f t="shared" si="3"/>
        <v>0</v>
      </c>
      <c r="S25" s="145">
        <f t="shared" si="4"/>
        <v>0</v>
      </c>
      <c r="V25" s="145">
        <f t="shared" si="5"/>
        <v>0</v>
      </c>
      <c r="W25" s="65"/>
      <c r="X25" s="65"/>
      <c r="Y25" s="145">
        <f t="shared" si="6"/>
        <v>0</v>
      </c>
    </row>
    <row r="26" spans="2:25" x14ac:dyDescent="0.25">
      <c r="B26" s="144"/>
      <c r="G26" s="145">
        <f t="shared" si="0"/>
        <v>0</v>
      </c>
      <c r="J26" s="145">
        <f t="shared" si="1"/>
        <v>0</v>
      </c>
      <c r="M26" s="145">
        <f t="shared" si="2"/>
        <v>0</v>
      </c>
      <c r="P26" s="145">
        <f t="shared" si="3"/>
        <v>0</v>
      </c>
      <c r="S26" s="145">
        <f t="shared" si="4"/>
        <v>0</v>
      </c>
      <c r="V26" s="145">
        <f t="shared" si="5"/>
        <v>0</v>
      </c>
      <c r="W26" s="65"/>
      <c r="X26" s="65"/>
      <c r="Y26" s="145">
        <f t="shared" si="6"/>
        <v>0</v>
      </c>
    </row>
    <row r="27" spans="2:25" x14ac:dyDescent="0.25">
      <c r="B27" s="144"/>
      <c r="G27" s="145">
        <f t="shared" si="0"/>
        <v>0</v>
      </c>
      <c r="J27" s="145">
        <f t="shared" si="1"/>
        <v>0</v>
      </c>
      <c r="M27" s="145">
        <f t="shared" si="2"/>
        <v>0</v>
      </c>
      <c r="P27" s="145">
        <f t="shared" si="3"/>
        <v>0</v>
      </c>
      <c r="S27" s="145">
        <f t="shared" si="4"/>
        <v>0</v>
      </c>
      <c r="V27" s="145">
        <f t="shared" si="5"/>
        <v>0</v>
      </c>
      <c r="W27" s="65"/>
      <c r="X27" s="65"/>
      <c r="Y27" s="145">
        <f t="shared" si="6"/>
        <v>0</v>
      </c>
    </row>
    <row r="28" spans="2:25" x14ac:dyDescent="0.25">
      <c r="B28" s="144"/>
      <c r="G28" s="145">
        <f t="shared" si="0"/>
        <v>0</v>
      </c>
      <c r="J28" s="145">
        <f t="shared" si="1"/>
        <v>0</v>
      </c>
      <c r="M28" s="145">
        <f t="shared" si="2"/>
        <v>0</v>
      </c>
      <c r="P28" s="145">
        <f t="shared" si="3"/>
        <v>0</v>
      </c>
      <c r="S28" s="145">
        <f t="shared" si="4"/>
        <v>0</v>
      </c>
      <c r="V28" s="145">
        <f t="shared" si="5"/>
        <v>0</v>
      </c>
      <c r="W28" s="65"/>
      <c r="X28" s="65"/>
      <c r="Y28" s="145">
        <f t="shared" si="6"/>
        <v>0</v>
      </c>
    </row>
    <row r="29" spans="2:25" x14ac:dyDescent="0.25">
      <c r="B29" s="144"/>
      <c r="G29" s="145">
        <f t="shared" si="0"/>
        <v>0</v>
      </c>
      <c r="J29" s="145">
        <f t="shared" si="1"/>
        <v>0</v>
      </c>
      <c r="M29" s="145">
        <f t="shared" si="2"/>
        <v>0</v>
      </c>
      <c r="P29" s="145">
        <f t="shared" si="3"/>
        <v>0</v>
      </c>
      <c r="S29" s="145">
        <f t="shared" si="4"/>
        <v>0</v>
      </c>
      <c r="V29" s="145">
        <f t="shared" si="5"/>
        <v>0</v>
      </c>
      <c r="W29" s="65"/>
      <c r="X29" s="65"/>
      <c r="Y29" s="145">
        <f t="shared" si="6"/>
        <v>0</v>
      </c>
    </row>
    <row r="30" spans="2:25" x14ac:dyDescent="0.25">
      <c r="S30" s="145"/>
    </row>
  </sheetData>
  <mergeCells count="7">
    <mergeCell ref="W1:Y1"/>
    <mergeCell ref="E1:G1"/>
    <mergeCell ref="H1:J1"/>
    <mergeCell ref="K1:M1"/>
    <mergeCell ref="N1:P1"/>
    <mergeCell ref="T1:V1"/>
    <mergeCell ref="Q1:S1"/>
  </mergeCells>
  <pageMargins left="0.7" right="0.7" top="0.75" bottom="0.75" header="0.3" footer="0.3"/>
  <pageSetup paperSize="9" scale="5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"/>
  <sheetViews>
    <sheetView view="pageBreakPreview" topLeftCell="C1" zoomScale="60" zoomScaleNormal="100" workbookViewId="0">
      <selection activeCell="D6" sqref="D6:O18"/>
    </sheetView>
  </sheetViews>
  <sheetFormatPr baseColWidth="10" defaultRowHeight="18.75" x14ac:dyDescent="0.45"/>
  <cols>
    <col min="1" max="1" width="2.7109375" style="205" customWidth="1"/>
    <col min="2" max="2" width="4.42578125" style="205" bestFit="1" customWidth="1"/>
    <col min="3" max="3" width="20.85546875" style="205" bestFit="1" customWidth="1"/>
    <col min="4" max="5" width="9.85546875" style="205" customWidth="1"/>
    <col min="6" max="6" width="11.42578125" style="205" bestFit="1" customWidth="1"/>
    <col min="7" max="8" width="9.85546875" style="205" customWidth="1"/>
    <col min="9" max="9" width="11.28515625" style="205" customWidth="1"/>
    <col min="10" max="14" width="9.85546875" style="205" customWidth="1"/>
    <col min="15" max="15" width="10.5703125" style="205" customWidth="1"/>
    <col min="16" max="26" width="11.42578125" style="205"/>
    <col min="27" max="27" width="5" style="205" customWidth="1"/>
    <col min="28" max="16384" width="11.42578125" style="205"/>
  </cols>
  <sheetData>
    <row r="1" spans="2:15" ht="21.75" x14ac:dyDescent="0.55000000000000004">
      <c r="D1" s="506" t="s">
        <v>9</v>
      </c>
      <c r="E1" s="506"/>
      <c r="F1" s="506"/>
      <c r="G1" s="506" t="s">
        <v>12</v>
      </c>
      <c r="H1" s="506"/>
      <c r="I1" s="506"/>
      <c r="J1" s="506" t="s">
        <v>24</v>
      </c>
      <c r="K1" s="506"/>
      <c r="L1" s="506"/>
      <c r="M1" s="506" t="s">
        <v>86</v>
      </c>
      <c r="N1" s="506"/>
      <c r="O1" s="506"/>
    </row>
    <row r="2" spans="2:15" ht="21.75" x14ac:dyDescent="0.55000000000000004">
      <c r="D2" s="207" t="s">
        <v>84</v>
      </c>
      <c r="E2" s="207" t="s">
        <v>83</v>
      </c>
      <c r="F2" s="207" t="s">
        <v>85</v>
      </c>
      <c r="G2" s="207" t="s">
        <v>84</v>
      </c>
      <c r="H2" s="207" t="s">
        <v>83</v>
      </c>
      <c r="I2" s="207" t="s">
        <v>85</v>
      </c>
      <c r="J2" s="207" t="s">
        <v>84</v>
      </c>
      <c r="K2" s="207" t="s">
        <v>83</v>
      </c>
      <c r="L2" s="207" t="s">
        <v>85</v>
      </c>
      <c r="M2" s="207" t="s">
        <v>84</v>
      </c>
      <c r="N2" s="207" t="s">
        <v>83</v>
      </c>
      <c r="O2" s="207" t="s">
        <v>85</v>
      </c>
    </row>
    <row r="3" spans="2:15" x14ac:dyDescent="0.45">
      <c r="B3" s="206">
        <v>1</v>
      </c>
      <c r="C3" s="206" t="s">
        <v>96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</row>
    <row r="4" spans="2:15" x14ac:dyDescent="0.45">
      <c r="B4" s="206">
        <v>2</v>
      </c>
      <c r="C4" s="206" t="s">
        <v>95</v>
      </c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</row>
    <row r="5" spans="2:15" x14ac:dyDescent="0.45">
      <c r="B5" s="206">
        <v>3</v>
      </c>
      <c r="C5" s="206" t="s">
        <v>94</v>
      </c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</row>
    <row r="6" spans="2:15" x14ac:dyDescent="0.45">
      <c r="B6" s="206">
        <v>4</v>
      </c>
      <c r="C6" s="206" t="s">
        <v>93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</row>
    <row r="7" spans="2:15" x14ac:dyDescent="0.45">
      <c r="B7" s="206">
        <v>5</v>
      </c>
      <c r="C7" s="206" t="s">
        <v>92</v>
      </c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</row>
    <row r="8" spans="2:15" x14ac:dyDescent="0.45">
      <c r="B8" s="206">
        <v>6</v>
      </c>
      <c r="C8" s="206" t="s">
        <v>91</v>
      </c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</row>
    <row r="9" spans="2:15" x14ac:dyDescent="0.45">
      <c r="B9" s="206">
        <v>7</v>
      </c>
      <c r="C9" s="206" t="s">
        <v>90</v>
      </c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</row>
    <row r="10" spans="2:15" x14ac:dyDescent="0.45">
      <c r="B10" s="206">
        <v>8</v>
      </c>
      <c r="C10" s="206" t="s">
        <v>89</v>
      </c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</row>
    <row r="11" spans="2:15" x14ac:dyDescent="0.45">
      <c r="B11" s="206">
        <v>9</v>
      </c>
      <c r="C11" s="206" t="s">
        <v>88</v>
      </c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</row>
    <row r="12" spans="2:15" x14ac:dyDescent="0.45">
      <c r="B12" s="206">
        <v>10</v>
      </c>
      <c r="C12" s="206" t="s">
        <v>87</v>
      </c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</row>
    <row r="13" spans="2:15" x14ac:dyDescent="0.45">
      <c r="B13" s="206">
        <v>11</v>
      </c>
      <c r="C13" s="206" t="s">
        <v>82</v>
      </c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</row>
    <row r="14" spans="2:15" x14ac:dyDescent="0.45">
      <c r="B14" s="206">
        <v>12</v>
      </c>
      <c r="C14" s="206" t="s">
        <v>81</v>
      </c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</row>
    <row r="15" spans="2:15" x14ac:dyDescent="0.45">
      <c r="B15" s="206">
        <v>13</v>
      </c>
      <c r="C15" s="206" t="s">
        <v>97</v>
      </c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</row>
    <row r="16" spans="2:15" x14ac:dyDescent="0.45">
      <c r="B16" s="206">
        <v>14</v>
      </c>
      <c r="C16" s="206" t="s">
        <v>98</v>
      </c>
      <c r="D16" s="208"/>
      <c r="E16" s="208"/>
      <c r="F16" s="208"/>
      <c r="G16" s="208"/>
      <c r="H16" s="208"/>
      <c r="I16" s="287"/>
      <c r="J16" s="208"/>
      <c r="K16" s="208"/>
      <c r="L16" s="208"/>
      <c r="M16" s="208"/>
      <c r="N16" s="208"/>
      <c r="O16" s="208"/>
    </row>
    <row r="17" spans="2:15" x14ac:dyDescent="0.45">
      <c r="B17" s="206">
        <v>15</v>
      </c>
      <c r="C17" s="206" t="s">
        <v>99</v>
      </c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</row>
    <row r="18" spans="2:15" x14ac:dyDescent="0.45">
      <c r="B18" s="206">
        <v>16</v>
      </c>
      <c r="C18" s="206" t="s">
        <v>100</v>
      </c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</row>
    <row r="19" spans="2:15" x14ac:dyDescent="0.45">
      <c r="B19" s="206">
        <v>17</v>
      </c>
      <c r="C19" s="206" t="s">
        <v>101</v>
      </c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</row>
    <row r="20" spans="2:15" ht="9.75" customHeight="1" x14ac:dyDescent="0.45"/>
    <row r="21" spans="2:15" x14ac:dyDescent="0.45">
      <c r="C21" s="206" t="s">
        <v>103</v>
      </c>
      <c r="D21" s="208">
        <f>COUNT(D3:D19)</f>
        <v>0</v>
      </c>
      <c r="E21" s="208">
        <f t="shared" ref="E21:O21" si="0">COUNT(E3:E19)</f>
        <v>0</v>
      </c>
      <c r="F21" s="208">
        <f t="shared" si="0"/>
        <v>0</v>
      </c>
      <c r="G21" s="208">
        <f t="shared" si="0"/>
        <v>0</v>
      </c>
      <c r="H21" s="208">
        <f t="shared" si="0"/>
        <v>0</v>
      </c>
      <c r="I21" s="208">
        <f t="shared" si="0"/>
        <v>0</v>
      </c>
      <c r="J21" s="208">
        <f t="shared" si="0"/>
        <v>0</v>
      </c>
      <c r="K21" s="208">
        <f t="shared" si="0"/>
        <v>0</v>
      </c>
      <c r="L21" s="208">
        <f t="shared" si="0"/>
        <v>0</v>
      </c>
      <c r="M21" s="208">
        <f t="shared" si="0"/>
        <v>0</v>
      </c>
      <c r="N21" s="208">
        <f t="shared" si="0"/>
        <v>0</v>
      </c>
      <c r="O21" s="208">
        <f t="shared" si="0"/>
        <v>0</v>
      </c>
    </row>
    <row r="22" spans="2:15" ht="21.75" x14ac:dyDescent="0.55000000000000004">
      <c r="C22" s="206" t="s">
        <v>102</v>
      </c>
      <c r="D22" s="209" t="e">
        <f>SUM(D3:D19)/D21</f>
        <v>#DIV/0!</v>
      </c>
      <c r="E22" s="209" t="e">
        <f t="shared" ref="E22:O22" si="1">SUM(E3:E19)/E21</f>
        <v>#DIV/0!</v>
      </c>
      <c r="F22" s="209" t="e">
        <f t="shared" si="1"/>
        <v>#DIV/0!</v>
      </c>
      <c r="G22" s="209" t="e">
        <f t="shared" si="1"/>
        <v>#DIV/0!</v>
      </c>
      <c r="H22" s="209" t="e">
        <f t="shared" si="1"/>
        <v>#DIV/0!</v>
      </c>
      <c r="I22" s="209" t="e">
        <f t="shared" si="1"/>
        <v>#DIV/0!</v>
      </c>
      <c r="J22" s="209" t="e">
        <f t="shared" si="1"/>
        <v>#DIV/0!</v>
      </c>
      <c r="K22" s="209" t="e">
        <f t="shared" si="1"/>
        <v>#DIV/0!</v>
      </c>
      <c r="L22" s="209" t="e">
        <f t="shared" si="1"/>
        <v>#DIV/0!</v>
      </c>
      <c r="M22" s="209" t="e">
        <f t="shared" si="1"/>
        <v>#DIV/0!</v>
      </c>
      <c r="N22" s="209" t="e">
        <f t="shared" si="1"/>
        <v>#DIV/0!</v>
      </c>
      <c r="O22" s="209" t="e">
        <f t="shared" si="1"/>
        <v>#DIV/0!</v>
      </c>
    </row>
  </sheetData>
  <sortState ref="B3:O14">
    <sortCondition ref="B3"/>
  </sortState>
  <mergeCells count="4">
    <mergeCell ref="J1:L1"/>
    <mergeCell ref="M1:O1"/>
    <mergeCell ref="D1:F1"/>
    <mergeCell ref="G1:I1"/>
  </mergeCells>
  <pageMargins left="0.1" right="0.56000000000000005" top="0.74803149606299213" bottom="0.74803149606299213" header="0.31496062992125984" footer="0.31496062992125984"/>
  <pageSetup paperSize="9" scale="50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view="pageBreakPreview" zoomScale="60" zoomScaleNormal="100" workbookViewId="0">
      <selection activeCell="G12" sqref="G12"/>
    </sheetView>
  </sheetViews>
  <sheetFormatPr baseColWidth="10" defaultRowHeight="15" x14ac:dyDescent="0.25"/>
  <cols>
    <col min="1" max="1" width="2.5703125" style="309" customWidth="1"/>
    <col min="2" max="5" width="11.42578125" style="309"/>
    <col min="6" max="6" width="14.42578125" style="309" customWidth="1"/>
    <col min="7" max="7" width="2.5703125" style="309" customWidth="1"/>
    <col min="8" max="8" width="17.7109375" style="309" customWidth="1"/>
    <col min="9" max="9" width="11.7109375" style="309" bestFit="1" customWidth="1"/>
    <col min="10" max="10" width="2.5703125" style="309" customWidth="1"/>
    <col min="11" max="16384" width="11.42578125" style="309"/>
  </cols>
  <sheetData>
    <row r="2" spans="2:9" x14ac:dyDescent="0.25">
      <c r="B2" s="323"/>
      <c r="C2" s="332" t="s">
        <v>116</v>
      </c>
      <c r="D2" s="332" t="s">
        <v>5</v>
      </c>
      <c r="E2" s="332" t="s">
        <v>144</v>
      </c>
      <c r="F2" s="332" t="s">
        <v>146</v>
      </c>
      <c r="G2" s="333"/>
      <c r="H2" s="508" t="s">
        <v>147</v>
      </c>
      <c r="I2" s="508"/>
    </row>
    <row r="3" spans="2:9" x14ac:dyDescent="0.25">
      <c r="B3" s="334" t="s">
        <v>124</v>
      </c>
      <c r="C3" s="324"/>
      <c r="D3" s="324"/>
      <c r="E3" s="328"/>
      <c r="F3" s="325"/>
      <c r="H3" s="330"/>
      <c r="I3" s="331"/>
    </row>
    <row r="4" spans="2:9" x14ac:dyDescent="0.25">
      <c r="B4" s="334" t="s">
        <v>126</v>
      </c>
      <c r="C4" s="324"/>
      <c r="D4" s="324"/>
      <c r="E4" s="328"/>
      <c r="F4" s="325"/>
      <c r="H4" s="330"/>
      <c r="I4" s="331"/>
    </row>
    <row r="5" spans="2:9" x14ac:dyDescent="0.25">
      <c r="B5" s="323"/>
      <c r="C5" s="507">
        <f>SUM(C3:C4)</f>
        <v>0</v>
      </c>
      <c r="D5" s="326" t="s">
        <v>145</v>
      </c>
      <c r="E5" s="326">
        <v>202</v>
      </c>
      <c r="F5" s="327"/>
    </row>
    <row r="6" spans="2:9" x14ac:dyDescent="0.25">
      <c r="B6" s="323"/>
      <c r="C6" s="507"/>
      <c r="D6" s="324" t="s">
        <v>85</v>
      </c>
      <c r="E6" s="324">
        <f>SUM(E3:E5)</f>
        <v>202</v>
      </c>
      <c r="F6" s="329">
        <f>C5/E6</f>
        <v>0</v>
      </c>
    </row>
  </sheetData>
  <mergeCells count="2">
    <mergeCell ref="C5:C6"/>
    <mergeCell ref="H2:I2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Lotes</vt:lpstr>
      <vt:lpstr>Cosecha</vt:lpstr>
      <vt:lpstr>Camiones</vt:lpstr>
      <vt:lpstr>Stock Trigo 15-16</vt:lpstr>
      <vt:lpstr>Stock Soja 14-15</vt:lpstr>
      <vt:lpstr>Stock Maiz 14-15</vt:lpstr>
      <vt:lpstr>Stock Sorgo 13-14</vt:lpstr>
      <vt:lpstr>INSUMOS 2</vt:lpstr>
      <vt:lpstr>Labores</vt:lpstr>
      <vt:lpstr>Rindes Historicos</vt:lpstr>
      <vt:lpstr>SEMILLA SOJA</vt:lpstr>
      <vt:lpstr>Camiones!Área_de_impresión</vt:lpstr>
      <vt:lpstr>Cosecha!Área_de_impresión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Nicolás Estévez</cp:lastModifiedBy>
  <cp:lastPrinted>2016-04-26T13:05:24Z</cp:lastPrinted>
  <dcterms:created xsi:type="dcterms:W3CDTF">2010-03-18T15:13:37Z</dcterms:created>
  <dcterms:modified xsi:type="dcterms:W3CDTF">2016-04-26T13:11:46Z</dcterms:modified>
</cp:coreProperties>
</file>