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/>
  <xr:revisionPtr revIDLastSave="0" documentId="13_ncr:1_{E3B023AB-4407-453A-8139-76CB9C5F83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W" sheetId="1" r:id="rId1"/>
    <sheet name="WW" sheetId="3" r:id="rId2"/>
  </sheets>
  <definedNames>
    <definedName name="solver_adj" localSheetId="0" hidden="1">AW!$J$27:$J$29</definedName>
    <definedName name="solver_adj" localSheetId="1" hidden="1">WW!$K$18:$K$20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AW!$J$9</definedName>
    <definedName name="solver_lhs1" localSheetId="1" hidden="1">WW!$K$22</definedName>
    <definedName name="solver_lhs2" localSheetId="0" hidden="1">AW!$J$9</definedName>
    <definedName name="solver_lhs2" localSheetId="1" hidden="1">WW!$K$10</definedName>
    <definedName name="solver_lhs3" localSheetId="0" hidden="1">AW!$J$9</definedName>
    <definedName name="solver_lhs3" localSheetId="1" hidden="1">WW!$K$10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AW!$J$30</definedName>
    <definedName name="solver_opt" localSheetId="1" hidden="1">WW!$K$21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hs1" localSheetId="0" hidden="1">1</definedName>
    <definedName name="solver_rhs1" localSheetId="1" hidden="1">0.97</definedName>
    <definedName name="solver_rhs2" localSheetId="0" hidden="1">1</definedName>
    <definedName name="solver_rhs2" localSheetId="1" hidden="1">1</definedName>
    <definedName name="solver_rhs3" localSheetId="0" hidden="1">1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1</definedName>
    <definedName name="solver_tol" localSheetId="1" hidden="1">1</definedName>
    <definedName name="solver_typ" localSheetId="0" hidden="1">2</definedName>
    <definedName name="solver_typ" localSheetId="1" hidden="1">2</definedName>
    <definedName name="solver_val" localSheetId="0" hidden="1">1</definedName>
    <definedName name="solver_val" localSheetId="1" hidden="1">1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M5" i="3"/>
  <c r="N5" i="3" s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5" i="3"/>
  <c r="K17" i="3"/>
  <c r="K7" i="3"/>
  <c r="K16" i="3"/>
  <c r="K6" i="3"/>
  <c r="N19" i="3" l="1"/>
  <c r="N12" i="3"/>
  <c r="F19" i="3"/>
  <c r="K25" i="3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5" i="3"/>
  <c r="G5" i="3" s="1"/>
  <c r="K26" i="3"/>
  <c r="P6" i="3" l="1"/>
  <c r="P19" i="3"/>
  <c r="G19" i="3"/>
  <c r="P16" i="3"/>
  <c r="N10" i="3"/>
  <c r="N15" i="3"/>
  <c r="K27" i="3"/>
  <c r="Q19" i="3" s="1"/>
  <c r="P8" i="3"/>
  <c r="P15" i="3"/>
  <c r="P9" i="3"/>
  <c r="P14" i="3"/>
  <c r="P17" i="3"/>
  <c r="N7" i="3"/>
  <c r="N9" i="3"/>
  <c r="N18" i="3"/>
  <c r="N6" i="3"/>
  <c r="N11" i="3"/>
  <c r="N13" i="3"/>
  <c r="N16" i="3"/>
  <c r="N17" i="3"/>
  <c r="P7" i="3"/>
  <c r="P13" i="3"/>
  <c r="P10" i="3"/>
  <c r="P11" i="3"/>
  <c r="P12" i="3"/>
  <c r="N14" i="3"/>
  <c r="P18" i="3"/>
  <c r="J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J16" i="1"/>
  <c r="N4" i="1" s="1"/>
  <c r="J15" i="1"/>
  <c r="J6" i="1"/>
  <c r="L16" i="1" s="1"/>
  <c r="M16" i="1" s="1"/>
  <c r="J5" i="1"/>
  <c r="L12" i="1"/>
  <c r="M12" i="1" s="1"/>
  <c r="L15" i="1"/>
  <c r="M15" i="1" s="1"/>
  <c r="L19" i="1"/>
  <c r="M19" i="1" s="1"/>
  <c r="L28" i="1"/>
  <c r="M28" i="1" s="1"/>
  <c r="Q10" i="3" l="1"/>
  <c r="R10" i="3" s="1"/>
  <c r="K12" i="3"/>
  <c r="Q7" i="3"/>
  <c r="R7" i="3" s="1"/>
  <c r="Q8" i="3"/>
  <c r="R8" i="3" s="1"/>
  <c r="Q16" i="3"/>
  <c r="R16" i="3" s="1"/>
  <c r="R19" i="3"/>
  <c r="L11" i="1"/>
  <c r="M11" i="1" s="1"/>
  <c r="L24" i="1"/>
  <c r="M24" i="1" s="1"/>
  <c r="L7" i="1"/>
  <c r="M7" i="1" s="1"/>
  <c r="Q13" i="3"/>
  <c r="R13" i="3" s="1"/>
  <c r="Q5" i="3"/>
  <c r="L27" i="1"/>
  <c r="M27" i="1" s="1"/>
  <c r="L23" i="1"/>
  <c r="M23" i="1" s="1"/>
  <c r="L4" i="1"/>
  <c r="J26" i="1"/>
  <c r="L20" i="1"/>
  <c r="M20" i="1" s="1"/>
  <c r="L6" i="1"/>
  <c r="M6" i="1" s="1"/>
  <c r="K22" i="3"/>
  <c r="Q15" i="3"/>
  <c r="R15" i="3" s="1"/>
  <c r="Q6" i="3"/>
  <c r="R6" i="3" s="1"/>
  <c r="Q11" i="3"/>
  <c r="R11" i="3" s="1"/>
  <c r="Q12" i="3"/>
  <c r="R12" i="3" s="1"/>
  <c r="Q14" i="3"/>
  <c r="R14" i="3" s="1"/>
  <c r="Q17" i="3"/>
  <c r="R17" i="3" s="1"/>
  <c r="Q9" i="3"/>
  <c r="R9" i="3" s="1"/>
  <c r="Q18" i="3"/>
  <c r="R18" i="3" s="1"/>
  <c r="P5" i="3"/>
  <c r="K21" i="3" s="1"/>
  <c r="N8" i="3"/>
  <c r="P13" i="1"/>
  <c r="Q13" i="1" s="1"/>
  <c r="J25" i="1"/>
  <c r="P29" i="1" s="1"/>
  <c r="Q29" i="1" s="1"/>
  <c r="P24" i="1"/>
  <c r="Q24" i="1" s="1"/>
  <c r="P16" i="1"/>
  <c r="Q16" i="1" s="1"/>
  <c r="P8" i="1"/>
  <c r="Q8" i="1" s="1"/>
  <c r="L8" i="1"/>
  <c r="M8" i="1" s="1"/>
  <c r="L5" i="1"/>
  <c r="M5" i="1" s="1"/>
  <c r="O4" i="1"/>
  <c r="P27" i="1"/>
  <c r="Q27" i="1" s="1"/>
  <c r="P19" i="1"/>
  <c r="Q19" i="1" s="1"/>
  <c r="P11" i="1"/>
  <c r="Q11" i="1" s="1"/>
  <c r="P4" i="1"/>
  <c r="Q4" i="1" s="1"/>
  <c r="P21" i="1"/>
  <c r="Q21" i="1" s="1"/>
  <c r="P17" i="1"/>
  <c r="Q17" i="1" s="1"/>
  <c r="P30" i="1"/>
  <c r="Q30" i="1" s="1"/>
  <c r="P26" i="1"/>
  <c r="Q26" i="1" s="1"/>
  <c r="P22" i="1"/>
  <c r="Q22" i="1" s="1"/>
  <c r="P14" i="1"/>
  <c r="Q14" i="1" s="1"/>
  <c r="P10" i="1"/>
  <c r="Q10" i="1" s="1"/>
  <c r="N27" i="1"/>
  <c r="O27" i="1" s="1"/>
  <c r="N19" i="1"/>
  <c r="O19" i="1" s="1"/>
  <c r="N11" i="1"/>
  <c r="O11" i="1" s="1"/>
  <c r="N26" i="1"/>
  <c r="O26" i="1" s="1"/>
  <c r="N18" i="1"/>
  <c r="O18" i="1" s="1"/>
  <c r="N6" i="1"/>
  <c r="O6" i="1" s="1"/>
  <c r="L30" i="1"/>
  <c r="M30" i="1" s="1"/>
  <c r="L22" i="1"/>
  <c r="M22" i="1" s="1"/>
  <c r="L14" i="1"/>
  <c r="M14" i="1" s="1"/>
  <c r="L10" i="1"/>
  <c r="N29" i="1"/>
  <c r="O29" i="1" s="1"/>
  <c r="N25" i="1"/>
  <c r="O25" i="1" s="1"/>
  <c r="N21" i="1"/>
  <c r="O21" i="1" s="1"/>
  <c r="N17" i="1"/>
  <c r="O17" i="1" s="1"/>
  <c r="N13" i="1"/>
  <c r="O13" i="1" s="1"/>
  <c r="N9" i="1"/>
  <c r="O9" i="1" s="1"/>
  <c r="N5" i="1"/>
  <c r="N23" i="1"/>
  <c r="O23" i="1" s="1"/>
  <c r="N15" i="1"/>
  <c r="O15" i="1" s="1"/>
  <c r="N7" i="1"/>
  <c r="O7" i="1" s="1"/>
  <c r="N30" i="1"/>
  <c r="O30" i="1" s="1"/>
  <c r="N22" i="1"/>
  <c r="O22" i="1" s="1"/>
  <c r="N14" i="1"/>
  <c r="O14" i="1" s="1"/>
  <c r="N10" i="1"/>
  <c r="O10" i="1" s="1"/>
  <c r="L26" i="1"/>
  <c r="M26" i="1" s="1"/>
  <c r="L18" i="1"/>
  <c r="M18" i="1" s="1"/>
  <c r="L29" i="1"/>
  <c r="M29" i="1" s="1"/>
  <c r="L25" i="1"/>
  <c r="M25" i="1" s="1"/>
  <c r="L21" i="1"/>
  <c r="M21" i="1" s="1"/>
  <c r="L17" i="1"/>
  <c r="M17" i="1" s="1"/>
  <c r="L13" i="1"/>
  <c r="M13" i="1" s="1"/>
  <c r="L9" i="1"/>
  <c r="N28" i="1"/>
  <c r="O28" i="1" s="1"/>
  <c r="N24" i="1"/>
  <c r="O24" i="1" s="1"/>
  <c r="N20" i="1"/>
  <c r="O20" i="1" s="1"/>
  <c r="N16" i="1"/>
  <c r="O16" i="1" s="1"/>
  <c r="N12" i="1"/>
  <c r="O12" i="1" s="1"/>
  <c r="N8" i="1"/>
  <c r="O8" i="1" s="1"/>
  <c r="K11" i="3" l="1"/>
  <c r="J21" i="1"/>
  <c r="M4" i="1"/>
  <c r="J11" i="1"/>
  <c r="R5" i="3"/>
  <c r="K31" i="3" s="1"/>
  <c r="K32" i="3"/>
  <c r="P15" i="1"/>
  <c r="Q15" i="1" s="1"/>
  <c r="P12" i="1"/>
  <c r="Q12" i="1" s="1"/>
  <c r="P28" i="1"/>
  <c r="Q28" i="1" s="1"/>
  <c r="P25" i="1"/>
  <c r="Q25" i="1" s="1"/>
  <c r="P18" i="1"/>
  <c r="Q18" i="1" s="1"/>
  <c r="P9" i="1"/>
  <c r="Q9" i="1" s="1"/>
  <c r="P7" i="1"/>
  <c r="Q7" i="1" s="1"/>
  <c r="P23" i="1"/>
  <c r="Q23" i="1" s="1"/>
  <c r="P20" i="1"/>
  <c r="Q20" i="1" s="1"/>
  <c r="P5" i="1"/>
  <c r="P6" i="1"/>
  <c r="Q6" i="1" s="1"/>
  <c r="O5" i="1"/>
  <c r="J20" i="1" s="1"/>
  <c r="Q5" i="1" l="1"/>
  <c r="J30" i="1" s="1"/>
  <c r="J31" i="1"/>
  <c r="M10" i="1" l="1"/>
  <c r="M9" i="1"/>
  <c r="J10" i="1" l="1"/>
</calcChain>
</file>

<file path=xl/sharedStrings.xml><?xml version="1.0" encoding="utf-8"?>
<sst xmlns="http://schemas.openxmlformats.org/spreadsheetml/2006/main" count="100" uniqueCount="32">
  <si>
    <t>T_S,in</t>
  </si>
  <si>
    <t>T_L,in</t>
  </si>
  <si>
    <t>Q_h</t>
  </si>
  <si>
    <t>No</t>
  </si>
  <si>
    <t>Qdot_ref</t>
  </si>
  <si>
    <t>D1</t>
  </si>
  <si>
    <t>D2</t>
  </si>
  <si>
    <t>D3</t>
  </si>
  <si>
    <t>P_el,h estimate</t>
  </si>
  <si>
    <t>Q_h estimate</t>
  </si>
  <si>
    <t>P_el,h_ref</t>
  </si>
  <si>
    <t>https://automeris.io/WebPlotDigitizer/</t>
  </si>
  <si>
    <t>Q_h  /  kW</t>
  </si>
  <si>
    <t>P_el,h  /  kW</t>
  </si>
  <si>
    <t>kW</t>
  </si>
  <si>
    <t>APE</t>
  </si>
  <si>
    <t>absolute percent error</t>
  </si>
  <si>
    <t>mean absolute percent error</t>
  </si>
  <si>
    <t>MAPE</t>
  </si>
  <si>
    <t>R²</t>
  </si>
  <si>
    <t>Tref_S</t>
  </si>
  <si>
    <t>Tref_L</t>
  </si>
  <si>
    <t>Q_C</t>
  </si>
  <si>
    <t>Q_C  /  kW</t>
  </si>
  <si>
    <t>P_el</t>
  </si>
  <si>
    <t>Q_c estimate</t>
  </si>
  <si>
    <t>Qdot_c_ref</t>
  </si>
  <si>
    <t>AW-WP CS7001AW 7 OR-S</t>
  </si>
  <si>
    <t>COP</t>
  </si>
  <si>
    <t>SW-WP Compressi7800 L M(F)</t>
  </si>
  <si>
    <t>T_in_quelle</t>
  </si>
  <si>
    <t>T_in_senke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</si>
</sst>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2" xfId="0" applyFill="1" applyBorder="1"/>
    <xf numFmtId="0" fontId="0" fillId="0" borderId="4" xfId="0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  <xf numFmtId="0" fontId="0" fillId="0" borderId="0" xfId="0" applyFill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4" borderId="1" xfId="0" applyFill="1" applyBorder="1"/>
    <xf numFmtId="0" fontId="0" fillId="5" borderId="9" xfId="0" applyFill="1" applyBorder="1"/>
    <xf numFmtId="0" fontId="0" fillId="5" borderId="12" xfId="0" applyFill="1" applyBorder="1"/>
    <xf numFmtId="0" fontId="0" fillId="5" borderId="7" xfId="0" applyFill="1" applyBorder="1"/>
    <xf numFmtId="0" fontId="0" fillId="2" borderId="8" xfId="0" applyFill="1" applyBorder="1"/>
    <xf numFmtId="0" fontId="0" fillId="2" borderId="0" xfId="0" applyFill="1" applyBorder="1"/>
    <xf numFmtId="0" fontId="1" fillId="0" borderId="5" xfId="0" applyFont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0" fontId="1" fillId="0" borderId="0" xfId="0" applyFont="1" applyAlignment="1">
      <alignment horizontal="left"/>
    </xf>
    <xf numFmtId="2" fontId="0" fillId="0" borderId="0" xfId="0" applyNumberFormat="1" applyFill="1" applyBorder="1"/>
    <xf numFmtId="0" fontId="0" fillId="0" borderId="3" xfId="0" applyFill="1" applyBorder="1"/>
    <xf numFmtId="2" fontId="0" fillId="5" borderId="9" xfId="0" applyNumberFormat="1" applyFill="1" applyBorder="1"/>
    <xf numFmtId="2" fontId="0" fillId="0" borderId="9" xfId="0" applyNumberFormat="1" applyFill="1" applyBorder="1"/>
    <xf numFmtId="2" fontId="0" fillId="5" borderId="7" xfId="0" applyNumberFormat="1" applyFill="1" applyBorder="1"/>
    <xf numFmtId="2" fontId="0" fillId="3" borderId="0" xfId="0" applyNumberFormat="1" applyFill="1" applyBorder="1"/>
    <xf numFmtId="2" fontId="0" fillId="0" borderId="0" xfId="0" applyNumberFormat="1" applyBorder="1"/>
    <xf numFmtId="2" fontId="0" fillId="3" borderId="6" xfId="0" applyNumberFormat="1" applyFill="1" applyBorder="1"/>
    <xf numFmtId="2" fontId="0" fillId="3" borderId="11" xfId="0" applyNumberFormat="1" applyFill="1" applyBorder="1"/>
    <xf numFmtId="2" fontId="0" fillId="5" borderId="12" xfId="0" applyNumberFormat="1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1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2" fontId="0" fillId="2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for Q_h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1998888888888888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(AW!$C$4,AW!$C$7,AW!$C$10,AW!$C$13,AW!$C$16,AW!$C$19,AW!$C$22,AW!$C$25,AW!$C$28)</c:f>
              <c:numCache>
                <c:formatCode>General</c:formatCode>
                <c:ptCount val="9"/>
                <c:pt idx="0">
                  <c:v>-10</c:v>
                </c:pt>
                <c:pt idx="1">
                  <c:v>-7.5</c:v>
                </c:pt>
                <c:pt idx="2">
                  <c:v>-5</c:v>
                </c:pt>
                <c:pt idx="3">
                  <c:v>-2.5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</c:numCache>
            </c:numRef>
          </c:xVal>
          <c:yVal>
            <c:numRef>
              <c:f>(AW!$L$4,AW!$L$7,AW!$L$10,AW!$L$13,AW!$L$16,AW!$L$19,AW!$L$22,AW!$L$25,AW!$L$28)</c:f>
              <c:numCache>
                <c:formatCode>0.00</c:formatCode>
                <c:ptCount val="9"/>
                <c:pt idx="0">
                  <c:v>5.6855290008610657</c:v>
                </c:pt>
                <c:pt idx="1">
                  <c:v>5.2441876647565273</c:v>
                </c:pt>
                <c:pt idx="2">
                  <c:v>4.8028463286519889</c:v>
                </c:pt>
                <c:pt idx="3">
                  <c:v>4.3615049925474505</c:v>
                </c:pt>
                <c:pt idx="4">
                  <c:v>3.9201636564429121</c:v>
                </c:pt>
                <c:pt idx="5">
                  <c:v>3.4788223203383737</c:v>
                </c:pt>
                <c:pt idx="6">
                  <c:v>3.0374809842338353</c:v>
                </c:pt>
                <c:pt idx="7">
                  <c:v>2.5961396481292969</c:v>
                </c:pt>
                <c:pt idx="8">
                  <c:v>2.1547983120247585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8-4E41-A2BD-5C2527F8F88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AW!$C$4:$C$30</c:f>
              <c:numCache>
                <c:formatCode>General</c:formatCode>
                <c:ptCount val="2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-7.5</c:v>
                </c:pt>
                <c:pt idx="4">
                  <c:v>-7.5</c:v>
                </c:pt>
                <c:pt idx="5">
                  <c:v>-7.5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-2.5</c:v>
                </c:pt>
                <c:pt idx="10">
                  <c:v>-2.5</c:v>
                </c:pt>
                <c:pt idx="11">
                  <c:v>-2.5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AW!$E$4:$E$30</c:f>
              <c:numCache>
                <c:formatCode>General</c:formatCode>
                <c:ptCount val="27"/>
                <c:pt idx="0">
                  <c:v>5.7</c:v>
                </c:pt>
                <c:pt idx="1">
                  <c:v>5.5</c:v>
                </c:pt>
                <c:pt idx="2">
                  <c:v>4.8</c:v>
                </c:pt>
                <c:pt idx="3">
                  <c:v>6.2</c:v>
                </c:pt>
                <c:pt idx="4">
                  <c:v>5.8</c:v>
                </c:pt>
                <c:pt idx="5">
                  <c:v>5.0999999999999996</c:v>
                </c:pt>
                <c:pt idx="6">
                  <c:v>5.7</c:v>
                </c:pt>
                <c:pt idx="7">
                  <c:v>5.4</c:v>
                </c:pt>
                <c:pt idx="8">
                  <c:v>4.8</c:v>
                </c:pt>
                <c:pt idx="9">
                  <c:v>5</c:v>
                </c:pt>
                <c:pt idx="10">
                  <c:v>4.8</c:v>
                </c:pt>
                <c:pt idx="11">
                  <c:v>4.3</c:v>
                </c:pt>
                <c:pt idx="12">
                  <c:v>4.4000000000000004</c:v>
                </c:pt>
                <c:pt idx="13">
                  <c:v>4.2</c:v>
                </c:pt>
                <c:pt idx="14">
                  <c:v>3.8</c:v>
                </c:pt>
                <c:pt idx="15">
                  <c:v>3.8</c:v>
                </c:pt>
                <c:pt idx="16">
                  <c:v>3.5</c:v>
                </c:pt>
                <c:pt idx="17">
                  <c:v>3.3</c:v>
                </c:pt>
                <c:pt idx="18">
                  <c:v>3.4</c:v>
                </c:pt>
                <c:pt idx="19">
                  <c:v>3.2</c:v>
                </c:pt>
                <c:pt idx="20">
                  <c:v>2.7</c:v>
                </c:pt>
                <c:pt idx="21">
                  <c:v>3.1</c:v>
                </c:pt>
                <c:pt idx="22">
                  <c:v>2.8</c:v>
                </c:pt>
                <c:pt idx="23">
                  <c:v>2.2999999999999998</c:v>
                </c:pt>
                <c:pt idx="24">
                  <c:v>3.3</c:v>
                </c:pt>
                <c:pt idx="25">
                  <c:v>3</c:v>
                </c:pt>
                <c:pt idx="26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58-4E41-A2BD-5C2527F8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2671"/>
        <c:axId val="1088198495"/>
      </c:scatterChart>
      <c:valAx>
        <c:axId val="10881926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8495"/>
        <c:crosses val="autoZero"/>
        <c:crossBetween val="midCat"/>
      </c:valAx>
      <c:valAx>
        <c:axId val="1088198495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2671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for P_el,h</a:t>
            </a:r>
          </a:p>
        </c:rich>
      </c:tx>
      <c:layout>
        <c:manualLayout>
          <c:xMode val="edge"/>
          <c:yMode val="edge"/>
          <c:x val="0.1998888888888888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(AW!$C$4,AW!$C$7,AW!$C$10,AW!$C$13,AW!$C$16,AW!$C$19,AW!$C$22,AW!$C$25,AW!$C$28)</c:f>
              <c:numCache>
                <c:formatCode>General</c:formatCode>
                <c:ptCount val="9"/>
                <c:pt idx="0">
                  <c:v>-10</c:v>
                </c:pt>
                <c:pt idx="1">
                  <c:v>-7.5</c:v>
                </c:pt>
                <c:pt idx="2">
                  <c:v>-5</c:v>
                </c:pt>
                <c:pt idx="3">
                  <c:v>-2.5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</c:numCache>
            </c:numRef>
          </c:xVal>
          <c:yVal>
            <c:numRef>
              <c:f>(AW!$N$4,AW!$N$7,AW!$N$10,AW!$N$13,AW!$N$16,AW!$N$19,AW!$N$22,AW!$N$25,AW!$N$28)</c:f>
              <c:numCache>
                <c:formatCode>0.00</c:formatCode>
                <c:ptCount val="9"/>
                <c:pt idx="0">
                  <c:v>1.9707860371650434</c:v>
                </c:pt>
                <c:pt idx="1">
                  <c:v>1.7606737139598891</c:v>
                </c:pt>
                <c:pt idx="2">
                  <c:v>1.5505613907547353</c:v>
                </c:pt>
                <c:pt idx="3">
                  <c:v>1.3404490675495813</c:v>
                </c:pt>
                <c:pt idx="4">
                  <c:v>1.1303367443444272</c:v>
                </c:pt>
                <c:pt idx="5">
                  <c:v>0.92022442113927316</c:v>
                </c:pt>
                <c:pt idx="6">
                  <c:v>0.71011209793411911</c:v>
                </c:pt>
                <c:pt idx="7">
                  <c:v>0.49999977472896517</c:v>
                </c:pt>
                <c:pt idx="8">
                  <c:v>0.28988745152381112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0-4CFA-92B4-0BB64125D2B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AW!$C$4:$C$30</c:f>
              <c:numCache>
                <c:formatCode>General</c:formatCode>
                <c:ptCount val="2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-7.5</c:v>
                </c:pt>
                <c:pt idx="4">
                  <c:v>-7.5</c:v>
                </c:pt>
                <c:pt idx="5">
                  <c:v>-7.5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-2.5</c:v>
                </c:pt>
                <c:pt idx="10">
                  <c:v>-2.5</c:v>
                </c:pt>
                <c:pt idx="11">
                  <c:v>-2.5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AW!$F$4:$F$30</c:f>
              <c:numCache>
                <c:formatCode>General</c:formatCode>
                <c:ptCount val="27"/>
                <c:pt idx="0">
                  <c:v>1.9</c:v>
                </c:pt>
                <c:pt idx="1">
                  <c:v>2.2000000000000002</c:v>
                </c:pt>
                <c:pt idx="2">
                  <c:v>2.6</c:v>
                </c:pt>
                <c:pt idx="3">
                  <c:v>2</c:v>
                </c:pt>
                <c:pt idx="4">
                  <c:v>2.2999999999999998</c:v>
                </c:pt>
                <c:pt idx="5">
                  <c:v>2.6</c:v>
                </c:pt>
                <c:pt idx="6">
                  <c:v>1.7</c:v>
                </c:pt>
                <c:pt idx="7">
                  <c:v>2.1</c:v>
                </c:pt>
                <c:pt idx="8">
                  <c:v>2.4</c:v>
                </c:pt>
                <c:pt idx="9">
                  <c:v>1.4</c:v>
                </c:pt>
                <c:pt idx="10">
                  <c:v>1.8</c:v>
                </c:pt>
                <c:pt idx="11">
                  <c:v>2</c:v>
                </c:pt>
                <c:pt idx="12">
                  <c:v>1</c:v>
                </c:pt>
                <c:pt idx="13">
                  <c:v>1.4</c:v>
                </c:pt>
                <c:pt idx="14">
                  <c:v>1.7</c:v>
                </c:pt>
                <c:pt idx="15">
                  <c:v>0.8</c:v>
                </c:pt>
                <c:pt idx="16">
                  <c:v>1.2</c:v>
                </c:pt>
                <c:pt idx="17">
                  <c:v>1.2</c:v>
                </c:pt>
                <c:pt idx="18">
                  <c:v>0.7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0.5</c:v>
                </c:pt>
                <c:pt idx="22">
                  <c:v>0.9</c:v>
                </c:pt>
                <c:pt idx="23">
                  <c:v>0.9</c:v>
                </c:pt>
                <c:pt idx="24">
                  <c:v>0.6</c:v>
                </c:pt>
                <c:pt idx="25">
                  <c:v>0.8</c:v>
                </c:pt>
                <c:pt idx="2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0-4CFA-92B4-0BB64125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2671"/>
        <c:axId val="1088198495"/>
      </c:scatterChart>
      <c:valAx>
        <c:axId val="10881926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8495"/>
        <c:crosses val="autoZero"/>
        <c:crossBetween val="midCat"/>
      </c:valAx>
      <c:valAx>
        <c:axId val="1088198495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267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for P_el,h</a:t>
            </a:r>
          </a:p>
        </c:rich>
      </c:tx>
      <c:layout>
        <c:manualLayout>
          <c:xMode val="edge"/>
          <c:yMode val="edge"/>
          <c:x val="0.1998888888888888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(AW!$C$4,AW!$C$7,AW!$C$10,AW!$C$13,AW!$C$16,AW!$C$19,AW!$C$22,AW!$C$25,AW!$C$28)</c:f>
              <c:numCache>
                <c:formatCode>General</c:formatCode>
                <c:ptCount val="9"/>
                <c:pt idx="0">
                  <c:v>-10</c:v>
                </c:pt>
                <c:pt idx="1">
                  <c:v>-7.5</c:v>
                </c:pt>
                <c:pt idx="2">
                  <c:v>-5</c:v>
                </c:pt>
                <c:pt idx="3">
                  <c:v>-2.5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</c:numCache>
            </c:numRef>
          </c:xVal>
          <c:yVal>
            <c:numRef>
              <c:f>(AW!$P$4,AW!$P$7,AW!$P$10,AW!$P$13,AW!$P$16,AW!$P$19,AW!$P$22,AW!$P$25,AW!$P$28)</c:f>
              <c:numCache>
                <c:formatCode>General</c:formatCode>
                <c:ptCount val="9"/>
                <c:pt idx="0">
                  <c:v>4.1590705049773034</c:v>
                </c:pt>
                <c:pt idx="1">
                  <c:v>3.9562860074465132</c:v>
                </c:pt>
                <c:pt idx="2">
                  <c:v>3.753501509915723</c:v>
                </c:pt>
                <c:pt idx="3">
                  <c:v>3.5507170123849323</c:v>
                </c:pt>
                <c:pt idx="4">
                  <c:v>3.3479325148541421</c:v>
                </c:pt>
                <c:pt idx="5">
                  <c:v>3.1451480173233519</c:v>
                </c:pt>
                <c:pt idx="6">
                  <c:v>2.9423635197925617</c:v>
                </c:pt>
                <c:pt idx="7">
                  <c:v>2.7395790222617715</c:v>
                </c:pt>
                <c:pt idx="8">
                  <c:v>2.5367945247309818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9-4415-807A-7B083293CA9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AW!$C$4:$C$30</c:f>
              <c:numCache>
                <c:formatCode>General</c:formatCode>
                <c:ptCount val="2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-7.5</c:v>
                </c:pt>
                <c:pt idx="4">
                  <c:v>-7.5</c:v>
                </c:pt>
                <c:pt idx="5">
                  <c:v>-7.5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-2.5</c:v>
                </c:pt>
                <c:pt idx="10">
                  <c:v>-2.5</c:v>
                </c:pt>
                <c:pt idx="11">
                  <c:v>-2.5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AW!$G$4:$G$30</c:f>
              <c:numCache>
                <c:formatCode>General</c:formatCode>
                <c:ptCount val="27"/>
                <c:pt idx="0">
                  <c:v>3.8000000000000003</c:v>
                </c:pt>
                <c:pt idx="1">
                  <c:v>3.3</c:v>
                </c:pt>
                <c:pt idx="2">
                  <c:v>2.1999999999999997</c:v>
                </c:pt>
                <c:pt idx="3">
                  <c:v>4.2</c:v>
                </c:pt>
                <c:pt idx="4">
                  <c:v>3.5</c:v>
                </c:pt>
                <c:pt idx="5">
                  <c:v>2.4999999999999996</c:v>
                </c:pt>
                <c:pt idx="6">
                  <c:v>4</c:v>
                </c:pt>
                <c:pt idx="7">
                  <c:v>3.3000000000000003</c:v>
                </c:pt>
                <c:pt idx="8">
                  <c:v>2.4</c:v>
                </c:pt>
                <c:pt idx="9">
                  <c:v>3.6</c:v>
                </c:pt>
                <c:pt idx="10">
                  <c:v>3</c:v>
                </c:pt>
                <c:pt idx="11">
                  <c:v>2.2999999999999998</c:v>
                </c:pt>
                <c:pt idx="12">
                  <c:v>3.4000000000000004</c:v>
                </c:pt>
                <c:pt idx="13">
                  <c:v>2.8000000000000003</c:v>
                </c:pt>
                <c:pt idx="14">
                  <c:v>2.0999999999999996</c:v>
                </c:pt>
                <c:pt idx="15">
                  <c:v>3</c:v>
                </c:pt>
                <c:pt idx="16">
                  <c:v>2.2999999999999998</c:v>
                </c:pt>
                <c:pt idx="17">
                  <c:v>2.0999999999999996</c:v>
                </c:pt>
                <c:pt idx="18">
                  <c:v>2.7</c:v>
                </c:pt>
                <c:pt idx="19">
                  <c:v>2.1</c:v>
                </c:pt>
                <c:pt idx="20">
                  <c:v>1.6</c:v>
                </c:pt>
                <c:pt idx="21">
                  <c:v>2.6</c:v>
                </c:pt>
                <c:pt idx="22">
                  <c:v>1.9</c:v>
                </c:pt>
                <c:pt idx="23">
                  <c:v>1.4</c:v>
                </c:pt>
                <c:pt idx="24">
                  <c:v>2.6999999999999997</c:v>
                </c:pt>
                <c:pt idx="25">
                  <c:v>2.2000000000000002</c:v>
                </c:pt>
                <c:pt idx="2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9-4415-807A-7B083293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2671"/>
        <c:axId val="1088198495"/>
      </c:scatterChart>
      <c:valAx>
        <c:axId val="10881926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8495"/>
        <c:crosses val="autoZero"/>
        <c:crossBetween val="midCat"/>
      </c:valAx>
      <c:valAx>
        <c:axId val="108819849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267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for Q_h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1998888888888888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(WW!$C$5,WW!$C$8,WW!$C$11,WW!$C$14,WW!$C$17,WW!$C$20,WW!$C$23,WW!$C$26,WW!$C$29)</c:f>
              <c:numCache>
                <c:formatCode>General</c:formatCode>
                <c:ptCount val="9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(WW!$M$5,WW!$M$8,WW!$M$11,WW!$M$14,WW!$M$17,WW!$M$20,WW!$M$23,WW!$M$26,WW!$M$29)</c:f>
              <c:numCache>
                <c:formatCode>0.00</c:formatCode>
                <c:ptCount val="9"/>
                <c:pt idx="0">
                  <c:v>5.3023139040565486</c:v>
                </c:pt>
                <c:pt idx="1">
                  <c:v>6.176735412908589</c:v>
                </c:pt>
                <c:pt idx="2">
                  <c:v>7.0511569217606294</c:v>
                </c:pt>
                <c:pt idx="3">
                  <c:v>7.9255784306126698</c:v>
                </c:pt>
                <c:pt idx="4">
                  <c:v>8.7999999394647102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3-435E-8ABB-4064E5C08AB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WW!$C$5:$C$31</c:f>
              <c:numCache>
                <c:formatCode>General</c:formatCode>
                <c:ptCount val="2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xVal>
          <c:yVal>
            <c:numRef>
              <c:f>WW!$E$5:$E$31</c:f>
              <c:numCache>
                <c:formatCode>0.00</c:formatCode>
                <c:ptCount val="27"/>
                <c:pt idx="0">
                  <c:v>5</c:v>
                </c:pt>
                <c:pt idx="1">
                  <c:v>4.7</c:v>
                </c:pt>
                <c:pt idx="2">
                  <c:v>4.3</c:v>
                </c:pt>
                <c:pt idx="3">
                  <c:v>5.9</c:v>
                </c:pt>
                <c:pt idx="4">
                  <c:v>5.5</c:v>
                </c:pt>
                <c:pt idx="5">
                  <c:v>5.3</c:v>
                </c:pt>
                <c:pt idx="6">
                  <c:v>6.9</c:v>
                </c:pt>
                <c:pt idx="7">
                  <c:v>6.5</c:v>
                </c:pt>
                <c:pt idx="8">
                  <c:v>6</c:v>
                </c:pt>
                <c:pt idx="9">
                  <c:v>8</c:v>
                </c:pt>
                <c:pt idx="10">
                  <c:v>7.4</c:v>
                </c:pt>
                <c:pt idx="11">
                  <c:v>6.9</c:v>
                </c:pt>
                <c:pt idx="12">
                  <c:v>8.8000000000000007</c:v>
                </c:pt>
                <c:pt idx="13">
                  <c:v>8.1999999999999993</c:v>
                </c:pt>
                <c:pt idx="14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3-435E-8ABB-4064E5C0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2671"/>
        <c:axId val="1088198495"/>
      </c:scatterChart>
      <c:valAx>
        <c:axId val="1088192671"/>
        <c:scaling>
          <c:orientation val="minMax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8495"/>
        <c:crosses val="autoZero"/>
        <c:crossBetween val="midCat"/>
      </c:valAx>
      <c:valAx>
        <c:axId val="1088198495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2671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for P_el,h</a:t>
            </a:r>
          </a:p>
        </c:rich>
      </c:tx>
      <c:layout>
        <c:manualLayout>
          <c:xMode val="edge"/>
          <c:yMode val="edge"/>
          <c:x val="0.1998888888888888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(WW!$C$5,WW!$C$8,WW!$C$11,WW!$C$14,WW!$C$17,WW!$C$20,WW!$C$23,WW!$C$26,WW!$C$29)</c:f>
              <c:numCache>
                <c:formatCode>General</c:formatCode>
                <c:ptCount val="9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(WW!$O$5,WW!$O$8,WW!$O$11,WW!$O$14,WW!$O$17,WW!$O$20,WW!$O$23,WW!$O$26,WW!$O$29)</c:f>
              <c:numCache>
                <c:formatCode>0.00</c:formatCode>
                <c:ptCount val="9"/>
                <c:pt idx="0">
                  <c:v>1.2335032782631619</c:v>
                </c:pt>
                <c:pt idx="1">
                  <c:v>1.3018609314651122</c:v>
                </c:pt>
                <c:pt idx="2">
                  <c:v>1.3702185846670627</c:v>
                </c:pt>
                <c:pt idx="3">
                  <c:v>1.438576237869013</c:v>
                </c:pt>
                <c:pt idx="4">
                  <c:v>1.5069338910709633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1-4833-A242-263FF0D5001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WW!$C$5:$C$31</c:f>
              <c:numCache>
                <c:formatCode>General</c:formatCode>
                <c:ptCount val="2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xVal>
          <c:yVal>
            <c:numRef>
              <c:f>WW!$F$5:$F$31</c:f>
              <c:numCache>
                <c:formatCode>0.00</c:formatCode>
                <c:ptCount val="27"/>
                <c:pt idx="0">
                  <c:v>1.25</c:v>
                </c:pt>
                <c:pt idx="1">
                  <c:v>1.6206896551724139</c:v>
                </c:pt>
                <c:pt idx="2">
                  <c:v>1.8695652173913044</c:v>
                </c:pt>
                <c:pt idx="3">
                  <c:v>1.3111111111111111</c:v>
                </c:pt>
                <c:pt idx="4">
                  <c:v>1.5714285714285714</c:v>
                </c:pt>
                <c:pt idx="5">
                  <c:v>1.892857142857143</c:v>
                </c:pt>
                <c:pt idx="6">
                  <c:v>1.3529411764705883</c:v>
                </c:pt>
                <c:pt idx="7">
                  <c:v>1.6666666666666667</c:v>
                </c:pt>
                <c:pt idx="8">
                  <c:v>1.9354838709677418</c:v>
                </c:pt>
                <c:pt idx="9">
                  <c:v>1.3793103448275863</c:v>
                </c:pt>
                <c:pt idx="10">
                  <c:v>1.6818181818181817</c:v>
                </c:pt>
                <c:pt idx="11">
                  <c:v>2.0294117647058827</c:v>
                </c:pt>
                <c:pt idx="12">
                  <c:v>1.4426229508196724</c:v>
                </c:pt>
                <c:pt idx="13">
                  <c:v>1.7446808510638296</c:v>
                </c:pt>
                <c:pt idx="14">
                  <c:v>2.0526315789473686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1-4833-A242-263FF0D5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2671"/>
        <c:axId val="1088198495"/>
      </c:scatterChart>
      <c:valAx>
        <c:axId val="1088192671"/>
        <c:scaling>
          <c:orientation val="minMax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8495"/>
        <c:crosses val="autoZero"/>
        <c:crossBetween val="midCat"/>
      </c:valAx>
      <c:valAx>
        <c:axId val="108819849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267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for Q_c</a:t>
            </a:r>
          </a:p>
        </c:rich>
      </c:tx>
      <c:layout>
        <c:manualLayout>
          <c:xMode val="edge"/>
          <c:yMode val="edge"/>
          <c:x val="0.1998888888888888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(WW!$C$5,WW!$C$8,WW!$C$11,WW!$C$14,WW!$C$17,WW!$C$20,WW!$C$23,WW!$C$26,WW!$C$29)</c:f>
              <c:numCache>
                <c:formatCode>General</c:formatCode>
                <c:ptCount val="9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(WW!$Q$5,WW!$Q$8,WW!$Q$11,WW!$Q$14,WW!$Q$17,WW!$Q$20,WW!$Q$23,WW!$Q$26,WW!$Q$29)</c:f>
              <c:numCache>
                <c:formatCode>General</c:formatCode>
                <c:ptCount val="9"/>
                <c:pt idx="0">
                  <c:v>2.7803239730969156</c:v>
                </c:pt>
                <c:pt idx="1">
                  <c:v>3.3840075149549356</c:v>
                </c:pt>
                <c:pt idx="2">
                  <c:v>3.9876910568129551</c:v>
                </c:pt>
                <c:pt idx="3">
                  <c:v>4.5913745986709742</c:v>
                </c:pt>
                <c:pt idx="4">
                  <c:v>5.1950581405289942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3-48CB-82C6-AABFDA51B3A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WW!$C$5:$C$31</c:f>
              <c:numCache>
                <c:formatCode>General</c:formatCode>
                <c:ptCount val="2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xVal>
          <c:yVal>
            <c:numRef>
              <c:f>WW!$G$5:$G$31</c:f>
              <c:numCache>
                <c:formatCode>0.00</c:formatCode>
                <c:ptCount val="27"/>
                <c:pt idx="0">
                  <c:v>3.75</c:v>
                </c:pt>
                <c:pt idx="1">
                  <c:v>3.0793103448275865</c:v>
                </c:pt>
                <c:pt idx="2">
                  <c:v>2.4304347826086952</c:v>
                </c:pt>
                <c:pt idx="3">
                  <c:v>4.5888888888888895</c:v>
                </c:pt>
                <c:pt idx="4">
                  <c:v>3.9285714285714288</c:v>
                </c:pt>
                <c:pt idx="5">
                  <c:v>3.4071428571428566</c:v>
                </c:pt>
                <c:pt idx="6">
                  <c:v>5.5470588235294116</c:v>
                </c:pt>
                <c:pt idx="7">
                  <c:v>4.833333333333333</c:v>
                </c:pt>
                <c:pt idx="8">
                  <c:v>4.064516129032258</c:v>
                </c:pt>
                <c:pt idx="9">
                  <c:v>6.6206896551724137</c:v>
                </c:pt>
                <c:pt idx="10">
                  <c:v>5.7181818181818187</c:v>
                </c:pt>
                <c:pt idx="11">
                  <c:v>4.8705882352941181</c:v>
                </c:pt>
                <c:pt idx="12">
                  <c:v>7.3573770491803288</c:v>
                </c:pt>
                <c:pt idx="13">
                  <c:v>6.4553191489361694</c:v>
                </c:pt>
                <c:pt idx="14">
                  <c:v>5.7473684210526308</c:v>
                </c:pt>
                <c:pt idx="18">
                  <c:v>4.55</c:v>
                </c:pt>
                <c:pt idx="19">
                  <c:v>-5.31</c:v>
                </c:pt>
                <c:pt idx="20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3-48CB-82C6-AABFDA51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2671"/>
        <c:axId val="1088198495"/>
      </c:scatterChart>
      <c:valAx>
        <c:axId val="10881926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8495"/>
        <c:crosses val="autoZero"/>
        <c:crossBetween val="midCat"/>
      </c:valAx>
      <c:valAx>
        <c:axId val="108819849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9267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204108</xdr:colOff>
      <xdr:row>1</xdr:row>
      <xdr:rowOff>0</xdr:rowOff>
    </xdr:from>
    <xdr:to>
      <xdr:col>24</xdr:col>
      <xdr:colOff>489858</xdr:colOff>
      <xdr:row>15</xdr:row>
      <xdr:rowOff>8164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163287</xdr:colOff>
      <xdr:row>15</xdr:row>
      <xdr:rowOff>68036</xdr:rowOff>
    </xdr:from>
    <xdr:to>
      <xdr:col>24</xdr:col>
      <xdr:colOff>449037</xdr:colOff>
      <xdr:row>29</xdr:row>
      <xdr:rowOff>89807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31</xdr:row>
      <xdr:rowOff>55663</xdr:rowOff>
    </xdr:from>
    <xdr:ext cx="5824348" cy="3618263"/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20342"/>
          <a:ext cx="5824348" cy="3618263"/>
        </a:xfrm>
        <a:prstGeom prst="rect">
          <a:avLst/>
        </a:prstGeom>
      </xdr:spPr>
    </xdr:pic>
    <xdr:clientData/>
  </xdr:oneCellAnchor>
  <xdr:oneCellAnchor>
    <xdr:from>
      <xdr:col>13</xdr:col>
      <xdr:colOff>1051321</xdr:colOff>
      <xdr:row>45</xdr:row>
      <xdr:rowOff>176893</xdr:rowOff>
    </xdr:from>
    <xdr:ext cx="4225759" cy="7710921"/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2321" y="8708572"/>
          <a:ext cx="4225759" cy="7710921"/>
        </a:xfrm>
        <a:prstGeom prst="rect">
          <a:avLst/>
        </a:prstGeom>
      </xdr:spPr>
    </xdr:pic>
    <xdr:clientData/>
  </xdr:oneCellAnchor>
  <xdr:oneCellAnchor>
    <xdr:from>
      <xdr:col>1</xdr:col>
      <xdr:colOff>231321</xdr:colOff>
      <xdr:row>47</xdr:row>
      <xdr:rowOff>128128</xdr:rowOff>
    </xdr:from>
    <xdr:ext cx="4005025" cy="3598718"/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428" y="9040807"/>
          <a:ext cx="4005025" cy="3598718"/>
        </a:xfrm>
        <a:prstGeom prst="rect">
          <a:avLst/>
        </a:prstGeom>
      </xdr:spPr>
    </xdr:pic>
    <xdr:clientData/>
  </xdr:oneCellAnchor>
  <xdr:oneCellAnchor>
    <xdr:from>
      <xdr:col>9</xdr:col>
      <xdr:colOff>151888</xdr:colOff>
      <xdr:row>46</xdr:row>
      <xdr:rowOff>90674</xdr:rowOff>
    </xdr:from>
    <xdr:ext cx="4133283" cy="3671454"/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2386"/>
        <a:stretch/>
      </xdr:blipFill>
      <xdr:spPr>
        <a:xfrm>
          <a:off x="4819138" y="8812853"/>
          <a:ext cx="4133283" cy="3671454"/>
        </a:xfrm>
        <a:prstGeom prst="rect">
          <a:avLst/>
        </a:prstGeom>
      </xdr:spPr>
    </xdr:pic>
    <xdr:clientData/>
  </xdr:oneCellAnchor>
  <xdr:twoCellAnchor>
    <xdr:from>
      <xdr:col>11</xdr:col>
      <xdr:colOff>1387927</xdr:colOff>
      <xdr:row>51</xdr:row>
      <xdr:rowOff>81641</xdr:rowOff>
    </xdr:from>
    <xdr:to>
      <xdr:col>22</xdr:col>
      <xdr:colOff>258534</xdr:colOff>
      <xdr:row>92</xdr:row>
      <xdr:rowOff>27212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485413" y="9671955"/>
          <a:ext cx="7818664" cy="7532914"/>
          <a:chOff x="12600213" y="7307034"/>
          <a:chExt cx="7633607" cy="7756071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12600213" y="7307034"/>
            <a:ext cx="7633607" cy="7756071"/>
            <a:chOff x="10518320" y="843643"/>
            <a:chExt cx="7252607" cy="7756071"/>
          </a:xfrm>
        </xdr:grpSpPr>
        <xdr:pic>
          <xdr:nvPicPr>
            <xdr:cNvPr id="6" name="Grafik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518320" y="843643"/>
              <a:ext cx="7252607" cy="7696112"/>
            </a:xfrm>
            <a:prstGeom prst="rect">
              <a:avLst/>
            </a:prstGeom>
          </xdr:spPr>
        </xdr:pic>
        <xdr:sp macro="" textlink="">
          <xdr:nvSpPr>
            <xdr:cNvPr id="10" name="Rechteck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5716250" y="1047750"/>
              <a:ext cx="993321" cy="7551964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2668250" y="9035142"/>
            <a:ext cx="7021286" cy="176893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204106</xdr:colOff>
      <xdr:row>29</xdr:row>
      <xdr:rowOff>68036</xdr:rowOff>
    </xdr:from>
    <xdr:to>
      <xdr:col>24</xdr:col>
      <xdr:colOff>489856</xdr:colOff>
      <xdr:row>43</xdr:row>
      <xdr:rowOff>130629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0</xdr:colOff>
      <xdr:row>4</xdr:row>
      <xdr:rowOff>0</xdr:rowOff>
    </xdr:from>
    <xdr:ext cx="4005025" cy="3598718"/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6857" y="598714"/>
          <a:ext cx="4005025" cy="359871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966108</xdr:colOff>
      <xdr:row>1</xdr:row>
      <xdr:rowOff>0</xdr:rowOff>
    </xdr:from>
    <xdr:to>
      <xdr:col>25</xdr:col>
      <xdr:colOff>265741</xdr:colOff>
      <xdr:row>15</xdr:row>
      <xdr:rowOff>8164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891668</xdr:colOff>
      <xdr:row>15</xdr:row>
      <xdr:rowOff>800</xdr:rowOff>
    </xdr:from>
    <xdr:to>
      <xdr:col>25</xdr:col>
      <xdr:colOff>191301</xdr:colOff>
      <xdr:row>29</xdr:row>
      <xdr:rowOff>22571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32</xdr:row>
      <xdr:rowOff>55663</xdr:rowOff>
    </xdr:from>
    <xdr:ext cx="5824348" cy="3618263"/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4513"/>
          <a:ext cx="5824348" cy="3618263"/>
        </a:xfrm>
        <a:prstGeom prst="rect">
          <a:avLst/>
        </a:prstGeom>
      </xdr:spPr>
    </xdr:pic>
    <xdr:clientData/>
  </xdr:oneCellAnchor>
  <xdr:twoCellAnchor>
    <xdr:from>
      <xdr:col>12</xdr:col>
      <xdr:colOff>1415142</xdr:colOff>
      <xdr:row>76</xdr:row>
      <xdr:rowOff>136070</xdr:rowOff>
    </xdr:from>
    <xdr:to>
      <xdr:col>23</xdr:col>
      <xdr:colOff>285749</xdr:colOff>
      <xdr:row>117</xdr:row>
      <xdr:rowOff>81641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0107804" y="14039639"/>
          <a:ext cx="7868068" cy="7395587"/>
          <a:chOff x="12600213" y="7307034"/>
          <a:chExt cx="7633607" cy="7756071"/>
        </a:xfrm>
      </xdr:grpSpPr>
      <xdr:grpSp>
        <xdr:nvGrpSpPr>
          <xdr:cNvPr id="9" name="Gruppier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12600213" y="7307034"/>
            <a:ext cx="7633607" cy="7756071"/>
            <a:chOff x="10518320" y="843643"/>
            <a:chExt cx="7252607" cy="7756071"/>
          </a:xfrm>
        </xdr:grpSpPr>
        <xdr:pic>
          <xdr:nvPicPr>
            <xdr:cNvPr id="11" name="Grafik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518320" y="843643"/>
              <a:ext cx="7252607" cy="7696112"/>
            </a:xfrm>
            <a:prstGeom prst="rect">
              <a:avLst/>
            </a:prstGeom>
          </xdr:spPr>
        </xdr:pic>
        <xdr:sp macro="" textlink="">
          <xdr:nvSpPr>
            <xdr:cNvPr id="12" name="Rechteck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>
            <a:xfrm>
              <a:off x="15716250" y="1047750"/>
              <a:ext cx="993321" cy="7551964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12668250" y="9035142"/>
            <a:ext cx="7021286" cy="176893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12</xdr:col>
      <xdr:colOff>1162720</xdr:colOff>
      <xdr:row>34</xdr:row>
      <xdr:rowOff>16808</xdr:rowOff>
    </xdr:from>
    <xdr:to>
      <xdr:col>23</xdr:col>
      <xdr:colOff>96199</xdr:colOff>
      <xdr:row>88</xdr:row>
      <xdr:rowOff>33921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9855382" y="6288654"/>
          <a:ext cx="7930940" cy="9829329"/>
          <a:chOff x="8477251" y="489857"/>
          <a:chExt cx="7688035" cy="10335330"/>
        </a:xfrm>
      </xdr:grpSpPr>
      <xdr:pic>
        <xdr:nvPicPr>
          <xdr:cNvPr id="15" name="Grafik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477251" y="489857"/>
            <a:ext cx="7688035" cy="10335330"/>
          </a:xfrm>
          <a:prstGeom prst="rect">
            <a:avLst/>
          </a:prstGeom>
        </xdr:spPr>
      </xdr:pic>
      <xdr:sp macro="" textlink="">
        <xdr:nvSpPr>
          <xdr:cNvPr id="16" name="Rechteck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2872357" y="721179"/>
            <a:ext cx="966107" cy="88582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CV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8575221" y="1970012"/>
            <a:ext cx="7372350" cy="19050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CV</a:t>
            </a:r>
          </a:p>
        </xdr:txBody>
      </xdr:sp>
    </xdr:grpSp>
    <xdr:clientData/>
  </xdr:twoCellAnchor>
  <xdr:twoCellAnchor editAs="oneCell">
    <xdr:from>
      <xdr:col>8</xdr:col>
      <xdr:colOff>437030</xdr:colOff>
      <xdr:row>32</xdr:row>
      <xdr:rowOff>168089</xdr:rowOff>
    </xdr:from>
    <xdr:to>
      <xdr:col>14</xdr:col>
      <xdr:colOff>736055</xdr:colOff>
      <xdr:row>44</xdr:row>
      <xdr:rowOff>15422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1236" y="6230471"/>
          <a:ext cx="5857143" cy="2133333"/>
        </a:xfrm>
        <a:prstGeom prst="rect">
          <a:avLst/>
        </a:prstGeom>
      </xdr:spPr>
    </xdr:pic>
    <xdr:clientData/>
  </xdr:twoCellAnchor>
  <xdr:twoCellAnchor>
    <xdr:from>
      <xdr:col>17</xdr:col>
      <xdr:colOff>898870</xdr:colOff>
      <xdr:row>28</xdr:row>
      <xdr:rowOff>180095</xdr:rowOff>
    </xdr:from>
    <xdr:to>
      <xdr:col>25</xdr:col>
      <xdr:colOff>198503</xdr:colOff>
      <xdr:row>43</xdr:row>
      <xdr:rowOff>52188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1"/>
  <sheetViews>
    <sheetView topLeftCell="B1" zoomScale="70" zoomScaleNormal="70" workbookViewId="0">
      <selection activeCell="J5" sqref="J5"/>
    </sheetView>
  </sheetViews>
  <sheetFormatPr baseColWidth="10" defaultColWidth="9.109375" defaultRowHeight="14.4" x14ac:dyDescent="0.3"/>
  <cols>
    <col min="1" max="1" width="3" customWidth="1"/>
    <col min="2" max="2" width="4.88671875" style="24" customWidth="1"/>
    <col min="5" max="5" width="10.5546875" bestFit="1" customWidth="1"/>
    <col min="6" max="6" width="12.5546875" bestFit="1" customWidth="1"/>
    <col min="7" max="8" width="12.5546875" style="34" customWidth="1"/>
    <col min="9" max="9" width="11.109375" bestFit="1" customWidth="1"/>
    <col min="12" max="12" width="22.44140625" customWidth="1"/>
    <col min="14" max="14" width="15.88671875" bestFit="1" customWidth="1"/>
    <col min="16" max="16" width="13.88671875" bestFit="1" customWidth="1"/>
    <col min="17" max="17" width="14.88671875" bestFit="1" customWidth="1"/>
  </cols>
  <sheetData>
    <row r="1" spans="2:21" x14ac:dyDescent="0.3">
      <c r="B1" s="48" t="s">
        <v>27</v>
      </c>
    </row>
    <row r="2" spans="2:21" ht="15" thickBot="1" x14ac:dyDescent="0.35"/>
    <row r="3" spans="2:21" ht="15" thickBot="1" x14ac:dyDescent="0.35">
      <c r="B3" s="25" t="s">
        <v>3</v>
      </c>
      <c r="C3" s="21" t="s">
        <v>0</v>
      </c>
      <c r="D3" s="22" t="s">
        <v>1</v>
      </c>
      <c r="E3" s="21" t="s">
        <v>12</v>
      </c>
      <c r="F3" s="23" t="s">
        <v>13</v>
      </c>
      <c r="G3" s="38" t="s">
        <v>23</v>
      </c>
      <c r="H3" s="32"/>
      <c r="I3" s="44" t="s">
        <v>2</v>
      </c>
      <c r="J3" s="11"/>
      <c r="K3" s="12"/>
      <c r="L3" s="24" t="s">
        <v>9</v>
      </c>
      <c r="M3" s="24" t="s">
        <v>15</v>
      </c>
      <c r="N3" s="24" t="s">
        <v>8</v>
      </c>
      <c r="O3" s="24" t="s">
        <v>15</v>
      </c>
      <c r="P3" s="24" t="s">
        <v>25</v>
      </c>
      <c r="Q3" s="45" t="s">
        <v>15</v>
      </c>
      <c r="T3" t="s">
        <v>15</v>
      </c>
      <c r="U3" t="s">
        <v>16</v>
      </c>
    </row>
    <row r="4" spans="2:21" x14ac:dyDescent="0.3">
      <c r="B4" s="26">
        <v>1</v>
      </c>
      <c r="C4" s="19">
        <v>-10</v>
      </c>
      <c r="D4" s="5">
        <v>30</v>
      </c>
      <c r="E4" s="19">
        <v>5.7</v>
      </c>
      <c r="F4" s="6">
        <v>1.9</v>
      </c>
      <c r="G4" s="39">
        <f>E4-F4</f>
        <v>3.8000000000000003</v>
      </c>
      <c r="H4" s="32"/>
      <c r="I4" s="13" t="s">
        <v>4</v>
      </c>
      <c r="J4" s="32">
        <v>6.18</v>
      </c>
      <c r="K4" s="15" t="s">
        <v>14</v>
      </c>
      <c r="L4" s="33">
        <f t="shared" ref="L4:L30" si="0">($J$7+$J$8+(D4/$J$6)+$J$9*(C4/$J$5))*$J$4</f>
        <v>5.6855290008610657</v>
      </c>
      <c r="M4">
        <f t="shared" ref="M4:M30" si="1">ABS(L4-E4)/E4</f>
        <v>2.5387717787604316E-3</v>
      </c>
      <c r="N4" s="33">
        <f t="shared" ref="N4:N30" si="2">($J$17+$J$18*(D4/$J$16)+$J$19*(C4/$J$15))*$J$14</f>
        <v>1.9707860371650434</v>
      </c>
      <c r="O4">
        <f t="shared" ref="O4:O30" si="3">ABS(N4-F4)/F4</f>
        <v>3.7255809034233422E-2</v>
      </c>
      <c r="P4">
        <f t="shared" ref="P4:P30" si="4">($J$27+$J$28*(D4/$J$26)+$J$29*(C4/$J$25))*$J$24</f>
        <v>4.1590705049773034</v>
      </c>
      <c r="Q4" s="46">
        <f t="shared" ref="Q4:Q30" si="5">ABS(G4-P4)/G4</f>
        <v>9.4492238151921856E-2</v>
      </c>
      <c r="T4" t="s">
        <v>18</v>
      </c>
      <c r="U4" t="s">
        <v>17</v>
      </c>
    </row>
    <row r="5" spans="2:21" x14ac:dyDescent="0.3">
      <c r="B5" s="27">
        <v>2</v>
      </c>
      <c r="C5" s="2">
        <v>-10</v>
      </c>
      <c r="D5" s="7">
        <v>40</v>
      </c>
      <c r="E5" s="2">
        <v>5.5</v>
      </c>
      <c r="F5" s="8">
        <v>2.2000000000000002</v>
      </c>
      <c r="G5" s="39">
        <f t="shared" ref="G5:G30" si="6">E5-F5</f>
        <v>3.3</v>
      </c>
      <c r="H5" s="32"/>
      <c r="I5" s="13" t="s">
        <v>20</v>
      </c>
      <c r="J5" s="14">
        <f>-7+273.15</f>
        <v>266.14999999999998</v>
      </c>
      <c r="K5" s="15"/>
      <c r="L5" s="33">
        <f t="shared" si="0"/>
        <v>5.8893884763682403</v>
      </c>
      <c r="M5">
        <f t="shared" si="1"/>
        <v>7.07979047942255E-2</v>
      </c>
      <c r="N5" s="33">
        <f t="shared" si="2"/>
        <v>2.275958961636932</v>
      </c>
      <c r="O5">
        <f t="shared" si="3"/>
        <v>3.4526800744059921E-2</v>
      </c>
      <c r="P5">
        <f t="shared" si="4"/>
        <v>3.4892809932404547</v>
      </c>
      <c r="Q5" s="46">
        <f t="shared" si="5"/>
        <v>5.7357876739531785E-2</v>
      </c>
    </row>
    <row r="6" spans="2:21" ht="15" thickBot="1" x14ac:dyDescent="0.35">
      <c r="B6" s="28">
        <v>3</v>
      </c>
      <c r="C6" s="4">
        <v>-10</v>
      </c>
      <c r="D6" s="9">
        <v>50</v>
      </c>
      <c r="E6" s="4">
        <v>4.8</v>
      </c>
      <c r="F6" s="10">
        <v>2.6</v>
      </c>
      <c r="G6" s="40">
        <f t="shared" si="6"/>
        <v>2.1999999999999997</v>
      </c>
      <c r="H6" s="32"/>
      <c r="I6" s="13" t="s">
        <v>21</v>
      </c>
      <c r="J6" s="14">
        <f>30+273.15</f>
        <v>303.14999999999998</v>
      </c>
      <c r="K6" s="15"/>
      <c r="L6" s="33">
        <f t="shared" si="0"/>
        <v>6.0932479518754148</v>
      </c>
      <c r="M6">
        <f t="shared" si="1"/>
        <v>0.26942665664071147</v>
      </c>
      <c r="N6" s="33">
        <f t="shared" si="2"/>
        <v>2.5811318861088206</v>
      </c>
      <c r="O6">
        <f t="shared" si="3"/>
        <v>7.2569668812228778E-3</v>
      </c>
      <c r="P6">
        <f t="shared" si="4"/>
        <v>2.8194914815036065</v>
      </c>
      <c r="Q6" s="46">
        <f t="shared" si="5"/>
        <v>0.28158703704709404</v>
      </c>
      <c r="T6" t="s">
        <v>11</v>
      </c>
    </row>
    <row r="7" spans="2:21" x14ac:dyDescent="0.3">
      <c r="B7" s="29">
        <v>4</v>
      </c>
      <c r="C7" s="1">
        <v>-7.5</v>
      </c>
      <c r="D7" s="11">
        <v>30</v>
      </c>
      <c r="E7" s="1">
        <v>6.2</v>
      </c>
      <c r="F7" s="12">
        <v>2</v>
      </c>
      <c r="G7" s="37">
        <f t="shared" si="6"/>
        <v>4.2</v>
      </c>
      <c r="H7" s="32"/>
      <c r="I7" s="42" t="s">
        <v>5</v>
      </c>
      <c r="J7" s="43">
        <v>0.93813335637648287</v>
      </c>
      <c r="K7" s="15"/>
      <c r="L7" s="33">
        <f t="shared" si="0"/>
        <v>5.2441876647565273</v>
      </c>
      <c r="M7">
        <f t="shared" si="1"/>
        <v>0.15416327987797948</v>
      </c>
      <c r="N7" s="33">
        <f t="shared" si="2"/>
        <v>1.7606737139598891</v>
      </c>
      <c r="O7">
        <f t="shared" si="3"/>
        <v>0.11966314302005543</v>
      </c>
      <c r="P7">
        <f t="shared" si="4"/>
        <v>3.9562860074465132</v>
      </c>
      <c r="Q7" s="46">
        <f t="shared" si="5"/>
        <v>5.8027141084163576E-2</v>
      </c>
    </row>
    <row r="8" spans="2:21" x14ac:dyDescent="0.3">
      <c r="B8" s="30">
        <v>5</v>
      </c>
      <c r="C8" s="3">
        <v>-7.5</v>
      </c>
      <c r="D8" s="14">
        <v>40</v>
      </c>
      <c r="E8" s="3">
        <v>5.8</v>
      </c>
      <c r="F8" s="15">
        <v>2.2999999999999998</v>
      </c>
      <c r="G8" s="35">
        <f t="shared" si="6"/>
        <v>3.5</v>
      </c>
      <c r="H8" s="32"/>
      <c r="I8" s="42" t="s">
        <v>6</v>
      </c>
      <c r="J8" s="43">
        <v>-0.4027635780720511</v>
      </c>
      <c r="K8" s="15"/>
      <c r="L8" s="33">
        <f t="shared" si="0"/>
        <v>5.4480471402637027</v>
      </c>
      <c r="M8">
        <f t="shared" si="1"/>
        <v>6.0681527540740882E-2</v>
      </c>
      <c r="N8" s="33">
        <f t="shared" si="2"/>
        <v>2.0658466384317777</v>
      </c>
      <c r="O8">
        <f t="shared" si="3"/>
        <v>0.10180580937748787</v>
      </c>
      <c r="P8">
        <f t="shared" si="4"/>
        <v>3.2864964957096645</v>
      </c>
      <c r="Q8" s="46">
        <f t="shared" si="5"/>
        <v>6.1001001225810141E-2</v>
      </c>
    </row>
    <row r="9" spans="2:21" ht="15" thickBot="1" x14ac:dyDescent="0.35">
      <c r="B9" s="31">
        <v>6</v>
      </c>
      <c r="C9" s="20">
        <v>-7.5</v>
      </c>
      <c r="D9" s="17">
        <v>50</v>
      </c>
      <c r="E9" s="20">
        <v>5.0999999999999996</v>
      </c>
      <c r="F9" s="18">
        <v>2.6</v>
      </c>
      <c r="G9" s="36">
        <f t="shared" si="6"/>
        <v>2.4999999999999996</v>
      </c>
      <c r="H9" s="32"/>
      <c r="I9" s="42" t="s">
        <v>7</v>
      </c>
      <c r="J9" s="43">
        <v>-7.6027829517296368</v>
      </c>
      <c r="K9" s="15"/>
      <c r="L9" s="33">
        <f t="shared" si="0"/>
        <v>5.6519066157708764</v>
      </c>
      <c r="M9">
        <f t="shared" si="1"/>
        <v>0.10821698348448565</v>
      </c>
      <c r="N9" s="33">
        <f t="shared" si="2"/>
        <v>2.3710195629036668</v>
      </c>
      <c r="O9">
        <f t="shared" si="3"/>
        <v>8.8069398883205113E-2</v>
      </c>
      <c r="P9">
        <f t="shared" si="4"/>
        <v>2.6167069839728163</v>
      </c>
      <c r="Q9" s="46">
        <f t="shared" si="5"/>
        <v>4.6682793589126713E-2</v>
      </c>
    </row>
    <row r="10" spans="2:21" x14ac:dyDescent="0.3">
      <c r="B10" s="26">
        <v>7</v>
      </c>
      <c r="C10" s="19">
        <v>-5</v>
      </c>
      <c r="D10" s="5">
        <v>30</v>
      </c>
      <c r="E10" s="19">
        <v>5.7</v>
      </c>
      <c r="F10" s="6">
        <v>1.7</v>
      </c>
      <c r="G10" s="41">
        <f t="shared" si="6"/>
        <v>4</v>
      </c>
      <c r="H10" s="32"/>
      <c r="I10" s="13" t="s">
        <v>18</v>
      </c>
      <c r="J10" s="14">
        <f>AVERAGE(M4:M30)</f>
        <v>0.12371985055179782</v>
      </c>
      <c r="K10" s="15"/>
      <c r="L10" s="33">
        <f t="shared" si="0"/>
        <v>4.8028463286519889</v>
      </c>
      <c r="M10">
        <f t="shared" si="1"/>
        <v>0.15739538093824759</v>
      </c>
      <c r="N10" s="33">
        <f t="shared" si="2"/>
        <v>1.5505613907547353</v>
      </c>
      <c r="O10">
        <f t="shared" si="3"/>
        <v>8.7905064261920379E-2</v>
      </c>
      <c r="P10">
        <f t="shared" si="4"/>
        <v>3.753501509915723</v>
      </c>
      <c r="Q10" s="46">
        <f t="shared" si="5"/>
        <v>6.1624622521069261E-2</v>
      </c>
    </row>
    <row r="11" spans="2:21" ht="15" thickBot="1" x14ac:dyDescent="0.35">
      <c r="B11" s="27">
        <v>8</v>
      </c>
      <c r="C11" s="2">
        <v>-5</v>
      </c>
      <c r="D11" s="7">
        <v>40</v>
      </c>
      <c r="E11" s="2">
        <v>5.4</v>
      </c>
      <c r="F11" s="8">
        <v>2.1</v>
      </c>
      <c r="G11" s="39">
        <f t="shared" si="6"/>
        <v>3.3000000000000003</v>
      </c>
      <c r="H11" s="32"/>
      <c r="I11" s="16" t="s">
        <v>19</v>
      </c>
      <c r="J11" s="17">
        <f>RSQ(L4:L30,E4:E30)</f>
        <v>0.75752541934843609</v>
      </c>
      <c r="K11" s="18"/>
      <c r="L11" s="33">
        <f t="shared" si="0"/>
        <v>5.0067058041591634</v>
      </c>
      <c r="M11">
        <f t="shared" si="1"/>
        <v>7.2832258489043872E-2</v>
      </c>
      <c r="N11" s="33">
        <f t="shared" si="2"/>
        <v>1.8557343152266239</v>
      </c>
      <c r="O11">
        <f t="shared" si="3"/>
        <v>0.11631699274922674</v>
      </c>
      <c r="P11">
        <f t="shared" si="4"/>
        <v>3.0837119981788739</v>
      </c>
      <c r="Q11" s="46">
        <f t="shared" si="5"/>
        <v>6.5541818733674664E-2</v>
      </c>
    </row>
    <row r="12" spans="2:21" ht="15" thickBot="1" x14ac:dyDescent="0.35">
      <c r="B12" s="28">
        <v>9</v>
      </c>
      <c r="C12" s="4">
        <v>-5</v>
      </c>
      <c r="D12" s="9">
        <v>50</v>
      </c>
      <c r="E12" s="4">
        <v>4.8</v>
      </c>
      <c r="F12" s="10">
        <v>2.4</v>
      </c>
      <c r="G12" s="40">
        <f t="shared" si="6"/>
        <v>2.4</v>
      </c>
      <c r="H12" s="32"/>
      <c r="L12" s="33">
        <f t="shared" si="0"/>
        <v>5.210565279666338</v>
      </c>
      <c r="M12">
        <f t="shared" si="1"/>
        <v>8.5534433263820459E-2</v>
      </c>
      <c r="N12" s="33">
        <f t="shared" si="2"/>
        <v>2.1609072396985125</v>
      </c>
      <c r="O12">
        <f t="shared" si="3"/>
        <v>9.9621983458953095E-2</v>
      </c>
      <c r="P12">
        <f t="shared" si="4"/>
        <v>2.4139224864420257</v>
      </c>
      <c r="Q12" s="46">
        <f t="shared" si="5"/>
        <v>5.801036017510734E-3</v>
      </c>
    </row>
    <row r="13" spans="2:21" x14ac:dyDescent="0.3">
      <c r="B13" s="29">
        <v>10</v>
      </c>
      <c r="C13" s="1">
        <v>-2.5</v>
      </c>
      <c r="D13" s="11">
        <v>30</v>
      </c>
      <c r="E13" s="1">
        <v>5</v>
      </c>
      <c r="F13" s="12">
        <v>1.4</v>
      </c>
      <c r="G13" s="37">
        <f t="shared" si="6"/>
        <v>3.6</v>
      </c>
      <c r="H13" s="32"/>
      <c r="I13" s="44" t="s">
        <v>24</v>
      </c>
      <c r="J13" s="11"/>
      <c r="K13" s="12"/>
      <c r="L13" s="33">
        <f t="shared" si="0"/>
        <v>4.3615049925474505</v>
      </c>
      <c r="M13">
        <f t="shared" si="1"/>
        <v>0.12769900149050989</v>
      </c>
      <c r="N13" s="33">
        <f t="shared" si="2"/>
        <v>1.3404490675495813</v>
      </c>
      <c r="O13">
        <f t="shared" si="3"/>
        <v>4.2536380321727608E-2</v>
      </c>
      <c r="P13">
        <f t="shared" si="4"/>
        <v>3.5507170123849323</v>
      </c>
      <c r="Q13" s="46">
        <f t="shared" si="5"/>
        <v>1.368971878196327E-2</v>
      </c>
    </row>
    <row r="14" spans="2:21" x14ac:dyDescent="0.3">
      <c r="B14" s="30">
        <v>11</v>
      </c>
      <c r="C14" s="3">
        <v>-2.5</v>
      </c>
      <c r="D14" s="14">
        <v>40</v>
      </c>
      <c r="E14" s="3">
        <v>4.8</v>
      </c>
      <c r="F14" s="15">
        <v>1.8</v>
      </c>
      <c r="G14" s="35">
        <f t="shared" si="6"/>
        <v>3</v>
      </c>
      <c r="H14" s="32"/>
      <c r="I14" s="13" t="s">
        <v>10</v>
      </c>
      <c r="J14" s="32">
        <v>2</v>
      </c>
      <c r="K14" s="15" t="s">
        <v>14</v>
      </c>
      <c r="L14" s="33">
        <f t="shared" si="0"/>
        <v>4.565364468054625</v>
      </c>
      <c r="M14">
        <f t="shared" si="1"/>
        <v>4.8882402488619747E-2</v>
      </c>
      <c r="N14" s="33">
        <f t="shared" si="2"/>
        <v>1.6456219920214699</v>
      </c>
      <c r="O14">
        <f t="shared" si="3"/>
        <v>8.5765559988072324E-2</v>
      </c>
      <c r="P14">
        <f t="shared" si="4"/>
        <v>2.8809275006480837</v>
      </c>
      <c r="Q14" s="46">
        <f t="shared" si="5"/>
        <v>3.9690833117305445E-2</v>
      </c>
    </row>
    <row r="15" spans="2:21" ht="15" thickBot="1" x14ac:dyDescent="0.35">
      <c r="B15" s="31">
        <v>12</v>
      </c>
      <c r="C15" s="20">
        <v>-2.5</v>
      </c>
      <c r="D15" s="17">
        <v>50</v>
      </c>
      <c r="E15" s="20">
        <v>4.3</v>
      </c>
      <c r="F15" s="18">
        <v>2</v>
      </c>
      <c r="G15" s="36">
        <f t="shared" si="6"/>
        <v>2.2999999999999998</v>
      </c>
      <c r="H15" s="32"/>
      <c r="I15" s="13" t="s">
        <v>20</v>
      </c>
      <c r="J15" s="14">
        <f>-7+273.15</f>
        <v>266.14999999999998</v>
      </c>
      <c r="K15" s="15"/>
      <c r="L15" s="33">
        <f t="shared" si="0"/>
        <v>4.7692239435617996</v>
      </c>
      <c r="M15">
        <f t="shared" si="1"/>
        <v>0.10912184733995343</v>
      </c>
      <c r="N15" s="33">
        <f t="shared" si="2"/>
        <v>1.9507949164933587</v>
      </c>
      <c r="O15">
        <f t="shared" si="3"/>
        <v>2.4602541753320661E-2</v>
      </c>
      <c r="P15">
        <f t="shared" si="4"/>
        <v>2.2111379889112355</v>
      </c>
      <c r="Q15" s="46">
        <f t="shared" si="5"/>
        <v>3.8635656995114939E-2</v>
      </c>
    </row>
    <row r="16" spans="2:21" x14ac:dyDescent="0.3">
      <c r="B16" s="26">
        <v>13</v>
      </c>
      <c r="C16" s="19">
        <v>0</v>
      </c>
      <c r="D16" s="5">
        <v>30</v>
      </c>
      <c r="E16" s="19">
        <v>4.4000000000000004</v>
      </c>
      <c r="F16" s="6">
        <v>1</v>
      </c>
      <c r="G16" s="41">
        <f t="shared" si="6"/>
        <v>3.4000000000000004</v>
      </c>
      <c r="H16" s="32"/>
      <c r="I16" s="13" t="s">
        <v>21</v>
      </c>
      <c r="J16" s="14">
        <f>30+273.15</f>
        <v>303.14999999999998</v>
      </c>
      <c r="K16" s="15"/>
      <c r="L16" s="33">
        <f t="shared" si="0"/>
        <v>3.9201636564429121</v>
      </c>
      <c r="M16">
        <f t="shared" si="1"/>
        <v>0.10905371444479278</v>
      </c>
      <c r="N16" s="33">
        <f t="shared" si="2"/>
        <v>1.1303367443444272</v>
      </c>
      <c r="O16">
        <f t="shared" si="3"/>
        <v>0.13033674434442721</v>
      </c>
      <c r="P16">
        <f t="shared" si="4"/>
        <v>3.3479325148541421</v>
      </c>
      <c r="Q16" s="46">
        <f t="shared" si="5"/>
        <v>1.5313966219370069E-2</v>
      </c>
    </row>
    <row r="17" spans="2:17" x14ac:dyDescent="0.3">
      <c r="B17" s="27">
        <v>14</v>
      </c>
      <c r="C17" s="2">
        <v>0</v>
      </c>
      <c r="D17" s="7">
        <v>40</v>
      </c>
      <c r="E17" s="2">
        <v>4.2</v>
      </c>
      <c r="F17" s="8">
        <v>1.4</v>
      </c>
      <c r="G17" s="39">
        <f t="shared" si="6"/>
        <v>2.8000000000000003</v>
      </c>
      <c r="H17" s="32"/>
      <c r="I17" s="42" t="s">
        <v>5</v>
      </c>
      <c r="J17" s="43">
        <v>0.10740898546438053</v>
      </c>
      <c r="K17" s="15"/>
      <c r="L17" s="33">
        <f t="shared" si="0"/>
        <v>4.1240231319500875</v>
      </c>
      <c r="M17">
        <f t="shared" si="1"/>
        <v>1.8089730488074444E-2</v>
      </c>
      <c r="N17" s="33">
        <f t="shared" si="2"/>
        <v>1.4355096688163158</v>
      </c>
      <c r="O17">
        <f t="shared" si="3"/>
        <v>2.5364049154511358E-2</v>
      </c>
      <c r="P17">
        <f t="shared" si="4"/>
        <v>2.6781430031172935</v>
      </c>
      <c r="Q17" s="46">
        <f t="shared" si="5"/>
        <v>4.3520356029538139E-2</v>
      </c>
    </row>
    <row r="18" spans="2:17" ht="15" thickBot="1" x14ac:dyDescent="0.35">
      <c r="B18" s="28">
        <v>15</v>
      </c>
      <c r="C18" s="4">
        <v>0</v>
      </c>
      <c r="D18" s="9">
        <v>50</v>
      </c>
      <c r="E18" s="4">
        <v>3.8</v>
      </c>
      <c r="F18" s="10">
        <v>1.7</v>
      </c>
      <c r="G18" s="40">
        <f t="shared" si="6"/>
        <v>2.0999999999999996</v>
      </c>
      <c r="H18" s="32"/>
      <c r="I18" s="42" t="s">
        <v>6</v>
      </c>
      <c r="J18" s="43">
        <v>4.6256586026826527</v>
      </c>
      <c r="K18" s="15"/>
      <c r="L18" s="33">
        <f t="shared" si="0"/>
        <v>4.3278826074572612</v>
      </c>
      <c r="M18">
        <f t="shared" si="1"/>
        <v>0.13891647564664772</v>
      </c>
      <c r="N18" s="33">
        <f t="shared" si="2"/>
        <v>1.7406825932882046</v>
      </c>
      <c r="O18">
        <f t="shared" si="3"/>
        <v>2.3930937228355691E-2</v>
      </c>
      <c r="P18">
        <f t="shared" si="4"/>
        <v>2.0083534913804453</v>
      </c>
      <c r="Q18" s="46">
        <f t="shared" si="5"/>
        <v>4.3641194580740179E-2</v>
      </c>
    </row>
    <row r="19" spans="2:17" x14ac:dyDescent="0.3">
      <c r="B19" s="29">
        <v>16</v>
      </c>
      <c r="C19" s="1">
        <v>2.5</v>
      </c>
      <c r="D19" s="11">
        <v>30</v>
      </c>
      <c r="E19" s="1">
        <v>3.8</v>
      </c>
      <c r="F19" s="12">
        <v>0.8</v>
      </c>
      <c r="G19" s="37">
        <f t="shared" si="6"/>
        <v>3</v>
      </c>
      <c r="H19" s="32"/>
      <c r="I19" s="42" t="s">
        <v>7</v>
      </c>
      <c r="J19" s="43">
        <v>-11.184278964210348</v>
      </c>
      <c r="K19" s="15"/>
      <c r="L19" s="33">
        <f t="shared" si="0"/>
        <v>3.4788223203383737</v>
      </c>
      <c r="M19">
        <f t="shared" si="1"/>
        <v>8.4520442016217404E-2</v>
      </c>
      <c r="N19" s="33">
        <f t="shared" si="2"/>
        <v>0.92022442113927316</v>
      </c>
      <c r="O19">
        <f t="shared" si="3"/>
        <v>0.1502805264240914</v>
      </c>
      <c r="P19">
        <f t="shared" si="4"/>
        <v>3.1451480173233519</v>
      </c>
      <c r="Q19" s="46">
        <f t="shared" si="5"/>
        <v>4.8382672441117304E-2</v>
      </c>
    </row>
    <row r="20" spans="2:17" x14ac:dyDescent="0.3">
      <c r="B20" s="30">
        <v>17</v>
      </c>
      <c r="C20" s="3">
        <v>2.5</v>
      </c>
      <c r="D20" s="14">
        <v>40</v>
      </c>
      <c r="E20" s="3">
        <v>3.5</v>
      </c>
      <c r="F20" s="15">
        <v>1.2</v>
      </c>
      <c r="G20" s="35">
        <f t="shared" si="6"/>
        <v>2.2999999999999998</v>
      </c>
      <c r="H20" s="32"/>
      <c r="I20" s="13" t="s">
        <v>18</v>
      </c>
      <c r="J20" s="14">
        <f>AVERAGE(O4:O30)</f>
        <v>0.10652309817926814</v>
      </c>
      <c r="K20" s="15"/>
      <c r="L20" s="33">
        <f t="shared" si="0"/>
        <v>3.6826817958455491</v>
      </c>
      <c r="M20">
        <f t="shared" si="1"/>
        <v>5.2194798813014032E-2</v>
      </c>
      <c r="N20" s="33">
        <f t="shared" si="2"/>
        <v>1.2253973456111618</v>
      </c>
      <c r="O20">
        <f t="shared" si="3"/>
        <v>2.116445467596817E-2</v>
      </c>
      <c r="P20">
        <f t="shared" si="4"/>
        <v>2.4753585055865033</v>
      </c>
      <c r="Q20" s="46">
        <f t="shared" si="5"/>
        <v>7.6242828515871067E-2</v>
      </c>
    </row>
    <row r="21" spans="2:17" ht="15" thickBot="1" x14ac:dyDescent="0.35">
      <c r="B21" s="31">
        <v>18</v>
      </c>
      <c r="C21" s="20">
        <v>2.5</v>
      </c>
      <c r="D21" s="17">
        <v>50</v>
      </c>
      <c r="E21" s="20">
        <v>3.3</v>
      </c>
      <c r="F21" s="18">
        <v>1.2</v>
      </c>
      <c r="G21" s="36">
        <f t="shared" si="6"/>
        <v>2.0999999999999996</v>
      </c>
      <c r="H21" s="32"/>
      <c r="I21" s="16" t="s">
        <v>19</v>
      </c>
      <c r="J21" s="17">
        <f>RSQ(N4:N30,F4:F30)</f>
        <v>0.93620558786387342</v>
      </c>
      <c r="K21" s="18"/>
      <c r="L21" s="33">
        <f t="shared" si="0"/>
        <v>3.8865412713527232</v>
      </c>
      <c r="M21">
        <f t="shared" si="1"/>
        <v>0.17773977919779496</v>
      </c>
      <c r="N21" s="33">
        <f t="shared" si="2"/>
        <v>1.5305702700830506</v>
      </c>
      <c r="O21">
        <f t="shared" si="3"/>
        <v>0.27547522506920885</v>
      </c>
      <c r="P21">
        <f t="shared" si="4"/>
        <v>1.8055689938496551</v>
      </c>
      <c r="Q21" s="46">
        <f t="shared" si="5"/>
        <v>0.14020524102397364</v>
      </c>
    </row>
    <row r="22" spans="2:17" ht="15" thickBot="1" x14ac:dyDescent="0.35">
      <c r="B22" s="26">
        <v>19</v>
      </c>
      <c r="C22" s="19">
        <v>5</v>
      </c>
      <c r="D22" s="5">
        <v>30</v>
      </c>
      <c r="E22" s="19">
        <v>3.4</v>
      </c>
      <c r="F22" s="6">
        <v>0.7</v>
      </c>
      <c r="G22" s="41">
        <f t="shared" si="6"/>
        <v>2.7</v>
      </c>
      <c r="H22" s="32"/>
      <c r="L22" s="33">
        <f t="shared" si="0"/>
        <v>3.0374809842338353</v>
      </c>
      <c r="M22">
        <f t="shared" si="1"/>
        <v>0.1066232399312249</v>
      </c>
      <c r="N22" s="33">
        <f t="shared" si="2"/>
        <v>0.71011209793411911</v>
      </c>
      <c r="O22">
        <f t="shared" si="3"/>
        <v>1.4445854191598797E-2</v>
      </c>
      <c r="P22">
        <f t="shared" si="4"/>
        <v>2.9423635197925617</v>
      </c>
      <c r="Q22" s="46">
        <f t="shared" si="5"/>
        <v>8.9764266589837605E-2</v>
      </c>
    </row>
    <row r="23" spans="2:17" x14ac:dyDescent="0.3">
      <c r="B23" s="27">
        <v>20</v>
      </c>
      <c r="C23" s="2">
        <v>5</v>
      </c>
      <c r="D23" s="7">
        <v>40</v>
      </c>
      <c r="E23" s="2">
        <v>3.2</v>
      </c>
      <c r="F23" s="8">
        <v>1.1000000000000001</v>
      </c>
      <c r="G23" s="39">
        <f t="shared" si="6"/>
        <v>2.1</v>
      </c>
      <c r="H23" s="32"/>
      <c r="I23" s="44" t="s">
        <v>22</v>
      </c>
      <c r="J23" s="11"/>
      <c r="K23" s="12"/>
      <c r="L23" s="33">
        <f t="shared" si="0"/>
        <v>3.2413404597410107</v>
      </c>
      <c r="M23">
        <f t="shared" si="1"/>
        <v>1.291889366906579E-2</v>
      </c>
      <c r="N23" s="33">
        <f t="shared" si="2"/>
        <v>1.0152850224060077</v>
      </c>
      <c r="O23">
        <f t="shared" si="3"/>
        <v>7.7013615994538515E-2</v>
      </c>
      <c r="P23">
        <f t="shared" si="4"/>
        <v>2.2725740080557131</v>
      </c>
      <c r="Q23" s="46">
        <f t="shared" si="5"/>
        <v>8.2178099074149039E-2</v>
      </c>
    </row>
    <row r="24" spans="2:17" ht="15" thickBot="1" x14ac:dyDescent="0.35">
      <c r="B24" s="28">
        <v>21</v>
      </c>
      <c r="C24" s="4">
        <v>5</v>
      </c>
      <c r="D24" s="9">
        <v>50</v>
      </c>
      <c r="E24" s="4">
        <v>2.7</v>
      </c>
      <c r="F24" s="10">
        <v>1.1000000000000001</v>
      </c>
      <c r="G24" s="40">
        <f t="shared" si="6"/>
        <v>1.6</v>
      </c>
      <c r="H24" s="32"/>
      <c r="I24" s="13" t="s">
        <v>26</v>
      </c>
      <c r="J24" s="32">
        <f>J4-J14</f>
        <v>4.18</v>
      </c>
      <c r="K24" s="15" t="s">
        <v>14</v>
      </c>
      <c r="L24" s="33">
        <f t="shared" si="0"/>
        <v>3.4451999352481852</v>
      </c>
      <c r="M24">
        <f t="shared" si="1"/>
        <v>0.27599997601784632</v>
      </c>
      <c r="N24" s="33">
        <f t="shared" si="2"/>
        <v>1.3204579468778965</v>
      </c>
      <c r="O24">
        <f t="shared" si="3"/>
        <v>0.20041631534354221</v>
      </c>
      <c r="P24">
        <f t="shared" si="4"/>
        <v>1.6027844963188647</v>
      </c>
      <c r="Q24" s="46">
        <f t="shared" si="5"/>
        <v>1.7403101992903569E-3</v>
      </c>
    </row>
    <row r="25" spans="2:17" x14ac:dyDescent="0.3">
      <c r="B25" s="29">
        <v>22</v>
      </c>
      <c r="C25" s="1">
        <v>7.5</v>
      </c>
      <c r="D25" s="11">
        <v>30</v>
      </c>
      <c r="E25" s="1">
        <v>3.1</v>
      </c>
      <c r="F25" s="12">
        <v>0.5</v>
      </c>
      <c r="G25" s="37">
        <f t="shared" si="6"/>
        <v>2.6</v>
      </c>
      <c r="H25" s="32"/>
      <c r="I25" s="13" t="s">
        <v>20</v>
      </c>
      <c r="J25" s="32">
        <f t="shared" ref="J25:J26" si="7">J5</f>
        <v>266.14999999999998</v>
      </c>
      <c r="K25" s="15"/>
      <c r="L25" s="33">
        <f t="shared" si="0"/>
        <v>2.5961396481292969</v>
      </c>
      <c r="M25">
        <f t="shared" si="1"/>
        <v>0.1625355973776462</v>
      </c>
      <c r="N25" s="33">
        <f t="shared" si="2"/>
        <v>0.49999977472896517</v>
      </c>
      <c r="O25">
        <f t="shared" si="3"/>
        <v>4.5054206965211563E-7</v>
      </c>
      <c r="P25">
        <f t="shared" si="4"/>
        <v>2.7395790222617715</v>
      </c>
      <c r="Q25" s="46">
        <f t="shared" si="5"/>
        <v>5.3684239331450549E-2</v>
      </c>
    </row>
    <row r="26" spans="2:17" x14ac:dyDescent="0.3">
      <c r="B26" s="30">
        <v>23</v>
      </c>
      <c r="C26" s="3">
        <v>7.5</v>
      </c>
      <c r="D26" s="14">
        <v>40</v>
      </c>
      <c r="E26" s="3">
        <v>2.8</v>
      </c>
      <c r="F26" s="15">
        <v>0.9</v>
      </c>
      <c r="G26" s="35">
        <f t="shared" si="6"/>
        <v>1.9</v>
      </c>
      <c r="H26" s="32"/>
      <c r="I26" s="13" t="s">
        <v>21</v>
      </c>
      <c r="J26" s="32">
        <f t="shared" si="7"/>
        <v>303.14999999999998</v>
      </c>
      <c r="K26" s="15"/>
      <c r="L26" s="33">
        <f t="shared" si="0"/>
        <v>2.7999991236364719</v>
      </c>
      <c r="M26">
        <f t="shared" si="1"/>
        <v>3.1298697427446195E-7</v>
      </c>
      <c r="N26" s="33">
        <f t="shared" si="2"/>
        <v>0.80517269920085377</v>
      </c>
      <c r="O26">
        <f t="shared" si="3"/>
        <v>0.10536366755460694</v>
      </c>
      <c r="P26">
        <f t="shared" si="4"/>
        <v>2.0697895105249229</v>
      </c>
      <c r="Q26" s="46">
        <f t="shared" si="5"/>
        <v>8.9362900276275248E-2</v>
      </c>
    </row>
    <row r="27" spans="2:17" ht="15" thickBot="1" x14ac:dyDescent="0.35">
      <c r="B27" s="31">
        <v>24</v>
      </c>
      <c r="C27" s="20">
        <v>7.5</v>
      </c>
      <c r="D27" s="17">
        <v>50</v>
      </c>
      <c r="E27" s="20">
        <v>2.2999999999999998</v>
      </c>
      <c r="F27" s="18">
        <v>0.9</v>
      </c>
      <c r="G27" s="36">
        <f t="shared" si="6"/>
        <v>1.4</v>
      </c>
      <c r="H27" s="32"/>
      <c r="I27" s="42" t="s">
        <v>5</v>
      </c>
      <c r="J27" s="43">
        <v>1.2816509689149971</v>
      </c>
      <c r="K27" s="15"/>
      <c r="L27" s="33">
        <f t="shared" si="0"/>
        <v>3.0038585991436464</v>
      </c>
      <c r="M27">
        <f t="shared" si="1"/>
        <v>0.30602547788854201</v>
      </c>
      <c r="N27" s="33">
        <f t="shared" si="2"/>
        <v>1.1103456236727425</v>
      </c>
      <c r="O27">
        <f t="shared" si="3"/>
        <v>0.23371735963638049</v>
      </c>
      <c r="P27">
        <f t="shared" si="4"/>
        <v>1.3999999987880745</v>
      </c>
      <c r="Q27" s="46">
        <f t="shared" si="5"/>
        <v>8.656610349179671E-10</v>
      </c>
    </row>
    <row r="28" spans="2:17" x14ac:dyDescent="0.3">
      <c r="B28" s="26">
        <v>25</v>
      </c>
      <c r="C28" s="19">
        <v>10</v>
      </c>
      <c r="D28" s="5">
        <v>30</v>
      </c>
      <c r="E28" s="19">
        <v>3.3</v>
      </c>
      <c r="F28" s="6">
        <v>0.6</v>
      </c>
      <c r="G28" s="41">
        <f t="shared" si="6"/>
        <v>2.6999999999999997</v>
      </c>
      <c r="H28" s="32"/>
      <c r="I28" s="42" t="s">
        <v>6</v>
      </c>
      <c r="J28" s="43">
        <v>-4.85757632734511</v>
      </c>
      <c r="K28" s="15"/>
      <c r="L28" s="33">
        <f t="shared" si="0"/>
        <v>2.1547983120247585</v>
      </c>
      <c r="M28">
        <f t="shared" si="1"/>
        <v>0.34703081453795193</v>
      </c>
      <c r="N28" s="33">
        <f t="shared" si="2"/>
        <v>0.28988745152381112</v>
      </c>
      <c r="O28">
        <f t="shared" si="3"/>
        <v>0.51685424746031483</v>
      </c>
      <c r="P28">
        <f t="shared" si="4"/>
        <v>2.5367945247309818</v>
      </c>
      <c r="Q28" s="46">
        <f t="shared" si="5"/>
        <v>6.0446472321858513E-2</v>
      </c>
    </row>
    <row r="29" spans="2:17" x14ac:dyDescent="0.3">
      <c r="B29" s="27">
        <v>26</v>
      </c>
      <c r="C29" s="2">
        <v>10</v>
      </c>
      <c r="D29" s="7">
        <v>40</v>
      </c>
      <c r="E29" s="2">
        <v>3</v>
      </c>
      <c r="F29" s="8">
        <v>0.8</v>
      </c>
      <c r="G29" s="39">
        <f t="shared" si="6"/>
        <v>2.2000000000000002</v>
      </c>
      <c r="H29" s="32"/>
      <c r="I29" s="42" t="s">
        <v>7</v>
      </c>
      <c r="J29" s="43">
        <v>-5.164697992135868</v>
      </c>
      <c r="K29" s="15"/>
      <c r="L29" s="33">
        <f t="shared" si="0"/>
        <v>2.3586577875319334</v>
      </c>
      <c r="M29">
        <f t="shared" si="1"/>
        <v>0.21378073748935553</v>
      </c>
      <c r="N29" s="33">
        <f t="shared" si="2"/>
        <v>0.59506037599569972</v>
      </c>
      <c r="O29">
        <f t="shared" si="3"/>
        <v>0.25617453000537538</v>
      </c>
      <c r="P29">
        <f t="shared" si="4"/>
        <v>1.8670050129941327</v>
      </c>
      <c r="Q29" s="46">
        <f t="shared" si="5"/>
        <v>0.15136135772993975</v>
      </c>
    </row>
    <row r="30" spans="2:17" ht="15" thickBot="1" x14ac:dyDescent="0.35">
      <c r="B30" s="28">
        <v>27</v>
      </c>
      <c r="C30" s="4">
        <v>10</v>
      </c>
      <c r="D30" s="9">
        <v>50</v>
      </c>
      <c r="E30" s="4">
        <v>2.4</v>
      </c>
      <c r="F30" s="10">
        <v>0.9</v>
      </c>
      <c r="G30" s="40">
        <f t="shared" si="6"/>
        <v>1.5</v>
      </c>
      <c r="H30" s="32"/>
      <c r="I30" s="13" t="s">
        <v>18</v>
      </c>
      <c r="J30" s="47">
        <f>AVERAGE(Q4:Q30)</f>
        <v>7.1178963396240857E-2</v>
      </c>
      <c r="K30" s="15"/>
      <c r="L30" s="33">
        <f t="shared" si="0"/>
        <v>2.562517263039108</v>
      </c>
      <c r="M30">
        <f t="shared" si="1"/>
        <v>6.771552626629504E-2</v>
      </c>
      <c r="N30" s="33">
        <f t="shared" si="2"/>
        <v>0.90023330046758854</v>
      </c>
      <c r="O30">
        <f t="shared" si="3"/>
        <v>2.5922274176501701E-4</v>
      </c>
      <c r="P30">
        <f t="shared" si="4"/>
        <v>1.1972155012572843</v>
      </c>
      <c r="Q30" s="46">
        <f t="shared" si="5"/>
        <v>0.20185633249514381</v>
      </c>
    </row>
    <row r="31" spans="2:17" ht="15" thickBot="1" x14ac:dyDescent="0.35">
      <c r="I31" s="16" t="s">
        <v>19</v>
      </c>
      <c r="J31" s="17">
        <f>RSQ(P4:P30,G4:G30)</f>
        <v>0.91496664886774737</v>
      </c>
      <c r="K31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tabSelected="1" topLeftCell="C4" zoomScale="130" zoomScaleNormal="130" workbookViewId="0">
      <selection activeCell="K20" sqref="K20"/>
    </sheetView>
  </sheetViews>
  <sheetFormatPr baseColWidth="10" defaultColWidth="9.109375" defaultRowHeight="14.4" x14ac:dyDescent="0.3"/>
  <cols>
    <col min="1" max="1" width="3" customWidth="1"/>
    <col min="2" max="2" width="4.88671875" style="24" customWidth="1"/>
    <col min="5" max="5" width="10.5546875" bestFit="1" customWidth="1"/>
    <col min="6" max="6" width="12.5546875" bestFit="1" customWidth="1"/>
    <col min="7" max="9" width="12.5546875" style="34" customWidth="1"/>
    <col min="10" max="10" width="11.109375" bestFit="1" customWidth="1"/>
    <col min="11" max="11" width="19.44140625" bestFit="1" customWidth="1"/>
    <col min="13" max="13" width="22.44140625" customWidth="1"/>
    <col min="15" max="15" width="15.88671875" bestFit="1" customWidth="1"/>
    <col min="17" max="17" width="13.88671875" bestFit="1" customWidth="1"/>
    <col min="18" max="18" width="14.88671875" bestFit="1" customWidth="1"/>
  </cols>
  <sheetData>
    <row r="1" spans="2:22" x14ac:dyDescent="0.3">
      <c r="J1" t="s">
        <v>30</v>
      </c>
      <c r="K1">
        <v>303.14999999999998</v>
      </c>
    </row>
    <row r="2" spans="2:22" x14ac:dyDescent="0.3">
      <c r="B2" s="48" t="s">
        <v>29</v>
      </c>
      <c r="J2" t="s">
        <v>31</v>
      </c>
      <c r="K2">
        <v>273.14999999999998</v>
      </c>
    </row>
    <row r="3" spans="2:22" ht="15" thickBot="1" x14ac:dyDescent="0.35">
      <c r="J3" t="s">
        <v>2</v>
      </c>
      <c r="K3">
        <f>($K$8+$K$9*(K1/$K$7)+$K$10*(K2/$K$6))*$K$5</f>
        <v>6.176735412908589</v>
      </c>
    </row>
    <row r="4" spans="2:22" ht="15" thickBot="1" x14ac:dyDescent="0.35">
      <c r="B4" s="25" t="s">
        <v>3</v>
      </c>
      <c r="C4" s="21" t="s">
        <v>0</v>
      </c>
      <c r="D4" s="22" t="s">
        <v>1</v>
      </c>
      <c r="E4" s="21" t="s">
        <v>12</v>
      </c>
      <c r="F4" s="23" t="s">
        <v>13</v>
      </c>
      <c r="G4" s="21" t="s">
        <v>23</v>
      </c>
      <c r="H4" s="21" t="s">
        <v>28</v>
      </c>
      <c r="I4" s="32"/>
      <c r="J4" s="44" t="s">
        <v>2</v>
      </c>
      <c r="K4" s="11"/>
      <c r="L4" s="12"/>
      <c r="M4" s="24" t="s">
        <v>9</v>
      </c>
      <c r="N4" s="24" t="s">
        <v>15</v>
      </c>
      <c r="O4" s="24" t="s">
        <v>8</v>
      </c>
      <c r="P4" s="24" t="s">
        <v>15</v>
      </c>
      <c r="Q4" s="24" t="s">
        <v>25</v>
      </c>
      <c r="R4" s="45" t="s">
        <v>15</v>
      </c>
      <c r="U4" t="s">
        <v>15</v>
      </c>
      <c r="V4" t="s">
        <v>16</v>
      </c>
    </row>
    <row r="5" spans="2:22" x14ac:dyDescent="0.3">
      <c r="B5" s="26">
        <v>1</v>
      </c>
      <c r="C5" s="59">
        <v>-5</v>
      </c>
      <c r="D5" s="5">
        <v>30</v>
      </c>
      <c r="E5" s="56">
        <v>5</v>
      </c>
      <c r="F5" s="56">
        <f>E5/H5</f>
        <v>1.25</v>
      </c>
      <c r="G5" s="53">
        <f>E5-F5</f>
        <v>3.75</v>
      </c>
      <c r="H5" s="62">
        <v>4</v>
      </c>
      <c r="I5" s="32"/>
      <c r="J5" s="13" t="s">
        <v>4</v>
      </c>
      <c r="K5" s="32">
        <v>5.85</v>
      </c>
      <c r="L5" s="15" t="s">
        <v>14</v>
      </c>
      <c r="M5" s="33">
        <f>($K$8+$K$9*((D5+273.15)/$K$7)+$K$10*((C5+273.15)/$K$6))*$K$5</f>
        <v>5.3023139040565486</v>
      </c>
      <c r="N5">
        <f>ABS(M5-E5)/E5</f>
        <v>6.0462780811309715E-2</v>
      </c>
      <c r="O5" s="33">
        <f>($K$18+$K$19*((D5+273.15)/$K$17)+$K$20*((273.15+C5)/$K$16))*$K$15</f>
        <v>1.2335032782631619</v>
      </c>
      <c r="P5">
        <f>ABS(O5-F5)/F5</f>
        <v>1.3197377389470511E-2</v>
      </c>
      <c r="Q5">
        <f>($K$28+$K$29*(D5/$K$27)+$K$30*(C5/$K$26))*$K$25</f>
        <v>2.7803239730969156</v>
      </c>
      <c r="R5" s="46">
        <f>ABS(G5-Q5)/G5</f>
        <v>0.25858027384082249</v>
      </c>
      <c r="U5" t="s">
        <v>18</v>
      </c>
      <c r="V5" t="s">
        <v>17</v>
      </c>
    </row>
    <row r="6" spans="2:22" x14ac:dyDescent="0.3">
      <c r="B6" s="27">
        <v>2</v>
      </c>
      <c r="C6" s="60">
        <v>-5</v>
      </c>
      <c r="D6" s="7">
        <v>40</v>
      </c>
      <c r="E6" s="54">
        <v>4.7</v>
      </c>
      <c r="F6" s="54">
        <f t="shared" ref="F6:F19" si="0">E6/H6</f>
        <v>1.6206896551724139</v>
      </c>
      <c r="G6" s="51">
        <f t="shared" ref="G6:G19" si="1">E6-F6</f>
        <v>3.0793103448275865</v>
      </c>
      <c r="H6" s="63">
        <v>2.9</v>
      </c>
      <c r="I6" s="32"/>
      <c r="J6" s="13" t="s">
        <v>20</v>
      </c>
      <c r="K6" s="14">
        <f>0+273.15</f>
        <v>273.14999999999998</v>
      </c>
      <c r="L6" s="15"/>
      <c r="M6" s="33">
        <f t="shared" ref="M6:M19" si="2">($K$8+$K$9*((D6+273.15)/$K$7)+$K$10*((C6+273.15)/$K$6))*$K$5</f>
        <v>4.7611014774793681</v>
      </c>
      <c r="N6">
        <f>ABS(M6-E6)/E6</f>
        <v>1.3000314357312318E-2</v>
      </c>
      <c r="O6" s="33">
        <f t="shared" ref="O6:O19" si="3">($K$18+$K$19*((D6+273.15)/$K$17)+$K$20*((273.15+C6)/$K$16))*$K$15</f>
        <v>1.5161356224634353</v>
      </c>
      <c r="P6">
        <f>ABS(O6-F6)/F6</f>
        <v>6.4512062735327266E-2</v>
      </c>
      <c r="Q6">
        <f>($K$28+$K$29*(D6/$K$27)+$K$30*(C6/$K$26))*$K$25</f>
        <v>2.2843173835084802</v>
      </c>
      <c r="R6" s="46">
        <f>ABS(G6-Q6)/G6</f>
        <v>0.25817240625144544</v>
      </c>
    </row>
    <row r="7" spans="2:22" x14ac:dyDescent="0.3">
      <c r="B7" s="27">
        <v>3</v>
      </c>
      <c r="C7" s="60">
        <v>-5</v>
      </c>
      <c r="D7" s="7">
        <v>50</v>
      </c>
      <c r="E7" s="54">
        <v>4.3</v>
      </c>
      <c r="F7" s="54">
        <f t="shared" si="0"/>
        <v>1.8695652173913044</v>
      </c>
      <c r="G7" s="51">
        <f t="shared" si="1"/>
        <v>2.4304347826086952</v>
      </c>
      <c r="H7" s="63">
        <v>2.2999999999999998</v>
      </c>
      <c r="I7" s="32"/>
      <c r="J7" s="13" t="s">
        <v>21</v>
      </c>
      <c r="K7" s="14">
        <f>30+273.15</f>
        <v>303.14999999999998</v>
      </c>
      <c r="L7" s="15"/>
      <c r="M7" s="33">
        <f t="shared" si="2"/>
        <v>4.2198890509021885</v>
      </c>
      <c r="N7">
        <f>ABS(M7-E7)/E7</f>
        <v>1.863045327856078E-2</v>
      </c>
      <c r="O7" s="33">
        <f t="shared" si="3"/>
        <v>1.7987679666637086</v>
      </c>
      <c r="P7">
        <f>ABS(O7-F7)/F7</f>
        <v>3.786829690080705E-2</v>
      </c>
      <c r="Q7">
        <f>($K$28+$K$29*(D7/$K$27)+$K$30*(C7/$K$26))*$K$25</f>
        <v>1.7883107939200444</v>
      </c>
      <c r="R7" s="46">
        <f>ABS(G7-Q7)/G7</f>
        <v>0.26420128336026777</v>
      </c>
      <c r="U7" t="s">
        <v>11</v>
      </c>
    </row>
    <row r="8" spans="2:22" x14ac:dyDescent="0.3">
      <c r="B8" s="30">
        <v>4</v>
      </c>
      <c r="C8" s="13">
        <v>0</v>
      </c>
      <c r="D8" s="14">
        <v>30</v>
      </c>
      <c r="E8" s="55">
        <v>5.9</v>
      </c>
      <c r="F8" s="55">
        <f t="shared" si="0"/>
        <v>1.3111111111111111</v>
      </c>
      <c r="G8" s="52">
        <f t="shared" si="1"/>
        <v>4.5888888888888895</v>
      </c>
      <c r="H8" s="50">
        <v>4.5</v>
      </c>
      <c r="I8" s="32"/>
      <c r="J8" s="42" t="s">
        <v>5</v>
      </c>
      <c r="K8" s="65">
        <v>-4.3053088724771067</v>
      </c>
      <c r="L8" s="15"/>
      <c r="M8" s="33">
        <f t="shared" si="2"/>
        <v>6.176735412908589</v>
      </c>
      <c r="N8">
        <f>ABS(M8-E8)/E8</f>
        <v>4.6904307272642137E-2</v>
      </c>
      <c r="O8" s="33">
        <f t="shared" si="3"/>
        <v>1.3018609314651122</v>
      </c>
      <c r="P8">
        <f>ABS(O8-F8)/F8</f>
        <v>7.0552217638975012E-3</v>
      </c>
      <c r="Q8">
        <f>($K$28+$K$29*(D8/$K$27)+$K$30*(C8/$K$26))*$K$25</f>
        <v>3.3840075149549356</v>
      </c>
      <c r="R8" s="46">
        <f>ABS(G8-Q8)/G8</f>
        <v>0.26256494831490518</v>
      </c>
    </row>
    <row r="9" spans="2:22" x14ac:dyDescent="0.3">
      <c r="B9" s="30">
        <v>5</v>
      </c>
      <c r="C9" s="13">
        <v>0</v>
      </c>
      <c r="D9" s="14">
        <v>40</v>
      </c>
      <c r="E9" s="55">
        <v>5.5</v>
      </c>
      <c r="F9" s="55">
        <f t="shared" si="0"/>
        <v>1.5714285714285714</v>
      </c>
      <c r="G9" s="52">
        <f t="shared" si="1"/>
        <v>3.9285714285714288</v>
      </c>
      <c r="H9" s="50">
        <v>3.5</v>
      </c>
      <c r="I9" s="32"/>
      <c r="J9" s="42" t="s">
        <v>6</v>
      </c>
      <c r="K9" s="65">
        <v>-2.8045905490063623</v>
      </c>
      <c r="L9" s="15"/>
      <c r="M9" s="33">
        <f t="shared" si="2"/>
        <v>5.6355229863314085</v>
      </c>
      <c r="N9">
        <f>ABS(M9-E9)/E9</f>
        <v>2.4640542969346993E-2</v>
      </c>
      <c r="O9" s="33">
        <f t="shared" si="3"/>
        <v>1.5844932756653858</v>
      </c>
      <c r="P9">
        <f>ABS(O9-F9)/F9</f>
        <v>8.3139026961546077E-3</v>
      </c>
      <c r="Q9">
        <f>($K$28+$K$29*(D9/$K$27)+$K$30*(C9/$K$26))*$K$25</f>
        <v>2.8880009253664998</v>
      </c>
      <c r="R9" s="46">
        <f>ABS(G9-Q9)/G9</f>
        <v>0.26487249172489102</v>
      </c>
    </row>
    <row r="10" spans="2:22" x14ac:dyDescent="0.3">
      <c r="B10" s="30">
        <v>6</v>
      </c>
      <c r="C10" s="13">
        <v>0</v>
      </c>
      <c r="D10" s="14">
        <v>50</v>
      </c>
      <c r="E10" s="55">
        <v>5.3</v>
      </c>
      <c r="F10" s="55">
        <f t="shared" si="0"/>
        <v>1.892857142857143</v>
      </c>
      <c r="G10" s="52">
        <f t="shared" si="1"/>
        <v>3.4071428571428566</v>
      </c>
      <c r="H10" s="50">
        <v>2.8</v>
      </c>
      <c r="I10" s="32"/>
      <c r="J10" s="42" t="s">
        <v>7</v>
      </c>
      <c r="K10" s="65">
        <v>8.1657516288182705</v>
      </c>
      <c r="L10" s="15"/>
      <c r="M10" s="33">
        <f t="shared" si="2"/>
        <v>5.0943105597542289</v>
      </c>
      <c r="N10">
        <f>ABS(M10-E10)/E10</f>
        <v>3.8809328348258676E-2</v>
      </c>
      <c r="O10" s="33">
        <f t="shared" si="3"/>
        <v>1.8671256198656592</v>
      </c>
      <c r="P10">
        <f>ABS(O10-F10)/F10</f>
        <v>1.3594012146444295E-2</v>
      </c>
      <c r="Q10">
        <f>($K$28+$K$29*(D10/$K$27)+$K$30*(C10/$K$26))*$K$25</f>
        <v>2.391994335778064</v>
      </c>
      <c r="R10" s="46">
        <f>ABS(G10-Q10)/G10</f>
        <v>0.29794715511754927</v>
      </c>
    </row>
    <row r="11" spans="2:22" x14ac:dyDescent="0.3">
      <c r="B11" s="27">
        <v>7</v>
      </c>
      <c r="C11" s="60">
        <v>5</v>
      </c>
      <c r="D11" s="7">
        <v>30</v>
      </c>
      <c r="E11" s="54">
        <v>6.9</v>
      </c>
      <c r="F11" s="54">
        <f t="shared" si="0"/>
        <v>1.3529411764705883</v>
      </c>
      <c r="G11" s="51">
        <f t="shared" si="1"/>
        <v>5.5470588235294116</v>
      </c>
      <c r="H11" s="63">
        <v>5.0999999999999996</v>
      </c>
      <c r="I11" s="32"/>
      <c r="J11" s="13" t="s">
        <v>18</v>
      </c>
      <c r="K11" s="14">
        <f>AVERAGE(N5:N19)</f>
        <v>1.7899086281028188E-2</v>
      </c>
      <c r="L11" s="15"/>
      <c r="M11" s="33">
        <f t="shared" si="2"/>
        <v>7.0511569217606294</v>
      </c>
      <c r="N11">
        <f>ABS(M11-E11)/E11</f>
        <v>2.1906800255163623E-2</v>
      </c>
      <c r="O11" s="33">
        <f t="shared" si="3"/>
        <v>1.3702185846670627</v>
      </c>
      <c r="P11">
        <f>ABS(O11-F11)/F11</f>
        <v>1.277025823217672E-2</v>
      </c>
      <c r="Q11">
        <f>($K$28+$K$29*(D11/$K$27)+$K$30*(C11/$K$26))*$K$25</f>
        <v>3.9876910568129551</v>
      </c>
      <c r="R11" s="46">
        <f>ABS(G11-Q11)/G11</f>
        <v>0.28111614034124877</v>
      </c>
    </row>
    <row r="12" spans="2:22" ht="15" thickBot="1" x14ac:dyDescent="0.35">
      <c r="B12" s="27">
        <v>8</v>
      </c>
      <c r="C12" s="60">
        <v>5</v>
      </c>
      <c r="D12" s="7">
        <v>40</v>
      </c>
      <c r="E12" s="54">
        <v>6.5</v>
      </c>
      <c r="F12" s="54">
        <f t="shared" si="0"/>
        <v>1.6666666666666667</v>
      </c>
      <c r="G12" s="51">
        <f t="shared" si="1"/>
        <v>4.833333333333333</v>
      </c>
      <c r="H12" s="63">
        <v>3.9</v>
      </c>
      <c r="I12" s="32"/>
      <c r="J12" s="16" t="s">
        <v>19</v>
      </c>
      <c r="K12" s="17">
        <f>RSQ(M5:M19,E5:E19)</f>
        <v>0.9899999997422082</v>
      </c>
      <c r="L12" s="18"/>
      <c r="M12" s="33">
        <f t="shared" si="2"/>
        <v>6.5099444951834489</v>
      </c>
      <c r="N12">
        <f>ABS(M12-E12)/E12</f>
        <v>1.5299223359152099E-3</v>
      </c>
      <c r="O12" s="33">
        <f t="shared" si="3"/>
        <v>1.6528509288673361</v>
      </c>
      <c r="P12">
        <f>ABS(O12-F12)/F12</f>
        <v>8.2894426795983907E-3</v>
      </c>
      <c r="Q12">
        <f>($K$28+$K$29*(D12/$K$27)+$K$30*(C12/$K$26))*$K$25</f>
        <v>3.4916844672245193</v>
      </c>
      <c r="R12" s="46">
        <f>ABS(G12-Q12)/G12</f>
        <v>0.27758252402251321</v>
      </c>
    </row>
    <row r="13" spans="2:22" ht="15" thickBot="1" x14ac:dyDescent="0.35">
      <c r="B13" s="27">
        <v>9</v>
      </c>
      <c r="C13" s="60">
        <v>5</v>
      </c>
      <c r="D13" s="7">
        <v>50</v>
      </c>
      <c r="E13" s="54">
        <v>6</v>
      </c>
      <c r="F13" s="54">
        <f t="shared" si="0"/>
        <v>1.9354838709677418</v>
      </c>
      <c r="G13" s="51">
        <f t="shared" si="1"/>
        <v>4.064516129032258</v>
      </c>
      <c r="H13" s="63">
        <v>3.1</v>
      </c>
      <c r="I13" s="32"/>
      <c r="M13" s="33">
        <f t="shared" si="2"/>
        <v>5.9687320686062693</v>
      </c>
      <c r="N13">
        <f>ABS(M13-E13)/E13</f>
        <v>5.2113218989551235E-3</v>
      </c>
      <c r="O13" s="33">
        <f t="shared" si="3"/>
        <v>1.9354832730676095</v>
      </c>
      <c r="P13">
        <f>ABS(O13-F13)/F13</f>
        <v>3.0891506835143783E-7</v>
      </c>
      <c r="Q13">
        <f>($K$28+$K$29*(D13/$K$27)+$K$30*(C13/$K$26))*$K$25</f>
        <v>2.9956778776360835</v>
      </c>
      <c r="R13" s="46">
        <f>ABS(G13-Q13)/G13</f>
        <v>0.26296814121651912</v>
      </c>
    </row>
    <row r="14" spans="2:22" x14ac:dyDescent="0.3">
      <c r="B14" s="30">
        <v>10</v>
      </c>
      <c r="C14" s="13">
        <v>10</v>
      </c>
      <c r="D14" s="14">
        <v>30</v>
      </c>
      <c r="E14" s="55">
        <v>8</v>
      </c>
      <c r="F14" s="55">
        <f t="shared" si="0"/>
        <v>1.3793103448275863</v>
      </c>
      <c r="G14" s="52">
        <f t="shared" si="1"/>
        <v>6.6206896551724137</v>
      </c>
      <c r="H14" s="50">
        <v>5.8</v>
      </c>
      <c r="I14" s="32"/>
      <c r="J14" s="44" t="s">
        <v>24</v>
      </c>
      <c r="K14" s="11"/>
      <c r="L14" s="12"/>
      <c r="M14" s="33">
        <f t="shared" si="2"/>
        <v>7.9255784306126698</v>
      </c>
      <c r="N14">
        <f>ABS(M14-E14)/E14</f>
        <v>9.3026961734162805E-3</v>
      </c>
      <c r="O14" s="33">
        <f t="shared" si="3"/>
        <v>1.438576237869013</v>
      </c>
      <c r="P14">
        <f>ABS(O14-F14)/F14</f>
        <v>4.2967772455034359E-2</v>
      </c>
      <c r="Q14">
        <f>($K$28+$K$29*(D14/$K$27)+$K$30*(C14/$K$26))*$K$25</f>
        <v>4.5913745986709742</v>
      </c>
      <c r="R14" s="46">
        <f>ABS(G14-Q14)/G14</f>
        <v>0.30651112832573824</v>
      </c>
    </row>
    <row r="15" spans="2:22" x14ac:dyDescent="0.3">
      <c r="B15" s="30">
        <v>11</v>
      </c>
      <c r="C15" s="13">
        <v>10</v>
      </c>
      <c r="D15" s="14">
        <v>40</v>
      </c>
      <c r="E15" s="55">
        <v>7.4</v>
      </c>
      <c r="F15" s="55">
        <f t="shared" si="0"/>
        <v>1.6818181818181817</v>
      </c>
      <c r="G15" s="52">
        <f t="shared" si="1"/>
        <v>5.7181818181818187</v>
      </c>
      <c r="H15" s="50">
        <v>4.4000000000000004</v>
      </c>
      <c r="I15" s="32"/>
      <c r="J15" s="13" t="s">
        <v>10</v>
      </c>
      <c r="K15" s="49">
        <v>1.27</v>
      </c>
      <c r="L15" s="15" t="s">
        <v>14</v>
      </c>
      <c r="M15" s="33">
        <f t="shared" si="2"/>
        <v>7.3843660040354893</v>
      </c>
      <c r="N15">
        <f>ABS(M15-E15)/E15</f>
        <v>2.112702157366364E-3</v>
      </c>
      <c r="O15" s="33">
        <f t="shared" si="3"/>
        <v>1.7212085820692864</v>
      </c>
      <c r="P15">
        <f>ABS(O15-F15)/F15</f>
        <v>2.3421319068224443E-2</v>
      </c>
      <c r="Q15">
        <f>($K$28+$K$29*(D15/$K$27)+$K$30*(C15/$K$26))*$K$25</f>
        <v>4.0953680090825388</v>
      </c>
      <c r="R15" s="46">
        <f>ABS(G15-Q15)/G15</f>
        <v>0.28379891733055768</v>
      </c>
    </row>
    <row r="16" spans="2:22" x14ac:dyDescent="0.3">
      <c r="B16" s="30">
        <v>12</v>
      </c>
      <c r="C16" s="13">
        <v>10</v>
      </c>
      <c r="D16" s="14">
        <v>50</v>
      </c>
      <c r="E16" s="55">
        <v>6.9</v>
      </c>
      <c r="F16" s="55">
        <f t="shared" si="0"/>
        <v>2.0294117647058827</v>
      </c>
      <c r="G16" s="52">
        <f t="shared" si="1"/>
        <v>4.8705882352941181</v>
      </c>
      <c r="H16" s="50">
        <v>3.4</v>
      </c>
      <c r="I16" s="32"/>
      <c r="J16" s="13" t="s">
        <v>20</v>
      </c>
      <c r="K16" s="14">
        <f>0+273.15</f>
        <v>273.14999999999998</v>
      </c>
      <c r="L16" s="15"/>
      <c r="M16" s="33">
        <f t="shared" si="2"/>
        <v>6.8431535774583097</v>
      </c>
      <c r="N16">
        <f>ABS(M16-E16)/E16</f>
        <v>8.2386119625638687E-3</v>
      </c>
      <c r="O16" s="33">
        <f t="shared" si="3"/>
        <v>2.00384092626956</v>
      </c>
      <c r="P16">
        <f>ABS(O16-F16)/F16</f>
        <v>1.260012328746335E-2</v>
      </c>
      <c r="Q16">
        <f>($K$28+$K$29*(D16/$K$27)+$K$30*(C16/$K$26))*$K$25</f>
        <v>3.5993614194941026</v>
      </c>
      <c r="R16" s="46">
        <f>ABS(G16-Q16)/G16</f>
        <v>0.26100067474154903</v>
      </c>
    </row>
    <row r="17" spans="1:18" x14ac:dyDescent="0.3">
      <c r="B17" s="27">
        <v>13</v>
      </c>
      <c r="C17" s="60">
        <v>15</v>
      </c>
      <c r="D17" s="7">
        <v>30</v>
      </c>
      <c r="E17" s="54">
        <v>8.8000000000000007</v>
      </c>
      <c r="F17" s="54">
        <f t="shared" si="0"/>
        <v>1.4426229508196724</v>
      </c>
      <c r="G17" s="51">
        <f t="shared" si="1"/>
        <v>7.3573770491803288</v>
      </c>
      <c r="H17" s="63">
        <v>6.1</v>
      </c>
      <c r="I17" s="32"/>
      <c r="J17" s="13" t="s">
        <v>21</v>
      </c>
      <c r="K17" s="14">
        <f>30+273.15</f>
        <v>303.14999999999998</v>
      </c>
      <c r="L17" s="15"/>
      <c r="M17" s="33">
        <f t="shared" si="2"/>
        <v>8.7999999394647102</v>
      </c>
      <c r="N17">
        <f>ABS(M17-E17)/E17</f>
        <v>6.8790102906875327E-9</v>
      </c>
      <c r="O17" s="33">
        <f t="shared" si="3"/>
        <v>1.5069338910709633</v>
      </c>
      <c r="P17">
        <f>ABS(O17-F17)/F17</f>
        <v>4.4579174492372101E-2</v>
      </c>
      <c r="Q17">
        <f>($K$28+$K$29*(D17/$K$27)+$K$30*(C17/$K$26))*$K$25</f>
        <v>5.1950581405289942</v>
      </c>
      <c r="R17" s="46">
        <f>ABS(G17-Q17)/G17</f>
        <v>0.29389806913487387</v>
      </c>
    </row>
    <row r="18" spans="1:18" x14ac:dyDescent="0.3">
      <c r="B18" s="27">
        <v>14</v>
      </c>
      <c r="C18" s="60">
        <v>15</v>
      </c>
      <c r="D18" s="7">
        <v>40</v>
      </c>
      <c r="E18" s="54">
        <v>8.1999999999999993</v>
      </c>
      <c r="F18" s="54">
        <f t="shared" si="0"/>
        <v>1.7446808510638296</v>
      </c>
      <c r="G18" s="51">
        <f t="shared" si="1"/>
        <v>6.4553191489361694</v>
      </c>
      <c r="H18" s="63">
        <v>4.7</v>
      </c>
      <c r="I18" s="32"/>
      <c r="J18" s="42" t="s">
        <v>5</v>
      </c>
      <c r="K18" s="65">
        <v>-8.6618245491249795</v>
      </c>
      <c r="L18" s="15"/>
      <c r="M18" s="33">
        <f t="shared" si="2"/>
        <v>8.2587875128875297</v>
      </c>
      <c r="N18">
        <f>ABS(M18-E18)/E18</f>
        <v>7.1692088887232164E-3</v>
      </c>
      <c r="O18" s="33">
        <f t="shared" si="3"/>
        <v>1.7895662352712369</v>
      </c>
      <c r="P18">
        <f>ABS(O18-F18)/F18</f>
        <v>2.572698850912369E-2</v>
      </c>
      <c r="Q18">
        <f>($K$28+$K$29*(D18/$K$27)+$K$30*(C18/$K$26))*$K$25</f>
        <v>4.6990515509405579</v>
      </c>
      <c r="R18" s="46">
        <f>ABS(G18-Q18)/G18</f>
        <v>0.27206518492351267</v>
      </c>
    </row>
    <row r="19" spans="1:18" ht="15" thickBot="1" x14ac:dyDescent="0.35">
      <c r="B19" s="28">
        <v>15</v>
      </c>
      <c r="C19" s="61">
        <v>15</v>
      </c>
      <c r="D19" s="9">
        <v>50</v>
      </c>
      <c r="E19" s="57">
        <v>7.8</v>
      </c>
      <c r="F19" s="57">
        <f t="shared" si="0"/>
        <v>2.0526315789473686</v>
      </c>
      <c r="G19" s="58">
        <f t="shared" si="1"/>
        <v>5.7473684210526308</v>
      </c>
      <c r="H19" s="64">
        <v>3.8</v>
      </c>
      <c r="I19" s="32"/>
      <c r="J19" s="42" t="s">
        <v>6</v>
      </c>
      <c r="K19" s="65">
        <v>6.7464563105758213</v>
      </c>
      <c r="L19" s="15"/>
      <c r="M19" s="33">
        <f t="shared" si="2"/>
        <v>7.7175750863103501</v>
      </c>
      <c r="N19">
        <f>ABS(M19-E19)/E19</f>
        <v>1.0567296626878176E-2</v>
      </c>
      <c r="O19" s="33">
        <f t="shared" si="3"/>
        <v>2.0721985794715101</v>
      </c>
      <c r="P19">
        <f>ABS(O19-F19)/F19</f>
        <v>9.5326412809920158E-3</v>
      </c>
      <c r="Q19">
        <f>($K$28+$K$29*(D19/$K$27)+$K$30*(C19/$K$26))*$K$25</f>
        <v>4.2030449613521226</v>
      </c>
      <c r="R19" s="46">
        <f>ABS(G19-Q19)/G19</f>
        <v>0.26870096826290896</v>
      </c>
    </row>
    <row r="20" spans="1:18" x14ac:dyDescent="0.3">
      <c r="A20" s="32"/>
      <c r="B20" s="45"/>
      <c r="C20" s="32"/>
      <c r="D20" s="32"/>
      <c r="E20" s="49"/>
      <c r="F20" s="49"/>
      <c r="G20" s="49"/>
      <c r="H20" s="32"/>
      <c r="I20" s="32"/>
      <c r="J20" s="42" t="s">
        <v>7</v>
      </c>
      <c r="K20" s="65">
        <v>2.9404555861594828</v>
      </c>
      <c r="L20" s="15"/>
      <c r="M20" s="33"/>
      <c r="O20" s="33"/>
      <c r="R20" s="46"/>
    </row>
    <row r="21" spans="1:18" x14ac:dyDescent="0.3">
      <c r="A21" s="32"/>
      <c r="B21" s="45"/>
      <c r="C21" s="32"/>
      <c r="D21" s="32"/>
      <c r="E21" s="49"/>
      <c r="F21" s="49"/>
      <c r="G21" s="49"/>
      <c r="H21" s="32"/>
      <c r="I21" s="32"/>
      <c r="J21" s="13" t="s">
        <v>18</v>
      </c>
      <c r="K21" s="14">
        <f>AVERAGE(P5:P22)</f>
        <v>2.1628593503476977E-2</v>
      </c>
      <c r="L21" s="15"/>
      <c r="M21" s="33"/>
      <c r="O21" s="33"/>
      <c r="R21" s="46"/>
    </row>
    <row r="22" spans="1:18" ht="15" thickBot="1" x14ac:dyDescent="0.35">
      <c r="A22" s="32"/>
      <c r="B22" s="45"/>
      <c r="C22" s="32"/>
      <c r="D22" s="32"/>
      <c r="E22" s="49"/>
      <c r="F22" s="49"/>
      <c r="G22" s="49"/>
      <c r="H22" s="32"/>
      <c r="I22" s="32"/>
      <c r="J22" s="16" t="s">
        <v>19</v>
      </c>
      <c r="K22" s="17">
        <f>RSQ(O5:O22,F5:F22)</f>
        <v>0.97000000005366027</v>
      </c>
      <c r="L22" s="18"/>
      <c r="M22" s="33"/>
      <c r="O22" s="33"/>
      <c r="R22" s="46"/>
    </row>
    <row r="23" spans="1:18" ht="15" thickBot="1" x14ac:dyDescent="0.35">
      <c r="A23" s="32"/>
      <c r="B23" s="45"/>
      <c r="C23" s="32"/>
      <c r="D23" s="32"/>
      <c r="E23" s="32"/>
      <c r="F23" s="32"/>
      <c r="G23" s="65">
        <v>4.55</v>
      </c>
      <c r="H23" s="32"/>
      <c r="I23" s="32"/>
      <c r="M23" s="33"/>
      <c r="O23" s="33"/>
      <c r="R23" s="46"/>
    </row>
    <row r="24" spans="1:18" x14ac:dyDescent="0.3">
      <c r="A24" s="32"/>
      <c r="B24" s="45"/>
      <c r="C24" s="32"/>
      <c r="D24" s="32"/>
      <c r="E24" s="32"/>
      <c r="F24" s="32"/>
      <c r="G24" s="65">
        <v>-5.31</v>
      </c>
      <c r="H24" s="32"/>
      <c r="I24" s="32"/>
      <c r="J24" s="44" t="s">
        <v>22</v>
      </c>
      <c r="K24" s="11"/>
      <c r="L24" s="12"/>
      <c r="M24" s="33"/>
      <c r="O24" s="33"/>
      <c r="R24" s="46"/>
    </row>
    <row r="25" spans="1:18" x14ac:dyDescent="0.3">
      <c r="A25" s="32"/>
      <c r="B25" s="45"/>
      <c r="C25" s="32"/>
      <c r="D25" s="32"/>
      <c r="E25" s="32"/>
      <c r="F25" s="32"/>
      <c r="G25" s="65">
        <v>3.1</v>
      </c>
      <c r="H25" s="32"/>
      <c r="I25" s="32"/>
      <c r="J25" s="13" t="s">
        <v>26</v>
      </c>
      <c r="K25" s="32">
        <f>K5-K15</f>
        <v>4.58</v>
      </c>
      <c r="L25" s="15" t="s">
        <v>14</v>
      </c>
      <c r="M25" s="33"/>
      <c r="O25" s="33"/>
      <c r="R25" s="46"/>
    </row>
    <row r="26" spans="1:18" x14ac:dyDescent="0.3">
      <c r="B26" s="45"/>
      <c r="C26" s="32"/>
      <c r="D26" s="32"/>
      <c r="E26" s="32"/>
      <c r="F26" s="32"/>
      <c r="G26" s="32"/>
      <c r="H26" s="32"/>
      <c r="I26" s="32"/>
      <c r="J26" s="13" t="s">
        <v>20</v>
      </c>
      <c r="K26" s="32">
        <f t="shared" ref="K26:K27" si="4">K6</f>
        <v>273.14999999999998</v>
      </c>
      <c r="L26" s="15"/>
      <c r="M26" s="33"/>
      <c r="O26" s="33"/>
      <c r="R26" s="46"/>
    </row>
    <row r="27" spans="1:18" x14ac:dyDescent="0.3">
      <c r="B27" s="45"/>
      <c r="C27" s="32"/>
      <c r="D27" s="32"/>
      <c r="E27" s="32"/>
      <c r="F27" s="32"/>
      <c r="G27" s="32"/>
      <c r="H27" s="32"/>
      <c r="I27" s="32"/>
      <c r="J27" s="13" t="s">
        <v>21</v>
      </c>
      <c r="K27" s="32">
        <f t="shared" si="4"/>
        <v>303.14999999999998</v>
      </c>
      <c r="L27" s="15"/>
      <c r="M27" s="33"/>
      <c r="O27" s="33"/>
      <c r="R27" s="46"/>
    </row>
    <row r="28" spans="1:18" x14ac:dyDescent="0.3">
      <c r="B28" s="45"/>
      <c r="C28" s="32"/>
      <c r="D28" s="32"/>
      <c r="E28" s="32"/>
      <c r="F28" s="32"/>
      <c r="G28" s="32"/>
      <c r="H28" s="32"/>
      <c r="I28" s="32"/>
      <c r="J28" s="42" t="s">
        <v>5</v>
      </c>
      <c r="K28" s="43">
        <v>1.0637614156594415</v>
      </c>
      <c r="L28" s="15"/>
      <c r="M28" s="33"/>
      <c r="O28" s="33"/>
      <c r="R28" s="46"/>
    </row>
    <row r="29" spans="1:18" x14ac:dyDescent="0.3">
      <c r="B29" s="45"/>
      <c r="C29" s="32"/>
      <c r="D29" s="32"/>
      <c r="E29" s="32"/>
      <c r="F29" s="32"/>
      <c r="G29" s="32"/>
      <c r="H29" s="32"/>
      <c r="I29" s="32"/>
      <c r="J29" s="42" t="s">
        <v>6</v>
      </c>
      <c r="K29" s="43">
        <v>-3.2830654505182149</v>
      </c>
      <c r="L29" s="15"/>
      <c r="M29" s="33"/>
      <c r="O29" s="33"/>
      <c r="R29" s="46"/>
    </row>
    <row r="30" spans="1:18" x14ac:dyDescent="0.3">
      <c r="B30" s="45"/>
      <c r="C30" s="32"/>
      <c r="D30" s="32"/>
      <c r="E30" s="32"/>
      <c r="F30" s="32"/>
      <c r="G30" s="32"/>
      <c r="H30" s="32"/>
      <c r="I30" s="32"/>
      <c r="J30" s="42" t="s">
        <v>7</v>
      </c>
      <c r="K30" s="43">
        <v>7.2007056532103944</v>
      </c>
      <c r="L30" s="15"/>
      <c r="M30" s="33"/>
      <c r="O30" s="33"/>
      <c r="R30" s="46"/>
    </row>
    <row r="31" spans="1:18" x14ac:dyDescent="0.3">
      <c r="B31" s="45"/>
      <c r="C31" s="32"/>
      <c r="D31" s="32"/>
      <c r="E31" s="32"/>
      <c r="F31" s="32"/>
      <c r="G31" s="32"/>
      <c r="H31" s="32"/>
      <c r="I31" s="32"/>
      <c r="J31" s="13" t="s">
        <v>18</v>
      </c>
      <c r="K31" s="47">
        <f>AVERAGE(R5:R22)</f>
        <v>0.2742653537939535</v>
      </c>
      <c r="L31" s="15"/>
      <c r="M31" s="33"/>
      <c r="O31" s="33"/>
      <c r="R31" s="46"/>
    </row>
    <row r="32" spans="1:18" ht="15" thickBot="1" x14ac:dyDescent="0.35">
      <c r="J32" s="16" t="s">
        <v>19</v>
      </c>
      <c r="K32" s="17">
        <f>RSQ(Q5:Q22,G5:G22)</f>
        <v>0.99536881735956195</v>
      </c>
      <c r="L32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AW</vt:lpstr>
      <vt:lpstr>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2022-02-25T17:52:52Z</dcterms:modified>
</cp:coreProperties>
</file>