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EstaPasta_de_trabalho" hidePivotFieldList="1"/>
  <xr:revisionPtr revIDLastSave="0" documentId="13_ncr:1_{E806E3FF-F7E4-4BD7-852E-B4FC6809F43A}" xr6:coauthVersionLast="46" xr6:coauthVersionMax="46" xr10:uidLastSave="{00000000-0000-0000-0000-000000000000}"/>
  <bookViews>
    <workbookView xWindow="-120" yWindow="-120" windowWidth="20730" windowHeight="11160" xr2:uid="{00000000-000D-0000-FFFF-FFFF00000000}"/>
  </bookViews>
  <sheets>
    <sheet name="Dados do gráfico" sheetId="1" r:id="rId1"/>
    <sheet name="Gráfico de Gantt" sheetId="3" r:id="rId2"/>
    <sheet name="Dados do gráf. dinâmico oculta" sheetId="2" state="hidden" r:id="rId3"/>
    <sheet name="Sobre" sheetId="6" r:id="rId4"/>
  </sheets>
  <definedNames>
    <definedName name="Acompanhar_Hoje">'Dados do gráfico'!$D$2</definedName>
    <definedName name="Data_Final">IFERROR(IF(MAX(Tarefas[Data de término])="",TODAY(),MAX(MAX(Tarefas[Data de término]),MAX(Marcos[data]))),"")</definedName>
    <definedName name="Data_Inicial">IFERROR(IF(MIN(Tarefas[Data de início])="",TODAY(),MIN(Tarefas[Data de início])),"")</definedName>
    <definedName name="IntervaloDeDatas">{15,30,45,60,75,90,105,120}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 i="1" l="1"/>
  <c r="H39" i="1"/>
  <c r="H35" i="1"/>
  <c r="I35" i="1"/>
  <c r="I38" i="1"/>
  <c r="G35" i="1"/>
  <c r="K32" i="1"/>
  <c r="K33" i="1"/>
  <c r="K34" i="1"/>
  <c r="K29" i="1"/>
  <c r="K16" i="1"/>
  <c r="K13" i="1"/>
  <c r="G14" i="1"/>
  <c r="G15" i="1" s="1"/>
  <c r="I8" i="1"/>
  <c r="D26" i="2" s="1"/>
  <c r="H11" i="1"/>
  <c r="I11" i="1" s="1"/>
  <c r="D30" i="2" s="1"/>
  <c r="C61" i="2"/>
  <c r="D61" i="2"/>
  <c r="E61" i="2"/>
  <c r="C62" i="2"/>
  <c r="D62" i="2"/>
  <c r="E62" i="2"/>
  <c r="C63" i="2"/>
  <c r="D63" i="2"/>
  <c r="E63" i="2"/>
  <c r="E64" i="2"/>
  <c r="C25" i="2"/>
  <c r="D25" i="2"/>
  <c r="E25" i="2"/>
  <c r="C26" i="2"/>
  <c r="E26" i="2"/>
  <c r="C27" i="2"/>
  <c r="D27" i="2"/>
  <c r="E27" i="2"/>
  <c r="C28" i="2"/>
  <c r="D28" i="2"/>
  <c r="E28" i="2"/>
  <c r="C29" i="2"/>
  <c r="D29" i="2"/>
  <c r="E29" i="2"/>
  <c r="E30" i="2"/>
  <c r="C31" i="2"/>
  <c r="D31" i="2"/>
  <c r="E31" i="2"/>
  <c r="C32" i="2"/>
  <c r="D32" i="2"/>
  <c r="E32" i="2"/>
  <c r="C33" i="2"/>
  <c r="D33" i="2"/>
  <c r="E33" i="2"/>
  <c r="C34" i="2"/>
  <c r="D34" i="2"/>
  <c r="E34" i="2"/>
  <c r="C35" i="2"/>
  <c r="D35" i="2"/>
  <c r="E35" i="2"/>
  <c r="C36" i="2"/>
  <c r="D36" i="2"/>
  <c r="E36" i="2"/>
  <c r="C37" i="2"/>
  <c r="D37" i="2"/>
  <c r="E37" i="2"/>
  <c r="C38" i="2"/>
  <c r="D38" i="2"/>
  <c r="E38" i="2"/>
  <c r="C39" i="2"/>
  <c r="D39" i="2"/>
  <c r="E39" i="2"/>
  <c r="E40" i="2"/>
  <c r="C41" i="2"/>
  <c r="D41" i="2"/>
  <c r="E41" i="2"/>
  <c r="C42" i="2"/>
  <c r="D42" i="2"/>
  <c r="E42" i="2"/>
  <c r="C43" i="2"/>
  <c r="D43" i="2"/>
  <c r="E43" i="2"/>
  <c r="C44" i="2"/>
  <c r="D44" i="2"/>
  <c r="E44" i="2"/>
  <c r="E45" i="2"/>
  <c r="C46" i="2"/>
  <c r="D46" i="2"/>
  <c r="E46" i="2"/>
  <c r="C47" i="2"/>
  <c r="D47" i="2"/>
  <c r="E47" i="2"/>
  <c r="C48" i="2"/>
  <c r="E48" i="2"/>
  <c r="C49" i="2"/>
  <c r="D49" i="2"/>
  <c r="E49" i="2"/>
  <c r="C50" i="2"/>
  <c r="D50" i="2"/>
  <c r="E50" i="2"/>
  <c r="C51" i="2"/>
  <c r="D51" i="2"/>
  <c r="E51" i="2"/>
  <c r="C52" i="2"/>
  <c r="D52" i="2"/>
  <c r="E52" i="2"/>
  <c r="C53" i="2"/>
  <c r="D53" i="2"/>
  <c r="E53" i="2"/>
  <c r="C54" i="2"/>
  <c r="D54" i="2"/>
  <c r="E54" i="2"/>
  <c r="E55" i="2"/>
  <c r="C56" i="2"/>
  <c r="D56" i="2"/>
  <c r="E56" i="2"/>
  <c r="C57" i="2"/>
  <c r="D57" i="2"/>
  <c r="E57" i="2"/>
  <c r="C58" i="2"/>
  <c r="D58" i="2"/>
  <c r="E58" i="2"/>
  <c r="C59" i="2"/>
  <c r="D59" i="2"/>
  <c r="E59" i="2"/>
  <c r="C60" i="2"/>
  <c r="D60" i="2"/>
  <c r="E60" i="2"/>
  <c r="E24" i="2"/>
  <c r="D24" i="2"/>
  <c r="C24" i="2"/>
  <c r="K18" i="1"/>
  <c r="K25" i="1"/>
  <c r="K37" i="1"/>
  <c r="K40" i="1"/>
  <c r="K41" i="1"/>
  <c r="K42" i="1"/>
  <c r="K43" i="1"/>
  <c r="K44" i="1"/>
  <c r="K21" i="1"/>
  <c r="K45" i="1"/>
  <c r="I22" i="1"/>
  <c r="K17" i="1"/>
  <c r="B28" i="2" l="1"/>
  <c r="G16" i="1"/>
  <c r="G17" i="1" s="1"/>
  <c r="G18" i="1" s="1"/>
  <c r="G19" i="1" s="1"/>
  <c r="G20" i="1" s="1"/>
  <c r="G21" i="1" s="1"/>
  <c r="G22" i="1" s="1"/>
  <c r="G23" i="1" s="1"/>
  <c r="D48" i="2"/>
  <c r="C30" i="2"/>
  <c r="K38" i="1"/>
  <c r="K39" i="1"/>
  <c r="K22" i="1"/>
  <c r="H14" i="1"/>
  <c r="K23" i="1"/>
  <c r="G24" i="2"/>
  <c r="I24" i="2" s="1"/>
  <c r="G25" i="2"/>
  <c r="I25" i="2" s="1"/>
  <c r="C40" i="2" l="1"/>
  <c r="B25" i="2"/>
  <c r="B27" i="2"/>
  <c r="G24" i="1"/>
  <c r="G25" i="1" s="1"/>
  <c r="I14" i="1"/>
  <c r="H19" i="1"/>
  <c r="C45" i="2" s="1"/>
  <c r="K15" i="1"/>
  <c r="K20" i="1"/>
  <c r="K46" i="1"/>
  <c r="G26" i="1" l="1"/>
  <c r="G27" i="1" s="1"/>
  <c r="G28" i="1" s="1"/>
  <c r="G29" i="1" s="1"/>
  <c r="G30" i="1" s="1"/>
  <c r="D40" i="2"/>
  <c r="B24" i="2"/>
  <c r="K14" i="1"/>
  <c r="H27" i="1"/>
  <c r="H31" i="1" s="1"/>
  <c r="I19" i="1"/>
  <c r="K11" i="1"/>
  <c r="K8" i="1"/>
  <c r="K6" i="1"/>
  <c r="K12" i="1"/>
  <c r="K9" i="1"/>
  <c r="K7" i="1"/>
  <c r="K10" i="1"/>
  <c r="G31" i="1" l="1"/>
  <c r="G32" i="1" s="1"/>
  <c r="G33" i="1" s="1"/>
  <c r="G34" i="1" s="1"/>
  <c r="G36" i="1" s="1"/>
  <c r="G37" i="1" s="1"/>
  <c r="G38" i="1" s="1"/>
  <c r="G39" i="1" s="1"/>
  <c r="I31" i="1"/>
  <c r="K31" i="1"/>
  <c r="C55" i="2"/>
  <c r="K19" i="1"/>
  <c r="D45" i="2"/>
  <c r="I27" i="1"/>
  <c r="D55" i="2" s="1"/>
  <c r="K24" i="1"/>
  <c r="C64" i="2"/>
  <c r="K28" i="1" l="1"/>
  <c r="K27" i="1"/>
  <c r="D64" i="2"/>
  <c r="K30" i="1" l="1"/>
  <c r="B11" i="2"/>
  <c r="K26" i="1"/>
  <c r="B34" i="2" l="1"/>
  <c r="K36" i="1"/>
  <c r="K35" i="1"/>
  <c r="B30" i="2"/>
  <c r="B26" i="2" l="1"/>
  <c r="B12" i="2"/>
  <c r="H25" i="2" l="1"/>
  <c r="H24" i="2"/>
  <c r="B32" i="2"/>
  <c r="B15" i="2"/>
  <c r="E15" i="2" s="1"/>
  <c r="B17" i="2"/>
  <c r="E17" i="2" s="1"/>
  <c r="B19" i="2"/>
  <c r="B21" i="2"/>
  <c r="B16" i="2"/>
  <c r="E16" i="2" s="1"/>
  <c r="B18" i="2"/>
  <c r="B20" i="2"/>
  <c r="E20" i="2" s="1"/>
  <c r="B33" i="2"/>
  <c r="B23" i="2"/>
  <c r="B31" i="2"/>
  <c r="B29" i="2"/>
  <c r="G18" i="2"/>
  <c r="H18" i="2" s="1"/>
  <c r="I18" i="2" l="1"/>
  <c r="C15" i="2"/>
  <c r="E19" i="2"/>
  <c r="E18" i="2"/>
  <c r="C16" i="2" l="1"/>
  <c r="G23" i="2"/>
  <c r="H23" i="2" s="1"/>
  <c r="G20" i="2"/>
  <c r="H20" i="2" s="1"/>
  <c r="D21" i="2"/>
  <c r="G19" i="2"/>
  <c r="H19" i="2" s="1"/>
  <c r="D15" i="2"/>
  <c r="G22" i="2"/>
  <c r="H22" i="2" s="1"/>
  <c r="G21" i="2"/>
  <c r="H21" i="2" s="1"/>
  <c r="I22" i="2" l="1"/>
  <c r="I19" i="2"/>
  <c r="I20" i="2"/>
  <c r="I21" i="2"/>
  <c r="I23" i="2"/>
  <c r="C17" i="2"/>
  <c r="D17" i="2"/>
  <c r="D20" i="2"/>
  <c r="C20" i="2"/>
  <c r="E21" i="2"/>
  <c r="C21" i="2"/>
  <c r="D16" i="2"/>
  <c r="D19" i="2"/>
  <c r="C18" i="2"/>
  <c r="C19" i="2"/>
  <c r="D18" i="2"/>
  <c r="C5" i="2" l="1"/>
  <c r="B2" i="2"/>
  <c r="B5" i="2"/>
  <c r="B4" i="2"/>
  <c r="C4" i="2"/>
</calcChain>
</file>

<file path=xl/sharedStrings.xml><?xml version="1.0" encoding="utf-8"?>
<sst xmlns="http://schemas.openxmlformats.org/spreadsheetml/2006/main" count="98" uniqueCount="81">
  <si>
    <t>Crie um Gráfico de Gantt de acompanhamento de datas nesta planilha.
O título desta planilha está na célula B1. 
As informações sobre como usar esta planilha, incluindo instruções para leitores de tela, estão na planilha Sobre.
Continue navegando pela coluna A para saber mais.</t>
  </si>
  <si>
    <t>Selecione a opção Sim na célula D2 para realçar a data de hoje na planilha Gráfico de Gantt. 
Selecione a opção Não na célula D2 caso não queira realçar a data de hoje na planilha Gráfico de Gantt.
Na célula D2, selecione Alt+Seta para baixo para ver as opções.</t>
  </si>
  <si>
    <t>O cabeçalho Marcos da tabela correspondente está na célula B3.
O cabeçalho Tarefas da tabela correspondente está na célula G3.</t>
  </si>
  <si>
    <t>As informações sobre as colunas na tabela de marcos estão nesta linha, das células B4 a E4.
As informações sobre as colunas na tabela de tarefas estão nesta linha, das células G4 a J4.</t>
  </si>
  <si>
    <t>Para adicionar mais Marcos, insira uma nova linha acima desta.
Observe que o número padrão de marcos para criar o gráfico é 15. Adicionar novos marcos requer uma alteração na planilha oculta. Veja a célula A9 da planilha Sobre para saber mais.
A próxima instrução está na célula A26.</t>
  </si>
  <si>
    <t>Uma anotação está na célula G26.
Esta é a última instrução nesta planilha.</t>
  </si>
  <si>
    <t>Gráfico de Gantt de acompanhamento de datas</t>
  </si>
  <si>
    <t>Acompanhar a data de hoje?</t>
  </si>
  <si>
    <t>Marcos</t>
  </si>
  <si>
    <t>Nº</t>
  </si>
  <si>
    <t>Posição</t>
  </si>
  <si>
    <t>Sim</t>
  </si>
  <si>
    <t>data</t>
  </si>
  <si>
    <t>Marco</t>
  </si>
  <si>
    <t>Tarefas</t>
  </si>
  <si>
    <t>Data de início</t>
  </si>
  <si>
    <t>Data de término</t>
  </si>
  <si>
    <t>Tarefa</t>
  </si>
  <si>
    <t>Duração em dias</t>
  </si>
  <si>
    <t>O Gráfico de Gantt, mostrando a data de Hoje, os marcos e as tarefas em um intervalo de datas, está nesta planilha. 
Uma barra de rolagem está na linha 1, das células B1 a R1, e incrementa o intervalo de datas mostrando os marcos futuros.
O gráfico é desenhado nas células B2 a R3.
Esta é a última instrução nesta planilha.</t>
  </si>
  <si>
    <t>O título desta planilha está na célula B1.</t>
  </si>
  <si>
    <t>O título da tabela está nas células B2 e C2.</t>
  </si>
  <si>
    <t>O cabeçalho da tabela está nas células B3 e C3. Essas coordenadas criam o realce de Hoje no gráfico.
A primeira coluna marca o dia, a segunda indica para desenhar a linha que destaca a data de hoje.
A data da primeira coluna pode mudar de forma que o intervalo de datas do gráfico fique legível conforme as datas progridem, no entanto, a coordenada Y de 0 indica que uma linha não foi desenhada.
Não modifique ou exclua este conteúdo ou o gráfico pode deixar de funcionar. Para deixar de realçar a data de Hoje, basta selecionar "não" na planilha Dados do gráfico na célula D2.
A próxima instrução está na célula A7.</t>
  </si>
  <si>
    <t>O cabeçalho da tabela está na célula B7.
O incremento de rolagem na célula B8 representa os dados inclusos no gráfico e é exibido visualmente no Gráfico de Gantt a qualquer momento. 
Use a barra de rolagem na parte superior do gráfico, na linha 1 da planilha Gráfico de Gantt, para incrementar esse número.
Os gráficos funcionam melhor com incrementos simples.
A próxima instrução está na célula A10.</t>
  </si>
  <si>
    <t xml:space="preserve">O cabeçalho da tabela está nas células B10 e D10.
O Intervalo do gráfico ajuda a selecionar o intervalo apropriado de tarefas e marcos. Não modifique esses campos.
O número de maturação mantém o gráfico legível ao definir o amadurecimento das tarefas do intervalo e apenas incluir as que estão dentro do intervalo. Não modifique esse número.
A próxima instrução está na célula A14.
</t>
  </si>
  <si>
    <t>O cabeçalho da tabela Dados dinâmicos de marcos está nas células B14 a E14. Uma anotação está na célula F14.
Esta tabela cria o Gráfico de Gantt na planilha correspondente, desenhando sete marcos de cada vez.
Os dados neste gráfico são gerado automaticamente com base no conteúdo da tabela acima. 
Não edite ou exclua esta tabela ou o seu conteúdo.
A próxima instrução está na célula A17.</t>
  </si>
  <si>
    <t>As células G15 a I15 contêm cabeçalhos de tabela dos Dados dinâmicos de marcos. 
Os dados desta tabela podem parecer estar em branco, talvez as datas pareçam incorretas, mas não preencha, edite, exclua ou modifique estes dados ou correrá o risco de substituir as fórmulas e impedir a execução de gráficos.
A tabela permite criar o gráfico com 15 marcos. Para criar um gráfico com mais de 15 marcos, basta expandir a tabela para acomodar o número desejado. Lembre-se de adicionar somente os marcos na planilha Dados do gráfico. Não adicione nenhum conteúdo nesta tabela.
Uma anotação está na célula J15.
A próxima instrução está na célula A32.</t>
  </si>
  <si>
    <t>Dados do gráf. dinâmico, NÃO edite ou exclua essa planilha!</t>
  </si>
  <si>
    <t>realçar hoje na coordenada x</t>
  </si>
  <si>
    <t>incremento de rolagem</t>
  </si>
  <si>
    <t>Intervalo do gráfico</t>
  </si>
  <si>
    <t>coordenada y</t>
  </si>
  <si>
    <t>maturação</t>
  </si>
  <si>
    <t>Duração da tarefa em dias</t>
  </si>
  <si>
    <t>posição</t>
  </si>
  <si>
    <t>&lt;-- esta tabela cria o gráfico de gantt, desenhando sete marcos de cada vez</t>
  </si>
  <si>
    <t>Gráfico de marcos</t>
  </si>
  <si>
    <t>Data</t>
  </si>
  <si>
    <t>Linha de base</t>
  </si>
  <si>
    <t>&lt;-- esta tabela cria os marcadores de marcos no gráfico de gantt, demarcando apenas os marcos que se ajustam ao intervalo de datas mostrado; até 15 marcos</t>
  </si>
  <si>
    <t xml:space="preserve">&lt;-- Para criar um gráfico com mais de 15 marcos, basta expandir essa tabela e inserir novas entradas na tabela Marcos da planilha Dados do gráfico.
</t>
  </si>
  <si>
    <t>Sobre esta pasta de trabalho</t>
  </si>
  <si>
    <t xml:space="preserve">Insira as informações de marcos e tarefas na planilha Dados do gráfico. Para criar o gráfico de marcos ao longo da linha do tempo, digite 0 na coluna Nº, depois atualize a posição do rótulo como "abaixo" para evitar sobreposição de rótulos.
A coluna de posição na tabela de marcos indica os marcos em um gráfico de tarefas, seja na mesma linha ou nas linhas empilhadas. Para criar esse gráfico na mesma linha, insira o mesmo número nessa coluna para cada marco. Para criar o gráfico em linhas diferentes, insira números diferentes. Os dados de amostra criam gráficos de todos os marcos ao longo da posição da linha 2.
</t>
  </si>
  <si>
    <t>Guia para leitores de tela</t>
  </si>
  <si>
    <t xml:space="preserve">
Há quatro planilhas nesta pasta de trabalho. 
Dados do gráfico
Gráfico de Gantt
Dados do gráf. dinâmico (oculta)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O texto oculto não será impresso.
Para remover essas instruções de uma planilha, basta excluir a coluna A.
</t>
  </si>
  <si>
    <t>Dados do gráf. dinâmico (oculta)</t>
  </si>
  <si>
    <t xml:space="preserve">
Não exclua ou modifique o conteúdo da planilha oculta. Isso pode comprometer a integridade do Gráfico de Gantt.
Os dados podem parecer estar em branco, talvez as datas pareçam incorretas, mas não preencha, edite, exclua ou modifique os dados ou correrá o risco de substituir as fórmulas e interromper a capacidade de execução do gráfico.
A tabela MarcoDinâmico permite criar um gráfico com 15 marcos. Para criar um gráfico com mais de 15 marcos, basta expandir a tabela para acomodar o número desejado. Lembre-se de adicionar somente os dados dos marcos reais na planilha Dados do gráfico.
</t>
  </si>
  <si>
    <t>Dicas</t>
  </si>
  <si>
    <t xml:space="preserve">
Por padrão, os marcos já estão no gráfico na linha 1 do Gráfico de Gantt usando a coluna Posição na planilha Dados do gráfico, começando na célula C5. Para montar os gráficos de marcos em linhas diferentes, simplesmente altere o número. 
</t>
  </si>
  <si>
    <t xml:space="preserve">A configuração padrão é realçar a data de hoje no Gráfico de Gantt. Para deixar de realçar a data de Hoje, basta selecionar "não" na planilha Dados do gráfico na célula D2.
</t>
  </si>
  <si>
    <t xml:space="preserve">A linha do tempo das datas do Gráfico de Gantt é transformada em gráfico com um intervalo de cinco datas entre elas. Para alterar isso, selecione a linha do tempo na planilha Gráfico de Gantt e selecione Formatar Eixo. Altere a unidade principal de 5 para 1 ou 10, por exemplo. 
</t>
  </si>
  <si>
    <t>Esta é a última instrução nesta planilha.</t>
  </si>
  <si>
    <t>Os títulos da tabela Marcos estão nas células B5 a E5. Os títulos da tabela Tarefas estão nas células G5 a K5.
Os dados de amostra de marcos estão nas células B6 a E17. 
Os dados de amostra de tarefas estão nas células G6 a J17.
A próxima instrução está na célula A21.</t>
  </si>
  <si>
    <t>realce</t>
  </si>
  <si>
    <t>Início do Projeto</t>
  </si>
  <si>
    <t>Entrega da especificação inicial do projeto</t>
  </si>
  <si>
    <t>Recesso de fim de ano</t>
  </si>
  <si>
    <t>Encontro com professor</t>
  </si>
  <si>
    <t>Recesso</t>
  </si>
  <si>
    <t>Primeira Entrega</t>
  </si>
  <si>
    <t>Carnaval</t>
  </si>
  <si>
    <t>Segunda Entrega</t>
  </si>
  <si>
    <t>Período de apresentação do projeto</t>
  </si>
  <si>
    <t>Período de apresentação dos projetos</t>
  </si>
  <si>
    <t>Recesso Carnaval</t>
  </si>
  <si>
    <t>Preparação para entrega final</t>
  </si>
  <si>
    <t>Preparação de material da apresentação do projeto</t>
  </si>
  <si>
    <t>Atividade Design</t>
  </si>
  <si>
    <t>Atividade de Preparação para primeira entrega</t>
  </si>
  <si>
    <t>Atividade Implementação das interfaces</t>
  </si>
  <si>
    <t>Atividade Imlementação do banco de dados</t>
  </si>
  <si>
    <t xml:space="preserve">Atividade Implementação de conexão BD com o PHP </t>
  </si>
  <si>
    <t xml:space="preserve">Atividade de revisão das implementações </t>
  </si>
  <si>
    <t>Atividade Implementação de interfaces</t>
  </si>
  <si>
    <t>Atividade Implementação dos scripts PHP</t>
  </si>
  <si>
    <t>Atividade Implementação funcionalidades</t>
  </si>
  <si>
    <t>Atividade Implementação envio de dados para o BD e realização consultas</t>
  </si>
  <si>
    <t>Atividade Implementação envio para o banco de dados</t>
  </si>
  <si>
    <t xml:space="preserve">Atividade de revisão das implementações realizadas </t>
  </si>
  <si>
    <t>Atividade Implementação de consultas no BD</t>
  </si>
  <si>
    <t>Atividade Implementação scripts PHP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</si>
</sst>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quot;R$&quot;\ * #,##0_-;\-&quot;R$&quot;\ * #,##0_-;_-&quot;R$&quot;\ * &quot;-&quot;_-;_-@_-"/>
    <numFmt numFmtId="44" formatCode="_-&quot;R$&quot;\ * #,##0.00_-;\-&quot;R$&quot;\ * #,##0.00_-;_-&quot;R$&quot;\ * &quot;-&quot;??_-;_-@_-"/>
    <numFmt numFmtId="164" formatCode="_(* #,##0.00_);_(* \(#,##0.00\);_(* &quot;-&quot;??_);_(@_)"/>
    <numFmt numFmtId="165" formatCode="#,##0_ ;\-#,##0\ "/>
  </numFmts>
  <fonts count="18"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165" fontId="7" fillId="0" borderId="0" applyFont="0" applyFill="0" applyBorder="0" applyProtection="0">
      <alignment horizontal="center"/>
    </xf>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9" fontId="7" fillId="0" borderId="0" applyFont="0" applyFill="0" applyBorder="0" applyAlignment="0" applyProtection="0"/>
    <xf numFmtId="0" fontId="4" fillId="0" borderId="0" applyNumberFormat="0" applyFill="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1" applyNumberFormat="0" applyAlignment="0" applyProtection="0"/>
    <xf numFmtId="0" fontId="12" fillId="9" borderId="2" applyNumberFormat="0" applyAlignment="0" applyProtection="0"/>
    <xf numFmtId="0" fontId="13" fillId="9" borderId="1" applyNumberFormat="0" applyAlignment="0" applyProtection="0"/>
    <xf numFmtId="0" fontId="14" fillId="0" borderId="3" applyNumberFormat="0" applyFill="0" applyAlignment="0" applyProtection="0"/>
    <xf numFmtId="0" fontId="15" fillId="10" borderId="4" applyNumberFormat="0" applyAlignment="0" applyProtection="0"/>
    <xf numFmtId="0" fontId="16" fillId="0" borderId="0" applyNumberFormat="0" applyFill="0" applyBorder="0" applyAlignment="0" applyProtection="0"/>
    <xf numFmtId="0" fontId="7" fillId="11" borderId="5" applyNumberFormat="0" applyFont="0" applyAlignment="0" applyProtection="0"/>
    <xf numFmtId="0" fontId="17" fillId="0" borderId="6" applyNumberFormat="0" applyFill="0" applyAlignment="0" applyProtection="0"/>
    <xf numFmtId="0" fontId="2"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cellStyleXfs>
  <cellXfs count="32">
    <xf numFmtId="0" fontId="0" fillId="0" borderId="0" xfId="0"/>
    <xf numFmtId="0" fontId="0" fillId="0" borderId="0" xfId="0" applyAlignment="1">
      <alignment wrapText="1"/>
    </xf>
    <xf numFmtId="14" fontId="0" fillId="0" borderId="0" xfId="0" applyNumberFormat="1"/>
    <xf numFmtId="0" fontId="0" fillId="0" borderId="0" xfId="0" applyNumberFormat="1"/>
    <xf numFmtId="0" fontId="0" fillId="0" borderId="0" xfId="0" applyAlignment="1">
      <alignment horizontal="right"/>
    </xf>
    <xf numFmtId="0" fontId="0" fillId="2" borderId="0" xfId="0" applyFill="1"/>
    <xf numFmtId="0" fontId="0" fillId="0" borderId="0" xfId="0" applyFont="1" applyFill="1" applyBorder="1"/>
    <xf numFmtId="0" fontId="0" fillId="0" borderId="0" xfId="0" applyFont="1" applyFill="1" applyBorder="1" applyAlignment="1">
      <alignment wrapText="1"/>
    </xf>
    <xf numFmtId="0" fontId="0" fillId="0" borderId="0" xfId="0" applyNumberFormat="1" applyFont="1" applyFill="1" applyBorder="1"/>
    <xf numFmtId="0" fontId="1" fillId="0" borderId="0" xfId="1"/>
    <xf numFmtId="0" fontId="1" fillId="0" borderId="0" xfId="1"/>
    <xf numFmtId="0" fontId="0" fillId="0" borderId="0" xfId="0" applyNumberFormat="1" applyFont="1" applyFill="1" applyBorder="1" applyAlignment="1">
      <alignment horizontal="center"/>
    </xf>
    <xf numFmtId="0" fontId="0" fillId="0" borderId="0" xfId="0" applyAlignment="1"/>
    <xf numFmtId="0" fontId="1" fillId="0" borderId="0" xfId="1"/>
    <xf numFmtId="0" fontId="2" fillId="0" borderId="0" xfId="0" applyFont="1" applyAlignment="1">
      <alignment wrapText="1"/>
    </xf>
    <xf numFmtId="0" fontId="2" fillId="0" borderId="0" xfId="0" applyFont="1" applyAlignment="1"/>
    <xf numFmtId="0" fontId="5" fillId="0" borderId="0" xfId="3">
      <alignment vertical="center"/>
    </xf>
    <xf numFmtId="0" fontId="0" fillId="3" borderId="0" xfId="0" applyFill="1"/>
    <xf numFmtId="0" fontId="6" fillId="0" borderId="0" xfId="5">
      <alignment wrapText="1"/>
    </xf>
    <xf numFmtId="0" fontId="6" fillId="0" borderId="0" xfId="5" applyFont="1">
      <alignment wrapText="1"/>
    </xf>
    <xf numFmtId="0" fontId="4" fillId="0" borderId="0" xfId="4"/>
    <xf numFmtId="0" fontId="0" fillId="0" borderId="0" xfId="0" applyNumberFormat="1" applyFont="1" applyFill="1" applyAlignment="1">
      <alignment horizontal="center"/>
    </xf>
    <xf numFmtId="14" fontId="7" fillId="0" borderId="0" xfId="6" applyFill="1" applyBorder="1">
      <alignment horizontal="center"/>
    </xf>
    <xf numFmtId="0" fontId="4" fillId="0" borderId="0" xfId="4" applyFill="1"/>
    <xf numFmtId="14" fontId="7" fillId="0" borderId="0" xfId="6">
      <alignment horizontal="center"/>
    </xf>
    <xf numFmtId="165" fontId="0" fillId="0" borderId="0" xfId="7" applyFont="1">
      <alignment horizontal="center"/>
    </xf>
    <xf numFmtId="0" fontId="0" fillId="4" borderId="0" xfId="0" applyFill="1"/>
    <xf numFmtId="0" fontId="0" fillId="0" borderId="0" xfId="0" applyAlignment="1">
      <alignment horizontal="left"/>
    </xf>
    <xf numFmtId="14" fontId="0" fillId="0" borderId="0" xfId="0" applyNumberFormat="1" applyAlignment="1">
      <alignment horizontal="left" indent="1"/>
    </xf>
    <xf numFmtId="0" fontId="17" fillId="0" borderId="0" xfId="0" applyFont="1"/>
    <xf numFmtId="0" fontId="17" fillId="0" borderId="0" xfId="0" applyFont="1" applyFill="1" applyBorder="1" applyAlignment="1">
      <alignment wrapText="1"/>
    </xf>
    <xf numFmtId="0" fontId="3" fillId="0" borderId="0" xfId="2">
      <alignment horizontal="right" vertical="center" indent="1"/>
    </xf>
  </cellXfs>
  <cellStyles count="48">
    <cellStyle name="20% - Ênfase1" xfId="25" builtinId="30" customBuiltin="1"/>
    <cellStyle name="20% - Ênfase2" xfId="29" builtinId="34" customBuiltin="1"/>
    <cellStyle name="20% - Ênfase3" xfId="33" builtinId="38" customBuiltin="1"/>
    <cellStyle name="20% - Ênfase4" xfId="37" builtinId="42" customBuiltin="1"/>
    <cellStyle name="20% - Ênfase5" xfId="41" builtinId="46" customBuiltin="1"/>
    <cellStyle name="20% - Ênfase6" xfId="45" builtinId="50" customBuiltin="1"/>
    <cellStyle name="40% - Ênfase1" xfId="26" builtinId="31" customBuiltin="1"/>
    <cellStyle name="40% - Ênfase2" xfId="30" builtinId="35" customBuiltin="1"/>
    <cellStyle name="40% - Ênfase3" xfId="34" builtinId="39" customBuiltin="1"/>
    <cellStyle name="40% - Ênfase4" xfId="38" builtinId="43" customBuiltin="1"/>
    <cellStyle name="40% - Ênfase5" xfId="42" builtinId="47" customBuiltin="1"/>
    <cellStyle name="40% - Ênfase6" xfId="46" builtinId="51" customBuiltin="1"/>
    <cellStyle name="60% - Ênfase1" xfId="27" builtinId="32" customBuiltin="1"/>
    <cellStyle name="60% - Ênfase2" xfId="31" builtinId="36" customBuiltin="1"/>
    <cellStyle name="60% - Ênfase3" xfId="35" builtinId="40" customBuiltin="1"/>
    <cellStyle name="60% - Ênfase4" xfId="39" builtinId="44" customBuiltin="1"/>
    <cellStyle name="60% - Ênfase5" xfId="43" builtinId="48" customBuiltin="1"/>
    <cellStyle name="60% - Ênfase6" xfId="47" builtinId="52" customBuiltin="1"/>
    <cellStyle name="Bom" xfId="13" builtinId="26" customBuiltin="1"/>
    <cellStyle name="Cálculo" xfId="18" builtinId="22" customBuiltin="1"/>
    <cellStyle name="Célula de Verificação" xfId="20" builtinId="23" customBuiltin="1"/>
    <cellStyle name="Célula Vinculada" xfId="19" builtinId="24" customBuiltin="1"/>
    <cellStyle name="Data" xfId="6" xr:uid="{00000000-0005-0000-0000-000016000000}"/>
    <cellStyle name="Ênfase1" xfId="24" builtinId="29" customBuiltin="1"/>
    <cellStyle name="Ênfase2" xfId="28" builtinId="33" customBuiltin="1"/>
    <cellStyle name="Ênfase3" xfId="32" builtinId="37" customBuiltin="1"/>
    <cellStyle name="Ênfase4" xfId="36" builtinId="41" customBuiltin="1"/>
    <cellStyle name="Ênfase5" xfId="40" builtinId="45" customBuiltin="1"/>
    <cellStyle name="Ênfase6" xfId="44" builtinId="49" customBuiltin="1"/>
    <cellStyle name="Entrada" xfId="16" builtinId="20" customBuiltin="1"/>
    <cellStyle name="Moeda" xfId="9" builtinId="4" customBuiltin="1"/>
    <cellStyle name="Moeda [0]" xfId="10" builtinId="7" customBuiltin="1"/>
    <cellStyle name="Neutro" xfId="15" builtinId="28" customBuiltin="1"/>
    <cellStyle name="Normal" xfId="0" builtinId="0" customBuiltin="1"/>
    <cellStyle name="Nota" xfId="22" builtinId="10" customBuiltin="1"/>
    <cellStyle name="Porcentagem" xfId="11" builtinId="5" customBuiltin="1"/>
    <cellStyle name="Ruim" xfId="14" builtinId="27" customBuiltin="1"/>
    <cellStyle name="Saída" xfId="17" builtinId="21" customBuiltin="1"/>
    <cellStyle name="Separador de milhares [0]" xfId="7" builtinId="6" customBuiltin="1"/>
    <cellStyle name="Texto de Aviso" xfId="21" builtinId="11" customBuiltin="1"/>
    <cellStyle name="Texto Explicativo" xfId="5" builtinId="53" customBuiltin="1"/>
    <cellStyle name="Título" xfId="3" builtinId="15" customBuiltin="1"/>
    <cellStyle name="Título 1" xfId="1" builtinId="16" customBuiltin="1"/>
    <cellStyle name="Título 2" xfId="2" builtinId="17" customBuiltin="1"/>
    <cellStyle name="Título 3" xfId="4" builtinId="18" customBuiltin="1"/>
    <cellStyle name="Título 4" xfId="12" builtinId="19" customBuiltin="1"/>
    <cellStyle name="Total" xfId="23" builtinId="25" customBuiltin="1"/>
    <cellStyle name="Vírgula" xfId="8" builtinId="3" customBuiltin="1"/>
  </cellStyles>
  <dxfs count="21">
    <dxf>
      <numFmt numFmtId="19" formatCode="dd/mm/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numFmt numFmtId="19" formatCode="dd/mm/yyyy"/>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66" formatCode="m/d/yyyy"/>
    </dxf>
    <dxf>
      <numFmt numFmtId="0" formatCode="General"/>
    </dxf>
    <dxf>
      <numFmt numFmtId="0" formatCode="General"/>
    </dxf>
    <dxf>
      <numFmt numFmtId="0" formatCode="General"/>
      <alignment horizontal="general" vertical="bottom" textRotation="0" wrapText="1" indent="0" justifyLastLine="0" shrinkToFit="0" readingOrder="0"/>
    </dxf>
    <dxf>
      <fill>
        <patternFill>
          <bgColor theme="7" tint="0.79998168889431442"/>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00000000-0011-0000-FFFF-FFFF00000000}">
      <tableStyleElement type="wholeTable" dxfId="20"/>
      <tableStyleElement type="headerRow" dxfId="19"/>
      <tableStyleElement type="firstColumn" dxfId="18"/>
      <tableStyleElement type="firstRowStripe" dxfId="17"/>
      <tableStyleElement type="firstColumnStripe" dxfId="16"/>
    </tableStyle>
  </tableStyles>
  <colors>
    <mruColors>
      <color rgb="FFE5F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w="44450" cap="rnd">
                <a:solidFill>
                  <a:schemeClr val="accent4">
                    <a:shade val="65000"/>
                  </a:schemeClr>
                </a:solidFill>
                <a:round/>
              </a:ln>
              <a:effectLst>
                <a:outerShdw blurRad="57150" dist="19050" dir="5400000" algn="ctr" rotWithShape="0">
                  <a:srgbClr val="000000">
                    <a:alpha val="63000"/>
                  </a:srgbClr>
                </a:outerShdw>
              </a:effectLst>
            </c:spPr>
          </c:marker>
          <c:dLbls>
            <c:dLbl>
              <c:idx val="0"/>
              <c:tx>
                <c:rich>
                  <a:bodyPr/>
                  <a:lstStyle/>
                  <a:p>
                    <a:fld id="{4FAD730B-9261-4BC7-8570-5567B2A23E75}" type="CELLRANGE">
                      <a:rPr lang="en-US"/>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38D7-48AF-9430-9E5119FD8591}"/>
                </c:ext>
              </c:extLst>
            </c:dLbl>
            <c:dLbl>
              <c:idx val="1"/>
              <c:tx>
                <c:rich>
                  <a:bodyPr/>
                  <a:lstStyle/>
                  <a:p>
                    <a:fld id="{E66143BA-75F2-4B7C-8E8C-60626E3BD5B5}"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8D7-48AF-9430-9E5119FD8591}"/>
                </c:ext>
              </c:extLst>
            </c:dLbl>
            <c:dLbl>
              <c:idx val="2"/>
              <c:tx>
                <c:rich>
                  <a:bodyPr/>
                  <a:lstStyle/>
                  <a:p>
                    <a:fld id="{12AF0306-46CF-40AF-9A07-0B8B55D4E187}"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8D7-48AF-9430-9E5119FD8591}"/>
                </c:ext>
              </c:extLst>
            </c:dLbl>
            <c:dLbl>
              <c:idx val="3"/>
              <c:tx>
                <c:rich>
                  <a:bodyPr/>
                  <a:lstStyle/>
                  <a:p>
                    <a:fld id="{56164454-6F8A-4ECB-AC40-B5760189B4D3}"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8D7-48AF-9430-9E5119FD8591}"/>
                </c:ext>
              </c:extLst>
            </c:dLbl>
            <c:dLbl>
              <c:idx val="4"/>
              <c:tx>
                <c:rich>
                  <a:bodyPr/>
                  <a:lstStyle/>
                  <a:p>
                    <a:fld id="{C08157F5-2B59-4874-BBC6-A61F7DC438E1}"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8D7-48AF-9430-9E5119FD8591}"/>
                </c:ext>
              </c:extLst>
            </c:dLbl>
            <c:dLbl>
              <c:idx val="5"/>
              <c:tx>
                <c:rich>
                  <a:bodyPr/>
                  <a:lstStyle/>
                  <a:p>
                    <a:fld id="{41325849-9463-49DE-B471-7B32E621140C}"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8D7-48AF-9430-9E5119FD8591}"/>
                </c:ext>
              </c:extLst>
            </c:dLbl>
            <c:dLbl>
              <c:idx val="6"/>
              <c:tx>
                <c:rich>
                  <a:bodyPr/>
                  <a:lstStyle/>
                  <a:p>
                    <a:fld id="{B9536E92-D5B5-49D9-8962-41D4F78CCF7C}"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8D7-48AF-9430-9E5119FD859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E5F3FF"/>
                    </a:solidFill>
                    <a:latin typeface="+mn-lt"/>
                    <a:ea typeface="+mn-ea"/>
                    <a:cs typeface="+mn-cs"/>
                  </a:defRPr>
                </a:pPr>
                <a:endParaRPr lang="pt-B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'Dados do gráf. dinâmico oculta'!$D$15:$D$21</c:f>
                <c:numCache>
                  <c:formatCode>General</c:formatCode>
                  <c:ptCount val="7"/>
                  <c:pt idx="0">
                    <c:v>8</c:v>
                  </c:pt>
                  <c:pt idx="1">
                    <c:v>6</c:v>
                  </c:pt>
                  <c:pt idx="2">
                    <c:v>1</c:v>
                  </c:pt>
                  <c:pt idx="3">
                    <c:v>6</c:v>
                  </c:pt>
                  <c:pt idx="4">
                    <c:v>6</c:v>
                  </c:pt>
                  <c:pt idx="5">
                    <c:v>0</c:v>
                  </c:pt>
                  <c:pt idx="6">
                    <c:v>1</c:v>
                  </c:pt>
                </c:numCache>
              </c:numRef>
            </c:plus>
            <c:minus>
              <c:numLit>
                <c:formatCode>General</c:formatCode>
                <c:ptCount val="1"/>
                <c:pt idx="0">
                  <c:v>1</c:v>
                </c:pt>
              </c:numLit>
            </c:minus>
            <c:spPr>
              <a:noFill/>
              <a:ln w="101600" cap="flat" cmpd="sng" algn="ctr">
                <a:solidFill>
                  <a:schemeClr val="accent3">
                    <a:lumMod val="60000"/>
                    <a:lumOff val="40000"/>
                  </a:schemeClr>
                </a:solidFill>
                <a:prstDash val="solid"/>
                <a:miter lim="800000"/>
              </a:ln>
              <a:effectLst/>
            </c:spPr>
          </c:errBars>
          <c:xVal>
            <c:numRef>
              <c:f>'Dados do gráf. dinâmico oculta'!$C$15:$C$21</c:f>
              <c:numCache>
                <c:formatCode>m/d/yyyy</c:formatCode>
                <c:ptCount val="7"/>
                <c:pt idx="0">
                  <c:v>44185</c:v>
                </c:pt>
                <c:pt idx="1">
                  <c:v>44195</c:v>
                </c:pt>
                <c:pt idx="2">
                  <c:v>44195</c:v>
                </c:pt>
                <c:pt idx="3">
                  <c:v>44206</c:v>
                </c:pt>
                <c:pt idx="4">
                  <c:v>44207</c:v>
                </c:pt>
                <c:pt idx="5">
                  <c:v>44185</c:v>
                </c:pt>
                <c:pt idx="6">
                  <c:v>44205</c:v>
                </c:pt>
              </c:numCache>
            </c:numRef>
          </c:xVal>
          <c:yVal>
            <c:numRef>
              <c:f>'Dados do gráf. dinâmico oculta'!$E$15:$E$21</c:f>
              <c:numCache>
                <c:formatCode>General</c:formatCode>
                <c:ptCount val="7"/>
                <c:pt idx="0">
                  <c:v>9</c:v>
                </c:pt>
                <c:pt idx="1">
                  <c:v>8</c:v>
                </c:pt>
                <c:pt idx="2">
                  <c:v>7</c:v>
                </c:pt>
                <c:pt idx="3">
                  <c:v>6</c:v>
                </c:pt>
                <c:pt idx="4">
                  <c:v>5</c:v>
                </c:pt>
                <c:pt idx="5">
                  <c:v>0</c:v>
                </c:pt>
                <c:pt idx="6">
                  <c:v>2</c:v>
                </c:pt>
              </c:numCache>
            </c:numRef>
          </c:yVal>
          <c:smooth val="0"/>
          <c:extLst>
            <c:ext xmlns:c15="http://schemas.microsoft.com/office/drawing/2012/chart" uri="{02D57815-91ED-43cb-92C2-25804820EDAC}">
              <c15:datalabelsRange>
                <c15:f>'Dados do gráf. dinâmico oculta'!$B$15:$B$21</c15:f>
                <c15:dlblRangeCache>
                  <c:ptCount val="7"/>
                  <c:pt idx="0">
                    <c:v>Entrega da especificação inicial do projeto</c:v>
                  </c:pt>
                  <c:pt idx="1">
                    <c:v>Recesso de fim de ano</c:v>
                  </c:pt>
                  <c:pt idx="2">
                    <c:v>Encontro com professor</c:v>
                  </c:pt>
                  <c:pt idx="3">
                    <c:v>Atividade Design</c:v>
                  </c:pt>
                  <c:pt idx="4">
                    <c:v>Atividade Implementação das interfaces</c:v>
                  </c:pt>
                  <c:pt idx="6">
                    <c:v>Encontro com professor</c:v>
                  </c:pt>
                </c15:dlblRangeCache>
              </c15:datalabelsRange>
            </c:ext>
            <c:ext xmlns:c16="http://schemas.microsoft.com/office/drawing/2014/chart" uri="{C3380CC4-5D6E-409C-BE32-E72D297353CC}">
              <c16:uniqueId val="{0000000A-CCF3-4D6B-A363-E3E4CAC6EE6E}"/>
            </c:ext>
          </c:extLst>
        </c:ser>
        <c:ser>
          <c:idx val="1"/>
          <c:order val="1"/>
          <c:tx>
            <c:strRef>
              <c:f>'Dados do gráf. dinâmico oculta'!$B$2</c:f>
              <c:strCache>
                <c:ptCount val="1"/>
                <c:pt idx="0">
                  <c:v>Hoje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dLbls>
            <c:dLbl>
              <c:idx val="0"/>
              <c:tx>
                <c:rich>
                  <a:bodyPr/>
                  <a:lstStyle/>
                  <a:p>
                    <a:fld id="{F784A7FC-DE2A-4A23-ACB4-75C769B5EEF8}" type="CELLRANGE">
                      <a:rPr lang="en-US"/>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38D7-48AF-9430-9E5119FD8591}"/>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t-B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9525" cap="flat" cmpd="sng" algn="ctr">
                <a:solidFill>
                  <a:schemeClr val="lt1">
                    <a:lumMod val="95000"/>
                  </a:schemeClr>
                </a:solidFill>
                <a:round/>
              </a:ln>
              <a:effectLst/>
            </c:spPr>
          </c:errBars>
          <c:xVal>
            <c:numRef>
              <c:f>'Dados do gráf. dinâmico oculta'!$B$4:$B$5</c:f>
              <c:numCache>
                <c:formatCode>m/d/yyyy</c:formatCode>
                <c:ptCount val="2"/>
                <c:pt idx="0">
                  <c:v>44225</c:v>
                </c:pt>
                <c:pt idx="1">
                  <c:v>44225</c:v>
                </c:pt>
              </c:numCache>
            </c:numRef>
          </c:xVal>
          <c:yVal>
            <c:numRef>
              <c:f>'Dados do gráf. dinâmico oculta'!$C$4:$C$5</c:f>
              <c:numCache>
                <c:formatCode>General</c:formatCode>
                <c:ptCount val="2"/>
                <c:pt idx="0">
                  <c:v>9</c:v>
                </c:pt>
                <c:pt idx="1">
                  <c:v>9</c:v>
                </c:pt>
              </c:numCache>
            </c:numRef>
          </c:yVal>
          <c:smooth val="0"/>
          <c:extLst>
            <c:ext xmlns:c15="http://schemas.microsoft.com/office/drawing/2012/chart" uri="{02D57815-91ED-43cb-92C2-25804820EDAC}">
              <c15:datalabelsRange>
                <c15:f>'Dados do gráf. dinâmico oculta'!$B$2</c15:f>
                <c15:dlblRangeCache>
                  <c:ptCount val="1"/>
                  <c:pt idx="0">
                    <c:v>Hoje</c:v>
                  </c:pt>
                </c15:dlblRangeCache>
              </c15:datalabelsRange>
            </c:ext>
            <c:ext xmlns:c16="http://schemas.microsoft.com/office/drawing/2014/chart" uri="{C3380CC4-5D6E-409C-BE32-E72D297353CC}">
              <c16:uniqueId val="{00000011-CCF3-4D6B-A363-E3E4CAC6EE6E}"/>
            </c:ext>
          </c:extLst>
        </c:ser>
        <c:ser>
          <c:idx val="2"/>
          <c:order val="2"/>
          <c:spPr>
            <a:ln w="25400" cap="rnd">
              <a:noFill/>
              <a:round/>
            </a:ln>
            <a:effectLst>
              <a:outerShdw blurRad="57150" dist="19050" dir="5400000" algn="ctr" rotWithShape="0">
                <a:srgbClr val="000000">
                  <a:alpha val="63000"/>
                </a:srgbClr>
              </a:outerShdw>
            </a:effectLst>
          </c:spPr>
          <c:marker>
            <c:symbol val="circle"/>
            <c:size val="11"/>
            <c:spPr>
              <a:solidFill>
                <a:schemeClr val="accent6">
                  <a:lumMod val="50000"/>
                </a:schemeClr>
              </a:solidFill>
              <a:ln w="88900" cap="rnd">
                <a:solidFill>
                  <a:schemeClr val="accent6">
                    <a:lumMod val="50000"/>
                  </a:schemeClr>
                </a:solidFill>
                <a:round/>
              </a:ln>
              <a:effectLst>
                <a:outerShdw blurRad="57150" dist="19050" dir="5400000" algn="ctr" rotWithShape="0">
                  <a:srgbClr val="000000">
                    <a:alpha val="63000"/>
                  </a:srgbClr>
                </a:outerShdw>
              </a:effectLst>
            </c:spPr>
          </c:marker>
          <c:dLbls>
            <c:dLbl>
              <c:idx val="0"/>
              <c:tx>
                <c:rich>
                  <a:bodyPr/>
                  <a:lstStyle/>
                  <a:p>
                    <a:fld id="{B97B756B-2750-4D44-A9BB-A4B43170772F}" type="CELLRANGE">
                      <a:rPr lang="en-US"/>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83AC867C-9DD2-48C0-94A1-2003CBD3B825}"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8D7-48AF-9430-9E5119FD8591}"/>
                </c:ext>
              </c:extLst>
            </c:dLbl>
            <c:dLbl>
              <c:idx val="2"/>
              <c:tx>
                <c:rich>
                  <a:bodyPr/>
                  <a:lstStyle/>
                  <a:p>
                    <a:fld id="{595DB7FE-4341-4953-B6E2-BD944F6D07D7}"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8D7-48AF-9430-9E5119FD8591}"/>
                </c:ext>
              </c:extLst>
            </c:dLbl>
            <c:dLbl>
              <c:idx val="3"/>
              <c:tx>
                <c:rich>
                  <a:bodyPr/>
                  <a:lstStyle/>
                  <a:p>
                    <a:fld id="{8A2DDFB9-AB5A-4C0A-9FE1-BA78BCE98130}"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8D7-48AF-9430-9E5119FD8591}"/>
                </c:ext>
              </c:extLst>
            </c:dLbl>
            <c:dLbl>
              <c:idx val="4"/>
              <c:tx>
                <c:rich>
                  <a:bodyPr/>
                  <a:lstStyle/>
                  <a:p>
                    <a:fld id="{FF6C499A-158A-4850-A188-B575ED4F45B7}"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8D7-48AF-9430-9E5119FD8591}"/>
                </c:ext>
              </c:extLst>
            </c:dLbl>
            <c:dLbl>
              <c:idx val="5"/>
              <c:tx>
                <c:rich>
                  <a:bodyPr/>
                  <a:lstStyle/>
                  <a:p>
                    <a:fld id="{C73BF1CC-4346-46A6-BA04-3BF469C3DC5B}"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8D7-48AF-9430-9E5119FD8591}"/>
                </c:ext>
              </c:extLst>
            </c:dLbl>
            <c:dLbl>
              <c:idx val="6"/>
              <c:tx>
                <c:rich>
                  <a:bodyPr/>
                  <a:lstStyle/>
                  <a:p>
                    <a:fld id="{FCC07AE3-36B7-4F16-AF34-2FD220DD3934}"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8D7-48AF-9430-9E5119FD8591}"/>
                </c:ext>
              </c:extLst>
            </c:dLbl>
            <c:dLbl>
              <c:idx val="7"/>
              <c:tx>
                <c:rich>
                  <a:bodyPr/>
                  <a:lstStyle/>
                  <a:p>
                    <a:fld id="{DB5C7D3A-BCE2-4712-A5A5-C27618139BD4}"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38D7-48AF-9430-9E5119FD8591}"/>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40000"/>
                        <a:lumOff val="60000"/>
                      </a:schemeClr>
                    </a:solidFill>
                    <a:latin typeface="+mn-lt"/>
                    <a:ea typeface="+mn-ea"/>
                    <a:cs typeface="+mn-cs"/>
                  </a:defRPr>
                </a:pPr>
                <a:endParaRPr lang="pt-B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'Dados do gráf. dinâmico oculta'!$H$18:$H$25</c:f>
              <c:numCache>
                <c:formatCode>m/d/yyyy</c:formatCode>
                <c:ptCount val="8"/>
                <c:pt idx="0">
                  <c:v>44186</c:v>
                </c:pt>
                <c:pt idx="1">
                  <c:v>44195</c:v>
                </c:pt>
                <c:pt idx="2">
                  <c:v>44200</c:v>
                </c:pt>
                <c:pt idx="3">
                  <c:v>44200</c:v>
                </c:pt>
                <c:pt idx="4">
                  <c:v>44200</c:v>
                </c:pt>
                <c:pt idx="5">
                  <c:v>44200</c:v>
                </c:pt>
                <c:pt idx="6">
                  <c:v>44200</c:v>
                </c:pt>
                <c:pt idx="7">
                  <c:v>44200</c:v>
                </c:pt>
              </c:numCache>
            </c:numRef>
          </c:xVal>
          <c:yVal>
            <c:numRef>
              <c:f>'Dados do gráf. dinâmico oculta'!$I$18:$I$25</c:f>
              <c:numCache>
                <c:formatCode>General</c:formatCode>
                <c:ptCount val="8"/>
                <c:pt idx="0">
                  <c:v>3</c:v>
                </c:pt>
                <c:pt idx="1">
                  <c:v>1</c:v>
                </c:pt>
                <c:pt idx="2">
                  <c:v>0</c:v>
                </c:pt>
                <c:pt idx="3">
                  <c:v>0</c:v>
                </c:pt>
                <c:pt idx="4">
                  <c:v>0</c:v>
                </c:pt>
                <c:pt idx="5">
                  <c:v>0</c:v>
                </c:pt>
                <c:pt idx="6">
                  <c:v>0</c:v>
                </c:pt>
                <c:pt idx="7">
                  <c:v>0</c:v>
                </c:pt>
              </c:numCache>
            </c:numRef>
          </c:yVal>
          <c:smooth val="0"/>
          <c:extLst>
            <c:ext xmlns:c15="http://schemas.microsoft.com/office/drawing/2012/chart" uri="{02D57815-91ED-43cb-92C2-25804820EDAC}">
              <c15:datalabelsRange>
                <c15:f>'Dados do gráf. dinâmico oculta'!$G$18:$G$26</c15:f>
                <c15:dlblRangeCache>
                  <c:ptCount val="9"/>
                  <c:pt idx="0">
                    <c:v>Início do Projeto</c:v>
                  </c:pt>
                  <c:pt idx="1">
                    <c:v>Recesso</c:v>
                  </c:pt>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299407240"/>
        <c:axId val="299403712"/>
      </c:scatterChart>
      <c:valAx>
        <c:axId val="299407240"/>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0"/>
        <c:majorTickMark val="none"/>
        <c:minorTickMark val="none"/>
        <c:tickLblPos val="nextTo"/>
        <c:spPr>
          <a:noFill/>
          <a:ln w="9525" cap="flat" cmpd="sng" algn="ctr">
            <a:solidFill>
              <a:schemeClr val="lt1">
                <a:lumMod val="50000"/>
              </a:schemeClr>
            </a:solidFill>
          </a:ln>
          <a:effectLst/>
        </c:spPr>
        <c:txPr>
          <a:bodyPr rot="-1800000" spcFirstLastPara="1" vertOverflow="ellipsis" wrap="square" anchor="ctr" anchorCtr="1"/>
          <a:lstStyle/>
          <a:p>
            <a:pPr>
              <a:defRPr sz="1200" b="1" i="0" u="none" strike="noStrike" kern="1200" baseline="0">
                <a:solidFill>
                  <a:schemeClr val="accent6">
                    <a:lumMod val="40000"/>
                    <a:lumOff val="60000"/>
                  </a:schemeClr>
                </a:solidFill>
                <a:latin typeface="Arial" panose="020B0604020202020204" pitchFamily="34" charset="0"/>
                <a:ea typeface="+mn-ea"/>
                <a:cs typeface="Arial" panose="020B0604020202020204" pitchFamily="34" charset="0"/>
              </a:defRPr>
            </a:pPr>
            <a:endParaRPr lang="pt-BR"/>
          </a:p>
        </c:txPr>
        <c:crossAx val="299403712"/>
        <c:crosses val="autoZero"/>
        <c:crossBetween val="midCat"/>
        <c:majorUnit val="5"/>
      </c:valAx>
      <c:valAx>
        <c:axId val="2994037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one"/>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2994072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Scroll" dx="22" fmlaLink="'Dados do gráf. dinâmico oculta'!$B$8" horiz="1" max="100" page="4"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8844</xdr:colOff>
      <xdr:row>0</xdr:row>
      <xdr:rowOff>295276</xdr:rowOff>
    </xdr:from>
    <xdr:to>
      <xdr:col>25</xdr:col>
      <xdr:colOff>163286</xdr:colOff>
      <xdr:row>4</xdr:row>
      <xdr:rowOff>68036</xdr:rowOff>
    </xdr:to>
    <xdr:graphicFrame macro="">
      <xdr:nvGraphicFramePr>
        <xdr:cNvPr id="5" name="Gráfico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38100</xdr:colOff>
          <xdr:row>0</xdr:row>
          <xdr:rowOff>0</xdr:rowOff>
        </xdr:from>
        <xdr:to>
          <xdr:col>25</xdr:col>
          <xdr:colOff>152400</xdr:colOff>
          <xdr:row>0</xdr:row>
          <xdr:rowOff>285750</xdr:rowOff>
        </xdr:to>
        <xdr:sp macro="" textlink="">
          <xdr:nvSpPr>
            <xdr:cNvPr id="3074" name="Barra de Rolagem 2" descr="Scrollbar for scrolling through 8 tasks at a time within the Gantt Chart."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refas" displayName="Tarefas" ref="G5:K46" totalsRowShown="0">
  <autoFilter ref="G5:K46" xr:uid="{00000000-0009-0000-0100-000001000000}"/>
  <sortState xmlns:xlrd2="http://schemas.microsoft.com/office/spreadsheetml/2017/richdata2" ref="G6:J17">
    <sortCondition ref="H5:H17"/>
  </sortState>
  <tableColumns count="5">
    <tableColumn id="4" xr3:uid="{00000000-0010-0000-0000-000004000000}" name="Nº" dataDxfId="15"/>
    <tableColumn id="1" xr3:uid="{00000000-0010-0000-0000-000001000000}" name="Data de início" dataCellStyle="Data"/>
    <tableColumn id="2" xr3:uid="{00000000-0010-0000-0000-000002000000}" name="Data de término" dataCellStyle="Data"/>
    <tableColumn id="3" xr3:uid="{00000000-0010-0000-0000-000003000000}" name="Tarefa"/>
    <tableColumn id="5" xr3:uid="{00000000-0010-0000-0000-000005000000}" name="Duração em dias">
      <calculatedColumnFormula>IFERROR(IF(LEN(Tarefas[[#This Row],[Data de início]])=0,"",(INT(Tarefas[[#This Row],[Data de término]])-INT(Tarefas[[#This Row],[Data de início]]))-(INT(Tarefas[[#This Row],[Data de início]])-INT(Tarefas[[#This Row],[Data de início]]))+1),"")</calculatedColumnFormula>
    </tableColumn>
  </tableColumns>
  <tableStyleInfo name="Date Tracking Gantt Chart"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Marcos" displayName="Marcos" ref="B5:E20" totalsRowShown="0">
  <autoFilter ref="B5:E20" xr:uid="{00000000-0009-0000-0100-000002000000}">
    <filterColumn colId="0" hiddenButton="1"/>
    <filterColumn colId="1" hiddenButton="1"/>
    <filterColumn colId="2" hiddenButton="1"/>
    <filterColumn colId="3" hiddenButton="1"/>
  </autoFilter>
  <sortState xmlns:xlrd2="http://schemas.microsoft.com/office/spreadsheetml/2017/richdata2" ref="B6:E16">
    <sortCondition ref="D6:D16"/>
  </sortState>
  <tableColumns count="4">
    <tableColumn id="5" xr3:uid="{00000000-0010-0000-0100-000005000000}" name="Nº" dataDxfId="14"/>
    <tableColumn id="3" xr3:uid="{00000000-0010-0000-0100-000003000000}" name="Posição" dataDxfId="13"/>
    <tableColumn id="1" xr3:uid="{00000000-0010-0000-0100-000001000000}" name="data" dataCellStyle="Data"/>
    <tableColumn id="2" xr3:uid="{00000000-0010-0000-0100-000002000000}" name="Marco"/>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DadosDeTarefaDinâmica" displayName="DadosDeTarefaDinâmica" ref="B14:E21" totalsRowShown="0">
  <autoFilter ref="B14:E21" xr:uid="{00000000-0009-0000-0100-000004000000}">
    <filterColumn colId="0" hiddenButton="1"/>
    <filterColumn colId="1" hiddenButton="1"/>
    <filterColumn colId="2" hiddenButton="1"/>
    <filterColumn colId="3" hiddenButton="1"/>
  </autoFilter>
  <tableColumns count="4">
    <tableColumn id="1" xr3:uid="{00000000-0010-0000-0200-000001000000}" name="Tarefas" dataDxfId="11">
      <calculatedColumnFormula>IFERROR(IF(LEN(OFFSET('Dados do gráfico'!$H6,IncrementoDeRolagem[incremento de rolagem],0,1,1))=0,"",IF(OR(OFFSET('Dados do gráfico'!$I6,IncrementoDeRolagem[incremento de rolagem],0,1,1)&gt;$B$12,AND(OFFSET('Dados do gráfico'!$I6,IncrementoDeRolagem[incremento de rolagem],0,1,1)&lt;=$B$12,OFFSET('Dados do gráfico'!$H6,IncrementoDeRolagem[incremento de rolagem],0,1,1)&gt;=($B$11-$D$11))),INDEX(Tarefas[],OFFSET('Dados do gráfico'!$G6,IncrementoDeRolagem[incremento de rolagem],0,1,1),4),"")),"")</calculatedColumnFormula>
    </tableColumn>
    <tableColumn id="2" xr3:uid="{00000000-0010-0000-0200-000002000000}" name="Data de início" dataCellStyle="Data">
      <calculatedColumnFormula>IFERROR(IF(LEN(DadosDeTarefaDinâmica[[#This Row],[Tarefas]])=0,$B$11,INDEX(Tarefas[],OFFSET('Dados do gráfico'!$G6,IncrementoDeRolagem[incremento de rolagem],0,1,1),2)),"")</calculatedColumnFormula>
    </tableColumn>
    <tableColumn id="3" xr3:uid="{00000000-0010-0000-0200-000003000000}" name="Duração da tarefa em dias" dataDxfId="10">
      <calculatedColumnFormula>IFERROR(IF(LEN(DadosDeTarefaDinâmica[[#This Row],[Tarefas]])=0,0,IF(AND('Dados do gráfico'!$H6&lt;=$B$12,'Dados do gráfico'!$I6&gt;=$B$12),ABS(OFFSET('Dados do gráfico'!$H6,IncrementoDeRolagem[incremento de rolagem],0,1,1)-$B$12)+1,OFFSET('Dados do gráfico'!$K6,IncrementoDeRolagem[incremento de rolagem],0,1,1))),"")</calculatedColumnFormula>
    </tableColumn>
    <tableColumn id="4" xr3:uid="{00000000-0010-0000-0200-000004000000}" name="posição" dataDxfId="9">
      <calculatedColumnFormula>IFERROR(IF(LEN(DadosDeTarefaDinâmica[[#This Row],[Tarefas]])=0,"",ROW($A1)),"")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DestaqueDeHoje" displayName="DestaqueDeHoje" ref="B3:C5" totalsRowShown="0">
  <autoFilter ref="B3:C5" xr:uid="{00000000-0009-0000-0100-000006000000}"/>
  <tableColumns count="2">
    <tableColumn id="1" xr3:uid="{00000000-0010-0000-0300-000001000000}" name="realçar hoje na coordenada x" dataDxfId="8">
      <calculatedColumnFormula>IFERROR(IF(TODAY()&lt;MIN(DadosDeTarefaDinâmica[Data de início]),MIN($B$11,MIN(DadosDeTarefaDinâmica[Data de início])),TODAY()),TODAY())</calculatedColumnFormula>
    </tableColumn>
    <tableColumn id="2" xr3:uid="{00000000-0010-0000-0300-000002000000}" name="coordenada y" dataDxfId="7">
      <calculatedColumnFormula>IFERROR(IF(Acompanhar_Hoje="Sim",IF(TODAY()&lt;MIN(DadosDeTarefaDinâmica[Data de início]),0,9),0),0)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DadosDeMarcoDinâmico" displayName="DadosDeMarcoDinâmico" ref="G17:I25" totalsRowShown="0">
  <autoFilter ref="G17:I25" xr:uid="{00000000-0009-0000-0100-000008000000}">
    <filterColumn colId="0" hiddenButton="1"/>
    <filterColumn colId="1" hiddenButton="1"/>
    <filterColumn colId="2" hiddenButton="1"/>
  </autoFilter>
  <tableColumns count="3">
    <tableColumn id="1" xr3:uid="{00000000-0010-0000-0400-000001000000}" name="Marcos" dataDxfId="6">
      <calculatedColumnFormula>IFERROR(IF(LEN('Dados do gráfico'!D6)=0,"",IF(AND('Dados do gráfico'!D6&lt;=$B$12,'Dados do gráfico'!D6&gt;=$B$11-$D$11),'Dados do gráfico'!E6,"")),"")</calculatedColumnFormula>
    </tableColumn>
    <tableColumn id="4" xr3:uid="{00000000-0010-0000-0400-000004000000}" name="Data" dataDxfId="5" dataCellStyle="Data">
      <calculatedColumnFormula>IFERROR(IF(LEN(DadosDeMarcoDinâmico[[#This Row],[Marcos]])=0,$B$12,'Dados do gráfico'!$D6),2)</calculatedColumnFormula>
    </tableColumn>
    <tableColumn id="5" xr3:uid="{00000000-0010-0000-0400-000005000000}" name="Linha de base" dataDxfId="4">
      <calculatedColumnFormula>IFERROR(IF(LEN(DadosDeMarcoDinâmico[[#This Row],[Marcos]])=0,"",'Dados do gráfico'!$C6),"")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IncrementoDeRolagem" displayName="IncrementoDeRolagem" ref="B7:B8" totalsRowShown="0" headerRowDxfId="3" dataDxfId="2">
  <autoFilter ref="B7:B8" xr:uid="{00000000-0009-0000-0100-000005000000}">
    <filterColumn colId="0" hiddenButton="1"/>
  </autoFilter>
  <tableColumns count="1">
    <tableColumn id="1" xr3:uid="{00000000-0010-0000-0500-000001000000}" name="incremento de rolagem" dataDxfId="1"/>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IntervaloDoGráfico" displayName="IntervaloDoGráfico" ref="B10:B12" totalsRowShown="0">
  <autoFilter ref="B10:B12" xr:uid="{00000000-0009-0000-0100-000009000000}"/>
  <tableColumns count="1">
    <tableColumn id="1" xr3:uid="{00000000-0010-0000-0600-000001000000}" name="Intervalo do gráfico" dataDxfId="0">
      <calculatedColumnFormula>IFERROR(IF(IncrementoDeRolagem[incremento de rolagem]=0,Data_Inicial,IF(Data_Inicial+IncrementoDeRolagem[incremento de rolagem]*7&lt;Data_Final,Data_Inicial+IncrementoDeRolagem[incremento de rolagem]*7,Data_Final-1)),"")</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Maturação" displayName="Maturação" ref="D10:D11" totalsRowShown="0">
  <autoFilter ref="D10:D11" xr:uid="{00000000-0009-0000-0100-000003000000}"/>
  <tableColumns count="1">
    <tableColumn id="1" xr3:uid="{00000000-0010-0000-0700-000001000000}" name="maturação"/>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3.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1">
    <pageSetUpPr fitToPage="1"/>
  </sheetPr>
  <dimension ref="A1:K63"/>
  <sheetViews>
    <sheetView showGridLines="0" tabSelected="1" topLeftCell="A22" workbookViewId="0">
      <selection activeCell="I39" sqref="I39"/>
    </sheetView>
  </sheetViews>
  <sheetFormatPr defaultRowHeight="15" x14ac:dyDescent="0.25"/>
  <cols>
    <col min="1" max="1" width="2.7109375" style="15" customWidth="1"/>
    <col min="2" max="2" width="10.5703125" customWidth="1"/>
    <col min="3" max="3" width="11.7109375" customWidth="1"/>
    <col min="4" max="4" width="14.5703125" customWidth="1"/>
    <col min="5" max="5" width="33.42578125" customWidth="1"/>
    <col min="6" max="6" width="2.7109375" customWidth="1"/>
    <col min="7" max="7" width="10.7109375" customWidth="1"/>
    <col min="8" max="8" width="18.7109375" customWidth="1"/>
    <col min="9" max="9" width="17.7109375" customWidth="1"/>
    <col min="10" max="10" width="58.7109375" bestFit="1" customWidth="1"/>
    <col min="11" max="11" width="9.28515625" customWidth="1"/>
  </cols>
  <sheetData>
    <row r="1" spans="1:11" ht="50.1" customHeight="1" x14ac:dyDescent="0.25">
      <c r="A1" s="14" t="s">
        <v>0</v>
      </c>
      <c r="B1" s="16" t="s">
        <v>6</v>
      </c>
    </row>
    <row r="2" spans="1:11" ht="15.75" x14ac:dyDescent="0.25">
      <c r="A2" s="15" t="s">
        <v>1</v>
      </c>
      <c r="B2" s="31" t="s">
        <v>7</v>
      </c>
      <c r="C2" s="31"/>
      <c r="D2" s="17" t="s">
        <v>11</v>
      </c>
    </row>
    <row r="3" spans="1:11" ht="35.1" customHeight="1" x14ac:dyDescent="0.3">
      <c r="A3" s="14" t="s">
        <v>2</v>
      </c>
      <c r="B3" s="9" t="s">
        <v>8</v>
      </c>
      <c r="G3" s="13" t="s">
        <v>14</v>
      </c>
    </row>
    <row r="4" spans="1:11" ht="77.25" customHeight="1" x14ac:dyDescent="0.25">
      <c r="A4" s="14" t="s">
        <v>3</v>
      </c>
      <c r="B4" s="19"/>
      <c r="C4" s="18"/>
      <c r="D4" s="18"/>
      <c r="E4" s="18"/>
      <c r="G4" s="19"/>
      <c r="H4" s="18"/>
      <c r="I4" s="18"/>
      <c r="J4" s="18"/>
      <c r="K4" s="18"/>
    </row>
    <row r="5" spans="1:11" ht="15" customHeight="1" x14ac:dyDescent="0.25">
      <c r="A5" s="14" t="s">
        <v>52</v>
      </c>
      <c r="B5" s="6" t="s">
        <v>9</v>
      </c>
      <c r="C5" s="6" t="s">
        <v>10</v>
      </c>
      <c r="D5" s="6" t="s">
        <v>12</v>
      </c>
      <c r="E5" s="6" t="s">
        <v>13</v>
      </c>
      <c r="G5" s="6" t="s">
        <v>9</v>
      </c>
      <c r="H5" s="6" t="s">
        <v>15</v>
      </c>
      <c r="I5" s="6" t="s">
        <v>16</v>
      </c>
      <c r="J5" s="6" t="s">
        <v>17</v>
      </c>
      <c r="K5" t="s">
        <v>18</v>
      </c>
    </row>
    <row r="6" spans="1:11" x14ac:dyDescent="0.25">
      <c r="A6" s="14"/>
      <c r="B6" s="11">
        <v>1</v>
      </c>
      <c r="C6" s="21">
        <v>3</v>
      </c>
      <c r="D6" s="22">
        <v>44186</v>
      </c>
      <c r="E6" s="6" t="s">
        <v>54</v>
      </c>
      <c r="F6" s="12"/>
      <c r="G6" s="11">
        <v>1</v>
      </c>
      <c r="H6" s="22">
        <v>44185</v>
      </c>
      <c r="I6" s="22">
        <v>44192</v>
      </c>
      <c r="J6" s="7" t="s">
        <v>55</v>
      </c>
      <c r="K6" s="25">
        <f>IFERROR(IF(LEN(Tarefas[[#This Row],[Data de início]])=0,"",(INT(Tarefas[[#This Row],[Data de término]])-INT(Tarefas[[#This Row],[Data de início]]))-(INT(Tarefas[[#This Row],[Data de início]])-INT(Tarefas[[#This Row],[Data de início]]))+1),"")</f>
        <v>8</v>
      </c>
    </row>
    <row r="7" spans="1:11" x14ac:dyDescent="0.25">
      <c r="B7" s="11">
        <v>2</v>
      </c>
      <c r="C7" s="21">
        <v>1</v>
      </c>
      <c r="D7" s="22">
        <v>44195</v>
      </c>
      <c r="E7" s="6" t="s">
        <v>58</v>
      </c>
      <c r="G7" s="11">
        <v>2</v>
      </c>
      <c r="H7" s="22">
        <v>44195</v>
      </c>
      <c r="I7" s="22">
        <v>44205</v>
      </c>
      <c r="J7" s="7" t="s">
        <v>56</v>
      </c>
      <c r="K7" s="25">
        <f>IFERROR(IF(LEN(Tarefas[[#This Row],[Data de início]])=0,"",(INT(Tarefas[[#This Row],[Data de término]])-INT(Tarefas[[#This Row],[Data de início]]))-(INT(Tarefas[[#This Row],[Data de início]])-INT(Tarefas[[#This Row],[Data de início]]))+1),"")</f>
        <v>11</v>
      </c>
    </row>
    <row r="8" spans="1:11" x14ac:dyDescent="0.25">
      <c r="B8" s="11">
        <v>3</v>
      </c>
      <c r="C8" s="21">
        <v>3</v>
      </c>
      <c r="D8" s="22">
        <v>44232</v>
      </c>
      <c r="E8" s="6" t="s">
        <v>59</v>
      </c>
      <c r="G8" s="11">
        <v>3</v>
      </c>
      <c r="H8" s="22">
        <v>44195</v>
      </c>
      <c r="I8" s="22">
        <f>Tarefas[[#This Row],[Data de início]]</f>
        <v>44195</v>
      </c>
      <c r="J8" s="7" t="s">
        <v>57</v>
      </c>
      <c r="K8" s="25">
        <f>IFERROR(IF(LEN(Tarefas[[#This Row],[Data de início]])=0,"",(INT(Tarefas[[#This Row],[Data de término]])-INT(Tarefas[[#This Row],[Data de início]]))-(INT(Tarefas[[#This Row],[Data de início]])-INT(Tarefas[[#This Row],[Data de início]]))+1),"")</f>
        <v>1</v>
      </c>
    </row>
    <row r="9" spans="1:11" x14ac:dyDescent="0.25">
      <c r="B9" s="11">
        <v>4</v>
      </c>
      <c r="C9" s="21">
        <v>1</v>
      </c>
      <c r="D9" s="22">
        <v>44239</v>
      </c>
      <c r="E9" s="6" t="s">
        <v>60</v>
      </c>
      <c r="G9" s="11">
        <v>4</v>
      </c>
      <c r="H9" s="22">
        <v>44206</v>
      </c>
      <c r="I9" s="22">
        <v>44211</v>
      </c>
      <c r="J9" s="7" t="s">
        <v>67</v>
      </c>
      <c r="K9" s="25">
        <f>IFERROR(IF(LEN(Tarefas[[#This Row],[Data de início]])=0,"",(INT(Tarefas[[#This Row],[Data de término]])-INT(Tarefas[[#This Row],[Data de início]]))-(INT(Tarefas[[#This Row],[Data de início]])-INT(Tarefas[[#This Row],[Data de início]]))+1),"")</f>
        <v>6</v>
      </c>
    </row>
    <row r="10" spans="1:11" x14ac:dyDescent="0.25">
      <c r="B10" s="11">
        <v>5</v>
      </c>
      <c r="C10" s="21">
        <v>3</v>
      </c>
      <c r="D10" s="22">
        <v>44270</v>
      </c>
      <c r="E10" s="6" t="s">
        <v>61</v>
      </c>
      <c r="G10" s="11">
        <v>5</v>
      </c>
      <c r="H10" s="22">
        <v>44207</v>
      </c>
      <c r="I10" s="22">
        <v>44212</v>
      </c>
      <c r="J10" s="7" t="s">
        <v>69</v>
      </c>
      <c r="K10" s="25">
        <f>IFERROR(IF(LEN(Tarefas[[#This Row],[Data de início]])=0,"",(INT(Tarefas[[#This Row],[Data de término]])-INT(Tarefas[[#This Row],[Data de início]]))-(INT(Tarefas[[#This Row],[Data de início]])-INT(Tarefas[[#This Row],[Data de início]]))+1),"")</f>
        <v>6</v>
      </c>
    </row>
    <row r="11" spans="1:11" x14ac:dyDescent="0.25">
      <c r="B11" s="11">
        <v>6</v>
      </c>
      <c r="C11" s="21">
        <v>1</v>
      </c>
      <c r="D11" s="22">
        <v>44271</v>
      </c>
      <c r="E11" s="6" t="s">
        <v>62</v>
      </c>
      <c r="G11" s="11">
        <v>6</v>
      </c>
      <c r="H11" s="22">
        <f>H8+10</f>
        <v>44205</v>
      </c>
      <c r="I11" s="22">
        <f>H11</f>
        <v>44205</v>
      </c>
      <c r="J11" s="7" t="s">
        <v>57</v>
      </c>
      <c r="K11" s="25">
        <f>IFERROR(IF(LEN(Tarefas[[#This Row],[Data de início]])=0,"",(INT(Tarefas[[#This Row],[Data de término]])-INT(Tarefas[[#This Row],[Data de início]]))-(INT(Tarefas[[#This Row],[Data de início]])-INT(Tarefas[[#This Row],[Data de início]]))+1),"")</f>
        <v>1</v>
      </c>
    </row>
    <row r="12" spans="1:11" x14ac:dyDescent="0.25">
      <c r="B12" s="11"/>
      <c r="C12" s="21"/>
      <c r="D12" s="22"/>
      <c r="E12" s="6"/>
      <c r="G12" s="11">
        <v>7</v>
      </c>
      <c r="H12" s="22">
        <v>44210</v>
      </c>
      <c r="I12" s="22">
        <v>44225</v>
      </c>
      <c r="J12" s="7" t="s">
        <v>69</v>
      </c>
      <c r="K12" s="25">
        <f>IFERROR(IF(LEN(Tarefas[[#This Row],[Data de início]])=0,"",(INT(Tarefas[[#This Row],[Data de término]])-INT(Tarefas[[#This Row],[Data de início]]))-(INT(Tarefas[[#This Row],[Data de início]])-INT(Tarefas[[#This Row],[Data de início]]))+1),"")</f>
        <v>16</v>
      </c>
    </row>
    <row r="13" spans="1:11" x14ac:dyDescent="0.25">
      <c r="B13" s="11"/>
      <c r="C13" s="21"/>
      <c r="D13" s="22"/>
      <c r="E13" s="6"/>
      <c r="G13" s="11">
        <v>8</v>
      </c>
      <c r="H13" s="22">
        <v>44221</v>
      </c>
      <c r="I13" s="22">
        <v>44225</v>
      </c>
      <c r="J13" s="7" t="s">
        <v>70</v>
      </c>
      <c r="K13" s="25">
        <f>IFERROR(IF(LEN(Tarefas[[#This Row],[Data de início]])=0,"",(INT(Tarefas[[#This Row],[Data de término]])-INT(Tarefas[[#This Row],[Data de início]]))-(INT(Tarefas[[#This Row],[Data de início]])-INT(Tarefas[[#This Row],[Data de início]]))+1),"")</f>
        <v>5</v>
      </c>
    </row>
    <row r="14" spans="1:11" x14ac:dyDescent="0.25">
      <c r="B14" s="11"/>
      <c r="C14" s="21"/>
      <c r="D14" s="22"/>
      <c r="E14" s="6"/>
      <c r="G14" s="11">
        <f>G13+1</f>
        <v>9</v>
      </c>
      <c r="H14" s="22">
        <f>H11+11</f>
        <v>44216</v>
      </c>
      <c r="I14" s="22">
        <f>Tarefas[[#This Row],[Data de início]]</f>
        <v>44216</v>
      </c>
      <c r="J14" s="7" t="s">
        <v>57</v>
      </c>
      <c r="K14" s="25">
        <f>IFERROR(IF(LEN(Tarefas[[#This Row],[Data de início]])=0,"",(INT(Tarefas[[#This Row],[Data de término]])-INT(Tarefas[[#This Row],[Data de início]]))-(INT(Tarefas[[#This Row],[Data de início]])-INT(Tarefas[[#This Row],[Data de início]]))+1),"")</f>
        <v>1</v>
      </c>
    </row>
    <row r="15" spans="1:11" x14ac:dyDescent="0.25">
      <c r="B15" s="11"/>
      <c r="C15" s="21"/>
      <c r="D15" s="22"/>
      <c r="E15" s="6"/>
      <c r="G15" s="11">
        <f t="shared" ref="G15:G39" si="0">G14+1</f>
        <v>10</v>
      </c>
      <c r="H15" s="24">
        <v>44225</v>
      </c>
      <c r="I15" s="24">
        <v>44232</v>
      </c>
      <c r="J15" t="s">
        <v>74</v>
      </c>
      <c r="K15" s="25">
        <f>IFERROR(IF(LEN(Tarefas[[#This Row],[Data de início]])=0,"",(INT(Tarefas[[#This Row],[Data de término]])-INT(Tarefas[[#This Row],[Data de início]]))-(INT(Tarefas[[#This Row],[Data de início]])-INT(Tarefas[[#This Row],[Data de início]]))+1),"")</f>
        <v>8</v>
      </c>
    </row>
    <row r="16" spans="1:11" x14ac:dyDescent="0.25">
      <c r="B16" s="11"/>
      <c r="C16" s="21"/>
      <c r="D16" s="22"/>
      <c r="E16" s="6"/>
      <c r="G16" s="11">
        <f t="shared" si="0"/>
        <v>11</v>
      </c>
      <c r="H16" s="24">
        <v>44222</v>
      </c>
      <c r="I16" s="24">
        <v>44225</v>
      </c>
      <c r="J16" t="s">
        <v>71</v>
      </c>
      <c r="K16" s="25">
        <f>IFERROR(IF(LEN(Tarefas[[#This Row],[Data de início]])=0,"",(INT(Tarefas[[#This Row],[Data de término]])-INT(Tarefas[[#This Row],[Data de início]]))-(INT(Tarefas[[#This Row],[Data de início]])-INT(Tarefas[[#This Row],[Data de início]]))+1),"")</f>
        <v>4</v>
      </c>
    </row>
    <row r="17" spans="1:11" x14ac:dyDescent="0.25">
      <c r="B17" s="11"/>
      <c r="C17" s="21"/>
      <c r="D17" s="22"/>
      <c r="E17" s="6"/>
      <c r="G17" s="11">
        <f>G16+1</f>
        <v>12</v>
      </c>
      <c r="H17" s="24">
        <v>44223</v>
      </c>
      <c r="I17" s="24">
        <v>44228</v>
      </c>
      <c r="J17" t="s">
        <v>71</v>
      </c>
      <c r="K17" s="25">
        <f>IFERROR(IF(LEN(Tarefas[[#This Row],[Data de início]])=0,"",(INT(Tarefas[[#This Row],[Data de término]])-INT(Tarefas[[#This Row],[Data de início]]))-(INT(Tarefas[[#This Row],[Data de início]])-INT(Tarefas[[#This Row],[Data de início]]))+1),"")</f>
        <v>6</v>
      </c>
    </row>
    <row r="18" spans="1:11" x14ac:dyDescent="0.25">
      <c r="B18" s="11"/>
      <c r="C18" s="21"/>
      <c r="D18" s="22"/>
      <c r="E18" s="6"/>
      <c r="G18" s="11">
        <f t="shared" si="0"/>
        <v>13</v>
      </c>
      <c r="H18" s="22">
        <v>44228</v>
      </c>
      <c r="I18" s="24">
        <v>44232</v>
      </c>
      <c r="J18" t="s">
        <v>76</v>
      </c>
      <c r="K18" s="25">
        <f>IFERROR(IF(LEN(Tarefas[[#This Row],[Data de início]])=0,"",(INT(Tarefas[[#This Row],[Data de término]])-INT(Tarefas[[#This Row],[Data de início]]))-(INT(Tarefas[[#This Row],[Data de início]])-INT(Tarefas[[#This Row],[Data de início]]))+1),"")</f>
        <v>5</v>
      </c>
    </row>
    <row r="19" spans="1:11" x14ac:dyDescent="0.25">
      <c r="B19" s="11"/>
      <c r="C19" s="21"/>
      <c r="D19" s="22"/>
      <c r="E19" s="6"/>
      <c r="G19" s="11">
        <f t="shared" si="0"/>
        <v>14</v>
      </c>
      <c r="H19" s="22">
        <f>H14+9</f>
        <v>44225</v>
      </c>
      <c r="I19" s="22">
        <f>Tarefas[[#This Row],[Data de início]]</f>
        <v>44225</v>
      </c>
      <c r="J19" s="7" t="s">
        <v>57</v>
      </c>
      <c r="K19" s="25">
        <f>IFERROR(IF(LEN(Tarefas[[#This Row],[Data de início]])=0,"",(INT(Tarefas[[#This Row],[Data de término]])-INT(Tarefas[[#This Row],[Data de início]]))-(INT(Tarefas[[#This Row],[Data de início]])-INT(Tarefas[[#This Row],[Data de início]]))+1),"")</f>
        <v>1</v>
      </c>
    </row>
    <row r="20" spans="1:11" x14ac:dyDescent="0.25">
      <c r="B20" s="11"/>
      <c r="C20" s="21"/>
      <c r="D20" s="22"/>
      <c r="E20" s="6"/>
      <c r="G20" s="11">
        <f t="shared" si="0"/>
        <v>15</v>
      </c>
      <c r="H20" s="24">
        <v>44231</v>
      </c>
      <c r="I20" s="24">
        <v>44232</v>
      </c>
      <c r="J20" t="s">
        <v>72</v>
      </c>
      <c r="K20" s="25">
        <f>IFERROR(IF(LEN(Tarefas[[#This Row],[Data de início]])=0,"",(INT(Tarefas[[#This Row],[Data de término]])-INT(Tarefas[[#This Row],[Data de início]]))-(INT(Tarefas[[#This Row],[Data de início]])-INT(Tarefas[[#This Row],[Data de início]]))+1),"")</f>
        <v>2</v>
      </c>
    </row>
    <row r="21" spans="1:11" x14ac:dyDescent="0.25">
      <c r="A21" s="15" t="s">
        <v>4</v>
      </c>
      <c r="B21" s="5"/>
      <c r="C21" s="5"/>
      <c r="D21" s="5"/>
      <c r="E21" s="5"/>
      <c r="G21" s="11">
        <f t="shared" si="0"/>
        <v>16</v>
      </c>
      <c r="H21" s="24">
        <v>44231</v>
      </c>
      <c r="I21" s="24">
        <v>44231</v>
      </c>
      <c r="J21" t="s">
        <v>68</v>
      </c>
      <c r="K21" s="25">
        <f>IFERROR(IF(LEN(Tarefas[[#This Row],[Data de início]])=0,"",(INT(Tarefas[[#This Row],[Data de término]])-INT(Tarefas[[#This Row],[Data de início]]))-(INT(Tarefas[[#This Row],[Data de início]])-INT(Tarefas[[#This Row],[Data de início]]))+1),"")</f>
        <v>1</v>
      </c>
    </row>
    <row r="22" spans="1:11" x14ac:dyDescent="0.25">
      <c r="G22" s="11">
        <f t="shared" si="0"/>
        <v>17</v>
      </c>
      <c r="H22" s="24">
        <v>44232</v>
      </c>
      <c r="I22" s="24">
        <f>Tarefas[[#This Row],[Data de início]]</f>
        <v>44232</v>
      </c>
      <c r="J22" s="29" t="s">
        <v>59</v>
      </c>
      <c r="K22" s="25">
        <f>IFERROR(IF(LEN(Tarefas[[#This Row],[Data de início]])=0,"",(INT(Tarefas[[#This Row],[Data de término]])-INT(Tarefas[[#This Row],[Data de início]]))-(INT(Tarefas[[#This Row],[Data de início]])-INT(Tarefas[[#This Row],[Data de início]]))+1),"")</f>
        <v>1</v>
      </c>
    </row>
    <row r="23" spans="1:11" x14ac:dyDescent="0.25">
      <c r="G23" s="11">
        <f t="shared" si="0"/>
        <v>18</v>
      </c>
      <c r="H23" s="24">
        <v>44232</v>
      </c>
      <c r="I23" s="24">
        <v>44236</v>
      </c>
      <c r="J23" t="s">
        <v>67</v>
      </c>
      <c r="K23" s="25">
        <f>IFERROR(IF(LEN(Tarefas[[#This Row],[Data de início]])=0,"",(INT(Tarefas[[#This Row],[Data de término]])-INT(Tarefas[[#This Row],[Data de início]]))-(INT(Tarefas[[#This Row],[Data de início]])-INT(Tarefas[[#This Row],[Data de início]]))+1),"")</f>
        <v>5</v>
      </c>
    </row>
    <row r="24" spans="1:11" x14ac:dyDescent="0.25">
      <c r="G24" s="11">
        <f t="shared" si="0"/>
        <v>19</v>
      </c>
      <c r="H24" s="24">
        <v>44235</v>
      </c>
      <c r="I24" s="24">
        <v>44237</v>
      </c>
      <c r="J24" t="s">
        <v>73</v>
      </c>
      <c r="K24" s="25">
        <f>IFERROR(IF(LEN(Tarefas[[#This Row],[Data de início]])=0,"",(INT(Tarefas[[#This Row],[Data de término]])-INT(Tarefas[[#This Row],[Data de início]]))-(INT(Tarefas[[#This Row],[Data de início]])-INT(Tarefas[[#This Row],[Data de início]]))+1),"")</f>
        <v>3</v>
      </c>
    </row>
    <row r="25" spans="1:11" x14ac:dyDescent="0.25">
      <c r="G25" s="11">
        <f t="shared" si="0"/>
        <v>20</v>
      </c>
      <c r="H25" s="24">
        <v>44237</v>
      </c>
      <c r="I25" s="24">
        <v>44239</v>
      </c>
      <c r="J25" t="s">
        <v>74</v>
      </c>
      <c r="K25" s="25">
        <f>IFERROR(IF(LEN(Tarefas[[#This Row],[Data de início]])=0,"",(INT(Tarefas[[#This Row],[Data de término]])-INT(Tarefas[[#This Row],[Data de início]]))-(INT(Tarefas[[#This Row],[Data de início]])-INT(Tarefas[[#This Row],[Data de início]]))+1),"")</f>
        <v>3</v>
      </c>
    </row>
    <row r="26" spans="1:11" x14ac:dyDescent="0.25">
      <c r="G26" s="11">
        <f t="shared" si="0"/>
        <v>21</v>
      </c>
      <c r="H26" s="24">
        <v>44239</v>
      </c>
      <c r="I26" s="24">
        <v>44244</v>
      </c>
      <c r="J26" t="s">
        <v>64</v>
      </c>
      <c r="K26" s="25">
        <f>IFERROR(IF(LEN(Tarefas[[#This Row],[Data de início]])=0,"",(INT(Tarefas[[#This Row],[Data de término]])-INT(Tarefas[[#This Row],[Data de início]]))-(INT(Tarefas[[#This Row],[Data de início]])-INT(Tarefas[[#This Row],[Data de início]]))+1),"")</f>
        <v>6</v>
      </c>
    </row>
    <row r="27" spans="1:11" x14ac:dyDescent="0.25">
      <c r="G27" s="11">
        <f t="shared" si="0"/>
        <v>22</v>
      </c>
      <c r="H27" s="22">
        <f>H19+15</f>
        <v>44240</v>
      </c>
      <c r="I27" s="22">
        <f>Tarefas[[#This Row],[Data de início]]</f>
        <v>44240</v>
      </c>
      <c r="J27" s="7" t="s">
        <v>57</v>
      </c>
      <c r="K27" s="25">
        <f>IFERROR(IF(LEN(Tarefas[[#This Row],[Data de início]])=0,"",(INT(Tarefas[[#This Row],[Data de término]])-INT(Tarefas[[#This Row],[Data de início]]))-(INT(Tarefas[[#This Row],[Data de início]])-INT(Tarefas[[#This Row],[Data de início]]))+1),"")</f>
        <v>1</v>
      </c>
    </row>
    <row r="28" spans="1:11" x14ac:dyDescent="0.25">
      <c r="G28" s="11">
        <f t="shared" si="0"/>
        <v>23</v>
      </c>
      <c r="H28" s="22">
        <v>44245</v>
      </c>
      <c r="I28" s="22">
        <v>44256</v>
      </c>
      <c r="J28" t="s">
        <v>75</v>
      </c>
      <c r="K28" s="25">
        <f>IFERROR(IF(LEN(Tarefas[[#This Row],[Data de início]])=0,"",(INT(Tarefas[[#This Row],[Data de término]])-INT(Tarefas[[#This Row],[Data de início]]))-(INT(Tarefas[[#This Row],[Data de início]])-INT(Tarefas[[#This Row],[Data de início]]))+1),"")</f>
        <v>12</v>
      </c>
    </row>
    <row r="29" spans="1:11" x14ac:dyDescent="0.25">
      <c r="G29" s="11">
        <f t="shared" si="0"/>
        <v>24</v>
      </c>
      <c r="H29" s="22">
        <v>44245</v>
      </c>
      <c r="I29" s="22">
        <v>44250</v>
      </c>
      <c r="J29" t="s">
        <v>75</v>
      </c>
      <c r="K29" s="25">
        <f>IFERROR(IF(LEN(Tarefas[[#This Row],[Data de início]])=0,"",(INT(Tarefas[[#This Row],[Data de término]])-INT(Tarefas[[#This Row],[Data de início]]))-(INT(Tarefas[[#This Row],[Data de início]])-INT(Tarefas[[#This Row],[Data de início]]))+1),"")</f>
        <v>6</v>
      </c>
    </row>
    <row r="30" spans="1:11" x14ac:dyDescent="0.25">
      <c r="G30" s="11">
        <f>G29+1</f>
        <v>25</v>
      </c>
      <c r="H30" s="22">
        <v>44246</v>
      </c>
      <c r="I30" s="22">
        <v>44251</v>
      </c>
      <c r="J30" t="s">
        <v>77</v>
      </c>
      <c r="K30" s="25">
        <f>IFERROR(IF(LEN(Tarefas[[#This Row],[Data de início]])=0,"",(INT(Tarefas[[#This Row],[Data de término]])-INT(Tarefas[[#This Row],[Data de início]]))-(INT(Tarefas[[#This Row],[Data de início]])-INT(Tarefas[[#This Row],[Data de início]]))+1),"")</f>
        <v>6</v>
      </c>
    </row>
    <row r="31" spans="1:11" x14ac:dyDescent="0.25">
      <c r="G31" s="11">
        <f>G30+1</f>
        <v>26</v>
      </c>
      <c r="H31" s="22">
        <f>H27+11</f>
        <v>44251</v>
      </c>
      <c r="I31" s="22">
        <f>Tarefas[[#This Row],[Data de início]]</f>
        <v>44251</v>
      </c>
      <c r="J31" t="s">
        <v>57</v>
      </c>
      <c r="K31" s="25">
        <f>IFERROR(IF(LEN(Tarefas[[#This Row],[Data de início]])=0,"",(INT(Tarefas[[#This Row],[Data de término]])-INT(Tarefas[[#This Row],[Data de início]]))-(INT(Tarefas[[#This Row],[Data de início]])-INT(Tarefas[[#This Row],[Data de início]]))+1),"")</f>
        <v>1</v>
      </c>
    </row>
    <row r="32" spans="1:11" x14ac:dyDescent="0.25">
      <c r="G32" s="11">
        <f t="shared" si="0"/>
        <v>27</v>
      </c>
      <c r="H32" s="24">
        <v>44256</v>
      </c>
      <c r="I32" s="24">
        <v>44260</v>
      </c>
      <c r="J32" t="s">
        <v>79</v>
      </c>
      <c r="K32" s="25">
        <f>IFERROR(IF(LEN(Tarefas[[#This Row],[Data de início]])=0,"",(INT(Tarefas[[#This Row],[Data de término]])-INT(Tarefas[[#This Row],[Data de início]]))-(INT(Tarefas[[#This Row],[Data de início]])-INT(Tarefas[[#This Row],[Data de início]]))+1),"")</f>
        <v>5</v>
      </c>
    </row>
    <row r="33" spans="7:11" x14ac:dyDescent="0.25">
      <c r="G33" s="11">
        <f t="shared" si="0"/>
        <v>28</v>
      </c>
      <c r="H33" s="24">
        <v>44256</v>
      </c>
      <c r="I33" s="24">
        <v>44258</v>
      </c>
      <c r="J33" t="s">
        <v>80</v>
      </c>
      <c r="K33" s="25">
        <f>IFERROR(IF(LEN(Tarefas[[#This Row],[Data de início]])=0,"",(INT(Tarefas[[#This Row],[Data de término]])-INT(Tarefas[[#This Row],[Data de início]]))-(INT(Tarefas[[#This Row],[Data de início]])-INT(Tarefas[[#This Row],[Data de início]]))+1),"")</f>
        <v>3</v>
      </c>
    </row>
    <row r="34" spans="7:11" x14ac:dyDescent="0.25">
      <c r="G34" s="11">
        <f t="shared" si="0"/>
        <v>29</v>
      </c>
      <c r="H34" s="24">
        <v>44257</v>
      </c>
      <c r="I34" s="24">
        <v>44258</v>
      </c>
      <c r="J34" t="s">
        <v>78</v>
      </c>
      <c r="K34" s="25">
        <f>IFERROR(IF(LEN(Tarefas[[#This Row],[Data de início]])=0,"",(INT(Tarefas[[#This Row],[Data de término]])-INT(Tarefas[[#This Row],[Data de início]]))-(INT(Tarefas[[#This Row],[Data de início]])-INT(Tarefas[[#This Row],[Data de início]]))+1),"")</f>
        <v>2</v>
      </c>
    </row>
    <row r="35" spans="7:11" x14ac:dyDescent="0.25">
      <c r="G35" s="11">
        <f t="shared" si="0"/>
        <v>30</v>
      </c>
      <c r="H35" s="22">
        <f>H31+6</f>
        <v>44257</v>
      </c>
      <c r="I35" s="22">
        <f>Tarefas[[#This Row],[Data de início]]</f>
        <v>44257</v>
      </c>
      <c r="J35" s="7" t="s">
        <v>57</v>
      </c>
      <c r="K35" s="25">
        <f>IFERROR(IF(LEN(Tarefas[[#This Row],[Data de início]])=0,"",(INT(Tarefas[[#This Row],[Data de término]])-INT(Tarefas[[#This Row],[Data de início]]))-(INT(Tarefas[[#This Row],[Data de início]])-INT(Tarefas[[#This Row],[Data de início]]))+1),"")</f>
        <v>1</v>
      </c>
    </row>
    <row r="36" spans="7:11" x14ac:dyDescent="0.25">
      <c r="G36" s="11">
        <f t="shared" si="0"/>
        <v>31</v>
      </c>
      <c r="H36" s="22">
        <f>I34</f>
        <v>44258</v>
      </c>
      <c r="I36" s="22">
        <v>44259</v>
      </c>
      <c r="J36" s="7" t="s">
        <v>65</v>
      </c>
      <c r="K36" s="25">
        <f>IFERROR(IF(LEN(Tarefas[[#This Row],[Data de início]])=0,"",(INT(Tarefas[[#This Row],[Data de término]])-INT(Tarefas[[#This Row],[Data de início]]))-(INT(Tarefas[[#This Row],[Data de início]])-INT(Tarefas[[#This Row],[Data de início]]))+1),"")</f>
        <v>2</v>
      </c>
    </row>
    <row r="37" spans="7:11" x14ac:dyDescent="0.25">
      <c r="G37" s="11">
        <f t="shared" si="0"/>
        <v>32</v>
      </c>
      <c r="H37" s="22">
        <v>44258</v>
      </c>
      <c r="I37" s="22">
        <v>44259</v>
      </c>
      <c r="J37" s="7" t="s">
        <v>66</v>
      </c>
      <c r="K37" s="25">
        <f>IFERROR(IF(LEN(Tarefas[[#This Row],[Data de início]])=0,"",(INT(Tarefas[[#This Row],[Data de término]])-INT(Tarefas[[#This Row],[Data de início]]))-(INT(Tarefas[[#This Row],[Data de início]])-INT(Tarefas[[#This Row],[Data de início]]))+1),"")</f>
        <v>2</v>
      </c>
    </row>
    <row r="38" spans="7:11" x14ac:dyDescent="0.25">
      <c r="G38" s="11">
        <f t="shared" si="0"/>
        <v>33</v>
      </c>
      <c r="H38" s="22">
        <v>44258</v>
      </c>
      <c r="I38" s="22">
        <f>Tarefas[[#This Row],[Data de início]]</f>
        <v>44258</v>
      </c>
      <c r="J38" s="30" t="s">
        <v>61</v>
      </c>
      <c r="K38" s="25">
        <f>IFERROR(IF(LEN(Tarefas[[#This Row],[Data de início]])=0,"",(INT(Tarefas[[#This Row],[Data de término]])-INT(Tarefas[[#This Row],[Data de início]]))-(INT(Tarefas[[#This Row],[Data de início]])-INT(Tarefas[[#This Row],[Data de início]]))+1),"")</f>
        <v>1</v>
      </c>
    </row>
    <row r="39" spans="7:11" x14ac:dyDescent="0.25">
      <c r="G39" s="11">
        <f t="shared" si="0"/>
        <v>34</v>
      </c>
      <c r="H39" s="22">
        <f>H38+1</f>
        <v>44259</v>
      </c>
      <c r="I39" s="22">
        <v>44260</v>
      </c>
      <c r="J39" s="7" t="s">
        <v>63</v>
      </c>
      <c r="K39" s="25">
        <f>IFERROR(IF(LEN(Tarefas[[#This Row],[Data de início]])=0,"",(INT(Tarefas[[#This Row],[Data de término]])-INT(Tarefas[[#This Row],[Data de início]]))-(INT(Tarefas[[#This Row],[Data de início]])-INT(Tarefas[[#This Row],[Data de início]]))+1),"")</f>
        <v>2</v>
      </c>
    </row>
    <row r="40" spans="7:11" x14ac:dyDescent="0.25">
      <c r="G40" s="11"/>
      <c r="H40" s="22"/>
      <c r="I40" s="22"/>
      <c r="J40" s="7"/>
      <c r="K40" s="25" t="str">
        <f>IFERROR(IF(LEN(Tarefas[[#This Row],[Data de início]])=0,"",(INT(Tarefas[[#This Row],[Data de término]])-INT(Tarefas[[#This Row],[Data de início]]))-(INT(Tarefas[[#This Row],[Data de início]])-INT(Tarefas[[#This Row],[Data de início]]))+1),"")</f>
        <v/>
      </c>
    </row>
    <row r="41" spans="7:11" x14ac:dyDescent="0.25">
      <c r="G41" s="11"/>
      <c r="H41" s="22"/>
      <c r="I41" s="22"/>
      <c r="J41" s="7"/>
      <c r="K41" s="25" t="str">
        <f>IFERROR(IF(LEN(Tarefas[[#This Row],[Data de início]])=0,"",(INT(Tarefas[[#This Row],[Data de término]])-INT(Tarefas[[#This Row],[Data de início]]))-(INT(Tarefas[[#This Row],[Data de início]])-INT(Tarefas[[#This Row],[Data de início]]))+1),"")</f>
        <v/>
      </c>
    </row>
    <row r="42" spans="7:11" x14ac:dyDescent="0.25">
      <c r="G42" s="11"/>
      <c r="H42" s="22"/>
      <c r="I42" s="22"/>
      <c r="J42" s="7"/>
      <c r="K42" s="25" t="str">
        <f>IFERROR(IF(LEN(Tarefas[[#This Row],[Data de início]])=0,"",(INT(Tarefas[[#This Row],[Data de término]])-INT(Tarefas[[#This Row],[Data de início]]))-(INT(Tarefas[[#This Row],[Data de início]])-INT(Tarefas[[#This Row],[Data de início]]))+1),"")</f>
        <v/>
      </c>
    </row>
    <row r="43" spans="7:11" x14ac:dyDescent="0.25">
      <c r="G43" s="11"/>
      <c r="H43" s="22"/>
      <c r="I43" s="22"/>
      <c r="J43" s="7"/>
      <c r="K43" s="25" t="str">
        <f>IFERROR(IF(LEN(Tarefas[[#This Row],[Data de início]])=0,"",(INT(Tarefas[[#This Row],[Data de término]])-INT(Tarefas[[#This Row],[Data de início]]))-(INT(Tarefas[[#This Row],[Data de início]])-INT(Tarefas[[#This Row],[Data de início]]))+1),"")</f>
        <v/>
      </c>
    </row>
    <row r="44" spans="7:11" x14ac:dyDescent="0.25">
      <c r="G44" s="11"/>
      <c r="H44" s="22"/>
      <c r="I44" s="22"/>
      <c r="J44" s="7"/>
      <c r="K44" s="25" t="str">
        <f>IFERROR(IF(LEN(Tarefas[[#This Row],[Data de início]])=0,"",(INT(Tarefas[[#This Row],[Data de término]])-INT(Tarefas[[#This Row],[Data de início]]))-(INT(Tarefas[[#This Row],[Data de início]])-INT(Tarefas[[#This Row],[Data de início]]))+1),"")</f>
        <v/>
      </c>
    </row>
    <row r="45" spans="7:11" x14ac:dyDescent="0.25">
      <c r="G45" s="11"/>
      <c r="H45" s="22"/>
      <c r="I45" s="22"/>
      <c r="J45" s="7"/>
      <c r="K45" s="25" t="str">
        <f>IFERROR(IF(LEN(Tarefas[[#This Row],[Data de início]])=0,"",(INT(Tarefas[[#This Row],[Data de término]])-INT(Tarefas[[#This Row],[Data de início]]))-(INT(Tarefas[[#This Row],[Data de início]])-INT(Tarefas[[#This Row],[Data de início]]))+1),"")</f>
        <v/>
      </c>
    </row>
    <row r="46" spans="7:11" x14ac:dyDescent="0.25">
      <c r="G46" s="11"/>
      <c r="H46" s="22"/>
      <c r="I46" s="22"/>
      <c r="J46" s="7"/>
      <c r="K46" s="25" t="str">
        <f>IFERROR(IF(LEN(Tarefas[[#This Row],[Data de início]])=0,"",(INT(Tarefas[[#This Row],[Data de término]])-INT(Tarefas[[#This Row],[Data de início]]))-(INT(Tarefas[[#This Row],[Data de início]])-INT(Tarefas[[#This Row],[Data de início]]))+1),"")</f>
        <v/>
      </c>
    </row>
    <row r="47" spans="7:11" x14ac:dyDescent="0.25">
      <c r="G47" s="5"/>
      <c r="H47" s="5"/>
      <c r="I47" s="5"/>
      <c r="J47" s="5"/>
    </row>
    <row r="63" spans="1:1" x14ac:dyDescent="0.25">
      <c r="A63" s="15" t="s">
        <v>5</v>
      </c>
    </row>
  </sheetData>
  <mergeCells count="1">
    <mergeCell ref="B2:C2"/>
  </mergeCells>
  <dataValidations count="1">
    <dataValidation type="list" allowBlank="1" showInputMessage="1" sqref="D2" xr:uid="{00000000-0002-0000-0000-000000000000}">
      <formula1>"Sim,Não"</formula1>
    </dataValidation>
  </dataValidations>
  <printOptions horizontalCentered="1"/>
  <pageMargins left="0.7" right="0.7" top="0.75" bottom="0.75" header="0.3" footer="0.3"/>
  <pageSetup paperSize="9" scale="61" fitToHeight="0" orientation="portrait" horizontalDpi="1200" verticalDpi="1200" r:id="rId1"/>
  <headerFooter differentFirst="1">
    <oddFooter>Page &amp;P of &amp;N</oddFooter>
  </headerFooter>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2">
    <pageSetUpPr fitToPage="1"/>
  </sheetPr>
  <dimension ref="A1:R3"/>
  <sheetViews>
    <sheetView showGridLines="0" zoomScale="70" zoomScaleNormal="70" workbookViewId="0">
      <selection activeCell="AC2" sqref="AC2"/>
    </sheetView>
  </sheetViews>
  <sheetFormatPr defaultRowHeight="15" x14ac:dyDescent="0.25"/>
  <cols>
    <col min="1" max="1" width="2.7109375" customWidth="1"/>
    <col min="2" max="2" width="10.28515625" customWidth="1"/>
    <col min="3" max="14" width="6.7109375" customWidth="1"/>
    <col min="15" max="15" width="4.28515625" customWidth="1"/>
  </cols>
  <sheetData>
    <row r="1" spans="1:18" ht="27" customHeight="1" x14ac:dyDescent="0.25">
      <c r="A1" s="14" t="s">
        <v>19</v>
      </c>
      <c r="B1" s="26"/>
      <c r="C1" s="26"/>
      <c r="D1" s="26"/>
      <c r="E1" s="26"/>
      <c r="F1" s="26"/>
      <c r="G1" s="26"/>
      <c r="H1" s="26"/>
      <c r="I1" s="26"/>
      <c r="J1" s="26"/>
      <c r="K1" s="26"/>
      <c r="L1" s="26"/>
      <c r="M1" s="26"/>
      <c r="N1" s="26"/>
      <c r="O1" s="26"/>
      <c r="P1" s="26"/>
      <c r="Q1" s="26"/>
      <c r="R1" s="26"/>
    </row>
    <row r="2" spans="1:18" ht="255.75" customHeight="1" x14ac:dyDescent="0.25"/>
    <row r="3" spans="1:18" ht="162.4" customHeight="1" x14ac:dyDescent="0.25"/>
  </sheetData>
  <conditionalFormatting sqref="C2:O2">
    <cfRule type="expression" dxfId="12" priority="4">
      <formula>#REF!&lt;=TODAY()+7</formula>
    </cfRule>
  </conditionalFormatting>
  <printOptions horizontalCentered="1"/>
  <pageMargins left="0.25" right="0.25" top="0.75" bottom="0.75" header="0.3" footer="0.3"/>
  <pageSetup paperSize="9"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4" r:id="rId4" name="Barra de Rolagem 2">
              <controlPr defaultSize="0" autoPict="0" altText="Scrollbar for scrolling through 8 tasks at a time within the Gantt Chart.">
                <anchor moveWithCells="1">
                  <from>
                    <xdr:col>1</xdr:col>
                    <xdr:colOff>38100</xdr:colOff>
                    <xdr:row>0</xdr:row>
                    <xdr:rowOff>0</xdr:rowOff>
                  </from>
                  <to>
                    <xdr:col>25</xdr:col>
                    <xdr:colOff>152400</xdr:colOff>
                    <xdr:row>0</xdr:row>
                    <xdr:rowOff>285750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3">
    <pageSetUpPr fitToPage="1"/>
  </sheetPr>
  <dimension ref="A1:J64"/>
  <sheetViews>
    <sheetView showGridLines="0" topLeftCell="D12" workbookViewId="0">
      <selection activeCell="H12" sqref="H12"/>
    </sheetView>
  </sheetViews>
  <sheetFormatPr defaultRowHeight="15" x14ac:dyDescent="0.25"/>
  <cols>
    <col min="1" max="1" width="2.7109375" style="15" customWidth="1"/>
    <col min="2" max="2" width="50.7109375" customWidth="1"/>
    <col min="3" max="3" width="13.5703125" customWidth="1"/>
    <col min="4" max="4" width="21.5703125" customWidth="1"/>
    <col min="5" max="5" width="15.7109375" customWidth="1"/>
    <col min="6" max="6" width="13" customWidth="1"/>
    <col min="7" max="7" width="40.85546875" customWidth="1"/>
    <col min="8" max="8" width="15.85546875" customWidth="1"/>
    <col min="9" max="9" width="32.42578125" customWidth="1"/>
  </cols>
  <sheetData>
    <row r="1" spans="1:7" ht="50.1" customHeight="1" x14ac:dyDescent="0.3">
      <c r="A1" s="15" t="s">
        <v>20</v>
      </c>
      <c r="B1" s="10" t="s">
        <v>27</v>
      </c>
    </row>
    <row r="2" spans="1:7" x14ac:dyDescent="0.25">
      <c r="A2" s="15" t="s">
        <v>21</v>
      </c>
      <c r="B2" s="4" t="str">
        <f ca="1">IF(TODAY()&gt;=MIN(DadosDeTarefaDinâmica[Data de início]),"Hoje","")</f>
        <v>Hoje</v>
      </c>
      <c r="C2" t="s">
        <v>53</v>
      </c>
    </row>
    <row r="3" spans="1:7" x14ac:dyDescent="0.25">
      <c r="A3" s="15" t="s">
        <v>22</v>
      </c>
      <c r="B3" t="s">
        <v>28</v>
      </c>
      <c r="C3" t="s">
        <v>31</v>
      </c>
    </row>
    <row r="4" spans="1:7" x14ac:dyDescent="0.25">
      <c r="B4" s="2">
        <f ca="1">IFERROR(IF(TODAY()&lt;MIN(DadosDeTarefaDinâmica[Data de início]),MIN($B$11,MIN(DadosDeTarefaDinâmica[Data de início])),TODAY()),TODAY())</f>
        <v>44225</v>
      </c>
      <c r="C4" s="3">
        <f ca="1">IFERROR(IF(Acompanhar_Hoje="Sim",IF(TODAY()&lt;MIN(DadosDeTarefaDinâmica[Data de início]),0,9),0),0)</f>
        <v>9</v>
      </c>
    </row>
    <row r="5" spans="1:7" x14ac:dyDescent="0.25">
      <c r="B5" s="2">
        <f ca="1">IFERROR(IF(TODAY()&lt;MIN(DadosDeTarefaDinâmica[Data de início]),MIN($B$11,MIN(DadosDeTarefaDinâmica[Data de início])),TODAY()),TODAY())</f>
        <v>44225</v>
      </c>
      <c r="C5" s="3">
        <f ca="1">IFERROR(IF(Acompanhar_Hoje="Sim",IF(TODAY()&lt;MIN(DadosDeTarefaDinâmica[Data de início]),0,9),0),0)</f>
        <v>9</v>
      </c>
    </row>
    <row r="6" spans="1:7" x14ac:dyDescent="0.25">
      <c r="B6" s="3"/>
    </row>
    <row r="7" spans="1:7" x14ac:dyDescent="0.25">
      <c r="A7" s="15" t="s">
        <v>23</v>
      </c>
      <c r="B7" s="4" t="s">
        <v>29</v>
      </c>
    </row>
    <row r="8" spans="1:7" x14ac:dyDescent="0.25">
      <c r="B8" s="4">
        <v>0</v>
      </c>
    </row>
    <row r="9" spans="1:7" x14ac:dyDescent="0.25">
      <c r="B9" s="4"/>
    </row>
    <row r="10" spans="1:7" ht="15" customHeight="1" x14ac:dyDescent="0.25">
      <c r="A10" s="14" t="s">
        <v>24</v>
      </c>
      <c r="B10" t="s">
        <v>30</v>
      </c>
      <c r="D10" t="s">
        <v>32</v>
      </c>
    </row>
    <row r="11" spans="1:7" x14ac:dyDescent="0.25">
      <c r="B11" s="2">
        <f ca="1">IFERROR(IF(IncrementoDeRolagem[incremento de rolagem]=0,Data_Inicial,IF(OFFSET('Dados do gráfico'!$H6,IncrementoDeRolagem[incremento de rolagem],0,1,1)&lt;Data_Final,OFFSET('Dados do gráfico'!$H6,IncrementoDeRolagem[incremento de rolagem],0,1,1),Data_Final-1)),"")</f>
        <v>44185</v>
      </c>
      <c r="D11">
        <v>15</v>
      </c>
    </row>
    <row r="12" spans="1:7" x14ac:dyDescent="0.25">
      <c r="B12" s="2">
        <f ca="1">IFERROR(IF($B$11+15&lt;Data_Final,$B$11+15,Data_Final),"")</f>
        <v>44200</v>
      </c>
    </row>
    <row r="14" spans="1:7" x14ac:dyDescent="0.25">
      <c r="A14" s="15" t="s">
        <v>25</v>
      </c>
      <c r="B14" t="s">
        <v>14</v>
      </c>
      <c r="C14" t="s">
        <v>15</v>
      </c>
      <c r="D14" t="s">
        <v>33</v>
      </c>
      <c r="E14" t="s">
        <v>34</v>
      </c>
      <c r="F14" s="12" t="s">
        <v>35</v>
      </c>
    </row>
    <row r="15" spans="1:7" x14ac:dyDescent="0.25">
      <c r="B15" s="1" t="str">
        <f ca="1">IFERROR(IF(LEN(OFFSET('Dados do gráfico'!$H6,IncrementoDeRolagem[incremento de rolagem],0,1,1))=0,"",IF(OR(OFFSET('Dados do gráfico'!$I6,IncrementoDeRolagem[incremento de rolagem],0,1,1)&gt;$B$12,AND(OFFSET('Dados do gráfico'!$I6,IncrementoDeRolagem[incremento de rolagem],0,1,1)&lt;=$B$12,OFFSET('Dados do gráfico'!$H6,IncrementoDeRolagem[incremento de rolagem],0,1,1)&gt;=($B$11-$D$11))),INDEX(Tarefas[],OFFSET('Dados do gráfico'!$G6,IncrementoDeRolagem[incremento de rolagem],0,1,1),4),"")),"")</f>
        <v>Entrega da especificação inicial do projeto</v>
      </c>
      <c r="C15" s="24">
        <f ca="1">IFERROR(IF(LEN(DadosDeTarefaDinâmica[[#This Row],[Tarefas]])=0,$B$11,INDEX(Tarefas[],OFFSET('Dados do gráfico'!$G6,IncrementoDeRolagem[incremento de rolagem],0,1,1),2)),"")</f>
        <v>44185</v>
      </c>
      <c r="D15" s="3">
        <f ca="1">IFERROR(IF(LEN(DadosDeTarefaDinâmica[[#This Row],[Tarefas]])=0,0,IF(AND('Dados do gráfico'!$H6&lt;=$B$12,'Dados do gráfico'!$I6&gt;=$B$12),ABS(OFFSET('Dados do gráfico'!$H6,IncrementoDeRolagem[incremento de rolagem],0,1,1)-$B$12)+1,OFFSET('Dados do gráfico'!$K6,IncrementoDeRolagem[incremento de rolagem],0,1,1))),"")</f>
        <v>8</v>
      </c>
      <c r="E15">
        <f ca="1">IFERROR(IF(LEN(DadosDeTarefaDinâmica[[#This Row],[Tarefas]])=0,"",9),"")</f>
        <v>9</v>
      </c>
    </row>
    <row r="16" spans="1:7" x14ac:dyDescent="0.25">
      <c r="B16" s="1" t="str">
        <f ca="1">IFERROR(IF(LEN(OFFSET('Dados do gráfico'!$H7,IncrementoDeRolagem[incremento de rolagem],0,1,1))=0,"",IF(OR(OFFSET('Dados do gráfico'!$I7,IncrementoDeRolagem[incremento de rolagem],0,1,1)&gt;$B$12,AND(OFFSET('Dados do gráfico'!$I7,IncrementoDeRolagem[incremento de rolagem],0,1,1)&lt;=$B$12,OFFSET('Dados do gráfico'!$H7,IncrementoDeRolagem[incremento de rolagem],0,1,1)&gt;=($B$11-$D$11))),INDEX(Tarefas[],OFFSET('Dados do gráfico'!$G7,IncrementoDeRolagem[incremento de rolagem],0,1,1),4),"")),"")</f>
        <v>Recesso de fim de ano</v>
      </c>
      <c r="C16" s="24">
        <f ca="1">IFERROR(IF(LEN(DadosDeTarefaDinâmica[[#This Row],[Tarefas]])=0,$B$11,INDEX(Tarefas[],OFFSET('Dados do gráfico'!$G7,IncrementoDeRolagem[incremento de rolagem],0,1,1),2)),"")</f>
        <v>44195</v>
      </c>
      <c r="D16" s="3">
        <f ca="1">IFERROR(IF(LEN(DadosDeTarefaDinâmica[[#This Row],[Tarefas]])=0,0,IF(AND('Dados do gráfico'!$H7&lt;=$B$12,'Dados do gráfico'!$I7&gt;=$B$12),ABS(OFFSET('Dados do gráfico'!$H7,IncrementoDeRolagem[incremento de rolagem],0,1,1)-$B$12)+1,OFFSET('Dados do gráfico'!$K7,IncrementoDeRolagem[incremento de rolagem],0,1,1))),"")</f>
        <v>6</v>
      </c>
      <c r="E16" s="3">
        <f ca="1">IFERROR(IF(LEN(DadosDeTarefaDinâmica[[#This Row],[Tarefas]])=0,"",8),"")</f>
        <v>8</v>
      </c>
      <c r="G16" t="s">
        <v>36</v>
      </c>
    </row>
    <row r="17" spans="1:10" x14ac:dyDescent="0.25">
      <c r="A17" s="15" t="s">
        <v>26</v>
      </c>
      <c r="B17" s="1" t="str">
        <f ca="1">IFERROR(IF(LEN(OFFSET('Dados do gráfico'!$H8,IncrementoDeRolagem[incremento de rolagem],0,1,1))=0,"",IF(OR(OFFSET('Dados do gráfico'!$I8,IncrementoDeRolagem[incremento de rolagem],0,1,1)&gt;$B$12,AND(OFFSET('Dados do gráfico'!$I8,IncrementoDeRolagem[incremento de rolagem],0,1,1)&lt;=$B$12,OFFSET('Dados do gráfico'!$H8,IncrementoDeRolagem[incremento de rolagem],0,1,1)&gt;=($B$11-$D$11))),INDEX(Tarefas[],OFFSET('Dados do gráfico'!$G8,IncrementoDeRolagem[incremento de rolagem],0,1,1),4),"")),"")</f>
        <v>Encontro com professor</v>
      </c>
      <c r="C17" s="24">
        <f ca="1">IFERROR(IF(LEN(DadosDeTarefaDinâmica[[#This Row],[Tarefas]])=0,$B$11,INDEX(Tarefas[],OFFSET('Dados do gráfico'!$G8,IncrementoDeRolagem[incremento de rolagem],0,1,1),2)),"")</f>
        <v>44195</v>
      </c>
      <c r="D17" s="3">
        <f ca="1">IFERROR(IF(LEN(DadosDeTarefaDinâmica[[#This Row],[Tarefas]])=0,0,IF(AND('Dados do gráfico'!$H8&lt;=$B$12,'Dados do gráfico'!$I8&gt;=$B$12),ABS(OFFSET('Dados do gráfico'!$H8,IncrementoDeRolagem[incremento de rolagem],0,1,1)-$B$12)+1,OFFSET('Dados do gráfico'!$K8,IncrementoDeRolagem[incremento de rolagem],0,1,1))),"")</f>
        <v>1</v>
      </c>
      <c r="E17" s="3">
        <f ca="1">IFERROR(IF(LEN(DadosDeTarefaDinâmica[[#This Row],[Tarefas]])=0,"",7),"")</f>
        <v>7</v>
      </c>
      <c r="G17" s="6" t="s">
        <v>8</v>
      </c>
      <c r="H17" s="6" t="s">
        <v>37</v>
      </c>
      <c r="I17" s="6" t="s">
        <v>38</v>
      </c>
      <c r="J17" t="s">
        <v>39</v>
      </c>
    </row>
    <row r="18" spans="1:10" x14ac:dyDescent="0.25">
      <c r="B18" s="1" t="str">
        <f ca="1">IFERROR(IF(LEN(OFFSET('Dados do gráfico'!$H9,IncrementoDeRolagem[incremento de rolagem],0,1,1))=0,"",IF(OR(OFFSET('Dados do gráfico'!$I9,IncrementoDeRolagem[incremento de rolagem],0,1,1)&gt;$B$12,AND(OFFSET('Dados do gráfico'!$I9,IncrementoDeRolagem[incremento de rolagem],0,1,1)&lt;=$B$12,OFFSET('Dados do gráfico'!$H9,IncrementoDeRolagem[incremento de rolagem],0,1,1)&gt;=($B$11-$D$11))),INDEX(Tarefas[],OFFSET('Dados do gráfico'!$G9,IncrementoDeRolagem[incremento de rolagem],0,1,1),4),"")),"")</f>
        <v>Atividade Design</v>
      </c>
      <c r="C18" s="24">
        <f ca="1">IFERROR(IF(LEN(DadosDeTarefaDinâmica[[#This Row],[Tarefas]])=0,$B$11,INDEX(Tarefas[],OFFSET('Dados do gráfico'!$G9,IncrementoDeRolagem[incremento de rolagem],0,1,1),2)),"")</f>
        <v>44206</v>
      </c>
      <c r="D18" s="3">
        <f ca="1">IFERROR(IF(LEN(DadosDeTarefaDinâmica[[#This Row],[Tarefas]])=0,0,IF(AND('Dados do gráfico'!$H9&lt;=$B$12,'Dados do gráfico'!$I9&gt;=$B$12),ABS(OFFSET('Dados do gráfico'!$H9,IncrementoDeRolagem[incremento de rolagem],0,1,1)-$B$12)+1,OFFSET('Dados do gráfico'!$K9,IncrementoDeRolagem[incremento de rolagem],0,1,1))),"")</f>
        <v>6</v>
      </c>
      <c r="E18" s="3">
        <f ca="1">IFERROR(IF(LEN(DadosDeTarefaDinâmica[[#This Row],[Tarefas]])=0,"",6),"")</f>
        <v>6</v>
      </c>
      <c r="G18" s="7" t="str">
        <f ca="1">IFERROR(IF(LEN('Dados do gráfico'!D6)=0,"",IF(AND('Dados do gráfico'!D6&lt;=$B$12,'Dados do gráfico'!D6&gt;=$B$11-$D$11),'Dados do gráfico'!E6,"")),"")</f>
        <v>Início do Projeto</v>
      </c>
      <c r="H18" s="22">
        <f ca="1">IFERROR(IF(LEN(DadosDeMarcoDinâmico[[#This Row],[Marcos]])=0,$B$12,'Dados do gráfico'!$D6),2)</f>
        <v>44186</v>
      </c>
      <c r="I18" s="8">
        <f ca="1">IFERROR(IF(LEN(DadosDeMarcoDinâmico[[#This Row],[Marcos]])=0,"",'Dados do gráfico'!$C6),"")</f>
        <v>3</v>
      </c>
    </row>
    <row r="19" spans="1:10" x14ac:dyDescent="0.25">
      <c r="B19" s="1" t="str">
        <f ca="1">IFERROR(IF(LEN(OFFSET('Dados do gráfico'!$H10,IncrementoDeRolagem[incremento de rolagem],0,1,1))=0,"",IF(OR(OFFSET('Dados do gráfico'!$I10,IncrementoDeRolagem[incremento de rolagem],0,1,1)&gt;$B$12,AND(OFFSET('Dados do gráfico'!$I10,IncrementoDeRolagem[incremento de rolagem],0,1,1)&lt;=$B$12,OFFSET('Dados do gráfico'!$H10,IncrementoDeRolagem[incremento de rolagem],0,1,1)&gt;=($B$11-$D$11))),INDEX(Tarefas[],OFFSET('Dados do gráfico'!$G10,IncrementoDeRolagem[incremento de rolagem],0,1,1),4),"")),"")</f>
        <v>Atividade Implementação das interfaces</v>
      </c>
      <c r="C19" s="24">
        <f ca="1">IFERROR(IF(LEN(DadosDeTarefaDinâmica[[#This Row],[Tarefas]])=0,$B$11,INDEX(Tarefas[],OFFSET('Dados do gráfico'!$G10,IncrementoDeRolagem[incremento de rolagem],0,1,1),2)),"")</f>
        <v>44207</v>
      </c>
      <c r="D19" s="3">
        <f ca="1">IFERROR(IF(LEN(DadosDeTarefaDinâmica[[#This Row],[Tarefas]])=0,0,IF(AND('Dados do gráfico'!$H10&lt;=$B$12,'Dados do gráfico'!$I10&gt;=$B$12),ABS(OFFSET('Dados do gráfico'!$H10,IncrementoDeRolagem[incremento de rolagem],0,1,1)-$B$12)+1,OFFSET('Dados do gráfico'!$K10,IncrementoDeRolagem[incremento de rolagem],0,1,1))),"")</f>
        <v>6</v>
      </c>
      <c r="E19" s="3">
        <f ca="1">IFERROR(IF(LEN(DadosDeTarefaDinâmica[[#This Row],[Tarefas]])=0,"",5),"")</f>
        <v>5</v>
      </c>
      <c r="G19" s="7" t="str">
        <f ca="1">IFERROR(IF(LEN('Dados do gráfico'!D7)=0,"",IF(AND('Dados do gráfico'!D7&lt;=$B$12,'Dados do gráfico'!D7&gt;=$B$11-$D$11),'Dados do gráfico'!E7,"")),"")</f>
        <v>Recesso</v>
      </c>
      <c r="H19" s="22">
        <f ca="1">IFERROR(IF(LEN(DadosDeMarcoDinâmico[[#This Row],[Marcos]])=0,$B$12,'Dados do gráfico'!$D7),2)</f>
        <v>44195</v>
      </c>
      <c r="I19" s="8">
        <f ca="1">IFERROR(IF(LEN(DadosDeMarcoDinâmico[[#This Row],[Marcos]])=0,"",'Dados do gráfico'!$C7),"")</f>
        <v>1</v>
      </c>
    </row>
    <row r="20" spans="1:10" x14ac:dyDescent="0.25">
      <c r="B20" s="1" t="str">
        <f ca="1">IFERROR(IF(LEN(OFFSET('Dados do gráfico'!#REF!,IncrementoDeRolagem[incremento de rolagem],0,1,1))=0,"",IF(OR(OFFSET('Dados do gráfico'!#REF!,IncrementoDeRolagem[incremento de rolagem],0,1,1)&gt;$B$12,AND(OFFSET('Dados do gráfico'!#REF!,IncrementoDeRolagem[incremento de rolagem],0,1,1)&lt;=$B$12,OFFSET('Dados do gráfico'!#REF!,IncrementoDeRolagem[incremento de rolagem],0,1,1)&gt;=($B$11-$D$11))),INDEX(Tarefas[],OFFSET('Dados do gráfico'!#REF!,IncrementoDeRolagem[incremento de rolagem],0,1,1),4),"")),"")</f>
        <v/>
      </c>
      <c r="C20" s="24">
        <f ca="1">IFERROR(IF(LEN(DadosDeTarefaDinâmica[[#This Row],[Tarefas]])=0,$B$11,INDEX(Tarefas[],OFFSET('Dados do gráfico'!#REF!,IncrementoDeRolagem[incremento de rolagem],0,1,1),2)),"")</f>
        <v>44185</v>
      </c>
      <c r="D20" s="3">
        <f ca="1">IFERROR(IF(LEN(DadosDeTarefaDinâmica[[#This Row],[Tarefas]])=0,0,IF(AND('Dados do gráfico'!#REF!&lt;=$B$12,'Dados do gráfico'!#REF!&gt;=$B$12),ABS(OFFSET('Dados do gráfico'!#REF!,IncrementoDeRolagem[incremento de rolagem],0,1,1)-$B$12)+1,OFFSET('Dados do gráfico'!#REF!,IncrementoDeRolagem[incremento de rolagem],0,1,1))),"")</f>
        <v>0</v>
      </c>
      <c r="E20" s="3" t="str">
        <f ca="1">IFERROR(IF(LEN(DadosDeTarefaDinâmica[[#This Row],[Tarefas]])=0,"",4),"")</f>
        <v/>
      </c>
      <c r="G20" s="7" t="str">
        <f ca="1">IFERROR(IF(LEN('Dados do gráfico'!D8)=0,"",IF(AND('Dados do gráfico'!D8&lt;=$B$12,'Dados do gráfico'!D8&gt;=$B$11-$D$11),'Dados do gráfico'!E8,"")),"")</f>
        <v/>
      </c>
      <c r="H20" s="22">
        <f ca="1">IFERROR(IF(LEN(DadosDeMarcoDinâmico[[#This Row],[Marcos]])=0,$B$12,'Dados do gráfico'!$D8),2)</f>
        <v>44200</v>
      </c>
      <c r="I20" s="8" t="str">
        <f ca="1">IFERROR(IF(LEN(DadosDeMarcoDinâmico[[#This Row],[Marcos]])=0,"",'Dados do gráfico'!$C8),"")</f>
        <v/>
      </c>
    </row>
    <row r="21" spans="1:10" x14ac:dyDescent="0.25">
      <c r="B21" s="1" t="str">
        <f ca="1">IFERROR(IF(LEN(OFFSET('Dados do gráfico'!$H11,IncrementoDeRolagem[incremento de rolagem],0,1,1))=0,"",IF(OR(OFFSET('Dados do gráfico'!$I11,IncrementoDeRolagem[incremento de rolagem],0,1,1)&gt;$B$12,AND(OFFSET('Dados do gráfico'!$I11,IncrementoDeRolagem[incremento de rolagem],0,1,1)&lt;=$B$12,OFFSET('Dados do gráfico'!$H11,IncrementoDeRolagem[incremento de rolagem],0,1,1)&gt;=($B$11-$D$11))),INDEX(Tarefas[],OFFSET('Dados do gráfico'!$G11,IncrementoDeRolagem[incremento de rolagem],0,1,1),4),"")),"")</f>
        <v>Encontro com professor</v>
      </c>
      <c r="C21" s="24">
        <f ca="1">IFERROR(IF(LEN(DadosDeTarefaDinâmica[[#This Row],[Tarefas]])=0,$B$11,INDEX(Tarefas[],OFFSET('Dados do gráfico'!$G11,IncrementoDeRolagem[incremento de rolagem],0,1,1),2)),"")</f>
        <v>44205</v>
      </c>
      <c r="D21" s="3">
        <f ca="1">IFERROR(IF(LEN(DadosDeTarefaDinâmica[[#This Row],[Tarefas]])=0,0,IF(AND('Dados do gráfico'!$H11&lt;=$B$12,'Dados do gráfico'!$I11&gt;=$B$12),ABS(OFFSET('Dados do gráfico'!$H11,IncrementoDeRolagem[incremento de rolagem],0,1,1)-$B$12)+1,OFFSET('Dados do gráfico'!$K11,IncrementoDeRolagem[incremento de rolagem],0,1,1))),"")</f>
        <v>1</v>
      </c>
      <c r="E21" s="3">
        <f ca="1">IFERROR(IF(LEN(DadosDeTarefaDinâmica[[#This Row],[Tarefas]])=0,"",2),"")</f>
        <v>2</v>
      </c>
      <c r="G21" s="7" t="str">
        <f ca="1">IFERROR(IF(LEN('Dados do gráfico'!D9)=0,"",IF(AND('Dados do gráfico'!D9&lt;=$B$12,'Dados do gráfico'!D9&gt;=$B$11-$D$11),'Dados do gráfico'!E9,"")),"")</f>
        <v/>
      </c>
      <c r="H21" s="22">
        <f ca="1">IFERROR(IF(LEN(DadosDeMarcoDinâmico[[#This Row],[Marcos]])=0,$B$12,'Dados do gráfico'!$D9),2)</f>
        <v>44200</v>
      </c>
      <c r="I21" s="8" t="str">
        <f ca="1">IFERROR(IF(LEN(DadosDeMarcoDinâmico[[#This Row],[Marcos]])=0,"",'Dados do gráfico'!$C9),"")</f>
        <v/>
      </c>
    </row>
    <row r="22" spans="1:10" x14ac:dyDescent="0.25">
      <c r="G22" s="7" t="str">
        <f ca="1">IFERROR(IF(LEN('Dados do gráfico'!D10)=0,"",IF(AND('Dados do gráfico'!D10&lt;=$B$12,'Dados do gráfico'!D10&gt;=$B$11-$D$11),'Dados do gráfico'!E10,"")),"")</f>
        <v/>
      </c>
      <c r="H22" s="22">
        <f ca="1">IFERROR(IF(LEN(DadosDeMarcoDinâmico[[#This Row],[Marcos]])=0,$B$12,'Dados do gráfico'!$D10),2)</f>
        <v>44200</v>
      </c>
      <c r="I22" s="8" t="str">
        <f ca="1">IFERROR(IF(LEN(DadosDeMarcoDinâmico[[#This Row],[Marcos]])=0,"",'Dados do gráfico'!$C10),"")</f>
        <v/>
      </c>
    </row>
    <row r="23" spans="1:10" x14ac:dyDescent="0.25">
      <c r="B23" t="b">
        <f ca="1">OR(AND(OFFSET('Dados do gráfico'!$I6,IncrementoDeRolagem[incremento de rolagem],0,1,1)&lt;=$B$12,OFFSET('Dados do gráfico'!$H6,IncrementoDeRolagem[incremento de rolagem],0,1,1)&gt;=($B$11-$D$11)),OFFSET('Dados do gráfico'!$I6,IncrementoDeRolagem[incremento de rolagem],0,1,1)&gt;$B$12)</f>
        <v>1</v>
      </c>
      <c r="G23" s="7" t="str">
        <f ca="1">IFERROR(IF(LEN('Dados do gráfico'!D11)=0,"",IF(AND('Dados do gráfico'!D11&lt;=$B$12,'Dados do gráfico'!D11&gt;=$B$11-$D$11),'Dados do gráfico'!E11,"")),"")</f>
        <v/>
      </c>
      <c r="H23" s="22">
        <f ca="1">IFERROR(IF(LEN(DadosDeMarcoDinâmico[[#This Row],[Marcos]])=0,$B$12,'Dados do gráfico'!$D11),2)</f>
        <v>44200</v>
      </c>
      <c r="I23" s="8" t="str">
        <f ca="1">IFERROR(IF(LEN(DadosDeMarcoDinâmico[[#This Row],[Marcos]])=0,"",'Dados do gráfico'!$C11),"")</f>
        <v/>
      </c>
    </row>
    <row r="24" spans="1:10" x14ac:dyDescent="0.25">
      <c r="B24" s="2">
        <f ca="1">OFFSET('Dados do gráfico'!$I6,IncrementoDeRolagem[incremento de rolagem],0,1,1)</f>
        <v>44192</v>
      </c>
      <c r="C24" s="2">
        <f>'Dados do gráfico'!H6</f>
        <v>44185</v>
      </c>
      <c r="D24" s="2">
        <f>'Dados do gráfico'!I6</f>
        <v>44192</v>
      </c>
      <c r="E24" t="str">
        <f>'Dados do gráfico'!J6</f>
        <v>Entrega da especificação inicial do projeto</v>
      </c>
      <c r="G24" s="7" t="str">
        <f>IFERROR(IF(LEN('Dados do gráfico'!D12)=0,"",IF(AND('Dados do gráfico'!D12&lt;=$B$12,'Dados do gráfico'!D12&gt;=$B$11-$D$11),'Dados do gráfico'!E12,"")),"")</f>
        <v/>
      </c>
      <c r="H24" s="22">
        <f ca="1">IFERROR(IF(LEN(DadosDeMarcoDinâmico[[#This Row],[Marcos]])=0,$B$12,'Dados do gráfico'!$D12),2)</f>
        <v>44200</v>
      </c>
      <c r="I24" s="8" t="str">
        <f>IFERROR(IF(LEN(DadosDeMarcoDinâmico[[#This Row],[Marcos]])=0,"",'Dados do gráfico'!$C12),"")</f>
        <v/>
      </c>
    </row>
    <row r="25" spans="1:10" x14ac:dyDescent="0.25">
      <c r="B25" s="2">
        <f ca="1">OFFSET('Dados do gráfico'!$H6,IncrementoDeRolagem[incremento de rolagem],0,1,1)</f>
        <v>44185</v>
      </c>
      <c r="C25" s="2">
        <f>'Dados do gráfico'!H7</f>
        <v>44195</v>
      </c>
      <c r="D25" s="2">
        <f>'Dados do gráfico'!I7</f>
        <v>44205</v>
      </c>
      <c r="E25" t="str">
        <f>'Dados do gráfico'!J7</f>
        <v>Recesso de fim de ano</v>
      </c>
      <c r="G25" s="7" t="str">
        <f>IFERROR(IF(LEN('Dados do gráfico'!D13)=0,"",IF(AND('Dados do gráfico'!D13&lt;=$B$12,'Dados do gráfico'!D13&gt;=$B$11-$D$11),'Dados do gráfico'!E13,"")),"")</f>
        <v/>
      </c>
      <c r="H25" s="22">
        <f ca="1">IFERROR(IF(LEN(DadosDeMarcoDinâmico[[#This Row],[Marcos]])=0,$B$12,'Dados do gráfico'!$D13),2)</f>
        <v>44200</v>
      </c>
      <c r="I25" s="8" t="str">
        <f>IFERROR(IF(LEN(DadosDeMarcoDinâmico[[#This Row],[Marcos]])=0,"",'Dados do gráfico'!$C13),"")</f>
        <v/>
      </c>
      <c r="J25" s="12" t="s">
        <v>40</v>
      </c>
    </row>
    <row r="26" spans="1:10" x14ac:dyDescent="0.25">
      <c r="B26" s="2">
        <f ca="1">($B$11-$D$11)</f>
        <v>44170</v>
      </c>
      <c r="C26" s="2">
        <f>'Dados do gráfico'!H8</f>
        <v>44195</v>
      </c>
      <c r="D26" s="2">
        <f>'Dados do gráfico'!I8</f>
        <v>44195</v>
      </c>
      <c r="E26" t="str">
        <f>'Dados do gráfico'!J8</f>
        <v>Encontro com professor</v>
      </c>
    </row>
    <row r="27" spans="1:10" x14ac:dyDescent="0.25">
      <c r="B27" s="2">
        <f ca="1">INDEX(Tarefas[],OFFSET('Dados do gráfico'!$G6,IncrementoDeRolagem[incremento de rolagem],0,1,1),2)</f>
        <v>44185</v>
      </c>
      <c r="C27" s="2">
        <f>'Dados do gráfico'!H9</f>
        <v>44206</v>
      </c>
      <c r="D27" s="2">
        <f>'Dados do gráfico'!I9</f>
        <v>44211</v>
      </c>
      <c r="E27" t="str">
        <f>'Dados do gráfico'!J9</f>
        <v>Atividade Design</v>
      </c>
    </row>
    <row r="28" spans="1:10" x14ac:dyDescent="0.25">
      <c r="B28">
        <f ca="1">OFFSET('Dados do gráfico'!$G6,IncrementoDeRolagem[incremento de rolagem],0,1,1)</f>
        <v>1</v>
      </c>
      <c r="C28" s="2">
        <f>'Dados do gráfico'!H10</f>
        <v>44207</v>
      </c>
      <c r="D28" s="2">
        <f>'Dados do gráfico'!I10</f>
        <v>44212</v>
      </c>
      <c r="E28" t="str">
        <f>'Dados do gráfico'!J10</f>
        <v>Atividade Implementação das interfaces</v>
      </c>
      <c r="G28" s="27"/>
      <c r="H28" s="3"/>
      <c r="I28" s="3"/>
    </row>
    <row r="29" spans="1:10" x14ac:dyDescent="0.25">
      <c r="B29" t="b">
        <f ca="1">OFFSET('Dados do gráfico'!$I6,IncrementoDeRolagem[incremento de rolagem],0,1,1)&lt;=$B$12</f>
        <v>1</v>
      </c>
      <c r="C29" s="2" t="e">
        <f>'Dados do gráfico'!#REF!</f>
        <v>#REF!</v>
      </c>
      <c r="D29" s="2" t="e">
        <f>'Dados do gráfico'!#REF!</f>
        <v>#REF!</v>
      </c>
      <c r="E29" t="e">
        <f>'Dados do gráfico'!#REF!</f>
        <v>#REF!</v>
      </c>
      <c r="G29" s="28"/>
      <c r="H29" s="3"/>
      <c r="I29" s="3"/>
    </row>
    <row r="30" spans="1:10" x14ac:dyDescent="0.25">
      <c r="B30" t="b">
        <f ca="1">OFFSET('Dados do gráfico'!$H6,IncrementoDeRolagem[incremento de rolagem],0,1,1)&gt;=($B$11-$D$11)</f>
        <v>1</v>
      </c>
      <c r="C30" s="2">
        <f>'Dados do gráfico'!H11</f>
        <v>44205</v>
      </c>
      <c r="D30" s="2">
        <f>'Dados do gráfico'!I11</f>
        <v>44205</v>
      </c>
      <c r="E30" t="str">
        <f>'Dados do gráfico'!J11</f>
        <v>Encontro com professor</v>
      </c>
      <c r="G30" s="27"/>
      <c r="H30" s="3"/>
      <c r="I30" s="3"/>
    </row>
    <row r="31" spans="1:10" x14ac:dyDescent="0.25">
      <c r="B31" t="b">
        <f ca="1">OFFSET('Dados do gráfico'!$I6,IncrementoDeRolagem[incremento de rolagem],0,1,1)&gt;$B$12</f>
        <v>0</v>
      </c>
      <c r="C31" s="2">
        <f>'Dados do gráfico'!H12</f>
        <v>44210</v>
      </c>
      <c r="D31" s="2">
        <f>'Dados do gráfico'!I12</f>
        <v>44225</v>
      </c>
      <c r="E31" t="str">
        <f>'Dados do gráfico'!J12</f>
        <v>Atividade Implementação das interfaces</v>
      </c>
      <c r="G31" s="28"/>
      <c r="H31" s="3"/>
      <c r="I31" s="3"/>
    </row>
    <row r="32" spans="1:10" x14ac:dyDescent="0.25">
      <c r="B32" t="str">
        <f ca="1">IFERROR(IF(LEN(OFFSET('Dados do gráfico'!$H6,IncrementoDeRolagem[incremento de rolagem],0,1,1))=0,"",IF(OR(OFFSET('Dados do gráfico'!$I6,IncrementoDeRolagem[incremento de rolagem],0,1,1)&gt;$B$12,AND(OFFSET('Dados do gráfico'!$I6,IncrementoDeRolagem[incremento de rolagem],0,1,1)&lt;=$B$12,OFFSET('Dados do gráfico'!$H6,IncrementoDeRolagem[incremento de rolagem],0,1,1)&gt;=($B$11-$D$11))),INDEX(Tarefas[],OFFSET('Dados do gráfico'!$G6,IncrementoDeRolagem[incremento de rolagem],0,1,1),4),"")),"")</f>
        <v>Entrega da especificação inicial do projeto</v>
      </c>
      <c r="C32" s="2" t="e">
        <f>'Dados do gráfico'!#REF!</f>
        <v>#REF!</v>
      </c>
      <c r="D32" s="2" t="e">
        <f>'Dados do gráfico'!#REF!</f>
        <v>#REF!</v>
      </c>
      <c r="E32" t="e">
        <f>'Dados do gráfico'!#REF!</f>
        <v>#REF!</v>
      </c>
      <c r="G32" s="27"/>
      <c r="H32" s="3"/>
      <c r="I32" s="3"/>
    </row>
    <row r="33" spans="2:9" x14ac:dyDescent="0.25">
      <c r="B33" t="str">
        <f ca="1">IFERROR(IF(LEN(OFFSET('Dados do gráfico'!$H6,IncrementoDeRolagem[incremento de rolagem],0,1,1))=0,"",IF(OR(OFFSET('Dados do gráfico'!$I6,IncrementoDeRolagem[incremento de rolagem],0,1,1)&lt;=$B$12,OFFSET('Dados do gráfico'!$H6,IncrementoDeRolagem[incremento de rolagem],0,1,1)&gt;=($B$11-$D$11)),INDEX(Tarefas[],OFFSET('Dados do gráfico'!$G6,IncrementoDeRolagem[incremento de rolagem],0,1,1),4),"")),"")</f>
        <v>Entrega da especificação inicial do projeto</v>
      </c>
      <c r="C33" s="2" t="e">
        <f>'Dados do gráfico'!#REF!</f>
        <v>#REF!</v>
      </c>
      <c r="D33" s="2" t="e">
        <f>'Dados do gráfico'!#REF!</f>
        <v>#REF!</v>
      </c>
      <c r="E33" t="e">
        <f>'Dados do gráfico'!#REF!</f>
        <v>#REF!</v>
      </c>
      <c r="G33" s="28"/>
      <c r="H33" s="3"/>
      <c r="I33" s="3"/>
    </row>
    <row r="34" spans="2:9" x14ac:dyDescent="0.25">
      <c r="B34" s="2">
        <f ca="1">IFERROR(IF(IncrementoDeRolagem[incremento de rolagem]=0,Data_Inicial,IF(Data_Inicial+IncrementoDeRolagem[incremento de rolagem]*15&lt;Data_Final,Data_Inicial+IncrementoDeRolagem[incremento de rolagem]*15,Data_Final-1)),"")</f>
        <v>44185</v>
      </c>
      <c r="C34" s="2" t="e">
        <f>'Dados do gráfico'!#REF!</f>
        <v>#REF!</v>
      </c>
      <c r="D34" s="2" t="e">
        <f>'Dados do gráfico'!#REF!</f>
        <v>#REF!</v>
      </c>
      <c r="E34" t="e">
        <f>'Dados do gráfico'!#REF!</f>
        <v>#REF!</v>
      </c>
      <c r="G34" s="27"/>
      <c r="H34" s="3"/>
      <c r="I34" s="3"/>
    </row>
    <row r="35" spans="2:9" x14ac:dyDescent="0.25">
      <c r="C35" s="2" t="e">
        <f>'Dados do gráfico'!#REF!</f>
        <v>#REF!</v>
      </c>
      <c r="D35" s="2" t="e">
        <f>'Dados do gráfico'!#REF!</f>
        <v>#REF!</v>
      </c>
      <c r="E35" t="e">
        <f>'Dados do gráfico'!#REF!</f>
        <v>#REF!</v>
      </c>
      <c r="G35" s="28"/>
      <c r="H35" s="3"/>
      <c r="I35" s="3"/>
    </row>
    <row r="36" spans="2:9" x14ac:dyDescent="0.25">
      <c r="C36" s="2" t="e">
        <f>'Dados do gráfico'!#REF!</f>
        <v>#REF!</v>
      </c>
      <c r="D36" s="2" t="e">
        <f>'Dados do gráfico'!#REF!</f>
        <v>#REF!</v>
      </c>
      <c r="E36" t="e">
        <f>'Dados do gráfico'!#REF!</f>
        <v>#REF!</v>
      </c>
      <c r="G36" s="28"/>
      <c r="H36" s="3"/>
      <c r="I36" s="3"/>
    </row>
    <row r="37" spans="2:9" x14ac:dyDescent="0.25">
      <c r="C37" s="2" t="e">
        <f>'Dados do gráfico'!#REF!</f>
        <v>#REF!</v>
      </c>
      <c r="D37" s="2" t="e">
        <f>'Dados do gráfico'!#REF!</f>
        <v>#REF!</v>
      </c>
      <c r="E37" t="e">
        <f>'Dados do gráfico'!#REF!</f>
        <v>#REF!</v>
      </c>
      <c r="G37" s="27"/>
      <c r="H37" s="3"/>
      <c r="I37" s="3"/>
    </row>
    <row r="38" spans="2:9" x14ac:dyDescent="0.25">
      <c r="C38" s="2" t="e">
        <f>'Dados do gráfico'!#REF!</f>
        <v>#REF!</v>
      </c>
      <c r="D38" s="2" t="e">
        <f>'Dados do gráfico'!#REF!</f>
        <v>#REF!</v>
      </c>
      <c r="E38" t="e">
        <f>'Dados do gráfico'!#REF!</f>
        <v>#REF!</v>
      </c>
      <c r="G38" s="28"/>
      <c r="H38" s="3"/>
      <c r="I38" s="3"/>
    </row>
    <row r="39" spans="2:9" x14ac:dyDescent="0.25">
      <c r="C39" s="2">
        <f>'Dados do gráfico'!H13</f>
        <v>44221</v>
      </c>
      <c r="D39" s="2">
        <f>'Dados do gráfico'!I13</f>
        <v>44225</v>
      </c>
      <c r="E39" t="str">
        <f>'Dados do gráfico'!J13</f>
        <v>Atividade Imlementação do banco de dados</v>
      </c>
      <c r="G39" s="27"/>
      <c r="H39" s="3"/>
      <c r="I39" s="3"/>
    </row>
    <row r="40" spans="2:9" x14ac:dyDescent="0.25">
      <c r="C40" s="2">
        <f>'Dados do gráfico'!H14</f>
        <v>44216</v>
      </c>
      <c r="D40" s="2">
        <f>'Dados do gráfico'!I14</f>
        <v>44216</v>
      </c>
      <c r="E40" t="str">
        <f>'Dados do gráfico'!J14</f>
        <v>Encontro com professor</v>
      </c>
      <c r="G40" s="28"/>
      <c r="H40" s="3"/>
      <c r="I40" s="3"/>
    </row>
    <row r="41" spans="2:9" x14ac:dyDescent="0.25">
      <c r="C41" s="2">
        <f>'Dados do gráfico'!H15</f>
        <v>44225</v>
      </c>
      <c r="D41" s="2">
        <f>'Dados do gráfico'!I15</f>
        <v>44232</v>
      </c>
      <c r="E41" t="str">
        <f>'Dados do gráfico'!J15</f>
        <v>Atividade Implementação dos scripts PHP</v>
      </c>
      <c r="G41" s="27"/>
      <c r="H41" s="3"/>
      <c r="I41" s="3"/>
    </row>
    <row r="42" spans="2:9" x14ac:dyDescent="0.25">
      <c r="C42" s="2">
        <f>'Dados do gráfico'!H16</f>
        <v>44222</v>
      </c>
      <c r="D42" s="2">
        <f>'Dados do gráfico'!I16</f>
        <v>44225</v>
      </c>
      <c r="E42" t="str">
        <f>'Dados do gráfico'!J16</f>
        <v xml:space="preserve">Atividade Implementação de conexão BD com o PHP </v>
      </c>
    </row>
    <row r="43" spans="2:9" x14ac:dyDescent="0.25">
      <c r="C43" s="2">
        <f>'Dados do gráfico'!H17</f>
        <v>44223</v>
      </c>
      <c r="D43" s="2">
        <f>'Dados do gráfico'!I17</f>
        <v>44228</v>
      </c>
      <c r="E43" t="str">
        <f>'Dados do gráfico'!J17</f>
        <v xml:space="preserve">Atividade Implementação de conexão BD com o PHP </v>
      </c>
    </row>
    <row r="44" spans="2:9" x14ac:dyDescent="0.25">
      <c r="C44" s="2">
        <f>'Dados do gráfico'!H18</f>
        <v>44228</v>
      </c>
      <c r="D44" s="2">
        <f>'Dados do gráfico'!I18</f>
        <v>44232</v>
      </c>
      <c r="E44" t="str">
        <f>'Dados do gráfico'!J18</f>
        <v>Atividade Implementação envio de dados para o BD e realização consultas</v>
      </c>
    </row>
    <row r="45" spans="2:9" x14ac:dyDescent="0.25">
      <c r="C45" s="2">
        <f>'Dados do gráfico'!H19</f>
        <v>44225</v>
      </c>
      <c r="D45" s="2">
        <f>'Dados do gráfico'!I19</f>
        <v>44225</v>
      </c>
      <c r="E45" t="str">
        <f>'Dados do gráfico'!J19</f>
        <v>Encontro com professor</v>
      </c>
    </row>
    <row r="46" spans="2:9" x14ac:dyDescent="0.25">
      <c r="C46" s="2">
        <f>'Dados do gráfico'!H20</f>
        <v>44231</v>
      </c>
      <c r="D46" s="2">
        <f>'Dados do gráfico'!I20</f>
        <v>44232</v>
      </c>
      <c r="E46" t="str">
        <f>'Dados do gráfico'!J20</f>
        <v xml:space="preserve">Atividade de revisão das implementações </v>
      </c>
    </row>
    <row r="47" spans="2:9" x14ac:dyDescent="0.25">
      <c r="C47" s="2">
        <f>'Dados do gráfico'!H21</f>
        <v>44231</v>
      </c>
      <c r="D47" s="2">
        <f>'Dados do gráfico'!I21</f>
        <v>44231</v>
      </c>
      <c r="E47" t="str">
        <f>'Dados do gráfico'!J21</f>
        <v>Atividade de Preparação para primeira entrega</v>
      </c>
    </row>
    <row r="48" spans="2:9" x14ac:dyDescent="0.25">
      <c r="C48" s="2">
        <f>'Dados do gráfico'!H22</f>
        <v>44232</v>
      </c>
      <c r="D48" s="2">
        <f>'Dados do gráfico'!I22</f>
        <v>44232</v>
      </c>
      <c r="E48" t="str">
        <f>'Dados do gráfico'!J22</f>
        <v>Primeira Entrega</v>
      </c>
    </row>
    <row r="49" spans="3:5" x14ac:dyDescent="0.25">
      <c r="C49" s="2">
        <f>'Dados do gráfico'!H23</f>
        <v>44232</v>
      </c>
      <c r="D49" s="2">
        <f>'Dados do gráfico'!I23</f>
        <v>44236</v>
      </c>
      <c r="E49" t="str">
        <f>'Dados do gráfico'!J23</f>
        <v>Atividade Design</v>
      </c>
    </row>
    <row r="50" spans="3:5" x14ac:dyDescent="0.25">
      <c r="C50" s="2" t="e">
        <f>'Dados do gráfico'!#REF!</f>
        <v>#REF!</v>
      </c>
      <c r="D50" s="2" t="e">
        <f>'Dados do gráfico'!#REF!</f>
        <v>#REF!</v>
      </c>
      <c r="E50" t="e">
        <f>'Dados do gráfico'!#REF!</f>
        <v>#REF!</v>
      </c>
    </row>
    <row r="51" spans="3:5" x14ac:dyDescent="0.25">
      <c r="C51" s="2">
        <f>'Dados do gráfico'!H24</f>
        <v>44235</v>
      </c>
      <c r="D51" s="2">
        <f>'Dados do gráfico'!I24</f>
        <v>44237</v>
      </c>
      <c r="E51" t="str">
        <f>'Dados do gráfico'!J24</f>
        <v>Atividade Implementação de interfaces</v>
      </c>
    </row>
    <row r="52" spans="3:5" x14ac:dyDescent="0.25">
      <c r="C52" s="2">
        <f>'Dados do gráfico'!H25</f>
        <v>44237</v>
      </c>
      <c r="D52" s="2">
        <f>'Dados do gráfico'!I25</f>
        <v>44239</v>
      </c>
      <c r="E52" t="str">
        <f>'Dados do gráfico'!J25</f>
        <v>Atividade Implementação dos scripts PHP</v>
      </c>
    </row>
    <row r="53" spans="3:5" x14ac:dyDescent="0.25">
      <c r="C53" s="2" t="e">
        <f>'Dados do gráfico'!#REF!</f>
        <v>#REF!</v>
      </c>
      <c r="D53" s="2" t="e">
        <f>'Dados do gráfico'!#REF!</f>
        <v>#REF!</v>
      </c>
      <c r="E53" t="e">
        <f>'Dados do gráfico'!#REF!</f>
        <v>#REF!</v>
      </c>
    </row>
    <row r="54" spans="3:5" x14ac:dyDescent="0.25">
      <c r="C54" s="2">
        <f>'Dados do gráfico'!H26</f>
        <v>44239</v>
      </c>
      <c r="D54" s="2">
        <f>'Dados do gráfico'!I26</f>
        <v>44244</v>
      </c>
      <c r="E54" t="str">
        <f>'Dados do gráfico'!J26</f>
        <v>Recesso Carnaval</v>
      </c>
    </row>
    <row r="55" spans="3:5" x14ac:dyDescent="0.25">
      <c r="C55" s="2">
        <f>'Dados do gráfico'!H27</f>
        <v>44240</v>
      </c>
      <c r="D55" s="2">
        <f>'Dados do gráfico'!I27</f>
        <v>44240</v>
      </c>
      <c r="E55" t="str">
        <f>'Dados do gráfico'!J27</f>
        <v>Encontro com professor</v>
      </c>
    </row>
    <row r="56" spans="3:5" x14ac:dyDescent="0.25">
      <c r="C56" s="2">
        <f>'Dados do gráfico'!H28</f>
        <v>44245</v>
      </c>
      <c r="D56" s="2">
        <f>'Dados do gráfico'!I28</f>
        <v>44256</v>
      </c>
      <c r="E56" t="str">
        <f>'Dados do gráfico'!J28</f>
        <v>Atividade Implementação funcionalidades</v>
      </c>
    </row>
    <row r="57" spans="3:5" x14ac:dyDescent="0.25">
      <c r="C57" s="2">
        <f>'Dados do gráfico'!H29</f>
        <v>44245</v>
      </c>
      <c r="D57" s="2">
        <f>'Dados do gráfico'!I29</f>
        <v>44250</v>
      </c>
      <c r="E57" t="str">
        <f>'Dados do gráfico'!J29</f>
        <v>Atividade Implementação funcionalidades</v>
      </c>
    </row>
    <row r="58" spans="3:5" x14ac:dyDescent="0.25">
      <c r="C58" s="2">
        <f>'Dados do gráfico'!H30</f>
        <v>44246</v>
      </c>
      <c r="D58" s="2">
        <f>'Dados do gráfico'!I30</f>
        <v>44251</v>
      </c>
      <c r="E58" t="str">
        <f>'Dados do gráfico'!J30</f>
        <v>Atividade Implementação envio para o banco de dados</v>
      </c>
    </row>
    <row r="59" spans="3:5" x14ac:dyDescent="0.25">
      <c r="C59" s="2" t="e">
        <f>'Dados do gráfico'!#REF!</f>
        <v>#REF!</v>
      </c>
      <c r="D59" s="2" t="e">
        <f>'Dados do gráfico'!#REF!</f>
        <v>#REF!</v>
      </c>
      <c r="E59" t="e">
        <f>'Dados do gráfico'!#REF!</f>
        <v>#REF!</v>
      </c>
    </row>
    <row r="60" spans="3:5" x14ac:dyDescent="0.25">
      <c r="C60" s="2" t="e">
        <f>'Dados do gráfico'!#REF!</f>
        <v>#REF!</v>
      </c>
      <c r="D60" s="2" t="e">
        <f>'Dados do gráfico'!#REF!</f>
        <v>#REF!</v>
      </c>
      <c r="E60" t="e">
        <f>'Dados do gráfico'!#REF!</f>
        <v>#REF!</v>
      </c>
    </row>
    <row r="61" spans="3:5" x14ac:dyDescent="0.25">
      <c r="C61" s="2" t="e">
        <f>'Dados do gráfico'!#REF!</f>
        <v>#REF!</v>
      </c>
      <c r="D61" s="2" t="e">
        <f>'Dados do gráfico'!#REF!</f>
        <v>#REF!</v>
      </c>
      <c r="E61" t="e">
        <f>'Dados do gráfico'!#REF!</f>
        <v>#REF!</v>
      </c>
    </row>
    <row r="62" spans="3:5" x14ac:dyDescent="0.25">
      <c r="C62" s="2" t="e">
        <f>'Dados do gráfico'!#REF!</f>
        <v>#REF!</v>
      </c>
      <c r="D62" s="2" t="e">
        <f>'Dados do gráfico'!#REF!</f>
        <v>#REF!</v>
      </c>
      <c r="E62" t="e">
        <f>'Dados do gráfico'!#REF!</f>
        <v>#REF!</v>
      </c>
    </row>
    <row r="63" spans="3:5" x14ac:dyDescent="0.25">
      <c r="C63" s="2" t="e">
        <f>'Dados do gráfico'!#REF!</f>
        <v>#REF!</v>
      </c>
      <c r="D63" s="2" t="e">
        <f>'Dados do gráfico'!#REF!</f>
        <v>#REF!</v>
      </c>
      <c r="E63" t="e">
        <f>'Dados do gráfico'!#REF!</f>
        <v>#REF!</v>
      </c>
    </row>
    <row r="64" spans="3:5" x14ac:dyDescent="0.25">
      <c r="C64" s="2">
        <f>'Dados do gráfico'!H31</f>
        <v>44251</v>
      </c>
      <c r="D64" s="2">
        <f>'Dados do gráfico'!I31</f>
        <v>44251</v>
      </c>
      <c r="E64" t="str">
        <f>'Dados do gráfico'!J31</f>
        <v>Encontro com professor</v>
      </c>
    </row>
  </sheetData>
  <printOptions horizontalCentered="1"/>
  <pageMargins left="0.7" right="0.7" top="0.75" bottom="0.75" header="0.3" footer="0.3"/>
  <pageSetup paperSize="9" scale="26" fitToHeight="0" orientation="portrait" horizontalDpi="1200" verticalDpi="1200" r:id="rId1"/>
  <headerFooter differentFirst="1">
    <oddFooter>Page &amp;P of &amp;N</oddFooter>
  </headerFooter>
  <ignoredErrors>
    <ignoredError sqref="E21" calculatedColumn="1"/>
  </ignoredErrors>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4"/>
  <dimension ref="A1:A11"/>
  <sheetViews>
    <sheetView showGridLines="0" topLeftCell="A5" workbookViewId="0">
      <selection activeCell="A8" sqref="A8"/>
    </sheetView>
  </sheetViews>
  <sheetFormatPr defaultRowHeight="15" x14ac:dyDescent="0.25"/>
  <cols>
    <col min="1" max="1" width="78.7109375" customWidth="1"/>
  </cols>
  <sheetData>
    <row r="1" spans="1:1" ht="50.1" customHeight="1" x14ac:dyDescent="0.3">
      <c r="A1" s="13" t="s">
        <v>41</v>
      </c>
    </row>
    <row r="2" spans="1:1" ht="150" x14ac:dyDescent="0.25">
      <c r="A2" s="1" t="s">
        <v>42</v>
      </c>
    </row>
    <row r="3" spans="1:1" x14ac:dyDescent="0.25">
      <c r="A3" s="20" t="s">
        <v>43</v>
      </c>
    </row>
    <row r="4" spans="1:1" ht="255" x14ac:dyDescent="0.25">
      <c r="A4" s="1" t="s">
        <v>44</v>
      </c>
    </row>
    <row r="5" spans="1:1" x14ac:dyDescent="0.25">
      <c r="A5" s="20" t="s">
        <v>45</v>
      </c>
    </row>
    <row r="6" spans="1:1" ht="195" x14ac:dyDescent="0.25">
      <c r="A6" s="1" t="s">
        <v>46</v>
      </c>
    </row>
    <row r="7" spans="1:1" x14ac:dyDescent="0.25">
      <c r="A7" s="23" t="s">
        <v>47</v>
      </c>
    </row>
    <row r="8" spans="1:1" ht="75" x14ac:dyDescent="0.25">
      <c r="A8" s="1" t="s">
        <v>48</v>
      </c>
    </row>
    <row r="9" spans="1:1" ht="45" customHeight="1" x14ac:dyDescent="0.25">
      <c r="A9" s="1" t="s">
        <v>49</v>
      </c>
    </row>
    <row r="10" spans="1:1" ht="75" x14ac:dyDescent="0.25">
      <c r="A10" s="1" t="s">
        <v>50</v>
      </c>
    </row>
    <row r="11" spans="1:1" x14ac:dyDescent="0.25">
      <c r="A11" s="1" t="s">
        <v>51</v>
      </c>
    </row>
  </sheetData>
  <printOptions horizontalCentered="1"/>
  <pageMargins left="0.7" right="0.7" top="0.75" bottom="0.75" header="0.3" footer="0.3"/>
  <pageSetup paperSize="9" orientation="portrait" horizontalDpi="1200" verticalDpi="1200"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1</vt:i4>
      </vt:variant>
    </vt:vector>
  </HeadingPairs>
  <TitlesOfParts>
    <vt:vector size="5" baseType="lpstr">
      <vt:lpstr>Dados do gráfico</vt:lpstr>
      <vt:lpstr>Gráfico de Gantt</vt:lpstr>
      <vt:lpstr>Dados do gráf. dinâmico oculta</vt:lpstr>
      <vt:lpstr>Sobre</vt:lpstr>
      <vt:lpstr>Acompanhar_Hoje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2018-08-16T08:01:28Z</dcterms:created>
  <dcterms:modified xsi:type="dcterms:W3CDTF">2021-01-29T12:02:07Z</dcterms:modified>
</cp:coreProperties>
</file>