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l\Downloads\"/>
    </mc:Choice>
  </mc:AlternateContent>
  <xr:revisionPtr revIDLastSave="0" documentId="8_{05A50623-4BBA-4D1C-8E8D-77D358BD428D}" xr6:coauthVersionLast="47" xr6:coauthVersionMax="47" xr10:uidLastSave="{00000000-0000-0000-0000-000000000000}"/>
  <bookViews>
    <workbookView xWindow="-110" yWindow="-110" windowWidth="22620" windowHeight="13500" xr2:uid="{1542D889-E63D-48E0-BE5A-95A65801C730}"/>
  </bookViews>
  <sheets>
    <sheet name="Liquidacion 29-10" sheetId="7" r:id="rId1"/>
    <sheet name="Liquidacion futura 3-11" sheetId="1" r:id="rId2"/>
    <sheet name="Liquidacion futura 4-11" sheetId="4" r:id="rId3"/>
    <sheet name="Liquidacion futura 5-11" sheetId="5" r:id="rId4"/>
    <sheet name="Liquidacion futura 11-1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7" l="1"/>
  <c r="K7" i="7" s="1"/>
  <c r="J5" i="7"/>
  <c r="J7" i="7" s="1"/>
  <c r="I5" i="7"/>
  <c r="H5" i="7"/>
  <c r="G15" i="7"/>
  <c r="J11" i="7"/>
  <c r="O7" i="7"/>
  <c r="M7" i="7"/>
  <c r="L7" i="7"/>
  <c r="H7" i="7"/>
  <c r="F7" i="7"/>
  <c r="E7" i="7"/>
  <c r="I7" i="7"/>
  <c r="C9" i="7" s="1"/>
  <c r="Q5" i="3"/>
  <c r="P5" i="3"/>
  <c r="N5" i="3"/>
  <c r="I5" i="3"/>
  <c r="G15" i="3"/>
  <c r="G5" i="3"/>
  <c r="J11" i="3"/>
  <c r="N6" i="5"/>
  <c r="N5" i="5"/>
  <c r="J8" i="5"/>
  <c r="J12" i="5"/>
  <c r="J11" i="5"/>
  <c r="N6" i="4"/>
  <c r="N5" i="4"/>
  <c r="J12" i="4"/>
  <c r="J11" i="4"/>
  <c r="Q5" i="1"/>
  <c r="P5" i="1"/>
  <c r="N5" i="1"/>
  <c r="J10" i="1"/>
  <c r="K6" i="5"/>
  <c r="K5" i="5"/>
  <c r="N8" i="5" s="1"/>
  <c r="I6" i="5"/>
  <c r="I5" i="5"/>
  <c r="H6" i="5"/>
  <c r="H5" i="5"/>
  <c r="O8" i="5"/>
  <c r="M8" i="5"/>
  <c r="L8" i="5"/>
  <c r="I8" i="5"/>
  <c r="C10" i="5" s="1"/>
  <c r="H8" i="5"/>
  <c r="G8" i="5"/>
  <c r="F8" i="5"/>
  <c r="E8" i="5"/>
  <c r="Q6" i="5"/>
  <c r="Q6" i="4"/>
  <c r="Q8" i="4" s="1"/>
  <c r="P6" i="4"/>
  <c r="Q5" i="4"/>
  <c r="P5" i="4"/>
  <c r="P8" i="4" s="1"/>
  <c r="F8" i="4"/>
  <c r="G8" i="4"/>
  <c r="H8" i="4"/>
  <c r="I8" i="4"/>
  <c r="C10" i="4" s="1"/>
  <c r="J8" i="4"/>
  <c r="K8" i="4"/>
  <c r="L8" i="4"/>
  <c r="M8" i="4"/>
  <c r="O8" i="4"/>
  <c r="E8" i="4"/>
  <c r="G7" i="7" l="1"/>
  <c r="N5" i="7"/>
  <c r="K8" i="5"/>
  <c r="P5" i="5"/>
  <c r="Q5" i="5"/>
  <c r="Q8" i="5" s="1"/>
  <c r="P6" i="5"/>
  <c r="N8" i="4"/>
  <c r="Q5" i="7" l="1"/>
  <c r="Q7" i="7" s="1"/>
  <c r="P5" i="7"/>
  <c r="P7" i="7" s="1"/>
  <c r="N7" i="7"/>
  <c r="P8" i="5"/>
  <c r="Q7" i="3" l="1"/>
  <c r="P7" i="3"/>
  <c r="O7" i="3"/>
  <c r="N7" i="3"/>
  <c r="M7" i="3"/>
  <c r="L7" i="3"/>
  <c r="K7" i="3"/>
  <c r="J7" i="3"/>
  <c r="I7" i="3"/>
  <c r="C9" i="3" s="1"/>
  <c r="H7" i="3"/>
  <c r="G7" i="3"/>
  <c r="F7" i="3"/>
  <c r="E7" i="3"/>
  <c r="F7" i="1"/>
  <c r="G7" i="1"/>
  <c r="H7" i="1"/>
  <c r="I7" i="1"/>
  <c r="C9" i="1" s="1"/>
  <c r="J7" i="1"/>
  <c r="K7" i="1"/>
  <c r="L7" i="1"/>
  <c r="M7" i="1"/>
  <c r="N7" i="1"/>
  <c r="O7" i="1"/>
  <c r="P7" i="1"/>
  <c r="Q7" i="1"/>
  <c r="E7" i="1"/>
</calcChain>
</file>

<file path=xl/sharedStrings.xml><?xml version="1.0" encoding="utf-8"?>
<sst xmlns="http://schemas.openxmlformats.org/spreadsheetml/2006/main" count="148" uniqueCount="39">
  <si>
    <t>N° Op.</t>
  </si>
  <si>
    <t>Fecha Venta</t>
  </si>
  <si>
    <t>Hora</t>
  </si>
  <si>
    <t>Venta</t>
  </si>
  <si>
    <t>Costo de Servicio</t>
  </si>
  <si>
    <t>Costo Financiación</t>
  </si>
  <si>
    <t>Arancel Tarjeta</t>
  </si>
  <si>
    <t>IVA</t>
  </si>
  <si>
    <t>Otros impuestos</t>
  </si>
  <si>
    <t>Beneficio CREDMOURA</t>
  </si>
  <si>
    <t>Cond. Venta</t>
  </si>
  <si>
    <t>Cuotas</t>
  </si>
  <si>
    <t>Total</t>
  </si>
  <si>
    <t>Split Moura</t>
  </si>
  <si>
    <t>A Acred. CC Com.</t>
  </si>
  <si>
    <t>A Acred. CC Moura</t>
  </si>
  <si>
    <t>CR</t>
  </si>
  <si>
    <t>30-70</t>
  </si>
  <si>
    <t>TOTAL</t>
  </si>
  <si>
    <t>-</t>
  </si>
  <si>
    <t>Total Crédito fiscal del día:</t>
  </si>
  <si>
    <t>Total Ahorro CREDMOURA del día:</t>
  </si>
  <si>
    <t>22/10/2025</t>
  </si>
  <si>
    <t>INTERBAT</t>
  </si>
  <si>
    <t>63582208</t>
  </si>
  <si>
    <t>C11666</t>
  </si>
  <si>
    <t>23/10/2025</t>
  </si>
  <si>
    <t>647552387</t>
  </si>
  <si>
    <t>271084842</t>
  </si>
  <si>
    <t>24/10/2025</t>
  </si>
  <si>
    <t>365129535</t>
  </si>
  <si>
    <t>779417958</t>
  </si>
  <si>
    <t>25/10/2025</t>
  </si>
  <si>
    <t>580644304</t>
  </si>
  <si>
    <t>COMPLETAR</t>
  </si>
  <si>
    <t>completar</t>
  </si>
  <si>
    <t>27/10/2025</t>
  </si>
  <si>
    <t>519655436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</si>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</sst>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.9"/>
      <color rgb="FFFFFFFF"/>
      <name val="Arial"/>
      <family val="2"/>
    </font>
    <font>
      <sz val="9.9"/>
      <color rgb="FFFFFFFF"/>
      <name val="Arial"/>
      <family val="2"/>
    </font>
    <font>
      <b/>
      <sz val="12.1"/>
      <color rgb="FFFFFFFF"/>
      <name val="Arial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5C"/>
        <bgColor indexed="64"/>
      </patternFill>
    </fill>
    <fill>
      <patternFill patternType="solid">
        <fgColor rgb="FF01173E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54CAF"/>
      </bottom>
      <diagonal/>
    </border>
    <border>
      <left/>
      <right/>
      <top/>
      <bottom style="medium">
        <color rgb="FFFFBF3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8" fontId="4" fillId="2" borderId="2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8" fontId="5" fillId="3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 wrapText="1"/>
    </xf>
    <xf numFmtId="21" fontId="6" fillId="4" borderId="0" xfId="0" applyNumberFormat="1" applyFont="1" applyFill="1"/>
    <xf numFmtId="21" fontId="2" fillId="4" borderId="0" xfId="0" applyNumberFormat="1" applyFont="1" applyFill="1"/>
    <xf numFmtId="44" fontId="4" fillId="2" borderId="2" xfId="0" applyNumberFormat="1" applyFont="1" applyFill="1" applyBorder="1" applyAlignment="1">
      <alignment vertical="center" wrapText="1"/>
    </xf>
    <xf numFmtId="44" fontId="0" fillId="0" borderId="0" xfId="0" applyNumberFormat="1"/>
    <xf numFmtId="1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02FE-3ADA-4D3A-B644-962131F0790C}">
  <dimension ref="A2:Q15"/>
  <sheetViews>
    <sheetView tabSelected="1" topLeftCell="B1" workbookViewId="0">
      <selection activeCell="N5" sqref="N5"/>
    </sheetView>
  </sheetViews>
  <sheetFormatPr baseColWidth="10" defaultRowHeight="14.5" x14ac:dyDescent="0.35"/>
  <cols>
    <col min="2" max="3" width="12.36328125" bestFit="1" customWidth="1"/>
    <col min="4" max="4" width="11.08984375" bestFit="1" customWidth="1"/>
    <col min="5" max="5" width="12.54296875" bestFit="1" customWidth="1"/>
    <col min="6" max="6" width="11.08984375" bestFit="1" customWidth="1"/>
    <col min="7" max="7" width="14.08984375" bestFit="1" customWidth="1"/>
    <col min="8" max="10" width="11.08984375" bestFit="1" customWidth="1"/>
    <col min="11" max="11" width="11.54296875" bestFit="1" customWidth="1"/>
    <col min="13" max="13" width="11.08984375" bestFit="1" customWidth="1"/>
    <col min="14" max="14" width="12.54296875" bestFit="1" customWidth="1"/>
    <col min="16" max="16" width="11.54296875" bestFit="1" customWidth="1"/>
    <col min="17" max="17" width="12.54296875" bestFit="1" customWidth="1"/>
  </cols>
  <sheetData>
    <row r="2" spans="1:17" x14ac:dyDescent="0.35">
      <c r="A2" t="s">
        <v>23</v>
      </c>
      <c r="B2" t="s">
        <v>25</v>
      </c>
    </row>
    <row r="4" spans="1:17" ht="39.5" thickBot="1" x14ac:dyDescent="0.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1:17" ht="15" thickBot="1" x14ac:dyDescent="0.4">
      <c r="B5" s="10" t="s">
        <v>37</v>
      </c>
      <c r="C5" s="10" t="s">
        <v>36</v>
      </c>
      <c r="D5" s="12">
        <v>0.7115393518518518</v>
      </c>
      <c r="E5" s="11">
        <v>138990</v>
      </c>
      <c r="F5" s="11">
        <v>0</v>
      </c>
      <c r="G5" s="11"/>
      <c r="H5" s="11">
        <f>E5*0.008</f>
        <v>1111.92</v>
      </c>
      <c r="I5" s="11">
        <f>(H5*0.21)</f>
        <v>233.50319999999999</v>
      </c>
      <c r="J5" s="11">
        <f>E5*0.006</f>
        <v>833.94</v>
      </c>
      <c r="K5" s="11">
        <f>E5*0.5%</f>
        <v>694.95</v>
      </c>
      <c r="L5" s="8" t="s">
        <v>38</v>
      </c>
      <c r="M5" s="9">
        <v>3</v>
      </c>
      <c r="N5" s="11">
        <f>E5-G5-H5-I5-J5+K5</f>
        <v>137505.58679999999</v>
      </c>
      <c r="O5" s="8" t="s">
        <v>17</v>
      </c>
      <c r="P5" s="11">
        <f>N5*0.3</f>
        <v>41251.676039999998</v>
      </c>
      <c r="Q5" s="11">
        <f>N5*0.7</f>
        <v>96253.910759999984</v>
      </c>
    </row>
    <row r="6" spans="1:17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B7" s="3" t="s">
        <v>18</v>
      </c>
      <c r="C7" s="4" t="s">
        <v>19</v>
      </c>
      <c r="D7" s="4" t="s">
        <v>19</v>
      </c>
      <c r="E7" s="5">
        <f t="shared" ref="E7:Q7" si="0">SUM(E5:E6)</f>
        <v>138990</v>
      </c>
      <c r="F7" s="5">
        <f t="shared" si="0"/>
        <v>0</v>
      </c>
      <c r="G7" s="5">
        <f t="shared" si="0"/>
        <v>0</v>
      </c>
      <c r="H7" s="5">
        <f t="shared" si="0"/>
        <v>1111.92</v>
      </c>
      <c r="I7" s="5">
        <f t="shared" si="0"/>
        <v>233.50319999999999</v>
      </c>
      <c r="J7" s="5">
        <f t="shared" si="0"/>
        <v>833.94</v>
      </c>
      <c r="K7" s="5">
        <f t="shared" si="0"/>
        <v>694.95</v>
      </c>
      <c r="L7" s="5">
        <f t="shared" si="0"/>
        <v>0</v>
      </c>
      <c r="M7" s="5">
        <f t="shared" si="0"/>
        <v>3</v>
      </c>
      <c r="N7" s="5">
        <f t="shared" si="0"/>
        <v>137505.58679999999</v>
      </c>
      <c r="O7" s="5">
        <f t="shared" si="0"/>
        <v>0</v>
      </c>
      <c r="P7" s="5">
        <f t="shared" si="0"/>
        <v>41251.676039999998</v>
      </c>
      <c r="Q7" s="5">
        <f t="shared" si="0"/>
        <v>96253.910759999984</v>
      </c>
    </row>
    <row r="9" spans="1:17" ht="62.5" thickBot="1" x14ac:dyDescent="0.4">
      <c r="B9" s="6" t="s">
        <v>20</v>
      </c>
      <c r="C9" s="7">
        <f>I7</f>
        <v>233.50319999999999</v>
      </c>
    </row>
    <row r="10" spans="1:17" ht="62.5" thickBot="1" x14ac:dyDescent="0.4">
      <c r="B10" s="6" t="s">
        <v>21</v>
      </c>
      <c r="C10" s="7" t="s">
        <v>35</v>
      </c>
    </row>
    <row r="11" spans="1:17" x14ac:dyDescent="0.35">
      <c r="H11" s="16">
        <v>9.6799999999999997E-2</v>
      </c>
      <c r="J11" s="15">
        <f>E5*0.006</f>
        <v>833.94</v>
      </c>
    </row>
    <row r="15" spans="1:17" x14ac:dyDescent="0.35">
      <c r="G15">
        <f>15.12%</f>
        <v>0.1512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AF73-A7AF-4B8D-B119-2A9BA4918A17}">
  <dimension ref="A2:Q10"/>
  <sheetViews>
    <sheetView workbookViewId="0">
      <selection activeCell="C11" sqref="C11"/>
    </sheetView>
  </sheetViews>
  <sheetFormatPr baseColWidth="10" defaultRowHeight="14.5" x14ac:dyDescent="0.35"/>
  <cols>
    <col min="2" max="2" width="12.36328125" bestFit="1" customWidth="1"/>
    <col min="3" max="3" width="11.1796875" bestFit="1" customWidth="1"/>
    <col min="4" max="4" width="11.36328125" bestFit="1" customWidth="1"/>
    <col min="5" max="5" width="12.54296875" bestFit="1" customWidth="1"/>
    <col min="6" max="11" width="11.08984375" bestFit="1" customWidth="1"/>
    <col min="13" max="13" width="11.08984375" bestFit="1" customWidth="1"/>
    <col min="14" max="14" width="12.54296875" bestFit="1" customWidth="1"/>
    <col min="16" max="17" width="11.54296875" bestFit="1" customWidth="1"/>
  </cols>
  <sheetData>
    <row r="2" spans="1:17" x14ac:dyDescent="0.35">
      <c r="A2" t="s">
        <v>23</v>
      </c>
      <c r="B2" t="s">
        <v>25</v>
      </c>
    </row>
    <row r="4" spans="1:17" ht="39.5" thickBot="1" x14ac:dyDescent="0.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1:17" ht="15" thickBot="1" x14ac:dyDescent="0.4">
      <c r="B5" s="10" t="s">
        <v>24</v>
      </c>
      <c r="C5" s="10" t="s">
        <v>22</v>
      </c>
      <c r="D5" s="13">
        <v>0.51831018518518523</v>
      </c>
      <c r="E5" s="11">
        <v>128990</v>
      </c>
      <c r="F5" s="11">
        <v>0</v>
      </c>
      <c r="G5" s="11">
        <v>0</v>
      </c>
      <c r="H5" s="11">
        <v>2321.8200000000002</v>
      </c>
      <c r="I5" s="11">
        <v>487.58</v>
      </c>
      <c r="J5" s="11">
        <v>773.94</v>
      </c>
      <c r="K5" s="11">
        <v>644.95000000000005</v>
      </c>
      <c r="L5" s="8" t="s">
        <v>16</v>
      </c>
      <c r="M5" s="9">
        <v>1</v>
      </c>
      <c r="N5" s="11">
        <f>E5-H5-I5--J5+K5</f>
        <v>127599.48999999999</v>
      </c>
      <c r="O5" s="8" t="s">
        <v>17</v>
      </c>
      <c r="P5" s="11">
        <f>N5*0.3</f>
        <v>38279.846999999994</v>
      </c>
      <c r="Q5" s="11">
        <f>N5*0.7</f>
        <v>89319.642999999982</v>
      </c>
    </row>
    <row r="6" spans="1:17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B7" s="3" t="s">
        <v>18</v>
      </c>
      <c r="C7" s="4" t="s">
        <v>19</v>
      </c>
      <c r="D7" s="4" t="s">
        <v>19</v>
      </c>
      <c r="E7" s="5">
        <f t="shared" ref="E7:Q7" si="0">SUM(E5:E6)</f>
        <v>128990</v>
      </c>
      <c r="F7" s="5">
        <f t="shared" si="0"/>
        <v>0</v>
      </c>
      <c r="G7" s="5">
        <f t="shared" si="0"/>
        <v>0</v>
      </c>
      <c r="H7" s="5">
        <f t="shared" si="0"/>
        <v>2321.8200000000002</v>
      </c>
      <c r="I7" s="5">
        <f t="shared" si="0"/>
        <v>487.58</v>
      </c>
      <c r="J7" s="5">
        <f t="shared" si="0"/>
        <v>773.94</v>
      </c>
      <c r="K7" s="5">
        <f t="shared" si="0"/>
        <v>644.95000000000005</v>
      </c>
      <c r="L7" s="5">
        <f t="shared" si="0"/>
        <v>0</v>
      </c>
      <c r="M7" s="5">
        <f t="shared" si="0"/>
        <v>1</v>
      </c>
      <c r="N7" s="5">
        <f t="shared" si="0"/>
        <v>127599.48999999999</v>
      </c>
      <c r="O7" s="5">
        <f t="shared" si="0"/>
        <v>0</v>
      </c>
      <c r="P7" s="5">
        <f t="shared" si="0"/>
        <v>38279.846999999994</v>
      </c>
      <c r="Q7" s="5">
        <f t="shared" si="0"/>
        <v>89319.642999999982</v>
      </c>
    </row>
    <row r="9" spans="1:17" ht="62.5" thickBot="1" x14ac:dyDescent="0.4">
      <c r="B9" s="6" t="s">
        <v>20</v>
      </c>
      <c r="C9" s="7">
        <f>I7</f>
        <v>487.58</v>
      </c>
    </row>
    <row r="10" spans="1:17" ht="62.5" thickBot="1" x14ac:dyDescent="0.4">
      <c r="B10" s="6" t="s">
        <v>21</v>
      </c>
      <c r="C10" s="7" t="s">
        <v>34</v>
      </c>
      <c r="J10" s="15">
        <f>E5*0.006</f>
        <v>773.94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D842-6BAE-47D7-8552-EC970BB1C22E}">
  <dimension ref="A2:Q12"/>
  <sheetViews>
    <sheetView workbookViewId="0">
      <selection activeCell="C12" sqref="C12"/>
    </sheetView>
  </sheetViews>
  <sheetFormatPr baseColWidth="10" defaultRowHeight="14.5" x14ac:dyDescent="0.35"/>
  <cols>
    <col min="2" max="2" width="12.36328125" bestFit="1" customWidth="1"/>
    <col min="3" max="3" width="11.1796875" bestFit="1" customWidth="1"/>
    <col min="4" max="4" width="11.36328125" bestFit="1" customWidth="1"/>
    <col min="5" max="5" width="12.54296875" bestFit="1" customWidth="1"/>
    <col min="6" max="11" width="11.08984375" bestFit="1" customWidth="1"/>
    <col min="13" max="13" width="11.08984375" bestFit="1" customWidth="1"/>
    <col min="14" max="14" width="12.54296875" bestFit="1" customWidth="1"/>
    <col min="16" max="17" width="12.54296875" bestFit="1" customWidth="1"/>
  </cols>
  <sheetData>
    <row r="2" spans="1:17" x14ac:dyDescent="0.35">
      <c r="A2" t="s">
        <v>23</v>
      </c>
      <c r="B2" t="s">
        <v>25</v>
      </c>
    </row>
    <row r="4" spans="1:17" ht="39.5" thickBot="1" x14ac:dyDescent="0.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1:17" ht="15" thickBot="1" x14ac:dyDescent="0.4">
      <c r="B5" s="10" t="s">
        <v>27</v>
      </c>
      <c r="C5" s="10" t="s">
        <v>26</v>
      </c>
      <c r="D5" s="13">
        <v>0.47158564814814813</v>
      </c>
      <c r="E5" s="11">
        <v>258990</v>
      </c>
      <c r="F5" s="11">
        <v>0</v>
      </c>
      <c r="G5" s="11">
        <v>0</v>
      </c>
      <c r="H5" s="11">
        <v>4661.82</v>
      </c>
      <c r="I5" s="11">
        <v>978.98</v>
      </c>
      <c r="J5" s="11">
        <v>1553.94</v>
      </c>
      <c r="K5" s="11">
        <v>1294.95</v>
      </c>
      <c r="L5" s="8" t="s">
        <v>16</v>
      </c>
      <c r="M5" s="9">
        <v>1</v>
      </c>
      <c r="N5" s="11">
        <f>E5-H5-I5-J5+K5</f>
        <v>253090.21</v>
      </c>
      <c r="O5" s="8" t="s">
        <v>17</v>
      </c>
      <c r="P5" s="11">
        <f>N5*0.3</f>
        <v>75927.062999999995</v>
      </c>
      <c r="Q5" s="11">
        <f>N5*0.7</f>
        <v>177163.147</v>
      </c>
    </row>
    <row r="6" spans="1:17" ht="15" thickBot="1" x14ac:dyDescent="0.4">
      <c r="B6" s="10" t="s">
        <v>28</v>
      </c>
      <c r="C6" s="10" t="s">
        <v>26</v>
      </c>
      <c r="D6" s="13">
        <v>0.62769675925925927</v>
      </c>
      <c r="E6" s="11">
        <v>116091</v>
      </c>
      <c r="F6" s="11">
        <v>0</v>
      </c>
      <c r="G6" s="11">
        <v>0</v>
      </c>
      <c r="H6" s="11">
        <v>2089.64</v>
      </c>
      <c r="I6" s="11">
        <v>438.82</v>
      </c>
      <c r="J6" s="11">
        <v>696.55</v>
      </c>
      <c r="K6" s="11">
        <v>580.46</v>
      </c>
      <c r="L6" s="8" t="s">
        <v>16</v>
      </c>
      <c r="M6" s="9">
        <v>1</v>
      </c>
      <c r="N6" s="11">
        <f>E6-H6-I6-J6+K6</f>
        <v>113446.45</v>
      </c>
      <c r="O6" s="8" t="s">
        <v>17</v>
      </c>
      <c r="P6" s="11">
        <f>N6*0.3</f>
        <v>34033.934999999998</v>
      </c>
      <c r="Q6" s="11">
        <f>N6*0.7</f>
        <v>79412.514999999999</v>
      </c>
    </row>
    <row r="7" spans="1:17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thickBot="1" x14ac:dyDescent="0.4">
      <c r="B8" s="3" t="s">
        <v>18</v>
      </c>
      <c r="C8" s="4" t="s">
        <v>19</v>
      </c>
      <c r="D8" s="4" t="s">
        <v>19</v>
      </c>
      <c r="E8" s="14">
        <f>SUM(E5:E7)</f>
        <v>375081</v>
      </c>
      <c r="F8" s="14">
        <f t="shared" ref="F8:Q8" si="0">SUM(F5:F7)</f>
        <v>0</v>
      </c>
      <c r="G8" s="14">
        <f t="shared" si="0"/>
        <v>0</v>
      </c>
      <c r="H8" s="14">
        <f t="shared" si="0"/>
        <v>6751.4599999999991</v>
      </c>
      <c r="I8" s="14">
        <f t="shared" si="0"/>
        <v>1417.8</v>
      </c>
      <c r="J8" s="14">
        <f t="shared" si="0"/>
        <v>2250.4899999999998</v>
      </c>
      <c r="K8" s="14">
        <f t="shared" si="0"/>
        <v>1875.41</v>
      </c>
      <c r="L8" s="14">
        <f t="shared" si="0"/>
        <v>0</v>
      </c>
      <c r="M8" s="14">
        <f t="shared" si="0"/>
        <v>2</v>
      </c>
      <c r="N8" s="14">
        <f t="shared" si="0"/>
        <v>366536.66</v>
      </c>
      <c r="O8" s="14">
        <f t="shared" si="0"/>
        <v>0</v>
      </c>
      <c r="P8" s="14">
        <f t="shared" si="0"/>
        <v>109960.99799999999</v>
      </c>
      <c r="Q8" s="14">
        <f t="shared" si="0"/>
        <v>256575.66200000001</v>
      </c>
    </row>
    <row r="10" spans="1:17" ht="62.5" thickBot="1" x14ac:dyDescent="0.4">
      <c r="B10" s="6" t="s">
        <v>20</v>
      </c>
      <c r="C10" s="7">
        <f>I8</f>
        <v>1417.8</v>
      </c>
    </row>
    <row r="11" spans="1:17" ht="62.5" thickBot="1" x14ac:dyDescent="0.4">
      <c r="B11" s="6" t="s">
        <v>21</v>
      </c>
      <c r="C11" s="7" t="s">
        <v>35</v>
      </c>
      <c r="J11" s="15">
        <f>E5*0.006</f>
        <v>1553.94</v>
      </c>
    </row>
    <row r="12" spans="1:17" x14ac:dyDescent="0.35">
      <c r="J12" s="15">
        <f>E6*0.006</f>
        <v>696.54600000000005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6394-09E2-47E0-9609-57E8343C9ADB}">
  <dimension ref="A2:Q12"/>
  <sheetViews>
    <sheetView workbookViewId="0">
      <selection activeCell="B2" sqref="B2"/>
    </sheetView>
  </sheetViews>
  <sheetFormatPr baseColWidth="10" defaultRowHeight="14.5" x14ac:dyDescent="0.35"/>
  <cols>
    <col min="2" max="2" width="12.36328125" bestFit="1" customWidth="1"/>
    <col min="3" max="3" width="11.1796875" bestFit="1" customWidth="1"/>
    <col min="4" max="4" width="11.36328125" bestFit="1" customWidth="1"/>
    <col min="5" max="5" width="12.54296875" bestFit="1" customWidth="1"/>
    <col min="6" max="11" width="11.08984375" bestFit="1" customWidth="1"/>
    <col min="13" max="13" width="11.08984375" bestFit="1" customWidth="1"/>
    <col min="14" max="14" width="12.54296875" bestFit="1" customWidth="1"/>
    <col min="16" max="17" width="12.54296875" bestFit="1" customWidth="1"/>
  </cols>
  <sheetData>
    <row r="2" spans="1:17" x14ac:dyDescent="0.35">
      <c r="A2" t="s">
        <v>23</v>
      </c>
      <c r="B2" t="s">
        <v>25</v>
      </c>
    </row>
    <row r="4" spans="1:17" ht="39.5" thickBot="1" x14ac:dyDescent="0.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1:17" ht="15" thickBot="1" x14ac:dyDescent="0.4">
      <c r="B5" s="10" t="s">
        <v>30</v>
      </c>
      <c r="C5" s="10" t="s">
        <v>29</v>
      </c>
      <c r="D5" s="13">
        <v>0.40638888888888891</v>
      </c>
      <c r="E5" s="11">
        <v>164990</v>
      </c>
      <c r="F5" s="11">
        <v>0</v>
      </c>
      <c r="G5" s="11">
        <v>0</v>
      </c>
      <c r="H5" s="11">
        <f>E5*0.018</f>
        <v>2969.8199999999997</v>
      </c>
      <c r="I5" s="11">
        <f>H5*0.21</f>
        <v>623.66219999999987</v>
      </c>
      <c r="J5" s="11">
        <v>989.94</v>
      </c>
      <c r="K5" s="11">
        <f>E5*0.005</f>
        <v>824.95</v>
      </c>
      <c r="L5" s="8" t="s">
        <v>16</v>
      </c>
      <c r="M5" s="9">
        <v>1</v>
      </c>
      <c r="N5" s="11">
        <f>E5-H5-I5-J5+K5</f>
        <v>161231.52780000001</v>
      </c>
      <c r="O5" s="8" t="s">
        <v>17</v>
      </c>
      <c r="P5" s="11">
        <f>N5*0.3</f>
        <v>48369.458340000005</v>
      </c>
      <c r="Q5" s="11">
        <f>N5*0.7</f>
        <v>112862.06946</v>
      </c>
    </row>
    <row r="6" spans="1:17" ht="15" thickBot="1" x14ac:dyDescent="0.4">
      <c r="B6" s="10" t="s">
        <v>31</v>
      </c>
      <c r="C6" s="10" t="s">
        <v>29</v>
      </c>
      <c r="D6" s="13">
        <v>0.46611111111111109</v>
      </c>
      <c r="E6" s="11">
        <v>153090</v>
      </c>
      <c r="F6" s="11">
        <v>0</v>
      </c>
      <c r="G6" s="11">
        <v>0</v>
      </c>
      <c r="H6" s="11">
        <f>E6*0.018</f>
        <v>2755.62</v>
      </c>
      <c r="I6" s="11">
        <f>H6*0.21</f>
        <v>578.6801999999999</v>
      </c>
      <c r="J6" s="11">
        <v>918.54</v>
      </c>
      <c r="K6" s="11">
        <f>E6*0.005</f>
        <v>765.45</v>
      </c>
      <c r="L6" s="8" t="s">
        <v>16</v>
      </c>
      <c r="M6" s="9">
        <v>1</v>
      </c>
      <c r="N6" s="11">
        <f>E6-H6-I6-J6+K6</f>
        <v>149602.60980000001</v>
      </c>
      <c r="O6" s="8" t="s">
        <v>17</v>
      </c>
      <c r="P6" s="11">
        <f>N6*0.3</f>
        <v>44880.782939999997</v>
      </c>
      <c r="Q6" s="11">
        <f>N6*0.7</f>
        <v>104721.82686</v>
      </c>
    </row>
    <row r="7" spans="1:17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thickBot="1" x14ac:dyDescent="0.4">
      <c r="B8" s="3" t="s">
        <v>18</v>
      </c>
      <c r="C8" s="4" t="s">
        <v>19</v>
      </c>
      <c r="D8" s="4" t="s">
        <v>19</v>
      </c>
      <c r="E8" s="14">
        <f>SUM(E5:E7)</f>
        <v>318080</v>
      </c>
      <c r="F8" s="14">
        <f t="shared" ref="F8:Q8" si="0">SUM(F5:F7)</f>
        <v>0</v>
      </c>
      <c r="G8" s="14">
        <f t="shared" si="0"/>
        <v>0</v>
      </c>
      <c r="H8" s="14">
        <f t="shared" si="0"/>
        <v>5725.44</v>
      </c>
      <c r="I8" s="14">
        <f t="shared" si="0"/>
        <v>1202.3423999999998</v>
      </c>
      <c r="J8" s="14">
        <f t="shared" si="0"/>
        <v>1908.48</v>
      </c>
      <c r="K8" s="14">
        <f t="shared" si="0"/>
        <v>1590.4</v>
      </c>
      <c r="L8" s="14">
        <f t="shared" si="0"/>
        <v>0</v>
      </c>
      <c r="M8" s="14">
        <f t="shared" si="0"/>
        <v>2</v>
      </c>
      <c r="N8" s="14">
        <f t="shared" si="0"/>
        <v>310834.13760000002</v>
      </c>
      <c r="O8" s="14">
        <f t="shared" si="0"/>
        <v>0</v>
      </c>
      <c r="P8" s="14">
        <f t="shared" si="0"/>
        <v>93250.241280000002</v>
      </c>
      <c r="Q8" s="14">
        <f t="shared" si="0"/>
        <v>217583.89632</v>
      </c>
    </row>
    <row r="10" spans="1:17" ht="62.5" thickBot="1" x14ac:dyDescent="0.4">
      <c r="B10" s="6" t="s">
        <v>20</v>
      </c>
      <c r="C10" s="7">
        <f>I8</f>
        <v>1202.3423999999998</v>
      </c>
    </row>
    <row r="11" spans="1:17" ht="62.5" thickBot="1" x14ac:dyDescent="0.4">
      <c r="B11" s="6" t="s">
        <v>21</v>
      </c>
      <c r="C11" s="7" t="s">
        <v>35</v>
      </c>
      <c r="J11" s="15">
        <f>E5*0.006</f>
        <v>989.94</v>
      </c>
    </row>
    <row r="12" spans="1:17" x14ac:dyDescent="0.35">
      <c r="J12" s="15">
        <f>E6*0.006</f>
        <v>918.54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85C8-AA6F-4FC9-9831-0830525A045B}">
  <dimension ref="A2:Q15"/>
  <sheetViews>
    <sheetView workbookViewId="0">
      <selection activeCell="B2" sqref="B2"/>
    </sheetView>
  </sheetViews>
  <sheetFormatPr baseColWidth="10" defaultRowHeight="14.5" x14ac:dyDescent="0.35"/>
  <cols>
    <col min="2" max="3" width="12.36328125" bestFit="1" customWidth="1"/>
    <col min="4" max="4" width="11.08984375" bestFit="1" customWidth="1"/>
    <col min="5" max="5" width="12.54296875" bestFit="1" customWidth="1"/>
    <col min="6" max="6" width="11.08984375" bestFit="1" customWidth="1"/>
    <col min="7" max="7" width="14.08984375" bestFit="1" customWidth="1"/>
    <col min="8" max="10" width="11.08984375" bestFit="1" customWidth="1"/>
    <col min="11" max="11" width="11.54296875" bestFit="1" customWidth="1"/>
    <col min="13" max="13" width="11.08984375" bestFit="1" customWidth="1"/>
    <col min="14" max="14" width="12.54296875" bestFit="1" customWidth="1"/>
    <col min="16" max="16" width="11.54296875" bestFit="1" customWidth="1"/>
    <col min="17" max="17" width="12.54296875" bestFit="1" customWidth="1"/>
  </cols>
  <sheetData>
    <row r="2" spans="1:17" x14ac:dyDescent="0.35">
      <c r="A2" t="s">
        <v>23</v>
      </c>
      <c r="B2" t="s">
        <v>25</v>
      </c>
    </row>
    <row r="4" spans="1:17" ht="39.5" thickBot="1" x14ac:dyDescent="0.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1:17" ht="15" thickBot="1" x14ac:dyDescent="0.4">
      <c r="B5" s="10" t="s">
        <v>33</v>
      </c>
      <c r="C5" s="10" t="s">
        <v>32</v>
      </c>
      <c r="D5" s="12">
        <v>0.64424768518518516</v>
      </c>
      <c r="E5" s="11">
        <v>165288</v>
      </c>
      <c r="F5" s="11">
        <v>0</v>
      </c>
      <c r="G5" s="11">
        <f>E5*G15</f>
        <v>24991.545600000001</v>
      </c>
      <c r="H5" s="11">
        <v>2975.18</v>
      </c>
      <c r="I5" s="11">
        <f>(H5*0.21)+(E5*H11*0.105)</f>
        <v>2304.775032</v>
      </c>
      <c r="J5" s="11">
        <v>991.73</v>
      </c>
      <c r="K5" s="11">
        <v>13289.16</v>
      </c>
      <c r="L5" s="8" t="s">
        <v>16</v>
      </c>
      <c r="M5" s="9">
        <v>3</v>
      </c>
      <c r="N5" s="11">
        <f>E5-G5-H5-I5-J5+K5</f>
        <v>147313.92936799998</v>
      </c>
      <c r="O5" s="8" t="s">
        <v>17</v>
      </c>
      <c r="P5" s="11">
        <f>N5*0.3</f>
        <v>44194.178810399993</v>
      </c>
      <c r="Q5" s="11">
        <f>N5*0.7</f>
        <v>103119.75055759998</v>
      </c>
    </row>
    <row r="6" spans="1:17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B7" s="3" t="s">
        <v>18</v>
      </c>
      <c r="C7" s="4" t="s">
        <v>19</v>
      </c>
      <c r="D7" s="4" t="s">
        <v>19</v>
      </c>
      <c r="E7" s="5">
        <f t="shared" ref="E7:Q7" si="0">SUM(E5:E6)</f>
        <v>165288</v>
      </c>
      <c r="F7" s="5">
        <f t="shared" si="0"/>
        <v>0</v>
      </c>
      <c r="G7" s="5">
        <f t="shared" si="0"/>
        <v>24991.545600000001</v>
      </c>
      <c r="H7" s="5">
        <f t="shared" si="0"/>
        <v>2975.18</v>
      </c>
      <c r="I7" s="5">
        <f t="shared" si="0"/>
        <v>2304.775032</v>
      </c>
      <c r="J7" s="5">
        <f t="shared" si="0"/>
        <v>991.73</v>
      </c>
      <c r="K7" s="5">
        <f t="shared" si="0"/>
        <v>13289.16</v>
      </c>
      <c r="L7" s="5">
        <f t="shared" si="0"/>
        <v>0</v>
      </c>
      <c r="M7" s="5">
        <f t="shared" si="0"/>
        <v>3</v>
      </c>
      <c r="N7" s="5">
        <f t="shared" si="0"/>
        <v>147313.92936799998</v>
      </c>
      <c r="O7" s="5">
        <f t="shared" si="0"/>
        <v>0</v>
      </c>
      <c r="P7" s="5">
        <f t="shared" si="0"/>
        <v>44194.178810399993</v>
      </c>
      <c r="Q7" s="5">
        <f t="shared" si="0"/>
        <v>103119.75055759998</v>
      </c>
    </row>
    <row r="9" spans="1:17" ht="62.5" thickBot="1" x14ac:dyDescent="0.4">
      <c r="B9" s="6" t="s">
        <v>20</v>
      </c>
      <c r="C9" s="7">
        <f>I7</f>
        <v>2304.775032</v>
      </c>
    </row>
    <row r="10" spans="1:17" ht="62.5" thickBot="1" x14ac:dyDescent="0.4">
      <c r="B10" s="6" t="s">
        <v>21</v>
      </c>
      <c r="C10" s="7" t="s">
        <v>35</v>
      </c>
    </row>
    <row r="11" spans="1:17" x14ac:dyDescent="0.35">
      <c r="H11" s="16">
        <v>9.6799999999999997E-2</v>
      </c>
      <c r="J11" s="15">
        <f>E5*0.006</f>
        <v>991.72800000000007</v>
      </c>
    </row>
    <row r="15" spans="1:17" x14ac:dyDescent="0.35">
      <c r="G15">
        <f>15.12%</f>
        <v>0.1512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Liquidacion 29-10</vt:lpstr>
      <vt:lpstr>Liquidacion futura 3-11</vt:lpstr>
      <vt:lpstr>Liquidacion futura 4-11</vt:lpstr>
      <vt:lpstr>Liquidacion futura 5-11</vt:lpstr>
      <vt:lpstr>Liquidacion futura 11-11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Morelli</dc:creator>
  <cp:lastModifiedBy>Nicolas Morelli</cp:lastModifiedBy>
  <dcterms:created xsi:type="dcterms:W3CDTF">2025-10-27T18:30:50Z</dcterms:created>
  <dcterms:modified xsi:type="dcterms:W3CDTF">2025-10-29T16:58:24Z</dcterms:modified>
</cp:coreProperties>
</file>