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2"/>
  </bookViews>
  <sheets>
    <sheet name="Earned Value" sheetId="1" r:id="rId1"/>
    <sheet name="Horas insumidas" sheetId="2" r:id="rId2"/>
    <sheet name="Estadísticas" sheetId="3" r:id="rId3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K23" s="1"/>
  <c r="G2"/>
  <c r="J23"/>
  <c r="I23"/>
  <c r="F163" i="2"/>
  <c r="F132"/>
  <c r="H23" i="1" l="1"/>
  <c r="K22"/>
  <c r="I22"/>
  <c r="J22"/>
  <c r="J21"/>
  <c r="I21"/>
  <c r="K21"/>
  <c r="E20"/>
  <c r="E19"/>
  <c r="F28"/>
  <c r="I23" i="3"/>
  <c r="H23"/>
  <c r="G23"/>
  <c r="F23"/>
  <c r="F110" i="2"/>
  <c r="K2" i="1"/>
  <c r="D20" i="3"/>
  <c r="H3" i="1"/>
  <c r="H4"/>
  <c r="K5"/>
  <c r="K6"/>
  <c r="K7"/>
  <c r="H8"/>
  <c r="H9"/>
  <c r="K10"/>
  <c r="K11"/>
  <c r="K12"/>
  <c r="K13"/>
  <c r="H14"/>
  <c r="H15"/>
  <c r="H16"/>
  <c r="K17"/>
  <c r="H18"/>
  <c r="H19"/>
  <c r="H20"/>
  <c r="I20"/>
  <c r="J20"/>
  <c r="J19"/>
  <c r="I19"/>
  <c r="E2"/>
  <c r="C20" i="3"/>
  <c r="G20" s="1"/>
  <c r="I15" i="1"/>
  <c r="E18"/>
  <c r="I18"/>
  <c r="H21" i="3"/>
  <c r="H22"/>
  <c r="I22"/>
  <c r="I24"/>
  <c r="H20"/>
  <c r="G21"/>
  <c r="G22"/>
  <c r="F22"/>
  <c r="F24"/>
  <c r="I2" i="1"/>
  <c r="J18"/>
  <c r="E17"/>
  <c r="J17"/>
  <c r="E16"/>
  <c r="J16"/>
  <c r="J15"/>
  <c r="J14"/>
  <c r="J13"/>
  <c r="I11"/>
  <c r="E10"/>
  <c r="E9"/>
  <c r="I9" s="1"/>
  <c r="E8"/>
  <c r="E7"/>
  <c r="J7" s="1"/>
  <c r="J6"/>
  <c r="I5"/>
  <c r="E4"/>
  <c r="E28" s="1"/>
  <c r="J3"/>
  <c r="I12"/>
  <c r="F78" i="2"/>
  <c r="J10" i="1"/>
  <c r="I8"/>
  <c r="J5"/>
  <c r="I4"/>
  <c r="F42" i="2"/>
  <c r="I3" i="1"/>
  <c r="J8"/>
  <c r="J4"/>
  <c r="I6"/>
  <c r="J2"/>
  <c r="I10"/>
  <c r="J9"/>
  <c r="J12"/>
  <c r="I21" i="3"/>
  <c r="F21"/>
  <c r="H24"/>
  <c r="G24"/>
  <c r="J11" i="1"/>
  <c r="I13"/>
  <c r="I16"/>
  <c r="E20" i="3"/>
  <c r="F20" s="1"/>
  <c r="I14" i="1"/>
  <c r="I17"/>
  <c r="K15" l="1"/>
  <c r="H7"/>
  <c r="K4"/>
  <c r="K16"/>
  <c r="K8"/>
  <c r="K18"/>
  <c r="K9"/>
  <c r="H6"/>
  <c r="H2"/>
  <c r="H10"/>
  <c r="I20" i="3"/>
  <c r="K3" i="1"/>
  <c r="H13"/>
  <c r="H12"/>
  <c r="I7"/>
  <c r="H5"/>
  <c r="H11"/>
  <c r="G28"/>
  <c r="H17"/>
  <c r="K19"/>
  <c r="K14"/>
  <c r="K20"/>
  <c r="H22"/>
  <c r="H21"/>
  <c r="I28"/>
  <c r="H28" l="1"/>
</calcChain>
</file>

<file path=xl/sharedStrings.xml><?xml version="1.0" encoding="utf-8"?>
<sst xmlns="http://schemas.openxmlformats.org/spreadsheetml/2006/main" count="460" uniqueCount="172">
  <si>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</si>
  <si>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</si>
  <si>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</si>
  <si>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</si>
  <si>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</si>
  <si>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</si>
  <si>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</si>
  <si>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</si>
  <si>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</si>
  <si>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</si>
  <si>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</si>
  <si>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</si>
  <si>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</si>
  <si>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</si>
  <si>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</si>
  <si>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</si>
  <si>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</si>
  <si>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</si>
  <si>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</si>
  <si>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</si>
  <si>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</si>
  <si>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</si>
  <si>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</si>
  <si>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</si>
  <si>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</si>
  <si>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</si>
  <si>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</si>
  <si>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</si>
  <si>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</si>
  <si>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</si>
  <si>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</si>
  <si>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</si>
  <si>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</si>
  <si>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</si>
  <si>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</si>
  <si>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</si>
  <si>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</si>
  <si>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</si>
  <si>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</si>
  <si>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</si>
  <si>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</si>
  <si>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</si>
  <si>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</si>
  <si>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</si>
  <si>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</si>
  <si>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</si>
  <si>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</si>
  <si>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</si>
  <si>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</si>
  <si>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</si>
  <si>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</si>
  <si>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</si>
  <si>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</si>
  <si>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</si>
  <si>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</si>
  <si>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</si>
  <si>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</si>
  <si>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</si>
  <si>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</si>
  <si>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</si>
  <si>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</si>
  <si>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</si>
  <si>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</si>
  <si>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</si>
  <si>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</si>
  <si>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</si>
  <si>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</si>
  <si>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</si>
  <si>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</si>
  <si>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</si>
  <si>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</si>
  <si>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</si>
  <si>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</si>
  <si>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</si>
  <si>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</si>
  <si>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</si>
  <si>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</si>
  <si>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</si>
  <si>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</si>
  <si>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</si>
  <si>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</si>
  <si>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</si>
  <si>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</si>
  <si>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</si>
  <si>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</si>
  <si>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</si>
  <si>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</si>
  <si>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</si>
  <si>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</si>
  <si>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</si>
  <si>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</si>
  <si>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</si>
  <si>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</si>
  <si>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</si>
  <si>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</si>
  <si>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</si>
  <si>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</si>
  <si>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</si>
  <si>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</si>
  <si>
    <t>Parseo archivo QA</t>
  </si>
  <si>
    <t>Corrección de defectos</t>
  </si>
  <si>
    <t>ABM Supervisores</t>
  </si>
  <si>
    <t>T-01003</t>
  </si>
  <si>
    <t>Tareas de administracion para el segundo Sprint</t>
  </si>
  <si>
    <t>Reporte de avance + minuta de reunion</t>
  </si>
  <si>
    <t>Resolucion de bug</t>
  </si>
  <si>
    <t>UAT Segundo Sprint</t>
  </si>
  <si>
    <t>BC</t>
  </si>
  <si>
    <t>Desarrollo Metricas Agentes</t>
  </si>
  <si>
    <t>Desarrollo métrica AUX_TM</t>
  </si>
  <si>
    <t>TK-01036</t>
  </si>
  <si>
    <t>Desarrollo metrica QA_PTS_POSSIBLE</t>
  </si>
  <si>
    <t>S-01020</t>
  </si>
  <si>
    <t>Framework de metricas y graficos</t>
  </si>
  <si>
    <t>Mostrando las métricas por pantalla</t>
  </si>
  <si>
    <t>Tests métricas QA</t>
  </si>
  <si>
    <t>Sueldo Hs extra</t>
  </si>
  <si>
    <t>Metricas para agentes: 6 métricas</t>
  </si>
  <si>
    <t>Correcciones ABM Supervisores</t>
  </si>
  <si>
    <t>S-01022</t>
  </si>
  <si>
    <t xml:space="preserve">Procesar el archivo TTS </t>
  </si>
  <si>
    <t>T-01004</t>
  </si>
  <si>
    <t>Tareas de administracion para el tercer Sprint</t>
  </si>
  <si>
    <t>Total Sprint 3</t>
  </si>
  <si>
    <t>Se agrego rango de fechas a la métricas</t>
  </si>
  <si>
    <t>Se cargaron datos de prueba y se corrigieron los tests</t>
  </si>
  <si>
    <t>Métrica AVG_TALK_TM</t>
  </si>
  <si>
    <t>S-01021</t>
  </si>
  <si>
    <t>Se modifica pantalla para mostrar las métricas de un agente</t>
  </si>
  <si>
    <t>Se corrige bug al agregar un supervisor a la campaña</t>
  </si>
  <si>
    <t>Métrica AUX_TM</t>
  </si>
  <si>
    <t>duilio</t>
  </si>
  <si>
    <t>Modificando pantalla de sueldo</t>
  </si>
  <si>
    <t>Agregando selección del período para el salario</t>
  </si>
  <si>
    <t>Sueldo Hs extra y Horas productivas</t>
  </si>
  <si>
    <t>Analisis Cuadrados minimos</t>
  </si>
  <si>
    <t>Gráfica de Cuadrados minimos</t>
  </si>
  <si>
    <t>Analisis de errores</t>
  </si>
  <si>
    <t>Grafico de metricas</t>
  </si>
  <si>
    <t>Calculo de metricas</t>
  </si>
  <si>
    <t>Corrección sueldo variable</t>
  </si>
  <si>
    <t>S-01023</t>
  </si>
  <si>
    <t>Corrección de gráficos, mostrar todos los gráficos en la pantalla</t>
  </si>
  <si>
    <t>Parseo STS</t>
  </si>
  <si>
    <t>Metrica NCH</t>
  </si>
  <si>
    <t>Metrica PCT</t>
  </si>
  <si>
    <t>T-01005</t>
  </si>
  <si>
    <t>Total Sprint 4</t>
  </si>
  <si>
    <t>Agregados sueldo hs extra</t>
  </si>
  <si>
    <t>Tareas de administracion para el cuarto Sprint</t>
  </si>
  <si>
    <t>Correcciones sprint 3</t>
  </si>
  <si>
    <t>Métricas para agentes: 3 métricas</t>
  </si>
  <si>
    <t>Se agregan niveles de seguridad (Agent, Supervisor y AccountManager)</t>
  </si>
  <si>
    <t>Se agregan metricas de campaña para supervisores junto con graficos</t>
  </si>
  <si>
    <t>Total supervisor</t>
  </si>
  <si>
    <t>Total campaña</t>
  </si>
  <si>
    <t>Se agrega el combo para seleccionar el agente en la pag de metricas</t>
  </si>
  <si>
    <t>Se agrega la leyenda del nivel alcanzado en las páginas de agentes y totales</t>
  </si>
  <si>
    <t>Se quita el campo valor hora no satisfactorio (vale siempre $0)</t>
  </si>
  <si>
    <t>Se configuran archivos de prueba para todo el sistema</t>
  </si>
  <si>
    <t>Total Sprint 5</t>
  </si>
  <si>
    <t>Se mejora la visualizacion de totales supervisor</t>
  </si>
  <si>
    <t>S-01026</t>
  </si>
  <si>
    <t>S-01030</t>
  </si>
  <si>
    <t>Se corrige el bug de prioridad media de validación de rangos para las métricas</t>
  </si>
  <si>
    <t>S-01024</t>
  </si>
  <si>
    <t>Arreglar todos los bugs de prioridad media/alta que figuran en el informe de avance</t>
  </si>
  <si>
    <t>Mejoras varias de usabilidad y navegabilidad</t>
  </si>
  <si>
    <t>S-01031</t>
  </si>
  <si>
    <t>Mejoras en la visualizacion del salario del agente</t>
  </si>
  <si>
    <t>Mejoras en el script de inicializacion y presentacion final</t>
  </si>
  <si>
    <t>Correccion en metricas totales y excel de metricas campaña 3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</si>
</sst>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0" fontId="0" fillId="0" borderId="4" xfId="0" applyBorder="1"/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 wrapText="1"/>
    </xf>
    <xf numFmtId="49" fontId="5" fillId="0" borderId="0" xfId="0" applyNumberFormat="1" applyFont="1" applyFill="1"/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7.0140280561122259E-2"/>
          <c:y val="4.8611111111111112E-2"/>
          <c:w val="0.70340681362725455"/>
          <c:h val="0.8298611111111116"/>
        </c:manualLayout>
      </c:layout>
      <c:lineChart>
        <c:grouping val="standard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93</c:v>
                </c:pt>
                <c:pt idx="2">
                  <c:v>173</c:v>
                </c:pt>
                <c:pt idx="3">
                  <c:v>293</c:v>
                </c:pt>
                <c:pt idx="4">
                  <c:v>343</c:v>
                </c:pt>
              </c:numCache>
            </c:numRef>
          </c:val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153</c:v>
                </c:pt>
                <c:pt idx="3">
                  <c:v>288</c:v>
                </c:pt>
                <c:pt idx="4">
                  <c:v>338</c:v>
                </c:pt>
              </c:numCache>
            </c:numRef>
          </c:val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100</c:v>
                </c:pt>
                <c:pt idx="2">
                  <c:v>163</c:v>
                </c:pt>
                <c:pt idx="3">
                  <c:v>257</c:v>
                </c:pt>
                <c:pt idx="4">
                  <c:v>316</c:v>
                </c:pt>
              </c:numCache>
            </c:numRef>
          </c:val>
        </c:ser>
        <c:marker val="1"/>
        <c:axId val="84425728"/>
        <c:axId val="84439808"/>
      </c:lineChart>
      <c:catAx>
        <c:axId val="8442572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84439808"/>
        <c:crosses val="autoZero"/>
        <c:auto val="1"/>
        <c:lblAlgn val="ctr"/>
        <c:lblOffset val="100"/>
      </c:catAx>
      <c:valAx>
        <c:axId val="84439808"/>
        <c:scaling>
          <c:orientation val="minMax"/>
        </c:scaling>
        <c:axPos val="l"/>
        <c:majorGridlines/>
        <c:numFmt formatCode="General" sourceLinked="1"/>
        <c:tickLblPos val="nextTo"/>
        <c:crossAx val="84425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73547094188652"/>
          <c:y val="0.37152777777777957"/>
          <c:w val="0.11422845691382746"/>
          <c:h val="0.25"/>
        </c:manualLayout>
      </c:layout>
    </c:legend>
    <c:plotVisOnly val="1"/>
    <c:dispBlanksAs val="gap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.v1host.com/Team152/assetdetail.v1?oid=Story%3a119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zoomScale="90" zoomScaleNormal="90" workbookViewId="0">
      <selection activeCell="K23" sqref="K23"/>
    </sheetView>
  </sheetViews>
  <sheetFormatPr baseColWidth="10" defaultColWidth="9.140625" defaultRowHeight="15"/>
  <cols>
    <col min="1" max="1" width="8.5703125" bestFit="1" customWidth="1"/>
    <col min="2" max="2" width="46.85546875" bestFit="1" customWidth="1"/>
    <col min="3" max="3" width="14.28515625" bestFit="1" customWidth="1"/>
    <col min="4" max="4" width="27.85546875" bestFit="1" customWidth="1"/>
    <col min="5" max="5" width="4.42578125" style="9" bestFit="1" customWidth="1"/>
    <col min="6" max="6" width="4.42578125" bestFit="1" customWidth="1"/>
    <col min="7" max="8" width="5.5703125" bestFit="1" customWidth="1"/>
    <col min="9" max="9" width="5" bestFit="1" customWidth="1"/>
    <col min="10" max="11" width="13.28515625" bestFit="1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>SUMIF('Horas insumidas'!$E$6:$E$150,A2,'Horas insumidas'!$F$6:$F$150)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>
      <c r="A3" s="8" t="s">
        <v>11</v>
      </c>
      <c r="B3" s="8" t="s">
        <v>12</v>
      </c>
      <c r="C3" t="s">
        <v>59</v>
      </c>
      <c r="D3">
        <v>100</v>
      </c>
      <c r="E3" s="10">
        <v>20</v>
      </c>
      <c r="F3">
        <v>20</v>
      </c>
      <c r="G3">
        <f>SUMIF('Horas insumidas'!$E$6:$E$150,A3,'Horas insumidas'!$F$6:$F$150)</f>
        <v>15</v>
      </c>
      <c r="H3">
        <f>F3-G3</f>
        <v>5</v>
      </c>
      <c r="I3">
        <f>F3-E3</f>
        <v>0</v>
      </c>
      <c r="J3">
        <f>F3/E3</f>
        <v>1</v>
      </c>
      <c r="K3">
        <f>F3/G3</f>
        <v>1.3333333333333333</v>
      </c>
    </row>
    <row r="4" spans="1:11">
      <c r="A4" s="8" t="s">
        <v>14</v>
      </c>
      <c r="B4" s="8" t="s">
        <v>15</v>
      </c>
      <c r="C4" t="s">
        <v>59</v>
      </c>
      <c r="D4">
        <v>100</v>
      </c>
      <c r="E4" s="10">
        <f>40</f>
        <v>40</v>
      </c>
      <c r="F4">
        <v>40</v>
      </c>
      <c r="G4">
        <f>SUMIF('Horas insumidas'!$E$6:$E$150,A4,'Horas insumidas'!$F$6:$F$150)</f>
        <v>20.5</v>
      </c>
      <c r="H4">
        <f t="shared" ref="H4:H19" si="0">F4-G4</f>
        <v>19.5</v>
      </c>
      <c r="I4">
        <f t="shared" ref="I4:I19" si="1">F4-E4</f>
        <v>0</v>
      </c>
      <c r="J4">
        <f t="shared" ref="J4:J19" si="2">F4/E4</f>
        <v>1</v>
      </c>
      <c r="K4">
        <f t="shared" ref="K4:K19" si="3">F4/G4</f>
        <v>1.9512195121951219</v>
      </c>
    </row>
    <row r="5" spans="1:11">
      <c r="A5" s="8" t="s">
        <v>16</v>
      </c>
      <c r="B5" s="8" t="s">
        <v>17</v>
      </c>
      <c r="C5" t="s">
        <v>59</v>
      </c>
      <c r="D5">
        <v>100</v>
      </c>
      <c r="E5" s="10">
        <v>20</v>
      </c>
      <c r="F5">
        <v>20</v>
      </c>
      <c r="G5">
        <f>SUMIF('Horas insumidas'!$E$6:$E$150,A5,'Horas insumidas'!$F$6:$F$150)</f>
        <v>4</v>
      </c>
      <c r="H5">
        <f t="shared" si="0"/>
        <v>16</v>
      </c>
      <c r="I5">
        <f t="shared" si="1"/>
        <v>0</v>
      </c>
      <c r="J5">
        <f t="shared" si="2"/>
        <v>1</v>
      </c>
      <c r="K5">
        <f t="shared" si="3"/>
        <v>5</v>
      </c>
    </row>
    <row r="6" spans="1:11">
      <c r="A6" s="8" t="s">
        <v>18</v>
      </c>
      <c r="B6" s="8" t="s">
        <v>19</v>
      </c>
      <c r="C6" t="s">
        <v>59</v>
      </c>
      <c r="D6">
        <v>100</v>
      </c>
      <c r="E6" s="10">
        <v>20</v>
      </c>
      <c r="F6">
        <v>20</v>
      </c>
      <c r="G6">
        <f>SUMIF('Horas insumidas'!$E$6:$E$150,A6,'Horas insumidas'!$F$6:$F$150)</f>
        <v>19</v>
      </c>
      <c r="H6">
        <f t="shared" si="0"/>
        <v>1</v>
      </c>
      <c r="I6">
        <f t="shared" si="1"/>
        <v>0</v>
      </c>
      <c r="J6">
        <f t="shared" si="2"/>
        <v>1</v>
      </c>
      <c r="K6">
        <f t="shared" si="3"/>
        <v>1.0526315789473684</v>
      </c>
    </row>
    <row r="7" spans="1:11">
      <c r="A7" s="8" t="s">
        <v>20</v>
      </c>
      <c r="B7" s="8" t="s">
        <v>21</v>
      </c>
      <c r="C7" t="s">
        <v>59</v>
      </c>
      <c r="D7">
        <v>100</v>
      </c>
      <c r="E7" s="10">
        <f>20</f>
        <v>20</v>
      </c>
      <c r="F7">
        <v>20</v>
      </c>
      <c r="G7">
        <f>SUMIF('Horas insumidas'!$E$6:$E$150,A7,'Horas insumidas'!$F$6:$F$150)</f>
        <v>21</v>
      </c>
      <c r="H7">
        <f t="shared" si="0"/>
        <v>-1</v>
      </c>
      <c r="I7">
        <f t="shared" si="1"/>
        <v>0</v>
      </c>
      <c r="J7">
        <f t="shared" si="2"/>
        <v>1</v>
      </c>
      <c r="K7">
        <f t="shared" si="3"/>
        <v>0.95238095238095233</v>
      </c>
    </row>
    <row r="8" spans="1:11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>SUMIF('Horas insumidas'!$E$6:$E$150,A8,'Horas insumidas'!$F$6:$F$150)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s="8" t="s">
        <v>24</v>
      </c>
      <c r="B9" s="8" t="s">
        <v>25</v>
      </c>
      <c r="C9" t="s">
        <v>59</v>
      </c>
      <c r="D9">
        <v>100</v>
      </c>
      <c r="E9" s="10">
        <f>40</f>
        <v>40</v>
      </c>
      <c r="F9">
        <v>40</v>
      </c>
      <c r="G9">
        <f>SUMIF('Horas insumidas'!$E$6:$E$150,A9,'Horas insumidas'!$F$6:$F$150)</f>
        <v>0</v>
      </c>
      <c r="H9">
        <f t="shared" si="0"/>
        <v>40</v>
      </c>
      <c r="I9">
        <f t="shared" si="1"/>
        <v>0</v>
      </c>
      <c r="J9">
        <f t="shared" si="2"/>
        <v>1</v>
      </c>
      <c r="K9" t="e">
        <f t="shared" si="3"/>
        <v>#DIV/0!</v>
      </c>
    </row>
    <row r="10" spans="1:11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>SUMIF('Horas insumidas'!$E$6:$E$150,A10,'Horas insumidas'!$F$6:$F$150)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>
      <c r="A11" s="8" t="s">
        <v>81</v>
      </c>
      <c r="B11" s="8" t="s">
        <v>82</v>
      </c>
      <c r="C11" t="s">
        <v>59</v>
      </c>
      <c r="D11">
        <v>100</v>
      </c>
      <c r="E11" s="10">
        <v>8</v>
      </c>
      <c r="F11">
        <v>8</v>
      </c>
      <c r="G11">
        <f>SUMIF('Horas insumidas'!$E$6:$E$150,A11,'Horas insumidas'!$F$6:$F$150)</f>
        <v>3.5</v>
      </c>
      <c r="H11">
        <f t="shared" si="0"/>
        <v>4.5</v>
      </c>
      <c r="I11">
        <f t="shared" si="1"/>
        <v>0</v>
      </c>
      <c r="J11">
        <f t="shared" si="2"/>
        <v>1</v>
      </c>
      <c r="K11">
        <f t="shared" si="3"/>
        <v>2.2857142857142856</v>
      </c>
    </row>
    <row r="12" spans="1:11">
      <c r="A12" s="8" t="s">
        <v>83</v>
      </c>
      <c r="B12" s="8" t="s">
        <v>84</v>
      </c>
      <c r="C12" t="s">
        <v>59</v>
      </c>
      <c r="D12">
        <v>100</v>
      </c>
      <c r="E12" s="10">
        <v>8</v>
      </c>
      <c r="F12">
        <v>8</v>
      </c>
      <c r="G12">
        <f>SUMIF('Horas insumidas'!$E$6:$E$150,A12,'Horas insumidas'!$F$6:$F$150)</f>
        <v>5</v>
      </c>
      <c r="H12">
        <f t="shared" si="0"/>
        <v>3</v>
      </c>
      <c r="I12">
        <f t="shared" si="1"/>
        <v>0</v>
      </c>
      <c r="J12">
        <f t="shared" si="2"/>
        <v>1</v>
      </c>
      <c r="K12">
        <f t="shared" si="3"/>
        <v>1.6</v>
      </c>
    </row>
    <row r="13" spans="1:11">
      <c r="A13" s="8" t="s">
        <v>85</v>
      </c>
      <c r="B13" s="8" t="s">
        <v>86</v>
      </c>
      <c r="C13" t="s">
        <v>59</v>
      </c>
      <c r="D13">
        <v>100</v>
      </c>
      <c r="E13" s="10">
        <v>8</v>
      </c>
      <c r="F13">
        <v>8</v>
      </c>
      <c r="G13">
        <f>SUMIF('Horas insumidas'!$E$6:$E$150,A13,'Horas insumidas'!$F$6:$F$150)</f>
        <v>4.5</v>
      </c>
      <c r="H13">
        <f t="shared" si="0"/>
        <v>3.5</v>
      </c>
      <c r="I13">
        <f t="shared" si="1"/>
        <v>0</v>
      </c>
      <c r="J13">
        <f t="shared" si="2"/>
        <v>1</v>
      </c>
      <c r="K13">
        <f t="shared" si="3"/>
        <v>1.7777777777777777</v>
      </c>
    </row>
    <row r="14" spans="1:11">
      <c r="A14" s="8" t="s">
        <v>87</v>
      </c>
      <c r="B14" s="8" t="s">
        <v>88</v>
      </c>
      <c r="C14" t="s">
        <v>59</v>
      </c>
      <c r="D14">
        <v>100</v>
      </c>
      <c r="E14" s="10">
        <v>8</v>
      </c>
      <c r="F14">
        <v>8</v>
      </c>
      <c r="G14">
        <f>SUMIF('Horas insumidas'!$E$6:$E$150,A14,'Horas insumidas'!$F$6:$F$150)</f>
        <v>2</v>
      </c>
      <c r="H14">
        <f t="shared" si="0"/>
        <v>6</v>
      </c>
      <c r="I14">
        <f t="shared" si="1"/>
        <v>0</v>
      </c>
      <c r="J14">
        <f t="shared" si="2"/>
        <v>1</v>
      </c>
      <c r="K14">
        <f t="shared" si="3"/>
        <v>4</v>
      </c>
    </row>
    <row r="15" spans="1:11">
      <c r="A15" s="8" t="s">
        <v>75</v>
      </c>
      <c r="B15" s="8" t="s">
        <v>89</v>
      </c>
      <c r="C15" t="s">
        <v>59</v>
      </c>
      <c r="D15">
        <v>100</v>
      </c>
      <c r="E15" s="10">
        <v>8</v>
      </c>
      <c r="F15">
        <v>8</v>
      </c>
      <c r="G15">
        <f>SUMIF('Horas insumidas'!$E$6:$E$150,A15,'Horas insumidas'!$F$6:$F$150)</f>
        <v>8</v>
      </c>
      <c r="H15">
        <f t="shared" si="0"/>
        <v>0</v>
      </c>
      <c r="I15">
        <f t="shared" si="1"/>
        <v>0</v>
      </c>
      <c r="J15">
        <f t="shared" si="2"/>
        <v>1</v>
      </c>
      <c r="K15">
        <f t="shared" si="3"/>
        <v>1</v>
      </c>
    </row>
    <row r="16" spans="1:11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>SUMIF('Horas insumidas'!$E$6:$E$150,A16,'Horas insumidas'!$F$6:$F$150)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>SUMIF('Horas insumidas'!$E$6:$E$150,A17,'Horas insumidas'!$F$6:$F$150)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>
      <c r="A18" s="8" t="s">
        <v>71</v>
      </c>
      <c r="B18" s="8" t="s">
        <v>79</v>
      </c>
      <c r="C18" t="s">
        <v>59</v>
      </c>
      <c r="D18">
        <v>100</v>
      </c>
      <c r="E18" s="10">
        <f>13</f>
        <v>13</v>
      </c>
      <c r="F18">
        <v>13</v>
      </c>
      <c r="G18">
        <f>SUMIF('Horas insumidas'!$E$6:$E$150,A18,'Horas insumidas'!$F$6:$F$150)</f>
        <v>17.5</v>
      </c>
      <c r="H18">
        <f t="shared" si="0"/>
        <v>-4.5</v>
      </c>
      <c r="I18">
        <f t="shared" si="1"/>
        <v>0</v>
      </c>
      <c r="J18">
        <f t="shared" si="2"/>
        <v>1</v>
      </c>
      <c r="K18">
        <f t="shared" si="3"/>
        <v>0.74285714285714288</v>
      </c>
    </row>
    <row r="19" spans="1:11">
      <c r="A19" s="8" t="s">
        <v>112</v>
      </c>
      <c r="B19" s="8" t="s">
        <v>117</v>
      </c>
      <c r="C19" t="s">
        <v>59</v>
      </c>
      <c r="D19">
        <v>100</v>
      </c>
      <c r="E19" s="10">
        <f>70</f>
        <v>70</v>
      </c>
      <c r="F19">
        <v>70</v>
      </c>
      <c r="G19">
        <f>SUMIF('Horas insumidas'!$E$6:$E$150,A19,'Horas insumidas'!$F$6:$F$150)</f>
        <v>44.5</v>
      </c>
      <c r="H19">
        <f t="shared" si="0"/>
        <v>25.5</v>
      </c>
      <c r="I19">
        <f t="shared" si="1"/>
        <v>0</v>
      </c>
      <c r="J19">
        <f t="shared" si="2"/>
        <v>1</v>
      </c>
      <c r="K19">
        <f t="shared" si="3"/>
        <v>1.5730337078651686</v>
      </c>
    </row>
    <row r="20" spans="1:11">
      <c r="A20" s="8" t="s">
        <v>119</v>
      </c>
      <c r="B20" s="8" t="s">
        <v>118</v>
      </c>
      <c r="C20" t="s">
        <v>59</v>
      </c>
      <c r="D20">
        <v>100</v>
      </c>
      <c r="E20" s="10">
        <f>10</f>
        <v>10</v>
      </c>
      <c r="F20">
        <v>10</v>
      </c>
      <c r="G20">
        <f>SUMIF('Horas insumidas'!$E$6:$E$150,A20,'Horas insumidas'!$F$6:$F$150)</f>
        <v>2</v>
      </c>
      <c r="H20">
        <f>F20-G20</f>
        <v>8</v>
      </c>
      <c r="I20">
        <f>F20-E20</f>
        <v>0</v>
      </c>
      <c r="J20">
        <f>F20/E20</f>
        <v>1</v>
      </c>
      <c r="K20">
        <f>F20/G20</f>
        <v>5</v>
      </c>
    </row>
    <row r="21" spans="1:11">
      <c r="A21" s="8" t="s">
        <v>141</v>
      </c>
      <c r="B21" s="8" t="s">
        <v>150</v>
      </c>
      <c r="C21" t="s">
        <v>59</v>
      </c>
      <c r="D21">
        <v>50</v>
      </c>
      <c r="E21" s="10">
        <v>29</v>
      </c>
      <c r="F21">
        <v>29</v>
      </c>
      <c r="G21">
        <f>SUMIF('Horas insumidas'!$E$6:$E$150,A21,'Horas insumidas'!$F$6:$F$150)</f>
        <v>19</v>
      </c>
      <c r="H21">
        <f>F21-G21</f>
        <v>10</v>
      </c>
      <c r="I21">
        <f>F21-E21</f>
        <v>0</v>
      </c>
      <c r="J21">
        <f>F21/E21</f>
        <v>1</v>
      </c>
      <c r="K21">
        <f>F21/G21</f>
        <v>1.5263157894736843</v>
      </c>
    </row>
    <row r="22" spans="1:11">
      <c r="A22" s="8" t="s">
        <v>165</v>
      </c>
      <c r="B22" s="8" t="s">
        <v>151</v>
      </c>
      <c r="C22" t="s">
        <v>94</v>
      </c>
      <c r="D22">
        <v>50</v>
      </c>
      <c r="E22" s="10">
        <v>15</v>
      </c>
      <c r="F22">
        <v>7</v>
      </c>
      <c r="G22">
        <f>SUMIF('Horas insumidas'!$E$6:$E$150,A22,'Horas insumidas'!$F$6:$F$150)</f>
        <v>0</v>
      </c>
      <c r="H22">
        <f>F22-G22</f>
        <v>7</v>
      </c>
      <c r="I22">
        <f>F22-E22</f>
        <v>-8</v>
      </c>
      <c r="J22">
        <f>F22/E22</f>
        <v>0.46666666666666667</v>
      </c>
      <c r="K22" t="e">
        <f>F22/G22</f>
        <v>#DIV/0!</v>
      </c>
    </row>
    <row r="23" spans="1:11">
      <c r="A23" s="8" t="s">
        <v>163</v>
      </c>
      <c r="B23" s="8" t="s">
        <v>166</v>
      </c>
      <c r="C23" t="s">
        <v>59</v>
      </c>
      <c r="D23">
        <v>100</v>
      </c>
      <c r="E23" s="10">
        <v>20</v>
      </c>
      <c r="F23">
        <v>20</v>
      </c>
      <c r="G23">
        <f>SUMIF('Horas insumidas'!$E$6:$E$150,A23,'Horas insumidas'!$F$6:$F$150)</f>
        <v>9</v>
      </c>
      <c r="H23">
        <f>F23-G23</f>
        <v>11</v>
      </c>
      <c r="I23">
        <f>F23-E23</f>
        <v>0</v>
      </c>
      <c r="J23">
        <f>F23/E23</f>
        <v>1</v>
      </c>
      <c r="K23">
        <f>F23/G23</f>
        <v>2.2222222222222223</v>
      </c>
    </row>
    <row r="24" spans="1:11">
      <c r="A24" s="8" t="s">
        <v>68</v>
      </c>
      <c r="B24" s="8" t="s">
        <v>69</v>
      </c>
    </row>
    <row r="25" spans="1:11">
      <c r="A25" s="8" t="s">
        <v>102</v>
      </c>
      <c r="B25" s="8" t="s">
        <v>103</v>
      </c>
    </row>
    <row r="26" spans="1:11">
      <c r="A26" s="8" t="s">
        <v>121</v>
      </c>
      <c r="B26" s="8" t="s">
        <v>122</v>
      </c>
    </row>
    <row r="27" spans="1:11">
      <c r="A27" s="8" t="s">
        <v>146</v>
      </c>
      <c r="B27" s="8" t="s">
        <v>149</v>
      </c>
    </row>
    <row r="28" spans="1:11">
      <c r="D28" t="s">
        <v>28</v>
      </c>
      <c r="E28" s="9">
        <f>SUM(E2:E21)</f>
        <v>442</v>
      </c>
      <c r="F28">
        <f>SUM(F2:F21)</f>
        <v>362</v>
      </c>
      <c r="G28">
        <f>SUM(G2:G21)</f>
        <v>219</v>
      </c>
      <c r="H28">
        <f>SUM(H2:H21)</f>
        <v>143</v>
      </c>
      <c r="I28">
        <f>SUM(I2:I21)</f>
        <v>-80</v>
      </c>
    </row>
    <row r="31" spans="1:11">
      <c r="B31" s="2"/>
    </row>
  </sheetData>
  <phoneticPr fontId="1" type="noConversion"/>
  <hyperlinks>
    <hyperlink ref="B23" r:id="rId1" display="https://www1.v1host.com/Team152/assetdetail.v1?oid=Story%3a119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63"/>
  <sheetViews>
    <sheetView topLeftCell="A130" workbookViewId="0">
      <selection activeCell="E141" sqref="E141"/>
    </sheetView>
  </sheetViews>
  <sheetFormatPr baseColWidth="10" defaultColWidth="9.140625" defaultRowHeight="15"/>
  <cols>
    <col min="1" max="1" width="5.140625" customWidth="1"/>
    <col min="3" max="3" width="19" customWidth="1"/>
    <col min="4" max="4" width="63.14062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>
      <c r="B3" s="1">
        <v>40428</v>
      </c>
      <c r="C3" t="s">
        <v>36</v>
      </c>
      <c r="D3" t="s">
        <v>37</v>
      </c>
      <c r="F3">
        <v>2</v>
      </c>
    </row>
    <row r="4" spans="2:6">
      <c r="B4" s="1">
        <v>40429</v>
      </c>
      <c r="C4" t="s">
        <v>47</v>
      </c>
      <c r="D4" t="s">
        <v>50</v>
      </c>
      <c r="F4">
        <v>1</v>
      </c>
    </row>
    <row r="5" spans="2:6">
      <c r="B5" s="1">
        <v>40429</v>
      </c>
      <c r="C5" t="s">
        <v>36</v>
      </c>
      <c r="D5" t="s">
        <v>38</v>
      </c>
      <c r="F5">
        <v>1.5</v>
      </c>
    </row>
    <row r="6" spans="2:6">
      <c r="B6" s="1">
        <v>40431</v>
      </c>
      <c r="C6" t="s">
        <v>36</v>
      </c>
      <c r="D6" t="s">
        <v>39</v>
      </c>
      <c r="F6">
        <v>3</v>
      </c>
    </row>
    <row r="7" spans="2:6">
      <c r="B7" s="1">
        <v>40432</v>
      </c>
      <c r="C7" t="s">
        <v>33</v>
      </c>
      <c r="D7" t="s">
        <v>35</v>
      </c>
      <c r="F7">
        <v>4</v>
      </c>
    </row>
    <row r="8" spans="2:6">
      <c r="B8" s="1">
        <v>40432</v>
      </c>
      <c r="C8" t="s">
        <v>36</v>
      </c>
      <c r="D8" t="s">
        <v>40</v>
      </c>
      <c r="F8">
        <v>0.5</v>
      </c>
    </row>
    <row r="9" spans="2:6">
      <c r="B9" s="1">
        <v>40432</v>
      </c>
      <c r="C9" t="s">
        <v>44</v>
      </c>
      <c r="D9" t="s">
        <v>37</v>
      </c>
      <c r="F9">
        <v>2</v>
      </c>
    </row>
    <row r="10" spans="2:6">
      <c r="B10" s="1">
        <v>40432</v>
      </c>
      <c r="C10" t="s">
        <v>44</v>
      </c>
      <c r="D10" t="s">
        <v>38</v>
      </c>
      <c r="F10">
        <v>2</v>
      </c>
    </row>
    <row r="11" spans="2:6">
      <c r="B11" s="1">
        <v>40433</v>
      </c>
      <c r="C11" t="s">
        <v>33</v>
      </c>
      <c r="D11" t="s">
        <v>35</v>
      </c>
      <c r="F11">
        <v>6</v>
      </c>
    </row>
    <row r="12" spans="2:6">
      <c r="B12" s="15" t="s">
        <v>46</v>
      </c>
      <c r="C12" s="15"/>
      <c r="D12" s="15"/>
      <c r="E12" s="15"/>
      <c r="F12" s="15"/>
    </row>
    <row r="13" spans="2:6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>
      <c r="B42" s="3"/>
      <c r="C42" s="3"/>
      <c r="D42" s="3"/>
      <c r="E42" s="3" t="s">
        <v>73</v>
      </c>
      <c r="F42" s="3">
        <f>SUM(F3:F41)</f>
        <v>74.5</v>
      </c>
    </row>
    <row r="43" spans="2:6">
      <c r="B43" s="15" t="s">
        <v>61</v>
      </c>
      <c r="C43" s="15"/>
      <c r="D43" s="15"/>
      <c r="E43" s="15"/>
      <c r="F43" s="15"/>
    </row>
    <row r="44" spans="2:6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17.25" customHeight="1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30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55" spans="2:6">
      <c r="B55" s="1">
        <v>40454</v>
      </c>
      <c r="C55" t="s">
        <v>44</v>
      </c>
      <c r="D55" t="s">
        <v>101</v>
      </c>
      <c r="E55" t="s">
        <v>20</v>
      </c>
      <c r="F55">
        <v>6</v>
      </c>
    </row>
    <row r="56" spans="2:6">
      <c r="B56" s="1">
        <v>40455</v>
      </c>
      <c r="C56" t="s">
        <v>36</v>
      </c>
      <c r="D56" t="s">
        <v>104</v>
      </c>
      <c r="E56" s="8" t="s">
        <v>102</v>
      </c>
      <c r="F56">
        <v>1.5</v>
      </c>
    </row>
    <row r="57" spans="2:6">
      <c r="B57" s="1">
        <v>40455</v>
      </c>
      <c r="C57" t="s">
        <v>44</v>
      </c>
      <c r="D57" t="s">
        <v>101</v>
      </c>
      <c r="E57" t="s">
        <v>20</v>
      </c>
      <c r="F57">
        <v>2</v>
      </c>
    </row>
    <row r="58" spans="2:6">
      <c r="B58" s="1">
        <v>40456</v>
      </c>
      <c r="C58" t="s">
        <v>36</v>
      </c>
      <c r="D58" t="s">
        <v>105</v>
      </c>
      <c r="E58" t="s">
        <v>71</v>
      </c>
      <c r="F58">
        <v>1</v>
      </c>
    </row>
    <row r="59" spans="2:6">
      <c r="B59" s="1">
        <v>40456</v>
      </c>
      <c r="C59" t="s">
        <v>44</v>
      </c>
      <c r="D59" t="s">
        <v>101</v>
      </c>
      <c r="E59" t="s">
        <v>20</v>
      </c>
      <c r="F59">
        <v>2</v>
      </c>
    </row>
    <row r="60" spans="2:6">
      <c r="B60" s="1">
        <v>40457</v>
      </c>
      <c r="C60" t="s">
        <v>44</v>
      </c>
      <c r="D60" t="s">
        <v>101</v>
      </c>
      <c r="E60" t="s">
        <v>20</v>
      </c>
      <c r="F60">
        <v>2</v>
      </c>
    </row>
    <row r="61" spans="2:6">
      <c r="B61" s="1">
        <v>40458</v>
      </c>
      <c r="C61" t="s">
        <v>44</v>
      </c>
      <c r="D61" t="s">
        <v>101</v>
      </c>
      <c r="E61" t="s">
        <v>20</v>
      </c>
      <c r="F61">
        <v>2</v>
      </c>
    </row>
    <row r="62" spans="2:6">
      <c r="B62" s="1">
        <v>40459</v>
      </c>
      <c r="C62" t="s">
        <v>44</v>
      </c>
      <c r="D62" t="s">
        <v>101</v>
      </c>
      <c r="E62" t="s">
        <v>20</v>
      </c>
      <c r="F62">
        <v>2</v>
      </c>
    </row>
    <row r="63" spans="2:6">
      <c r="B63" s="1">
        <v>40460</v>
      </c>
      <c r="C63" t="s">
        <v>33</v>
      </c>
      <c r="D63" t="s">
        <v>100</v>
      </c>
      <c r="E63" t="s">
        <v>20</v>
      </c>
      <c r="F63">
        <v>5</v>
      </c>
    </row>
    <row r="64" spans="2:6">
      <c r="B64" s="1">
        <v>40462</v>
      </c>
      <c r="C64" t="s">
        <v>36</v>
      </c>
      <c r="D64" t="s">
        <v>15</v>
      </c>
      <c r="E64" t="s">
        <v>14</v>
      </c>
      <c r="F64">
        <v>5</v>
      </c>
    </row>
    <row r="65" spans="2:6">
      <c r="B65" s="1">
        <v>40463</v>
      </c>
      <c r="C65" t="s">
        <v>36</v>
      </c>
      <c r="D65" t="s">
        <v>15</v>
      </c>
      <c r="E65" t="s">
        <v>14</v>
      </c>
      <c r="F65">
        <v>3</v>
      </c>
    </row>
    <row r="66" spans="2:6">
      <c r="B66" s="1">
        <v>40464</v>
      </c>
      <c r="C66" t="s">
        <v>33</v>
      </c>
      <c r="D66" t="s">
        <v>99</v>
      </c>
      <c r="E66" t="s">
        <v>83</v>
      </c>
      <c r="F66">
        <v>5</v>
      </c>
    </row>
    <row r="67" spans="2:6">
      <c r="B67" s="1">
        <v>40465</v>
      </c>
      <c r="C67" t="s">
        <v>36</v>
      </c>
      <c r="D67" t="s">
        <v>106</v>
      </c>
      <c r="E67" s="8" t="s">
        <v>102</v>
      </c>
      <c r="F67">
        <v>1.5</v>
      </c>
    </row>
    <row r="68" spans="2:6">
      <c r="B68" s="1">
        <v>40465</v>
      </c>
      <c r="C68" t="s">
        <v>36</v>
      </c>
      <c r="D68" t="s">
        <v>98</v>
      </c>
      <c r="E68" s="8" t="s">
        <v>102</v>
      </c>
      <c r="F68">
        <v>1</v>
      </c>
    </row>
    <row r="69" spans="2:6">
      <c r="B69" s="1">
        <v>40465</v>
      </c>
      <c r="C69" t="s">
        <v>36</v>
      </c>
      <c r="D69" t="s">
        <v>107</v>
      </c>
      <c r="E69" s="8" t="s">
        <v>102</v>
      </c>
      <c r="F69">
        <v>1</v>
      </c>
    </row>
    <row r="70" spans="2:6">
      <c r="B70" s="1">
        <v>40465</v>
      </c>
      <c r="C70" t="s">
        <v>47</v>
      </c>
      <c r="D70" t="s">
        <v>108</v>
      </c>
      <c r="E70" t="s">
        <v>14</v>
      </c>
      <c r="F70">
        <v>4</v>
      </c>
    </row>
    <row r="71" spans="2:6">
      <c r="B71" s="1">
        <v>40466</v>
      </c>
      <c r="C71" t="s">
        <v>47</v>
      </c>
      <c r="D71" t="s">
        <v>108</v>
      </c>
      <c r="E71" t="s">
        <v>14</v>
      </c>
      <c r="F71">
        <v>4</v>
      </c>
    </row>
    <row r="72" spans="2:6">
      <c r="B72" s="1">
        <v>40467</v>
      </c>
      <c r="C72" t="s">
        <v>47</v>
      </c>
      <c r="D72" t="s">
        <v>108</v>
      </c>
      <c r="E72" t="s">
        <v>14</v>
      </c>
      <c r="F72">
        <v>1</v>
      </c>
    </row>
    <row r="78" spans="2:6">
      <c r="B78" s="3"/>
      <c r="C78" s="3"/>
      <c r="D78" s="3"/>
      <c r="E78" s="3" t="s">
        <v>72</v>
      </c>
      <c r="F78" s="3">
        <f>SUM(F48:F77)</f>
        <v>66.5</v>
      </c>
    </row>
    <row r="81" spans="2:6">
      <c r="B81" s="15" t="s">
        <v>62</v>
      </c>
      <c r="C81" s="15"/>
      <c r="D81" s="15"/>
      <c r="E81" s="15"/>
      <c r="F81" s="15"/>
    </row>
    <row r="82" spans="2:6">
      <c r="B82" s="1">
        <v>40471</v>
      </c>
      <c r="C82" t="s">
        <v>47</v>
      </c>
      <c r="D82" t="s">
        <v>111</v>
      </c>
      <c r="E82" t="s">
        <v>112</v>
      </c>
      <c r="F82">
        <v>4</v>
      </c>
    </row>
    <row r="83" spans="2:6">
      <c r="B83" s="1">
        <v>40471</v>
      </c>
      <c r="C83" t="s">
        <v>95</v>
      </c>
      <c r="D83" t="s">
        <v>55</v>
      </c>
      <c r="E83" s="8" t="s">
        <v>121</v>
      </c>
      <c r="F83">
        <v>0.5</v>
      </c>
    </row>
    <row r="84" spans="2:6">
      <c r="B84" s="1">
        <v>40472</v>
      </c>
      <c r="C84" t="s">
        <v>33</v>
      </c>
      <c r="D84" t="s">
        <v>109</v>
      </c>
      <c r="E84" t="s">
        <v>110</v>
      </c>
      <c r="F84">
        <v>5</v>
      </c>
    </row>
    <row r="85" spans="2:6">
      <c r="B85" s="1">
        <v>40472</v>
      </c>
      <c r="C85" t="s">
        <v>47</v>
      </c>
      <c r="D85" t="s">
        <v>113</v>
      </c>
      <c r="E85" t="s">
        <v>112</v>
      </c>
      <c r="F85">
        <v>1</v>
      </c>
    </row>
    <row r="86" spans="2:6">
      <c r="B86" s="1">
        <v>40472</v>
      </c>
      <c r="C86" t="s">
        <v>33</v>
      </c>
      <c r="D86" t="s">
        <v>114</v>
      </c>
      <c r="E86" t="s">
        <v>112</v>
      </c>
      <c r="F86">
        <v>3</v>
      </c>
    </row>
    <row r="87" spans="2:6">
      <c r="B87" s="1">
        <v>40472</v>
      </c>
      <c r="C87" t="s">
        <v>65</v>
      </c>
      <c r="D87" t="s">
        <v>116</v>
      </c>
      <c r="E87" t="s">
        <v>112</v>
      </c>
      <c r="F87">
        <v>2</v>
      </c>
    </row>
    <row r="88" spans="2:6">
      <c r="B88" s="1">
        <v>40473</v>
      </c>
      <c r="C88" t="s">
        <v>95</v>
      </c>
      <c r="D88" s="8" t="s">
        <v>120</v>
      </c>
      <c r="E88" s="8" t="s">
        <v>85</v>
      </c>
      <c r="F88">
        <v>4.5</v>
      </c>
    </row>
    <row r="89" spans="2:6">
      <c r="B89" s="1">
        <v>40474</v>
      </c>
      <c r="C89" t="s">
        <v>95</v>
      </c>
      <c r="D89" s="8" t="s">
        <v>82</v>
      </c>
      <c r="E89" t="s">
        <v>81</v>
      </c>
      <c r="F89">
        <v>3.5</v>
      </c>
    </row>
    <row r="90" spans="2:6">
      <c r="B90" s="1">
        <v>40474</v>
      </c>
      <c r="C90" t="s">
        <v>33</v>
      </c>
      <c r="D90" t="s">
        <v>115</v>
      </c>
      <c r="E90" t="s">
        <v>112</v>
      </c>
      <c r="F90">
        <v>2</v>
      </c>
    </row>
    <row r="91" spans="2:6">
      <c r="B91" s="1">
        <v>40474</v>
      </c>
      <c r="C91" t="s">
        <v>65</v>
      </c>
      <c r="D91" t="s">
        <v>116</v>
      </c>
      <c r="E91" t="s">
        <v>112</v>
      </c>
      <c r="F91">
        <v>6</v>
      </c>
    </row>
    <row r="92" spans="2:6">
      <c r="B92" s="1">
        <v>40474</v>
      </c>
      <c r="C92" t="s">
        <v>65</v>
      </c>
      <c r="D92" t="s">
        <v>118</v>
      </c>
      <c r="E92" t="s">
        <v>119</v>
      </c>
      <c r="F92">
        <v>1</v>
      </c>
    </row>
    <row r="93" spans="2:6">
      <c r="B93" s="1">
        <v>40474</v>
      </c>
      <c r="C93" t="s">
        <v>95</v>
      </c>
      <c r="D93" t="s">
        <v>53</v>
      </c>
      <c r="E93" s="8" t="s">
        <v>121</v>
      </c>
      <c r="F93">
        <v>1</v>
      </c>
    </row>
    <row r="94" spans="2:6">
      <c r="B94" s="1">
        <v>40475</v>
      </c>
      <c r="C94" t="s">
        <v>33</v>
      </c>
      <c r="D94" t="s">
        <v>124</v>
      </c>
      <c r="E94" t="s">
        <v>112</v>
      </c>
      <c r="F94">
        <v>3</v>
      </c>
    </row>
    <row r="95" spans="2:6">
      <c r="B95" s="1">
        <v>40475</v>
      </c>
      <c r="C95" t="s">
        <v>33</v>
      </c>
      <c r="D95" t="s">
        <v>125</v>
      </c>
      <c r="E95" t="s">
        <v>112</v>
      </c>
      <c r="F95">
        <v>2</v>
      </c>
    </row>
    <row r="96" spans="2:6">
      <c r="B96" s="1">
        <v>40475</v>
      </c>
      <c r="C96" t="s">
        <v>33</v>
      </c>
      <c r="D96" t="s">
        <v>126</v>
      </c>
      <c r="E96" t="s">
        <v>110</v>
      </c>
      <c r="F96">
        <v>3</v>
      </c>
    </row>
    <row r="97" spans="2:6">
      <c r="B97" s="1">
        <v>40475</v>
      </c>
      <c r="C97" t="s">
        <v>33</v>
      </c>
      <c r="D97" t="s">
        <v>128</v>
      </c>
      <c r="E97" t="s">
        <v>127</v>
      </c>
      <c r="F97">
        <v>1</v>
      </c>
    </row>
    <row r="98" spans="2:6">
      <c r="B98" s="1">
        <v>40476</v>
      </c>
      <c r="C98" t="s">
        <v>33</v>
      </c>
      <c r="D98" t="s">
        <v>129</v>
      </c>
      <c r="E98" t="s">
        <v>119</v>
      </c>
      <c r="F98">
        <v>1</v>
      </c>
    </row>
    <row r="99" spans="2:6">
      <c r="B99" s="1">
        <v>40478</v>
      </c>
      <c r="C99" t="s">
        <v>33</v>
      </c>
      <c r="D99" t="s">
        <v>130</v>
      </c>
      <c r="E99" t="s">
        <v>112</v>
      </c>
      <c r="F99">
        <v>3</v>
      </c>
    </row>
    <row r="100" spans="2:6">
      <c r="B100" s="1">
        <v>40478</v>
      </c>
      <c r="C100" t="s">
        <v>131</v>
      </c>
      <c r="D100" t="s">
        <v>132</v>
      </c>
      <c r="E100" t="s">
        <v>127</v>
      </c>
      <c r="F100">
        <v>2</v>
      </c>
    </row>
    <row r="101" spans="2:6">
      <c r="B101" s="1">
        <v>40478</v>
      </c>
      <c r="C101" t="s">
        <v>33</v>
      </c>
      <c r="D101" t="s">
        <v>133</v>
      </c>
      <c r="E101" t="s">
        <v>127</v>
      </c>
      <c r="F101">
        <v>3</v>
      </c>
    </row>
    <row r="102" spans="2:6">
      <c r="B102" s="1">
        <v>40478</v>
      </c>
      <c r="C102" t="s">
        <v>65</v>
      </c>
      <c r="D102" t="s">
        <v>134</v>
      </c>
      <c r="E102" t="s">
        <v>112</v>
      </c>
      <c r="F102">
        <v>4</v>
      </c>
    </row>
    <row r="103" spans="2:6">
      <c r="B103" s="1">
        <v>40481</v>
      </c>
      <c r="C103" t="s">
        <v>47</v>
      </c>
      <c r="D103" t="s">
        <v>135</v>
      </c>
      <c r="E103" t="s">
        <v>112</v>
      </c>
      <c r="F103">
        <v>6</v>
      </c>
    </row>
    <row r="104" spans="2:6">
      <c r="B104" s="1">
        <v>40482</v>
      </c>
      <c r="C104" t="s">
        <v>47</v>
      </c>
      <c r="D104" t="s">
        <v>136</v>
      </c>
      <c r="E104" t="s">
        <v>112</v>
      </c>
      <c r="F104">
        <v>4</v>
      </c>
    </row>
    <row r="105" spans="2:6">
      <c r="B105" s="1">
        <v>40482</v>
      </c>
      <c r="C105" t="s">
        <v>95</v>
      </c>
      <c r="D105" t="s">
        <v>53</v>
      </c>
      <c r="E105" s="8" t="s">
        <v>121</v>
      </c>
      <c r="F105">
        <v>1</v>
      </c>
    </row>
    <row r="106" spans="2:6">
      <c r="B106" s="1">
        <v>40482</v>
      </c>
      <c r="C106" t="s">
        <v>95</v>
      </c>
      <c r="D106" t="s">
        <v>137</v>
      </c>
      <c r="E106" s="8" t="s">
        <v>121</v>
      </c>
      <c r="F106">
        <v>1</v>
      </c>
    </row>
    <row r="107" spans="2:6">
      <c r="B107" s="1">
        <v>40482</v>
      </c>
      <c r="C107" t="s">
        <v>95</v>
      </c>
      <c r="D107" t="s">
        <v>138</v>
      </c>
      <c r="E107" t="s">
        <v>112</v>
      </c>
      <c r="F107">
        <v>2</v>
      </c>
    </row>
    <row r="108" spans="2:6">
      <c r="B108" s="1">
        <v>40482</v>
      </c>
      <c r="C108" t="s">
        <v>95</v>
      </c>
      <c r="D108" t="s">
        <v>139</v>
      </c>
      <c r="E108" t="s">
        <v>112</v>
      </c>
      <c r="F108">
        <v>2.5</v>
      </c>
    </row>
    <row r="110" spans="2:6">
      <c r="B110" s="3"/>
      <c r="C110" s="3"/>
      <c r="D110" s="3"/>
      <c r="E110" s="3" t="s">
        <v>123</v>
      </c>
      <c r="F110" s="3">
        <f>SUM(F80:F109)</f>
        <v>72</v>
      </c>
    </row>
    <row r="113" spans="2:6">
      <c r="B113" s="15" t="s">
        <v>63</v>
      </c>
      <c r="C113" s="15"/>
      <c r="D113" s="15"/>
      <c r="E113" s="15"/>
      <c r="F113" s="15"/>
    </row>
    <row r="114" spans="2:6">
      <c r="B114" s="1">
        <v>40484</v>
      </c>
      <c r="C114" t="s">
        <v>95</v>
      </c>
      <c r="D114" t="s">
        <v>143</v>
      </c>
      <c r="E114" t="s">
        <v>87</v>
      </c>
      <c r="F114">
        <v>2</v>
      </c>
    </row>
    <row r="115" spans="2:6">
      <c r="B115" s="1">
        <v>40484</v>
      </c>
      <c r="C115" t="s">
        <v>95</v>
      </c>
      <c r="D115" t="s">
        <v>144</v>
      </c>
      <c r="E115" s="14" t="s">
        <v>14</v>
      </c>
      <c r="F115">
        <v>2</v>
      </c>
    </row>
    <row r="116" spans="2:6">
      <c r="B116" s="1">
        <v>40485</v>
      </c>
      <c r="C116" t="s">
        <v>65</v>
      </c>
      <c r="D116" t="s">
        <v>148</v>
      </c>
      <c r="E116" t="s">
        <v>141</v>
      </c>
      <c r="F116">
        <v>5</v>
      </c>
    </row>
    <row r="117" spans="2:6">
      <c r="B117" s="1">
        <v>40485</v>
      </c>
      <c r="C117" t="s">
        <v>33</v>
      </c>
      <c r="D117" t="s">
        <v>140</v>
      </c>
      <c r="E117" t="s">
        <v>141</v>
      </c>
      <c r="F117">
        <v>5</v>
      </c>
    </row>
    <row r="118" spans="2:6">
      <c r="B118" s="1">
        <v>40485</v>
      </c>
      <c r="C118" t="s">
        <v>95</v>
      </c>
      <c r="D118" t="s">
        <v>145</v>
      </c>
      <c r="E118" t="s">
        <v>14</v>
      </c>
      <c r="F118">
        <v>1.5</v>
      </c>
    </row>
    <row r="119" spans="2:6">
      <c r="B119" s="1">
        <v>40485</v>
      </c>
      <c r="C119" t="s">
        <v>95</v>
      </c>
      <c r="D119" t="s">
        <v>55</v>
      </c>
      <c r="E119" t="s">
        <v>146</v>
      </c>
      <c r="F119">
        <v>0.5</v>
      </c>
    </row>
    <row r="120" spans="2:6">
      <c r="B120" s="1">
        <v>40486</v>
      </c>
      <c r="C120" t="s">
        <v>33</v>
      </c>
      <c r="D120" t="s">
        <v>142</v>
      </c>
      <c r="E120" t="s">
        <v>141</v>
      </c>
      <c r="F120">
        <v>5</v>
      </c>
    </row>
    <row r="121" spans="2:6">
      <c r="B121" s="1">
        <v>40489</v>
      </c>
      <c r="C121" t="s">
        <v>95</v>
      </c>
      <c r="D121" t="s">
        <v>53</v>
      </c>
      <c r="E121" t="s">
        <v>146</v>
      </c>
      <c r="F121">
        <v>1</v>
      </c>
    </row>
    <row r="122" spans="2:6">
      <c r="B122" s="1">
        <v>40489</v>
      </c>
      <c r="C122" t="s">
        <v>65</v>
      </c>
      <c r="D122" t="s">
        <v>158</v>
      </c>
      <c r="E122" t="s">
        <v>141</v>
      </c>
      <c r="F122">
        <v>2</v>
      </c>
    </row>
    <row r="123" spans="2:6">
      <c r="B123" s="1">
        <v>40491</v>
      </c>
      <c r="C123" t="s">
        <v>65</v>
      </c>
      <c r="D123" t="s">
        <v>152</v>
      </c>
      <c r="E123" t="s">
        <v>11</v>
      </c>
      <c r="F123">
        <v>5</v>
      </c>
    </row>
    <row r="124" spans="2:6">
      <c r="B124" s="13">
        <v>40492</v>
      </c>
      <c r="C124" s="12" t="s">
        <v>47</v>
      </c>
      <c r="D124" t="s">
        <v>153</v>
      </c>
      <c r="E124" s="12" t="s">
        <v>18</v>
      </c>
      <c r="F124">
        <v>3</v>
      </c>
    </row>
    <row r="125" spans="2:6">
      <c r="B125" s="1">
        <v>40493</v>
      </c>
      <c r="C125" t="s">
        <v>65</v>
      </c>
      <c r="D125" t="s">
        <v>156</v>
      </c>
      <c r="E125" t="s">
        <v>11</v>
      </c>
      <c r="F125">
        <v>5</v>
      </c>
    </row>
    <row r="126" spans="2:6">
      <c r="B126" s="13">
        <v>12</v>
      </c>
      <c r="C126" s="12" t="s">
        <v>33</v>
      </c>
      <c r="D126" t="s">
        <v>154</v>
      </c>
      <c r="E126" t="s">
        <v>18</v>
      </c>
      <c r="F126">
        <v>3</v>
      </c>
    </row>
    <row r="127" spans="2:6">
      <c r="B127" s="1">
        <v>40495</v>
      </c>
      <c r="C127" t="s">
        <v>33</v>
      </c>
      <c r="D127" t="s">
        <v>154</v>
      </c>
      <c r="E127" t="s">
        <v>18</v>
      </c>
      <c r="F127">
        <v>6</v>
      </c>
    </row>
    <row r="128" spans="2:6">
      <c r="B128" s="1">
        <v>40493</v>
      </c>
      <c r="C128" t="s">
        <v>65</v>
      </c>
      <c r="D128" t="s">
        <v>156</v>
      </c>
      <c r="E128" t="s">
        <v>11</v>
      </c>
      <c r="F128">
        <v>5</v>
      </c>
    </row>
    <row r="129" spans="2:6">
      <c r="B129" s="1">
        <v>40496</v>
      </c>
      <c r="C129" t="s">
        <v>33</v>
      </c>
      <c r="D129" t="s">
        <v>155</v>
      </c>
      <c r="E129" t="s">
        <v>16</v>
      </c>
      <c r="F129">
        <v>4</v>
      </c>
    </row>
    <row r="130" spans="2:6">
      <c r="B130" s="1">
        <v>40496</v>
      </c>
      <c r="C130" t="s">
        <v>65</v>
      </c>
      <c r="D130" t="s">
        <v>157</v>
      </c>
      <c r="E130" t="s">
        <v>141</v>
      </c>
      <c r="F130">
        <v>2</v>
      </c>
    </row>
    <row r="131" spans="2:6">
      <c r="B131" s="1">
        <v>40496</v>
      </c>
      <c r="C131" t="s">
        <v>47</v>
      </c>
      <c r="D131" t="s">
        <v>159</v>
      </c>
      <c r="E131" t="s">
        <v>18</v>
      </c>
      <c r="F131">
        <v>7</v>
      </c>
    </row>
    <row r="132" spans="2:6">
      <c r="B132" s="3"/>
      <c r="C132" s="3"/>
      <c r="D132" s="3"/>
      <c r="E132" s="3" t="s">
        <v>147</v>
      </c>
      <c r="F132" s="3">
        <f>SUM(F114:F131)</f>
        <v>64</v>
      </c>
    </row>
    <row r="134" spans="2:6">
      <c r="B134" s="15" t="s">
        <v>64</v>
      </c>
      <c r="C134" s="15"/>
      <c r="D134" s="15"/>
      <c r="E134" s="15"/>
      <c r="F134" s="15"/>
    </row>
    <row r="135" spans="2:6">
      <c r="B135" s="1">
        <v>40500</v>
      </c>
      <c r="C135" t="s">
        <v>47</v>
      </c>
      <c r="D135" t="s">
        <v>161</v>
      </c>
      <c r="E135" t="s">
        <v>162</v>
      </c>
      <c r="F135">
        <v>2</v>
      </c>
    </row>
    <row r="136" spans="2:6">
      <c r="B136" s="1">
        <v>40501</v>
      </c>
      <c r="C136" t="s">
        <v>65</v>
      </c>
      <c r="D136" t="s">
        <v>164</v>
      </c>
      <c r="E136" t="s">
        <v>163</v>
      </c>
      <c r="F136">
        <v>3</v>
      </c>
    </row>
    <row r="137" spans="2:6">
      <c r="B137" s="1">
        <v>40502</v>
      </c>
      <c r="C137" t="s">
        <v>65</v>
      </c>
      <c r="D137" t="s">
        <v>164</v>
      </c>
      <c r="E137" t="s">
        <v>163</v>
      </c>
      <c r="F137">
        <v>6</v>
      </c>
    </row>
    <row r="138" spans="2:6">
      <c r="B138" s="1">
        <v>40502</v>
      </c>
      <c r="C138" t="s">
        <v>47</v>
      </c>
      <c r="D138" t="s">
        <v>167</v>
      </c>
      <c r="E138" t="s">
        <v>168</v>
      </c>
      <c r="F138">
        <v>7</v>
      </c>
    </row>
    <row r="139" spans="2:6">
      <c r="B139" s="1">
        <v>40503</v>
      </c>
      <c r="C139" t="s">
        <v>47</v>
      </c>
      <c r="D139" t="s">
        <v>169</v>
      </c>
      <c r="E139" t="s">
        <v>168</v>
      </c>
      <c r="F139">
        <v>1.5</v>
      </c>
    </row>
    <row r="140" spans="2:6">
      <c r="B140" s="1">
        <v>40503</v>
      </c>
      <c r="C140" t="s">
        <v>47</v>
      </c>
      <c r="D140" t="s">
        <v>170</v>
      </c>
      <c r="E140" t="s">
        <v>168</v>
      </c>
      <c r="F140">
        <v>5</v>
      </c>
    </row>
    <row r="141" spans="2:6">
      <c r="B141" s="1">
        <v>40504</v>
      </c>
      <c r="C141" t="s">
        <v>47</v>
      </c>
      <c r="D141" t="s">
        <v>171</v>
      </c>
      <c r="F141">
        <v>6</v>
      </c>
    </row>
    <row r="163" spans="2:6">
      <c r="B163" s="3"/>
      <c r="C163" s="3"/>
      <c r="D163" s="3"/>
      <c r="E163" s="3" t="s">
        <v>160</v>
      </c>
      <c r="F163" s="3">
        <f>SUM(F135:F162)</f>
        <v>30.5</v>
      </c>
    </row>
  </sheetData>
  <mergeCells count="5">
    <mergeCell ref="B12:F12"/>
    <mergeCell ref="B43:F43"/>
    <mergeCell ref="B81:F81"/>
    <mergeCell ref="B113:F113"/>
    <mergeCell ref="B134:F134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9:I24"/>
  <sheetViews>
    <sheetView tabSelected="1" topLeftCell="A2" workbookViewId="0">
      <selection activeCell="B19" sqref="B19:I24"/>
    </sheetView>
  </sheetViews>
  <sheetFormatPr baseColWidth="10" defaultColWidth="9.140625" defaultRowHeight="15"/>
  <cols>
    <col min="3" max="3" width="11.85546875" bestFit="1" customWidth="1"/>
    <col min="9" max="9" width="11.85546875" bestFit="1" customWidth="1"/>
  </cols>
  <sheetData>
    <row r="19" spans="2:9">
      <c r="B19" s="11"/>
      <c r="C19" s="11" t="s">
        <v>3</v>
      </c>
      <c r="D19" s="11" t="s">
        <v>4</v>
      </c>
      <c r="E19" s="11" t="s">
        <v>5</v>
      </c>
      <c r="F19" s="11" t="s">
        <v>6</v>
      </c>
      <c r="G19" s="11" t="s">
        <v>7</v>
      </c>
      <c r="H19" s="11" t="s">
        <v>8</v>
      </c>
      <c r="I19" s="11" t="s">
        <v>9</v>
      </c>
    </row>
    <row r="20" spans="2:9">
      <c r="B20" s="11" t="s">
        <v>46</v>
      </c>
      <c r="C20" s="11">
        <f>'Earned Value'!E2</f>
        <v>40</v>
      </c>
      <c r="D20" s="11">
        <f>'Earned Value'!F2</f>
        <v>40</v>
      </c>
      <c r="E20" s="11">
        <f>'Earned Value'!G2</f>
        <v>33.5</v>
      </c>
      <c r="F20" s="11">
        <f>D20-E20</f>
        <v>6.5</v>
      </c>
      <c r="G20" s="11">
        <f>D20-C20</f>
        <v>0</v>
      </c>
      <c r="H20" s="11">
        <f>D20/C20</f>
        <v>1</v>
      </c>
      <c r="I20" s="11">
        <f>D20/E20</f>
        <v>1.1940298507462686</v>
      </c>
    </row>
    <row r="21" spans="2:9">
      <c r="B21" s="11" t="s">
        <v>61</v>
      </c>
      <c r="C21" s="11">
        <v>93</v>
      </c>
      <c r="D21" s="11">
        <v>80</v>
      </c>
      <c r="E21" s="11">
        <v>100</v>
      </c>
      <c r="F21" s="11">
        <f>D21-E21</f>
        <v>-20</v>
      </c>
      <c r="G21" s="11">
        <f>D21-C21</f>
        <v>-13</v>
      </c>
      <c r="H21" s="11">
        <f>D21/C21</f>
        <v>0.86021505376344087</v>
      </c>
      <c r="I21" s="11">
        <f>D21/E21</f>
        <v>0.8</v>
      </c>
    </row>
    <row r="22" spans="2:9">
      <c r="B22" s="11" t="s">
        <v>62</v>
      </c>
      <c r="C22" s="11">
        <v>173</v>
      </c>
      <c r="D22" s="11">
        <v>153</v>
      </c>
      <c r="E22" s="11">
        <v>163</v>
      </c>
      <c r="F22" s="11">
        <f>D22-E22</f>
        <v>-10</v>
      </c>
      <c r="G22" s="11">
        <f>D22-C22</f>
        <v>-20</v>
      </c>
      <c r="H22" s="11">
        <f>D22/C22</f>
        <v>0.88439306358381498</v>
      </c>
      <c r="I22" s="11">
        <f>D22/E22</f>
        <v>0.93865030674846628</v>
      </c>
    </row>
    <row r="23" spans="2:9">
      <c r="B23" s="11" t="s">
        <v>63</v>
      </c>
      <c r="C23" s="11">
        <v>293</v>
      </c>
      <c r="D23" s="11">
        <v>288</v>
      </c>
      <c r="E23" s="11">
        <v>257</v>
      </c>
      <c r="F23" s="11">
        <f>D23-E23</f>
        <v>31</v>
      </c>
      <c r="G23" s="11">
        <f>D23-C23</f>
        <v>-5</v>
      </c>
      <c r="H23" s="11">
        <f>D23/C23</f>
        <v>0.98293515358361772</v>
      </c>
      <c r="I23" s="11">
        <f>D23/E23</f>
        <v>1.1206225680933852</v>
      </c>
    </row>
    <row r="24" spans="2:9">
      <c r="B24" s="11" t="s">
        <v>64</v>
      </c>
      <c r="C24" s="11">
        <v>343</v>
      </c>
      <c r="D24" s="11">
        <v>338</v>
      </c>
      <c r="E24" s="11">
        <v>316</v>
      </c>
      <c r="F24" s="11">
        <f>D24-E24</f>
        <v>22</v>
      </c>
      <c r="G24" s="11">
        <f>D24-C24</f>
        <v>-5</v>
      </c>
      <c r="H24" s="11">
        <f>D24/C24</f>
        <v>0.98542274052478129</v>
      </c>
      <c r="I24" s="11">
        <f>D24/E24</f>
        <v>1.0696202531645569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2010-11-27T19:55:52Z</dcterms:modified>
</cp:coreProperties>
</file>