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Users\Nasheis\Documents\Visual Studio 2015\Projects\ProjetMhO - P-Median\"/>
    </mc:Choice>
  </mc:AlternateContent>
  <bookViews>
    <workbookView xWindow="0" yWindow="0" windowWidth="28800" windowHeight="12360" activeTab="1"/>
  </bookViews>
  <sheets>
    <sheet name="Problèmes" sheetId="2" r:id="rId1"/>
    <sheet name="Données (2)" sheetId="7" r:id="rId2"/>
    <sheet name="Résultats (2)" sheetId="8" r:id="rId3"/>
    <sheet name="Dom (2)" sheetId="9" r:id="rId4"/>
    <sheet name="Student (2)" sheetId="10" r:id="rId5"/>
    <sheet name="Wilcoxon (2)" sheetId="11" r:id="rId6"/>
    <sheet name="Données" sheetId="1" state="hidden" r:id="rId7"/>
    <sheet name="Résultats" sheetId="3" state="hidden" r:id="rId8"/>
    <sheet name="Dom" sheetId="4" state="hidden" r:id="rId9"/>
    <sheet name="Student" sheetId="5" state="hidden" r:id="rId10"/>
    <sheet name="Wilcoxon" sheetId="6" state="hidden" r:id="rId11"/>
  </sheets>
  <definedNames>
    <definedName name="_xlnm._FilterDatabase" localSheetId="3" hidden="1">'Dom (2)'!$A$3:$A$20</definedName>
    <definedName name="result" localSheetId="6">Données!$A$1:$AQ$24</definedName>
    <definedName name="result" localSheetId="1">'Données (2)'!$A$1:$AQ$33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8" l="1"/>
  <c r="E26" i="8"/>
  <c r="D26" i="8"/>
  <c r="F25" i="8"/>
  <c r="S25" i="9" s="1"/>
  <c r="E25" i="8"/>
  <c r="D25" i="8"/>
  <c r="F24" i="8"/>
  <c r="E24" i="8"/>
  <c r="G24" i="9" s="1"/>
  <c r="D24" i="8"/>
  <c r="F23" i="8"/>
  <c r="E23" i="8"/>
  <c r="D23" i="8"/>
  <c r="R23" i="9" s="1"/>
  <c r="F22" i="8"/>
  <c r="W22" i="9" s="1"/>
  <c r="E22" i="8"/>
  <c r="D22" i="8"/>
  <c r="F21" i="8"/>
  <c r="E21" i="8"/>
  <c r="D21" i="8"/>
  <c r="F20" i="8"/>
  <c r="E20" i="8"/>
  <c r="D20" i="8"/>
  <c r="F19" i="8"/>
  <c r="E19" i="8"/>
  <c r="D19" i="8"/>
  <c r="C19" i="9" s="1"/>
  <c r="F18" i="8"/>
  <c r="K18" i="9" s="1"/>
  <c r="E18" i="8"/>
  <c r="D18" i="8"/>
  <c r="F17" i="8"/>
  <c r="E17" i="8"/>
  <c r="D17" i="8"/>
  <c r="F16" i="8"/>
  <c r="E16" i="8"/>
  <c r="O16" i="9" s="1"/>
  <c r="D16" i="8"/>
  <c r="C16" i="9" s="1"/>
  <c r="F15" i="8"/>
  <c r="E15" i="8"/>
  <c r="D15" i="8"/>
  <c r="C15" i="9" s="1"/>
  <c r="F14" i="8"/>
  <c r="K14" i="9" s="1"/>
  <c r="E14" i="8"/>
  <c r="D14" i="8"/>
  <c r="F13" i="8"/>
  <c r="K13" i="9" s="1"/>
  <c r="E13" i="8"/>
  <c r="D13" i="8"/>
  <c r="F12" i="8"/>
  <c r="E12" i="8"/>
  <c r="O12" i="9" s="1"/>
  <c r="D12" i="8"/>
  <c r="N12" i="9" s="1"/>
  <c r="F11" i="8"/>
  <c r="E11" i="8"/>
  <c r="D11" i="8"/>
  <c r="C11" i="9" s="1"/>
  <c r="F10" i="8"/>
  <c r="E10" i="8"/>
  <c r="D10" i="8"/>
  <c r="F9" i="8"/>
  <c r="K9" i="9" s="1"/>
  <c r="E9" i="8"/>
  <c r="D9" i="8"/>
  <c r="F8" i="8"/>
  <c r="E8" i="8"/>
  <c r="G8" i="9" s="1"/>
  <c r="D8" i="8"/>
  <c r="N8" i="9" s="1"/>
  <c r="F7" i="8"/>
  <c r="E7" i="8"/>
  <c r="D7" i="8"/>
  <c r="C7" i="9" s="1"/>
  <c r="F6" i="8"/>
  <c r="E6" i="8"/>
  <c r="D6" i="8"/>
  <c r="C6" i="9" s="1"/>
  <c r="F5" i="8"/>
  <c r="K5" i="9" s="1"/>
  <c r="E5" i="8"/>
  <c r="D5" i="8"/>
  <c r="F4" i="8"/>
  <c r="E4" i="8"/>
  <c r="O4" i="9" s="1"/>
  <c r="D4" i="8"/>
  <c r="C4" i="9" s="1"/>
  <c r="W26" i="9"/>
  <c r="C26" i="8"/>
  <c r="A26" i="8"/>
  <c r="B26" i="8"/>
  <c r="C25" i="8"/>
  <c r="F25" i="9" s="1"/>
  <c r="C24" i="8"/>
  <c r="C23" i="8"/>
  <c r="F23" i="9" s="1"/>
  <c r="C22" i="8"/>
  <c r="F22" i="9" s="1"/>
  <c r="C21" i="8"/>
  <c r="C20" i="8"/>
  <c r="C19" i="8"/>
  <c r="C18" i="8"/>
  <c r="K17" i="9"/>
  <c r="C17" i="8"/>
  <c r="C16" i="8"/>
  <c r="C15" i="8"/>
  <c r="O14" i="9"/>
  <c r="C14" i="9"/>
  <c r="C14" i="8"/>
  <c r="C13" i="8"/>
  <c r="C12" i="8"/>
  <c r="C11" i="8"/>
  <c r="W10" i="9"/>
  <c r="O10" i="9"/>
  <c r="C10" i="8"/>
  <c r="J10" i="9" s="1"/>
  <c r="C9" i="8"/>
  <c r="C8" i="8"/>
  <c r="C7" i="8"/>
  <c r="K6" i="9"/>
  <c r="G6" i="9"/>
  <c r="C6" i="8"/>
  <c r="C5" i="8"/>
  <c r="C4" i="8"/>
  <c r="O18" i="9"/>
  <c r="C3" i="8"/>
  <c r="F3" i="9" s="1"/>
  <c r="G66" i="11"/>
  <c r="G63" i="11"/>
  <c r="P66" i="11"/>
  <c r="X66" i="11" s="1"/>
  <c r="AF66" i="11" s="1"/>
  <c r="AN66" i="11" s="1"/>
  <c r="AV66" i="11" s="1"/>
  <c r="O66" i="11"/>
  <c r="W66" i="11" s="1"/>
  <c r="AE66" i="11" s="1"/>
  <c r="AM66" i="11" s="1"/>
  <c r="AU66" i="11" s="1"/>
  <c r="P63" i="11"/>
  <c r="X63" i="11" s="1"/>
  <c r="AF63" i="11" s="1"/>
  <c r="AN63" i="11" s="1"/>
  <c r="AV63" i="11" s="1"/>
  <c r="O63" i="11"/>
  <c r="W63" i="11" s="1"/>
  <c r="B32" i="4"/>
  <c r="C25" i="4"/>
  <c r="D29" i="4"/>
  <c r="E27" i="4"/>
  <c r="B30" i="4"/>
  <c r="C28" i="4"/>
  <c r="D30" i="4"/>
  <c r="E31" i="4"/>
  <c r="B36" i="4"/>
  <c r="C31" i="4"/>
  <c r="D35" i="4"/>
  <c r="E28" i="4"/>
  <c r="B42" i="4"/>
  <c r="C42" i="4"/>
  <c r="D42" i="4"/>
  <c r="E25" i="4"/>
  <c r="B25" i="4"/>
  <c r="C30" i="4"/>
  <c r="D28" i="4"/>
  <c r="E36" i="4"/>
  <c r="B33" i="4"/>
  <c r="C39" i="4"/>
  <c r="D34" i="4"/>
  <c r="E33" i="4"/>
  <c r="B38" i="4"/>
  <c r="C36" i="4"/>
  <c r="D36" i="4"/>
  <c r="E34" i="4"/>
  <c r="B41" i="4"/>
  <c r="C40" i="4"/>
  <c r="D40" i="4"/>
  <c r="E26" i="4"/>
  <c r="B26" i="4"/>
  <c r="C29" i="4"/>
  <c r="D27" i="4"/>
  <c r="E37" i="4"/>
  <c r="B35" i="4"/>
  <c r="C37" i="4"/>
  <c r="D37" i="4"/>
  <c r="E38" i="4"/>
  <c r="B39" i="4"/>
  <c r="C38" i="4"/>
  <c r="D39" i="4"/>
  <c r="E30" i="4"/>
  <c r="B28" i="4"/>
  <c r="C27" i="4"/>
  <c r="D26" i="4"/>
  <c r="E41" i="4"/>
  <c r="B34" i="4"/>
  <c r="C33" i="4"/>
  <c r="D32" i="4"/>
  <c r="E42" i="4"/>
  <c r="B37" i="4"/>
  <c r="C34" i="4"/>
  <c r="D38" i="4"/>
  <c r="E29" i="4"/>
  <c r="B29" i="4"/>
  <c r="C32" i="4"/>
  <c r="D31" i="4"/>
  <c r="E40" i="4"/>
  <c r="B31" i="4"/>
  <c r="C35" i="4"/>
  <c r="D33" i="4"/>
  <c r="E39" i="4"/>
  <c r="B40" i="4"/>
  <c r="C41" i="4"/>
  <c r="D41" i="4"/>
  <c r="E32" i="4"/>
  <c r="C26" i="4"/>
  <c r="D25" i="4"/>
  <c r="E35" i="4"/>
  <c r="B27" i="4"/>
  <c r="A50" i="9"/>
  <c r="A51" i="9" s="1"/>
  <c r="A52" i="9" s="1"/>
  <c r="A53" i="9" s="1"/>
  <c r="A54" i="9" s="1"/>
  <c r="A55" i="9" s="1"/>
  <c r="K15" i="10"/>
  <c r="K16" i="10"/>
  <c r="K17" i="10"/>
  <c r="K18" i="10"/>
  <c r="K19" i="10"/>
  <c r="K14" i="10"/>
  <c r="B2" i="10"/>
  <c r="B3" i="11" s="1"/>
  <c r="I2" i="10"/>
  <c r="I11" i="10"/>
  <c r="J15" i="10" s="1"/>
  <c r="M55" i="9"/>
  <c r="M56" i="9"/>
  <c r="M57" i="9"/>
  <c r="M58" i="9"/>
  <c r="M59" i="9"/>
  <c r="M60" i="9"/>
  <c r="M61" i="9"/>
  <c r="G61" i="9"/>
  <c r="G55" i="9"/>
  <c r="G56" i="9" s="1"/>
  <c r="G57" i="9" s="1"/>
  <c r="G58" i="9" s="1"/>
  <c r="G59" i="9" s="1"/>
  <c r="G60" i="9" s="1"/>
  <c r="F3" i="8"/>
  <c r="W3" i="9" s="1"/>
  <c r="E3" i="8"/>
  <c r="V3" i="9" s="1"/>
  <c r="D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3" i="8"/>
  <c r="A25" i="8"/>
  <c r="A4" i="8"/>
  <c r="H4" i="8" s="1"/>
  <c r="A7" i="11" s="1"/>
  <c r="A35" i="11" s="1"/>
  <c r="A5" i="8"/>
  <c r="H5" i="8" s="1"/>
  <c r="A6" i="8"/>
  <c r="A7" i="8"/>
  <c r="H7" i="8" s="1"/>
  <c r="A8" i="8"/>
  <c r="H8" i="8" s="1"/>
  <c r="A11" i="11" s="1"/>
  <c r="A39" i="11" s="1"/>
  <c r="A9" i="8"/>
  <c r="H9" i="8" s="1"/>
  <c r="A10" i="8"/>
  <c r="A11" i="8"/>
  <c r="H11" i="8" s="1"/>
  <c r="A12" i="8"/>
  <c r="H12" i="8" s="1"/>
  <c r="A15" i="11" s="1"/>
  <c r="A43" i="11" s="1"/>
  <c r="A13" i="8"/>
  <c r="H13" i="8" s="1"/>
  <c r="A14" i="8"/>
  <c r="A15" i="8"/>
  <c r="H15" i="8" s="1"/>
  <c r="A16" i="8"/>
  <c r="H16" i="8" s="1"/>
  <c r="A19" i="11" s="1"/>
  <c r="A47" i="11" s="1"/>
  <c r="A17" i="8"/>
  <c r="H17" i="8" s="1"/>
  <c r="A18" i="8"/>
  <c r="A19" i="8"/>
  <c r="H19" i="8" s="1"/>
  <c r="A20" i="8"/>
  <c r="H20" i="8" s="1"/>
  <c r="A23" i="11" s="1"/>
  <c r="A51" i="11" s="1"/>
  <c r="A21" i="8"/>
  <c r="H21" i="8" s="1"/>
  <c r="A22" i="8"/>
  <c r="A23" i="8"/>
  <c r="A24" i="8"/>
  <c r="H24" i="8" s="1"/>
  <c r="A3" i="8"/>
  <c r="H3" i="8" s="1"/>
  <c r="A5" i="11"/>
  <c r="A33" i="11" s="1"/>
  <c r="D19" i="10"/>
  <c r="D18" i="10"/>
  <c r="D17" i="10"/>
  <c r="D16" i="10"/>
  <c r="D15" i="10"/>
  <c r="D14" i="10"/>
  <c r="B11" i="10"/>
  <c r="C19" i="10" s="1"/>
  <c r="G32" i="9"/>
  <c r="A33" i="9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M31" i="9"/>
  <c r="S30" i="9"/>
  <c r="A2" i="9"/>
  <c r="U25" i="4"/>
  <c r="V25" i="4"/>
  <c r="W25" i="4"/>
  <c r="U26" i="4"/>
  <c r="V26" i="4"/>
  <c r="W26" i="4"/>
  <c r="U27" i="4"/>
  <c r="V27" i="4"/>
  <c r="W27" i="4"/>
  <c r="U28" i="4"/>
  <c r="V28" i="4"/>
  <c r="W28" i="4"/>
  <c r="U29" i="4"/>
  <c r="V29" i="4"/>
  <c r="W29" i="4"/>
  <c r="U30" i="4"/>
  <c r="V30" i="4"/>
  <c r="W30" i="4"/>
  <c r="U31" i="4"/>
  <c r="V31" i="4"/>
  <c r="W31" i="4"/>
  <c r="U32" i="4"/>
  <c r="V32" i="4"/>
  <c r="W32" i="4"/>
  <c r="U33" i="4"/>
  <c r="V33" i="4"/>
  <c r="W33" i="4"/>
  <c r="U34" i="4"/>
  <c r="V34" i="4"/>
  <c r="W34" i="4"/>
  <c r="U35" i="4"/>
  <c r="V35" i="4"/>
  <c r="W35" i="4"/>
  <c r="U36" i="4"/>
  <c r="V36" i="4"/>
  <c r="W36" i="4"/>
  <c r="U37" i="4"/>
  <c r="V37" i="4"/>
  <c r="W37" i="4"/>
  <c r="U38" i="4"/>
  <c r="V38" i="4"/>
  <c r="W38" i="4"/>
  <c r="U39" i="4"/>
  <c r="V39" i="4"/>
  <c r="W39" i="4"/>
  <c r="U40" i="4"/>
  <c r="V40" i="4"/>
  <c r="W40" i="4"/>
  <c r="U41" i="4"/>
  <c r="V41" i="4"/>
  <c r="W41" i="4"/>
  <c r="U42" i="4"/>
  <c r="V42" i="4"/>
  <c r="W42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25" i="4"/>
  <c r="U4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24" i="4"/>
  <c r="E15" i="5"/>
  <c r="E16" i="5"/>
  <c r="E17" i="5"/>
  <c r="E18" i="5"/>
  <c r="E19" i="5"/>
  <c r="E14" i="5"/>
  <c r="AV53" i="6"/>
  <c r="AN53" i="6"/>
  <c r="AF53" i="6"/>
  <c r="X53" i="6"/>
  <c r="P53" i="6"/>
  <c r="H53" i="6"/>
  <c r="AV47" i="6"/>
  <c r="AN47" i="6"/>
  <c r="AF47" i="6"/>
  <c r="X47" i="6"/>
  <c r="P47" i="6"/>
  <c r="H47" i="6"/>
  <c r="B37" i="6"/>
  <c r="C37" i="6"/>
  <c r="D37" i="6"/>
  <c r="E37" i="6"/>
  <c r="G37" i="6"/>
  <c r="J37" i="6"/>
  <c r="L37" i="6" s="1"/>
  <c r="K37" i="6"/>
  <c r="R37" i="6"/>
  <c r="T37" i="6" s="1"/>
  <c r="S37" i="6"/>
  <c r="Z37" i="6"/>
  <c r="AA37" i="6"/>
  <c r="AB37" i="6"/>
  <c r="AC37" i="6" s="1"/>
  <c r="AH37" i="6"/>
  <c r="AI37" i="6"/>
  <c r="AJ37" i="6" s="1"/>
  <c r="AP37" i="6"/>
  <c r="AR37" i="6" s="1"/>
  <c r="AQ37" i="6"/>
  <c r="B38" i="6"/>
  <c r="D38" i="6" s="1"/>
  <c r="C38" i="6"/>
  <c r="J38" i="6"/>
  <c r="K38" i="6"/>
  <c r="L38" i="6"/>
  <c r="M38" i="6" s="1"/>
  <c r="R38" i="6"/>
  <c r="T38" i="6" s="1"/>
  <c r="S38" i="6"/>
  <c r="Z38" i="6"/>
  <c r="AB38" i="6" s="1"/>
  <c r="AA38" i="6"/>
  <c r="AH38" i="6"/>
  <c r="AJ38" i="6" s="1"/>
  <c r="AI38" i="6"/>
  <c r="AP38" i="6"/>
  <c r="AQ38" i="6"/>
  <c r="AR38" i="6"/>
  <c r="AS38" i="6" s="1"/>
  <c r="B39" i="6"/>
  <c r="D39" i="6" s="1"/>
  <c r="C39" i="6"/>
  <c r="J39" i="6"/>
  <c r="L39" i="6" s="1"/>
  <c r="K39" i="6"/>
  <c r="R39" i="6"/>
  <c r="S39" i="6"/>
  <c r="T39" i="6" s="1"/>
  <c r="Z39" i="6"/>
  <c r="AA39" i="6"/>
  <c r="AB39" i="6"/>
  <c r="AC39" i="6" s="1"/>
  <c r="AH39" i="6"/>
  <c r="AJ39" i="6" s="1"/>
  <c r="AI39" i="6"/>
  <c r="AP39" i="6"/>
  <c r="AR39" i="6" s="1"/>
  <c r="AQ39" i="6"/>
  <c r="B40" i="6"/>
  <c r="D40" i="6" s="1"/>
  <c r="C40" i="6"/>
  <c r="J40" i="6"/>
  <c r="K40" i="6"/>
  <c r="L40" i="6"/>
  <c r="M40" i="6" s="1"/>
  <c r="R40" i="6"/>
  <c r="S40" i="6"/>
  <c r="T40" i="6" s="1"/>
  <c r="Z40" i="6"/>
  <c r="AB40" i="6" s="1"/>
  <c r="AA40" i="6"/>
  <c r="AH40" i="6"/>
  <c r="AJ40" i="6" s="1"/>
  <c r="AI40" i="6"/>
  <c r="AP40" i="6"/>
  <c r="AQ40" i="6"/>
  <c r="AR40" i="6"/>
  <c r="AS40" i="6" s="1"/>
  <c r="B41" i="6"/>
  <c r="D41" i="6" s="1"/>
  <c r="C41" i="6"/>
  <c r="J41" i="6"/>
  <c r="L41" i="6" s="1"/>
  <c r="K41" i="6"/>
  <c r="R41" i="6"/>
  <c r="S41" i="6"/>
  <c r="T41" i="6" s="1"/>
  <c r="Z41" i="6"/>
  <c r="AA41" i="6"/>
  <c r="AB41" i="6"/>
  <c r="AC41" i="6" s="1"/>
  <c r="AH41" i="6"/>
  <c r="AJ41" i="6" s="1"/>
  <c r="AI41" i="6"/>
  <c r="AP41" i="6"/>
  <c r="AR41" i="6" s="1"/>
  <c r="AQ41" i="6"/>
  <c r="B42" i="6"/>
  <c r="C42" i="6"/>
  <c r="D42" i="6" s="1"/>
  <c r="J42" i="6"/>
  <c r="K42" i="6"/>
  <c r="L42" i="6"/>
  <c r="M42" i="6" s="1"/>
  <c r="R42" i="6"/>
  <c r="T42" i="6" s="1"/>
  <c r="S42" i="6"/>
  <c r="Z42" i="6"/>
  <c r="AB42" i="6" s="1"/>
  <c r="AA42" i="6"/>
  <c r="AH42" i="6"/>
  <c r="AI42" i="6"/>
  <c r="AJ42" i="6" s="1"/>
  <c r="AP42" i="6"/>
  <c r="AQ42" i="6"/>
  <c r="AR42" i="6"/>
  <c r="AS42" i="6" s="1"/>
  <c r="B43" i="6"/>
  <c r="D43" i="6" s="1"/>
  <c r="C43" i="6"/>
  <c r="J43" i="6"/>
  <c r="L43" i="6" s="1"/>
  <c r="K43" i="6"/>
  <c r="R43" i="6"/>
  <c r="S43" i="6"/>
  <c r="T43" i="6" s="1"/>
  <c r="Z43" i="6"/>
  <c r="AA43" i="6"/>
  <c r="AB43" i="6"/>
  <c r="AC43" i="6" s="1"/>
  <c r="AH43" i="6"/>
  <c r="AJ43" i="6" s="1"/>
  <c r="AI43" i="6"/>
  <c r="AP43" i="6"/>
  <c r="AR43" i="6" s="1"/>
  <c r="AQ43" i="6"/>
  <c r="B44" i="6"/>
  <c r="C44" i="6"/>
  <c r="D44" i="6" s="1"/>
  <c r="J44" i="6"/>
  <c r="K44" i="6"/>
  <c r="L44" i="6"/>
  <c r="R44" i="6"/>
  <c r="T44" i="6" s="1"/>
  <c r="S44" i="6"/>
  <c r="U44" i="6"/>
  <c r="Z44" i="6"/>
  <c r="AB44" i="6" s="1"/>
  <c r="AA44" i="6"/>
  <c r="AH44" i="6"/>
  <c r="AI44" i="6"/>
  <c r="AJ44" i="6" s="1"/>
  <c r="AM44" i="6" s="1"/>
  <c r="AN44" i="6" s="1"/>
  <c r="AP44" i="6"/>
  <c r="AQ44" i="6"/>
  <c r="AR44" i="6"/>
  <c r="B45" i="6"/>
  <c r="D45" i="6" s="1"/>
  <c r="C45" i="6"/>
  <c r="E45" i="6"/>
  <c r="J45" i="6"/>
  <c r="L45" i="6" s="1"/>
  <c r="K45" i="6"/>
  <c r="R45" i="6"/>
  <c r="S45" i="6"/>
  <c r="T45" i="6" s="1"/>
  <c r="W45" i="6"/>
  <c r="X45" i="6" s="1"/>
  <c r="Z45" i="6"/>
  <c r="AA45" i="6"/>
  <c r="AB45" i="6"/>
  <c r="AH45" i="6"/>
  <c r="AJ45" i="6" s="1"/>
  <c r="AK45" i="6" s="1"/>
  <c r="AI45" i="6"/>
  <c r="AP45" i="6"/>
  <c r="AR45" i="6" s="1"/>
  <c r="AQ45" i="6"/>
  <c r="C15" i="6"/>
  <c r="D15" i="6"/>
  <c r="E15" i="6"/>
  <c r="C16" i="6"/>
  <c r="D16" i="6"/>
  <c r="E16" i="6"/>
  <c r="C17" i="6"/>
  <c r="D17" i="6"/>
  <c r="E17" i="6"/>
  <c r="C18" i="6"/>
  <c r="D18" i="6"/>
  <c r="E18" i="6"/>
  <c r="C19" i="6"/>
  <c r="D19" i="6"/>
  <c r="E19" i="6"/>
  <c r="C20" i="6"/>
  <c r="D20" i="6"/>
  <c r="E20" i="6"/>
  <c r="C21" i="6"/>
  <c r="D21" i="6"/>
  <c r="E21" i="6"/>
  <c r="C22" i="6"/>
  <c r="D22" i="6"/>
  <c r="E22" i="6"/>
  <c r="C23" i="6"/>
  <c r="D23" i="6"/>
  <c r="E23" i="6"/>
  <c r="B15" i="6"/>
  <c r="B16" i="6"/>
  <c r="B17" i="6"/>
  <c r="B18" i="6"/>
  <c r="B19" i="6"/>
  <c r="B20" i="6"/>
  <c r="B21" i="6"/>
  <c r="B22" i="6"/>
  <c r="B23" i="6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C47" i="3"/>
  <c r="C46" i="3"/>
  <c r="C45" i="3"/>
  <c r="C44" i="3"/>
  <c r="C43" i="3"/>
  <c r="C42" i="3"/>
  <c r="F20" i="3"/>
  <c r="E20" i="3"/>
  <c r="D20" i="3"/>
  <c r="C20" i="3"/>
  <c r="F19" i="3"/>
  <c r="E19" i="3"/>
  <c r="D19" i="3"/>
  <c r="C19" i="3"/>
  <c r="F18" i="3"/>
  <c r="E18" i="3"/>
  <c r="D18" i="3"/>
  <c r="C18" i="3"/>
  <c r="F17" i="3"/>
  <c r="E17" i="3"/>
  <c r="D17" i="3"/>
  <c r="C17" i="3"/>
  <c r="F16" i="3"/>
  <c r="E16" i="3"/>
  <c r="D16" i="3"/>
  <c r="C16" i="3"/>
  <c r="F15" i="3"/>
  <c r="E15" i="3"/>
  <c r="D15" i="3"/>
  <c r="C15" i="3"/>
  <c r="F14" i="3"/>
  <c r="E14" i="3"/>
  <c r="D14" i="3"/>
  <c r="C14" i="3"/>
  <c r="F13" i="3"/>
  <c r="E13" i="3"/>
  <c r="D13" i="3"/>
  <c r="C13" i="3"/>
  <c r="F12" i="3"/>
  <c r="E12" i="3"/>
  <c r="D12" i="3"/>
  <c r="F11" i="3"/>
  <c r="E11" i="3"/>
  <c r="D11" i="3"/>
  <c r="C12" i="3"/>
  <c r="C11" i="3"/>
  <c r="B20" i="3"/>
  <c r="B19" i="3"/>
  <c r="B18" i="3"/>
  <c r="B16" i="3"/>
  <c r="B17" i="3"/>
  <c r="B15" i="3"/>
  <c r="B13" i="3"/>
  <c r="B14" i="3"/>
  <c r="B12" i="3"/>
  <c r="B11" i="3"/>
  <c r="A19" i="3"/>
  <c r="A20" i="3"/>
  <c r="A23" i="6" s="1"/>
  <c r="A45" i="6" s="1"/>
  <c r="A18" i="3"/>
  <c r="A21" i="6" s="1"/>
  <c r="A43" i="6" s="1"/>
  <c r="A16" i="3"/>
  <c r="A17" i="3"/>
  <c r="A19" i="4"/>
  <c r="A15" i="3"/>
  <c r="A18" i="6" s="1"/>
  <c r="A40" i="6" s="1"/>
  <c r="A13" i="3"/>
  <c r="A14" i="3"/>
  <c r="A17" i="6" s="1"/>
  <c r="A39" i="6" s="1"/>
  <c r="A19" i="6"/>
  <c r="A41" i="6" s="1"/>
  <c r="A12" i="3"/>
  <c r="A15" i="6" s="1"/>
  <c r="A37" i="6" s="1"/>
  <c r="A11" i="3"/>
  <c r="D15" i="5"/>
  <c r="D16" i="5"/>
  <c r="D17" i="5"/>
  <c r="D18" i="5"/>
  <c r="D19" i="5"/>
  <c r="D14" i="5"/>
  <c r="B11" i="5"/>
  <c r="C15" i="5" s="1"/>
  <c r="A5" i="6"/>
  <c r="A27" i="6" s="1"/>
  <c r="B2" i="5"/>
  <c r="B3" i="6"/>
  <c r="M25" i="4"/>
  <c r="A26" i="4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G26" i="4"/>
  <c r="M26" i="4" s="1"/>
  <c r="A2" i="4"/>
  <c r="F10" i="3"/>
  <c r="E10" i="3"/>
  <c r="D10" i="3"/>
  <c r="C10" i="3"/>
  <c r="F9" i="3"/>
  <c r="E9" i="3"/>
  <c r="D9" i="3"/>
  <c r="C9" i="3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C3" i="3"/>
  <c r="B4" i="3"/>
  <c r="B5" i="3"/>
  <c r="B6" i="3"/>
  <c r="B7" i="3"/>
  <c r="B8" i="3"/>
  <c r="B9" i="3"/>
  <c r="B10" i="3"/>
  <c r="B3" i="3"/>
  <c r="A4" i="3"/>
  <c r="A7" i="6" s="1"/>
  <c r="A29" i="6" s="1"/>
  <c r="A5" i="3"/>
  <c r="A8" i="6" s="1"/>
  <c r="A30" i="6" s="1"/>
  <c r="A6" i="3"/>
  <c r="A9" i="6" s="1"/>
  <c r="A31" i="6" s="1"/>
  <c r="A7" i="3"/>
  <c r="A7" i="4" s="1"/>
  <c r="A8" i="3"/>
  <c r="A11" i="6" s="1"/>
  <c r="A33" i="6" s="1"/>
  <c r="A9" i="3"/>
  <c r="A12" i="6" s="1"/>
  <c r="A34" i="6" s="1"/>
  <c r="A10" i="3"/>
  <c r="A13" i="6" s="1"/>
  <c r="A35" i="6" s="1"/>
  <c r="A14" i="6"/>
  <c r="A36" i="6" s="1"/>
  <c r="A16" i="6"/>
  <c r="A38" i="6" s="1"/>
  <c r="A20" i="6"/>
  <c r="A42" i="6" s="1"/>
  <c r="K10" i="9" l="1"/>
  <c r="L10" i="9" s="1"/>
  <c r="G14" i="9"/>
  <c r="G10" i="9"/>
  <c r="O8" i="9"/>
  <c r="G16" i="9"/>
  <c r="J3" i="9"/>
  <c r="G12" i="9"/>
  <c r="G4" i="9"/>
  <c r="C12" i="9"/>
  <c r="B3" i="9"/>
  <c r="W18" i="9"/>
  <c r="G18" i="9"/>
  <c r="I18" i="8"/>
  <c r="B41" i="9" s="1"/>
  <c r="I6" i="8"/>
  <c r="B51" i="9" s="1"/>
  <c r="K3" i="8"/>
  <c r="O3" i="9"/>
  <c r="A16" i="9"/>
  <c r="S3" i="9"/>
  <c r="C8" i="9"/>
  <c r="A21" i="9"/>
  <c r="A8" i="9"/>
  <c r="S40" i="9"/>
  <c r="I14" i="8"/>
  <c r="B45" i="9" s="1"/>
  <c r="I26" i="8"/>
  <c r="B43" i="9" s="1"/>
  <c r="A20" i="9"/>
  <c r="A4" i="9"/>
  <c r="B22" i="9"/>
  <c r="N16" i="9"/>
  <c r="P16" i="9" s="1"/>
  <c r="A12" i="9"/>
  <c r="J14" i="9"/>
  <c r="L14" i="9" s="1"/>
  <c r="I24" i="8"/>
  <c r="B38" i="9" s="1"/>
  <c r="B24" i="9"/>
  <c r="J24" i="9"/>
  <c r="F24" i="9"/>
  <c r="H24" i="9" s="1"/>
  <c r="I20" i="8"/>
  <c r="B36" i="9" s="1"/>
  <c r="B20" i="9"/>
  <c r="J20" i="9"/>
  <c r="F20" i="9"/>
  <c r="I16" i="8"/>
  <c r="B53" i="9" s="1"/>
  <c r="J16" i="9"/>
  <c r="F16" i="9"/>
  <c r="B16" i="9"/>
  <c r="D16" i="9" s="1"/>
  <c r="I12" i="8"/>
  <c r="B55" i="9" s="1"/>
  <c r="J12" i="9"/>
  <c r="F12" i="9"/>
  <c r="B12" i="9"/>
  <c r="I8" i="8"/>
  <c r="B31" i="9" s="1"/>
  <c r="J8" i="9"/>
  <c r="F8" i="9"/>
  <c r="H8" i="9" s="1"/>
  <c r="B8" i="9"/>
  <c r="I4" i="8"/>
  <c r="B44" i="9" s="1"/>
  <c r="J4" i="9"/>
  <c r="F4" i="9"/>
  <c r="B4" i="9"/>
  <c r="D4" i="9" s="1"/>
  <c r="J26" i="8"/>
  <c r="C40" i="9" s="1"/>
  <c r="N26" i="9"/>
  <c r="C26" i="9"/>
  <c r="R26" i="9"/>
  <c r="J22" i="8"/>
  <c r="C52" i="9" s="1"/>
  <c r="C22" i="9"/>
  <c r="R22" i="9"/>
  <c r="N22" i="9"/>
  <c r="J18" i="8"/>
  <c r="C43" i="9" s="1"/>
  <c r="R18" i="9"/>
  <c r="N18" i="9"/>
  <c r="P18" i="9" s="1"/>
  <c r="J14" i="8"/>
  <c r="C45" i="9" s="1"/>
  <c r="R14" i="9"/>
  <c r="N14" i="9"/>
  <c r="P14" i="9" s="1"/>
  <c r="J10" i="8"/>
  <c r="C48" i="9" s="1"/>
  <c r="R10" i="9"/>
  <c r="N10" i="9"/>
  <c r="P10" i="9" s="1"/>
  <c r="J6" i="8"/>
  <c r="C42" i="9" s="1"/>
  <c r="R6" i="9"/>
  <c r="N6" i="9"/>
  <c r="K25" i="8"/>
  <c r="D36" i="9" s="1"/>
  <c r="G25" i="9"/>
  <c r="H25" i="9" s="1"/>
  <c r="O25" i="9"/>
  <c r="V25" i="9"/>
  <c r="K21" i="8"/>
  <c r="D43" i="9" s="1"/>
  <c r="G21" i="9"/>
  <c r="O21" i="9"/>
  <c r="V21" i="9"/>
  <c r="K17" i="8"/>
  <c r="D33" i="9" s="1"/>
  <c r="V17" i="9"/>
  <c r="O17" i="9"/>
  <c r="G17" i="9"/>
  <c r="K13" i="8"/>
  <c r="D34" i="9" s="1"/>
  <c r="V13" i="9"/>
  <c r="O13" i="9"/>
  <c r="G13" i="9"/>
  <c r="K9" i="8"/>
  <c r="D45" i="9" s="1"/>
  <c r="V9" i="9"/>
  <c r="O9" i="9"/>
  <c r="G9" i="9"/>
  <c r="K5" i="8"/>
  <c r="D38" i="9" s="1"/>
  <c r="V5" i="9"/>
  <c r="O5" i="9"/>
  <c r="G5" i="9"/>
  <c r="L24" i="8"/>
  <c r="E50" i="9" s="1"/>
  <c r="W24" i="9"/>
  <c r="K24" i="9"/>
  <c r="S24" i="9"/>
  <c r="L20" i="8"/>
  <c r="E55" i="9" s="1"/>
  <c r="K20" i="9"/>
  <c r="W20" i="9"/>
  <c r="S20" i="9"/>
  <c r="L16" i="8"/>
  <c r="E35" i="9" s="1"/>
  <c r="W16" i="9"/>
  <c r="S16" i="9"/>
  <c r="L12" i="8"/>
  <c r="E33" i="9" s="1"/>
  <c r="W12" i="9"/>
  <c r="L8" i="8"/>
  <c r="E46" i="9" s="1"/>
  <c r="W8" i="9"/>
  <c r="S8" i="9"/>
  <c r="L4" i="8"/>
  <c r="E37" i="9" s="1"/>
  <c r="W4" i="9"/>
  <c r="S4" i="9"/>
  <c r="K12" i="9"/>
  <c r="K4" i="9"/>
  <c r="S12" i="9"/>
  <c r="H22" i="8"/>
  <c r="A22" i="9"/>
  <c r="H18" i="8"/>
  <c r="A18" i="9"/>
  <c r="H14" i="8"/>
  <c r="A14" i="9"/>
  <c r="H10" i="8"/>
  <c r="A10" i="9"/>
  <c r="H6" i="8"/>
  <c r="A6" i="9"/>
  <c r="H25" i="8"/>
  <c r="A25" i="9"/>
  <c r="C18" i="9"/>
  <c r="C10" i="9"/>
  <c r="T34" i="9"/>
  <c r="B9" i="11"/>
  <c r="AQ37" i="11" s="1"/>
  <c r="K16" i="9"/>
  <c r="K8" i="9"/>
  <c r="V31" i="9"/>
  <c r="S31" i="9"/>
  <c r="A6" i="11"/>
  <c r="A34" i="11" s="1"/>
  <c r="A24" i="11"/>
  <c r="A52" i="11" s="1"/>
  <c r="S49" i="9"/>
  <c r="A20" i="11"/>
  <c r="A48" i="11" s="1"/>
  <c r="S45" i="9"/>
  <c r="A16" i="11"/>
  <c r="A44" i="11" s="1"/>
  <c r="S41" i="9"/>
  <c r="A12" i="11"/>
  <c r="A40" i="11" s="1"/>
  <c r="S37" i="9"/>
  <c r="A8" i="11"/>
  <c r="A36" i="11" s="1"/>
  <c r="S33" i="9"/>
  <c r="L3" i="8"/>
  <c r="E31" i="9" s="1"/>
  <c r="B28" i="8"/>
  <c r="I3" i="8"/>
  <c r="I23" i="8"/>
  <c r="B34" i="9" s="1"/>
  <c r="B23" i="9"/>
  <c r="J23" i="9"/>
  <c r="I19" i="8"/>
  <c r="B48" i="9" s="1"/>
  <c r="I15" i="8"/>
  <c r="B47" i="9" s="1"/>
  <c r="I11" i="8"/>
  <c r="B52" i="9" s="1"/>
  <c r="I7" i="8"/>
  <c r="B54" i="9" s="1"/>
  <c r="J3" i="8"/>
  <c r="C31" i="9" s="1"/>
  <c r="J25" i="8"/>
  <c r="C38" i="9" s="1"/>
  <c r="N25" i="9"/>
  <c r="C25" i="9"/>
  <c r="R25" i="9"/>
  <c r="T25" i="9" s="1"/>
  <c r="J21" i="8"/>
  <c r="C46" i="9" s="1"/>
  <c r="C21" i="9"/>
  <c r="R21" i="9"/>
  <c r="J17" i="8"/>
  <c r="C33" i="9" s="1"/>
  <c r="R17" i="9"/>
  <c r="J13" i="8"/>
  <c r="C34" i="9" s="1"/>
  <c r="R13" i="9"/>
  <c r="J9" i="8"/>
  <c r="C44" i="9" s="1"/>
  <c r="R9" i="9"/>
  <c r="J5" i="8"/>
  <c r="C35" i="9" s="1"/>
  <c r="R5" i="9"/>
  <c r="N5" i="9"/>
  <c r="K24" i="8"/>
  <c r="D39" i="9" s="1"/>
  <c r="V24" i="9"/>
  <c r="O24" i="9"/>
  <c r="K20" i="8"/>
  <c r="D37" i="9" s="1"/>
  <c r="G20" i="9"/>
  <c r="O20" i="9"/>
  <c r="V20" i="9"/>
  <c r="K16" i="8"/>
  <c r="D50" i="9" s="1"/>
  <c r="V16" i="9"/>
  <c r="K12" i="8"/>
  <c r="D55" i="9" s="1"/>
  <c r="V12" i="9"/>
  <c r="K8" i="8"/>
  <c r="D31" i="9" s="1"/>
  <c r="V8" i="9"/>
  <c r="K4" i="8"/>
  <c r="D41" i="9" s="1"/>
  <c r="V4" i="9"/>
  <c r="L23" i="8"/>
  <c r="E48" i="9" s="1"/>
  <c r="S23" i="9"/>
  <c r="T23" i="9" s="1"/>
  <c r="K23" i="9"/>
  <c r="W23" i="9"/>
  <c r="L19" i="8"/>
  <c r="E38" i="9" s="1"/>
  <c r="W19" i="9"/>
  <c r="S19" i="9"/>
  <c r="L15" i="8"/>
  <c r="E42" i="9" s="1"/>
  <c r="W15" i="9"/>
  <c r="S15" i="9"/>
  <c r="L11" i="8"/>
  <c r="E34" i="9" s="1"/>
  <c r="W11" i="9"/>
  <c r="S11" i="9"/>
  <c r="L7" i="8"/>
  <c r="E32" i="9" s="1"/>
  <c r="W7" i="9"/>
  <c r="S7" i="9"/>
  <c r="I10" i="8"/>
  <c r="B49" i="9" s="1"/>
  <c r="A19" i="9"/>
  <c r="A15" i="9"/>
  <c r="A11" i="9"/>
  <c r="A7" i="9"/>
  <c r="A3" i="9"/>
  <c r="C3" i="9"/>
  <c r="G3" i="9"/>
  <c r="H3" i="9" s="1"/>
  <c r="K3" i="9"/>
  <c r="L3" i="9" s="1"/>
  <c r="B18" i="9"/>
  <c r="B14" i="9"/>
  <c r="D14" i="9" s="1"/>
  <c r="B10" i="9"/>
  <c r="B6" i="9"/>
  <c r="D6" i="9" s="1"/>
  <c r="F18" i="9"/>
  <c r="F14" i="9"/>
  <c r="H14" i="9" s="1"/>
  <c r="F10" i="9"/>
  <c r="H10" i="9" s="1"/>
  <c r="F6" i="9"/>
  <c r="H6" i="9" s="1"/>
  <c r="J18" i="9"/>
  <c r="L18" i="9" s="1"/>
  <c r="J6" i="9"/>
  <c r="L6" i="9" s="1"/>
  <c r="S18" i="9"/>
  <c r="S10" i="9"/>
  <c r="S36" i="9"/>
  <c r="A24" i="9"/>
  <c r="A27" i="11"/>
  <c r="A55" i="11" s="1"/>
  <c r="S52" i="9"/>
  <c r="F26" i="9"/>
  <c r="B26" i="9"/>
  <c r="J26" i="9"/>
  <c r="J24" i="8"/>
  <c r="C41" i="9" s="1"/>
  <c r="N24" i="9"/>
  <c r="C24" i="9"/>
  <c r="R24" i="9"/>
  <c r="J20" i="8"/>
  <c r="C39" i="9" s="1"/>
  <c r="C20" i="9"/>
  <c r="R20" i="9"/>
  <c r="J16" i="8"/>
  <c r="C54" i="9" s="1"/>
  <c r="R16" i="9"/>
  <c r="J12" i="8"/>
  <c r="C55" i="9" s="1"/>
  <c r="R12" i="9"/>
  <c r="J8" i="8"/>
  <c r="C32" i="9" s="1"/>
  <c r="R8" i="9"/>
  <c r="J4" i="8"/>
  <c r="C37" i="9" s="1"/>
  <c r="R4" i="9"/>
  <c r="N4" i="9"/>
  <c r="P4" i="9" s="1"/>
  <c r="K23" i="8"/>
  <c r="D35" i="9" s="1"/>
  <c r="G23" i="9"/>
  <c r="H23" i="9" s="1"/>
  <c r="O23" i="9"/>
  <c r="V23" i="9"/>
  <c r="K19" i="8"/>
  <c r="D48" i="9" s="1"/>
  <c r="V19" i="9"/>
  <c r="X19" i="9" s="1"/>
  <c r="K15" i="8"/>
  <c r="D49" i="9" s="1"/>
  <c r="V15" i="9"/>
  <c r="K11" i="8"/>
  <c r="D52" i="9" s="1"/>
  <c r="V11" i="9"/>
  <c r="K7" i="8"/>
  <c r="D54" i="9" s="1"/>
  <c r="V7" i="9"/>
  <c r="L26" i="8"/>
  <c r="E54" i="9" s="1"/>
  <c r="S26" i="9"/>
  <c r="L22" i="8"/>
  <c r="E41" i="9" s="1"/>
  <c r="K22" i="9"/>
  <c r="S22" i="9"/>
  <c r="L18" i="8"/>
  <c r="E51" i="9" s="1"/>
  <c r="L14" i="8"/>
  <c r="E49" i="9" s="1"/>
  <c r="L10" i="8"/>
  <c r="E40" i="9" s="1"/>
  <c r="L6" i="8"/>
  <c r="E36" i="9" s="1"/>
  <c r="I22" i="8"/>
  <c r="B50" i="9" s="1"/>
  <c r="R3" i="9"/>
  <c r="C17" i="9"/>
  <c r="C13" i="9"/>
  <c r="C9" i="9"/>
  <c r="C5" i="9"/>
  <c r="G19" i="9"/>
  <c r="G15" i="9"/>
  <c r="G11" i="9"/>
  <c r="G7" i="9"/>
  <c r="K19" i="9"/>
  <c r="K15" i="9"/>
  <c r="K11" i="9"/>
  <c r="K7" i="9"/>
  <c r="O19" i="9"/>
  <c r="O15" i="9"/>
  <c r="O11" i="9"/>
  <c r="O7" i="9"/>
  <c r="S48" i="9"/>
  <c r="S32" i="9"/>
  <c r="N21" i="9"/>
  <c r="H23" i="8"/>
  <c r="A23" i="9"/>
  <c r="A22" i="11"/>
  <c r="A50" i="11" s="1"/>
  <c r="S47" i="9"/>
  <c r="A18" i="11"/>
  <c r="A46" i="11" s="1"/>
  <c r="S43" i="9"/>
  <c r="A14" i="11"/>
  <c r="A42" i="11" s="1"/>
  <c r="S39" i="9"/>
  <c r="A10" i="11"/>
  <c r="A38" i="11" s="1"/>
  <c r="S35" i="9"/>
  <c r="H26" i="8"/>
  <c r="A26" i="9"/>
  <c r="I25" i="8"/>
  <c r="B37" i="9" s="1"/>
  <c r="B25" i="9"/>
  <c r="J25" i="9"/>
  <c r="I21" i="8"/>
  <c r="B39" i="9" s="1"/>
  <c r="B21" i="9"/>
  <c r="J21" i="9"/>
  <c r="I17" i="8"/>
  <c r="B32" i="9" s="1"/>
  <c r="I13" i="8"/>
  <c r="B33" i="9" s="1"/>
  <c r="I9" i="8"/>
  <c r="B40" i="9" s="1"/>
  <c r="I5" i="8"/>
  <c r="B42" i="9" s="1"/>
  <c r="J23" i="8"/>
  <c r="C36" i="9" s="1"/>
  <c r="N23" i="9"/>
  <c r="C23" i="9"/>
  <c r="J19" i="8"/>
  <c r="C51" i="9" s="1"/>
  <c r="R19" i="9"/>
  <c r="J15" i="8"/>
  <c r="C50" i="9" s="1"/>
  <c r="R15" i="9"/>
  <c r="J11" i="8"/>
  <c r="C53" i="9" s="1"/>
  <c r="R11" i="9"/>
  <c r="J7" i="8"/>
  <c r="C49" i="9" s="1"/>
  <c r="R7" i="9"/>
  <c r="N7" i="9"/>
  <c r="K26" i="8"/>
  <c r="D44" i="9" s="1"/>
  <c r="G26" i="9"/>
  <c r="O26" i="9"/>
  <c r="V26" i="9"/>
  <c r="X26" i="9" s="1"/>
  <c r="K22" i="8"/>
  <c r="D51" i="9" s="1"/>
  <c r="G22" i="9"/>
  <c r="H22" i="9" s="1"/>
  <c r="O22" i="9"/>
  <c r="V22" i="9"/>
  <c r="X22" i="9" s="1"/>
  <c r="K18" i="8"/>
  <c r="D42" i="9" s="1"/>
  <c r="V18" i="9"/>
  <c r="K14" i="8"/>
  <c r="D40" i="9" s="1"/>
  <c r="V14" i="9"/>
  <c r="K10" i="8"/>
  <c r="D47" i="9" s="1"/>
  <c r="V10" i="9"/>
  <c r="X10" i="9" s="1"/>
  <c r="K6" i="8"/>
  <c r="D53" i="9" s="1"/>
  <c r="V6" i="9"/>
  <c r="L25" i="8"/>
  <c r="E52" i="9" s="1"/>
  <c r="W25" i="9"/>
  <c r="L21" i="8"/>
  <c r="E53" i="9" s="1"/>
  <c r="W21" i="9"/>
  <c r="K21" i="9"/>
  <c r="S21" i="9"/>
  <c r="L17" i="8"/>
  <c r="E47" i="9" s="1"/>
  <c r="W17" i="9"/>
  <c r="S17" i="9"/>
  <c r="L13" i="8"/>
  <c r="E45" i="9" s="1"/>
  <c r="W13" i="9"/>
  <c r="S13" i="9"/>
  <c r="L9" i="8"/>
  <c r="E39" i="9" s="1"/>
  <c r="W9" i="9"/>
  <c r="S9" i="9"/>
  <c r="L5" i="8"/>
  <c r="E43" i="9" s="1"/>
  <c r="W5" i="9"/>
  <c r="S5" i="9"/>
  <c r="A17" i="9"/>
  <c r="A13" i="9"/>
  <c r="A9" i="9"/>
  <c r="A5" i="9"/>
  <c r="N3" i="9"/>
  <c r="B19" i="9"/>
  <c r="D19" i="9" s="1"/>
  <c r="B17" i="9"/>
  <c r="B15" i="9"/>
  <c r="D15" i="9" s="1"/>
  <c r="B13" i="9"/>
  <c r="B11" i="9"/>
  <c r="D11" i="9" s="1"/>
  <c r="B9" i="9"/>
  <c r="B7" i="9"/>
  <c r="D7" i="9" s="1"/>
  <c r="B5" i="9"/>
  <c r="F19" i="9"/>
  <c r="F17" i="9"/>
  <c r="F15" i="9"/>
  <c r="F13" i="9"/>
  <c r="F11" i="9"/>
  <c r="F9" i="9"/>
  <c r="F7" i="9"/>
  <c r="F5" i="9"/>
  <c r="J19" i="9"/>
  <c r="J17" i="9"/>
  <c r="L17" i="9" s="1"/>
  <c r="J15" i="9"/>
  <c r="J13" i="9"/>
  <c r="L13" i="9" s="1"/>
  <c r="J11" i="9"/>
  <c r="J9" i="9"/>
  <c r="L9" i="9" s="1"/>
  <c r="J7" i="9"/>
  <c r="J5" i="9"/>
  <c r="L5" i="9" s="1"/>
  <c r="N19" i="9"/>
  <c r="N17" i="9"/>
  <c r="N15" i="9"/>
  <c r="N13" i="9"/>
  <c r="N11" i="9"/>
  <c r="N9" i="9"/>
  <c r="O6" i="9"/>
  <c r="S14" i="9"/>
  <c r="S6" i="9"/>
  <c r="W14" i="9"/>
  <c r="W6" i="9"/>
  <c r="S44" i="9"/>
  <c r="N20" i="9"/>
  <c r="K26" i="9"/>
  <c r="K25" i="9"/>
  <c r="J22" i="9"/>
  <c r="F21" i="9"/>
  <c r="AE63" i="11"/>
  <c r="P12" i="9"/>
  <c r="P8" i="9"/>
  <c r="J17" i="10"/>
  <c r="J16" i="10"/>
  <c r="J14" i="10"/>
  <c r="J18" i="10"/>
  <c r="J19" i="10"/>
  <c r="X3" i="9"/>
  <c r="C14" i="10"/>
  <c r="C15" i="10"/>
  <c r="C16" i="10"/>
  <c r="C17" i="10"/>
  <c r="C18" i="10"/>
  <c r="G33" i="9"/>
  <c r="M32" i="9"/>
  <c r="C18" i="5"/>
  <c r="C17" i="5"/>
  <c r="C14" i="5"/>
  <c r="C16" i="5"/>
  <c r="C19" i="5"/>
  <c r="AM41" i="6"/>
  <c r="AN41" i="6" s="1"/>
  <c r="AK41" i="6"/>
  <c r="AL41" i="6" s="1"/>
  <c r="AE40" i="6"/>
  <c r="AF40" i="6" s="1"/>
  <c r="AC40" i="6"/>
  <c r="AD40" i="6" s="1"/>
  <c r="G39" i="6"/>
  <c r="H39" i="6" s="1"/>
  <c r="E39" i="6"/>
  <c r="AU37" i="6"/>
  <c r="AV37" i="6" s="1"/>
  <c r="AS37" i="6"/>
  <c r="M44" i="6"/>
  <c r="O44" i="6"/>
  <c r="P44" i="6" s="1"/>
  <c r="AU43" i="6"/>
  <c r="AV43" i="6" s="1"/>
  <c r="AS43" i="6"/>
  <c r="W42" i="6"/>
  <c r="X42" i="6" s="1"/>
  <c r="U42" i="6"/>
  <c r="E42" i="6"/>
  <c r="G42" i="6"/>
  <c r="H42" i="6" s="1"/>
  <c r="O41" i="6"/>
  <c r="P41" i="6" s="1"/>
  <c r="M41" i="6"/>
  <c r="N41" i="6" s="1"/>
  <c r="E40" i="6"/>
  <c r="F40" i="6" s="1"/>
  <c r="G40" i="6"/>
  <c r="AM39" i="6"/>
  <c r="AN39" i="6" s="1"/>
  <c r="AK39" i="6"/>
  <c r="W39" i="6"/>
  <c r="X39" i="6" s="1"/>
  <c r="U39" i="6"/>
  <c r="V39" i="6" s="1"/>
  <c r="AE38" i="6"/>
  <c r="AF38" i="6" s="1"/>
  <c r="AC38" i="6"/>
  <c r="AD39" i="6" s="1"/>
  <c r="U37" i="6"/>
  <c r="V37" i="6" s="1"/>
  <c r="W37" i="6"/>
  <c r="X37" i="6" s="1"/>
  <c r="AU45" i="6"/>
  <c r="AV45" i="6" s="1"/>
  <c r="AS45" i="6"/>
  <c r="G45" i="6"/>
  <c r="H45" i="6" s="1"/>
  <c r="O43" i="6"/>
  <c r="P43" i="6" s="1"/>
  <c r="M43" i="6"/>
  <c r="U41" i="6"/>
  <c r="W41" i="6"/>
  <c r="X41" i="6" s="1"/>
  <c r="AC45" i="6"/>
  <c r="AD45" i="6"/>
  <c r="AE45" i="6"/>
  <c r="AF45" i="6" s="1"/>
  <c r="U45" i="6"/>
  <c r="O45" i="6"/>
  <c r="P45" i="6" s="1"/>
  <c r="M45" i="6"/>
  <c r="W44" i="6"/>
  <c r="X44" i="6" s="1"/>
  <c r="AK43" i="6"/>
  <c r="AM43" i="6"/>
  <c r="AN43" i="6" s="1"/>
  <c r="W43" i="6"/>
  <c r="X43" i="6" s="1"/>
  <c r="U43" i="6"/>
  <c r="V43" i="6" s="1"/>
  <c r="AE42" i="6"/>
  <c r="AF42" i="6" s="1"/>
  <c r="AC42" i="6"/>
  <c r="AD42" i="6" s="1"/>
  <c r="E41" i="6"/>
  <c r="F41" i="6" s="1"/>
  <c r="G41" i="6"/>
  <c r="V40" i="6"/>
  <c r="W40" i="6"/>
  <c r="X40" i="6" s="1"/>
  <c r="U40" i="6"/>
  <c r="AU39" i="6"/>
  <c r="AV39" i="6" s="1"/>
  <c r="AS39" i="6"/>
  <c r="AT39" i="6" s="1"/>
  <c r="AK38" i="6"/>
  <c r="AM38" i="6"/>
  <c r="AN38" i="6" s="1"/>
  <c r="W38" i="6"/>
  <c r="X38" i="6" s="1"/>
  <c r="U38" i="6"/>
  <c r="V44" i="6" s="1"/>
  <c r="AM37" i="6"/>
  <c r="AN37" i="6" s="1"/>
  <c r="AK37" i="6"/>
  <c r="O37" i="6"/>
  <c r="P37" i="6" s="1"/>
  <c r="M37" i="6"/>
  <c r="N43" i="6" s="1"/>
  <c r="AM45" i="6"/>
  <c r="AN45" i="6" s="1"/>
  <c r="E44" i="6"/>
  <c r="F44" i="6" s="1"/>
  <c r="AS44" i="6"/>
  <c r="AT44" i="6" s="1"/>
  <c r="AU44" i="6"/>
  <c r="AV44" i="6" s="1"/>
  <c r="AK44" i="6"/>
  <c r="AE44" i="6"/>
  <c r="AF44" i="6" s="1"/>
  <c r="AC44" i="6"/>
  <c r="AD44" i="6" s="1"/>
  <c r="G44" i="6"/>
  <c r="E43" i="6"/>
  <c r="G43" i="6"/>
  <c r="AM42" i="6"/>
  <c r="AN42" i="6" s="1"/>
  <c r="AK42" i="6"/>
  <c r="AL42" i="6" s="1"/>
  <c r="AU41" i="6"/>
  <c r="AV41" i="6" s="1"/>
  <c r="AS41" i="6"/>
  <c r="AT41" i="6" s="1"/>
  <c r="AM40" i="6"/>
  <c r="AN40" i="6" s="1"/>
  <c r="AK40" i="6"/>
  <c r="AL40" i="6" s="1"/>
  <c r="O39" i="6"/>
  <c r="P39" i="6" s="1"/>
  <c r="M39" i="6"/>
  <c r="N42" i="6" s="1"/>
  <c r="E38" i="6"/>
  <c r="F42" i="6" s="1"/>
  <c r="G38" i="6"/>
  <c r="AE43" i="6"/>
  <c r="AF43" i="6" s="1"/>
  <c r="AU42" i="6"/>
  <c r="AV42" i="6" s="1"/>
  <c r="O42" i="6"/>
  <c r="P42" i="6" s="1"/>
  <c r="AE41" i="6"/>
  <c r="AF41" i="6" s="1"/>
  <c r="AU40" i="6"/>
  <c r="AV40" i="6" s="1"/>
  <c r="O40" i="6"/>
  <c r="AE39" i="6"/>
  <c r="AF39" i="6" s="1"/>
  <c r="AU38" i="6"/>
  <c r="AV38" i="6" s="1"/>
  <c r="O38" i="6"/>
  <c r="P38" i="6" s="1"/>
  <c r="AE37" i="6"/>
  <c r="AF37" i="6" s="1"/>
  <c r="AT42" i="6"/>
  <c r="N40" i="6"/>
  <c r="AD37" i="6"/>
  <c r="I2" i="3"/>
  <c r="E2" i="5" s="1"/>
  <c r="A15" i="4"/>
  <c r="A10" i="6"/>
  <c r="A32" i="6" s="1"/>
  <c r="A11" i="4"/>
  <c r="A18" i="4"/>
  <c r="A14" i="4"/>
  <c r="A10" i="4"/>
  <c r="A6" i="4"/>
  <c r="A22" i="6"/>
  <c r="A44" i="6" s="1"/>
  <c r="A17" i="4"/>
  <c r="A13" i="4"/>
  <c r="A9" i="4"/>
  <c r="A5" i="4"/>
  <c r="A20" i="4"/>
  <c r="A16" i="4"/>
  <c r="A12" i="4"/>
  <c r="A8" i="4"/>
  <c r="A4" i="4"/>
  <c r="G27" i="4"/>
  <c r="M27" i="4" s="1"/>
  <c r="H12" i="9" l="1"/>
  <c r="T24" i="9"/>
  <c r="H16" i="9"/>
  <c r="D9" i="9"/>
  <c r="H4" i="9"/>
  <c r="S37" i="11"/>
  <c r="H7" i="9"/>
  <c r="P23" i="9"/>
  <c r="H18" i="9"/>
  <c r="B17" i="11"/>
  <c r="AI45" i="11" s="1"/>
  <c r="D6" i="11"/>
  <c r="Z34" i="11" s="1"/>
  <c r="D32" i="9"/>
  <c r="T46" i="9"/>
  <c r="T7" i="9"/>
  <c r="D3" i="9"/>
  <c r="B29" i="11"/>
  <c r="AQ57" i="11" s="1"/>
  <c r="B6" i="11"/>
  <c r="AQ34" i="11" s="1"/>
  <c r="B35" i="9"/>
  <c r="D12" i="9"/>
  <c r="D13" i="9"/>
  <c r="X15" i="9"/>
  <c r="X12" i="9"/>
  <c r="T42" i="9"/>
  <c r="P6" i="9"/>
  <c r="X18" i="9"/>
  <c r="T3" i="9"/>
  <c r="X8" i="9"/>
  <c r="AI37" i="11"/>
  <c r="H9" i="9"/>
  <c r="H17" i="9"/>
  <c r="D22" i="9"/>
  <c r="T13" i="9"/>
  <c r="T5" i="9"/>
  <c r="P7" i="9"/>
  <c r="B21" i="11"/>
  <c r="AI49" i="11" s="1"/>
  <c r="D26" i="9"/>
  <c r="D25" i="9"/>
  <c r="T20" i="9"/>
  <c r="T11" i="9"/>
  <c r="X11" i="9"/>
  <c r="P24" i="9"/>
  <c r="D8" i="9"/>
  <c r="P11" i="9"/>
  <c r="H11" i="9"/>
  <c r="P3" i="9"/>
  <c r="X13" i="9"/>
  <c r="S49" i="11"/>
  <c r="T19" i="9"/>
  <c r="X24" i="9"/>
  <c r="D18" i="9"/>
  <c r="X6" i="9"/>
  <c r="X14" i="9"/>
  <c r="P13" i="9"/>
  <c r="D5" i="9"/>
  <c r="D21" i="9"/>
  <c r="D10" i="9"/>
  <c r="P15" i="9"/>
  <c r="L15" i="9"/>
  <c r="H15" i="9"/>
  <c r="X9" i="9"/>
  <c r="X7" i="9"/>
  <c r="X23" i="9"/>
  <c r="T15" i="9"/>
  <c r="X16" i="9"/>
  <c r="T9" i="9"/>
  <c r="T54" i="9"/>
  <c r="H21" i="9"/>
  <c r="P20" i="9"/>
  <c r="T22" i="9"/>
  <c r="L21" i="9"/>
  <c r="P21" i="9"/>
  <c r="L20" i="9"/>
  <c r="L19" i="9"/>
  <c r="H19" i="9"/>
  <c r="P17" i="9"/>
  <c r="D17" i="9"/>
  <c r="T17" i="9"/>
  <c r="H13" i="9"/>
  <c r="I28" i="8"/>
  <c r="B6" i="10" s="1"/>
  <c r="K27" i="8"/>
  <c r="D46" i="9" s="1"/>
  <c r="T8" i="9"/>
  <c r="T6" i="9"/>
  <c r="K30" i="8"/>
  <c r="H5" i="9"/>
  <c r="P5" i="9"/>
  <c r="E16" i="11"/>
  <c r="W41" i="9"/>
  <c r="B24" i="11"/>
  <c r="T49" i="9"/>
  <c r="T50" i="9"/>
  <c r="B25" i="11"/>
  <c r="C15" i="11"/>
  <c r="U40" i="9"/>
  <c r="W35" i="9"/>
  <c r="E10" i="11"/>
  <c r="B18" i="11"/>
  <c r="T43" i="9"/>
  <c r="C13" i="11"/>
  <c r="U38" i="9"/>
  <c r="L24" i="9"/>
  <c r="E12" i="11"/>
  <c r="W37" i="9"/>
  <c r="E28" i="11"/>
  <c r="W53" i="9"/>
  <c r="D13" i="11"/>
  <c r="V38" i="9"/>
  <c r="D21" i="11"/>
  <c r="V46" i="9"/>
  <c r="D25" i="11"/>
  <c r="V50" i="9"/>
  <c r="D29" i="11"/>
  <c r="V54" i="9"/>
  <c r="C26" i="11"/>
  <c r="U51" i="9"/>
  <c r="B20" i="11"/>
  <c r="T45" i="9"/>
  <c r="L25" i="9"/>
  <c r="A29" i="11"/>
  <c r="A57" i="11" s="1"/>
  <c r="S54" i="9"/>
  <c r="L7" i="9"/>
  <c r="E9" i="11"/>
  <c r="W34" i="9"/>
  <c r="E29" i="11"/>
  <c r="W54" i="9"/>
  <c r="D14" i="11"/>
  <c r="V39" i="9"/>
  <c r="D22" i="11"/>
  <c r="V47" i="9"/>
  <c r="D26" i="11"/>
  <c r="V51" i="9"/>
  <c r="T16" i="9"/>
  <c r="C23" i="11"/>
  <c r="U48" i="9"/>
  <c r="C27" i="11"/>
  <c r="U52" i="9"/>
  <c r="H26" i="9"/>
  <c r="B13" i="11"/>
  <c r="T38" i="9"/>
  <c r="E22" i="11"/>
  <c r="W47" i="9"/>
  <c r="W51" i="9"/>
  <c r="E26" i="11"/>
  <c r="D11" i="11"/>
  <c r="V36" i="9"/>
  <c r="D19" i="11"/>
  <c r="V44" i="9"/>
  <c r="D23" i="11"/>
  <c r="V48" i="9"/>
  <c r="U37" i="9"/>
  <c r="C12" i="11"/>
  <c r="C20" i="11"/>
  <c r="U45" i="9"/>
  <c r="U31" i="9"/>
  <c r="J27" i="8"/>
  <c r="C47" i="9" s="1"/>
  <c r="J31" i="8"/>
  <c r="C6" i="11"/>
  <c r="J30" i="8"/>
  <c r="J29" i="8"/>
  <c r="C7" i="10" s="1"/>
  <c r="J28" i="8"/>
  <c r="J32" i="8"/>
  <c r="B22" i="11"/>
  <c r="T47" i="9"/>
  <c r="I29" i="8"/>
  <c r="B7" i="10" s="1"/>
  <c r="T31" i="9"/>
  <c r="I27" i="8"/>
  <c r="B46" i="9" s="1"/>
  <c r="I31" i="8"/>
  <c r="I30" i="8"/>
  <c r="A28" i="11"/>
  <c r="A56" i="11" s="1"/>
  <c r="S53" i="9"/>
  <c r="A13" i="11"/>
  <c r="A41" i="11" s="1"/>
  <c r="S38" i="9"/>
  <c r="A21" i="11"/>
  <c r="A49" i="11" s="1"/>
  <c r="S46" i="9"/>
  <c r="X4" i="9"/>
  <c r="E11" i="11"/>
  <c r="W36" i="9"/>
  <c r="X5" i="9"/>
  <c r="X17" i="9"/>
  <c r="C9" i="11"/>
  <c r="U34" i="9"/>
  <c r="T18" i="9"/>
  <c r="P26" i="9"/>
  <c r="L4" i="9"/>
  <c r="L8" i="9"/>
  <c r="L12" i="9"/>
  <c r="L16" i="9"/>
  <c r="D20" i="9"/>
  <c r="D24" i="9"/>
  <c r="C18" i="11"/>
  <c r="U43" i="9"/>
  <c r="B16" i="11"/>
  <c r="T41" i="9"/>
  <c r="E21" i="11"/>
  <c r="W46" i="9"/>
  <c r="C7" i="11"/>
  <c r="U32" i="9"/>
  <c r="D27" i="11"/>
  <c r="V52" i="9"/>
  <c r="C24" i="11"/>
  <c r="U49" i="9"/>
  <c r="B26" i="11"/>
  <c r="T51" i="9"/>
  <c r="P9" i="9"/>
  <c r="K28" i="8"/>
  <c r="E8" i="11"/>
  <c r="W33" i="9"/>
  <c r="C14" i="11"/>
  <c r="U39" i="9"/>
  <c r="C22" i="11"/>
  <c r="U47" i="9"/>
  <c r="B8" i="11"/>
  <c r="T33" i="9"/>
  <c r="L11" i="9"/>
  <c r="E13" i="11"/>
  <c r="W38" i="9"/>
  <c r="L22" i="9"/>
  <c r="C11" i="11"/>
  <c r="U36" i="9"/>
  <c r="C19" i="11"/>
  <c r="U44" i="9"/>
  <c r="W43" i="9"/>
  <c r="E18" i="11"/>
  <c r="X20" i="9"/>
  <c r="T21" i="9"/>
  <c r="B10" i="11"/>
  <c r="T35" i="9"/>
  <c r="L23" i="9"/>
  <c r="E2" i="10"/>
  <c r="B2" i="11"/>
  <c r="E7" i="11"/>
  <c r="W32" i="9"/>
  <c r="E19" i="11"/>
  <c r="W44" i="9"/>
  <c r="E23" i="11"/>
  <c r="W48" i="9"/>
  <c r="E27" i="11"/>
  <c r="W52" i="9"/>
  <c r="D8" i="11"/>
  <c r="V33" i="9"/>
  <c r="D12" i="11"/>
  <c r="V37" i="9"/>
  <c r="D16" i="11"/>
  <c r="V41" i="9"/>
  <c r="D20" i="11"/>
  <c r="V45" i="9"/>
  <c r="D24" i="11"/>
  <c r="V49" i="9"/>
  <c r="D28" i="11"/>
  <c r="V53" i="9"/>
  <c r="T14" i="9"/>
  <c r="C21" i="11"/>
  <c r="U46" i="9"/>
  <c r="C25" i="11"/>
  <c r="U50" i="9"/>
  <c r="C29" i="11"/>
  <c r="U54" i="9"/>
  <c r="B7" i="11"/>
  <c r="T32" i="9"/>
  <c r="B11" i="11"/>
  <c r="T36" i="9"/>
  <c r="B15" i="11"/>
  <c r="T40" i="9"/>
  <c r="B19" i="11"/>
  <c r="T44" i="9"/>
  <c r="B23" i="11"/>
  <c r="T48" i="9"/>
  <c r="B27" i="11"/>
  <c r="T52" i="9"/>
  <c r="C10" i="11"/>
  <c r="U35" i="9"/>
  <c r="U53" i="9"/>
  <c r="C28" i="11"/>
  <c r="I32" i="8"/>
  <c r="P19" i="9"/>
  <c r="K32" i="8"/>
  <c r="E20" i="11"/>
  <c r="W45" i="9"/>
  <c r="E24" i="11"/>
  <c r="W49" i="9"/>
  <c r="D9" i="11"/>
  <c r="V34" i="9"/>
  <c r="D17" i="11"/>
  <c r="V42" i="9"/>
  <c r="B12" i="11"/>
  <c r="T37" i="9"/>
  <c r="B28" i="11"/>
  <c r="T53" i="9"/>
  <c r="A26" i="11"/>
  <c r="A54" i="11" s="1"/>
  <c r="S51" i="9"/>
  <c r="K31" i="8"/>
  <c r="E17" i="11"/>
  <c r="W42" i="9"/>
  <c r="E25" i="11"/>
  <c r="W50" i="9"/>
  <c r="D10" i="11"/>
  <c r="V35" i="9"/>
  <c r="D18" i="11"/>
  <c r="V43" i="9"/>
  <c r="T4" i="9"/>
  <c r="T12" i="9"/>
  <c r="L26" i="9"/>
  <c r="W39" i="9"/>
  <c r="E14" i="11"/>
  <c r="D7" i="11"/>
  <c r="V32" i="9"/>
  <c r="K29" i="8"/>
  <c r="D7" i="10" s="1"/>
  <c r="D15" i="11"/>
  <c r="V40" i="9"/>
  <c r="C8" i="11"/>
  <c r="U33" i="9"/>
  <c r="C16" i="11"/>
  <c r="U41" i="9"/>
  <c r="P25" i="9"/>
  <c r="B14" i="11"/>
  <c r="T39" i="9"/>
  <c r="D23" i="9"/>
  <c r="W31" i="9"/>
  <c r="E6" i="11"/>
  <c r="L29" i="8"/>
  <c r="E7" i="10" s="1"/>
  <c r="L28" i="8"/>
  <c r="L32" i="8"/>
  <c r="L27" i="8"/>
  <c r="E44" i="9" s="1"/>
  <c r="L31" i="8"/>
  <c r="L30" i="8"/>
  <c r="A9" i="11"/>
  <c r="A37" i="11" s="1"/>
  <c r="S34" i="9"/>
  <c r="A17" i="11"/>
  <c r="A45" i="11" s="1"/>
  <c r="S42" i="9"/>
  <c r="A25" i="11"/>
  <c r="A53" i="11" s="1"/>
  <c r="S50" i="9"/>
  <c r="E15" i="11"/>
  <c r="W40" i="9"/>
  <c r="X21" i="9"/>
  <c r="X25" i="9"/>
  <c r="T10" i="9"/>
  <c r="C17" i="11"/>
  <c r="U42" i="9"/>
  <c r="P22" i="9"/>
  <c r="T26" i="9"/>
  <c r="H20" i="9"/>
  <c r="AM63" i="11"/>
  <c r="M33" i="9"/>
  <c r="G34" i="9"/>
  <c r="AL38" i="6"/>
  <c r="AL39" i="6"/>
  <c r="F39" i="6"/>
  <c r="N38" i="6"/>
  <c r="AT40" i="6"/>
  <c r="AD43" i="6"/>
  <c r="F38" i="6"/>
  <c r="N39" i="6"/>
  <c r="H41" i="6"/>
  <c r="AT43" i="6"/>
  <c r="AD38" i="6"/>
  <c r="AL37" i="6"/>
  <c r="N45" i="6"/>
  <c r="V41" i="6"/>
  <c r="N44" i="6"/>
  <c r="AT38" i="6"/>
  <c r="AD41" i="6"/>
  <c r="P40" i="6"/>
  <c r="H38" i="6"/>
  <c r="F43" i="6"/>
  <c r="H43" i="6" s="1"/>
  <c r="AL44" i="6"/>
  <c r="AL45" i="6"/>
  <c r="V45" i="6"/>
  <c r="F45" i="6"/>
  <c r="H40" i="6"/>
  <c r="F37" i="6"/>
  <c r="H37" i="6" s="1"/>
  <c r="N37" i="6"/>
  <c r="AL43" i="6"/>
  <c r="V42" i="6"/>
  <c r="AT37" i="6"/>
  <c r="H44" i="6"/>
  <c r="V38" i="6"/>
  <c r="AT45" i="6"/>
  <c r="B2" i="6"/>
  <c r="G28" i="4"/>
  <c r="M28" i="4" s="1"/>
  <c r="C34" i="11" l="1"/>
  <c r="S34" i="11"/>
  <c r="C34" i="8"/>
  <c r="F31" i="8"/>
  <c r="E34" i="8"/>
  <c r="C33" i="8"/>
  <c r="D34" i="8"/>
  <c r="F32" i="8"/>
  <c r="C32" i="8"/>
  <c r="D31" i="8"/>
  <c r="D33" i="8"/>
  <c r="E32" i="8"/>
  <c r="E31" i="8"/>
  <c r="F33" i="8"/>
  <c r="S57" i="11"/>
  <c r="S45" i="11"/>
  <c r="AQ45" i="11"/>
  <c r="AI57" i="11"/>
  <c r="AI34" i="11"/>
  <c r="AH34" i="11"/>
  <c r="B31" i="11"/>
  <c r="D5" i="10"/>
  <c r="J35" i="9"/>
  <c r="P35" i="9" s="1"/>
  <c r="AQ49" i="11"/>
  <c r="D30" i="11"/>
  <c r="C56" i="11"/>
  <c r="AH56" i="11"/>
  <c r="Z56" i="11"/>
  <c r="AH40" i="11"/>
  <c r="Z40" i="11"/>
  <c r="C40" i="11"/>
  <c r="K46" i="11"/>
  <c r="AP46" i="11"/>
  <c r="AA46" i="11"/>
  <c r="H32" i="9"/>
  <c r="N32" i="9" s="1"/>
  <c r="AP48" i="11"/>
  <c r="K48" i="11"/>
  <c r="AA48" i="11"/>
  <c r="AH39" i="11"/>
  <c r="C39" i="11"/>
  <c r="Z39" i="11"/>
  <c r="S48" i="11"/>
  <c r="AI48" i="11"/>
  <c r="AQ48" i="11"/>
  <c r="Z49" i="11"/>
  <c r="C49" i="11"/>
  <c r="AH49" i="11"/>
  <c r="AJ49" i="11" s="1"/>
  <c r="E5" i="10"/>
  <c r="E30" i="11"/>
  <c r="J34" i="11"/>
  <c r="R34" i="11"/>
  <c r="T34" i="11" s="1"/>
  <c r="B34" i="11"/>
  <c r="D34" i="11" s="1"/>
  <c r="G34" i="11" s="1"/>
  <c r="K36" i="11"/>
  <c r="AP36" i="11"/>
  <c r="AA36" i="11"/>
  <c r="Z35" i="11"/>
  <c r="AH35" i="11"/>
  <c r="C35" i="11"/>
  <c r="AH38" i="11"/>
  <c r="C38" i="11"/>
  <c r="Z38" i="11"/>
  <c r="AQ56" i="11"/>
  <c r="AI56" i="11"/>
  <c r="S56" i="11"/>
  <c r="J52" i="11"/>
  <c r="B52" i="11"/>
  <c r="R52" i="11"/>
  <c r="AA56" i="11"/>
  <c r="AP56" i="11"/>
  <c r="K56" i="11"/>
  <c r="AP38" i="11"/>
  <c r="AA38" i="11"/>
  <c r="K38" i="11"/>
  <c r="AQ43" i="11"/>
  <c r="AI43" i="11"/>
  <c r="S43" i="11"/>
  <c r="AA53" i="11"/>
  <c r="K53" i="11"/>
  <c r="AP53" i="11"/>
  <c r="Z44" i="11"/>
  <c r="C44" i="11"/>
  <c r="AH44" i="11"/>
  <c r="R51" i="11"/>
  <c r="B51" i="11"/>
  <c r="J51" i="11"/>
  <c r="I33" i="9"/>
  <c r="O33" i="9" s="1"/>
  <c r="I34" i="9"/>
  <c r="O34" i="9" s="1"/>
  <c r="I35" i="9"/>
  <c r="O35" i="9" s="1"/>
  <c r="I36" i="9"/>
  <c r="O36" i="9" s="1"/>
  <c r="I37" i="9"/>
  <c r="O37" i="9" s="1"/>
  <c r="I38" i="9"/>
  <c r="O38" i="9" s="1"/>
  <c r="I39" i="9"/>
  <c r="O39" i="9" s="1"/>
  <c r="I40" i="9"/>
  <c r="O40" i="9" s="1"/>
  <c r="I41" i="9"/>
  <c r="O41" i="9" s="1"/>
  <c r="I42" i="9"/>
  <c r="O42" i="9" s="1"/>
  <c r="I43" i="9"/>
  <c r="O43" i="9" s="1"/>
  <c r="I44" i="9"/>
  <c r="O44" i="9" s="1"/>
  <c r="I45" i="9"/>
  <c r="O45" i="9" s="1"/>
  <c r="I46" i="9"/>
  <c r="O46" i="9" s="1"/>
  <c r="I47" i="9"/>
  <c r="O47" i="9" s="1"/>
  <c r="I48" i="9"/>
  <c r="O48" i="9" s="1"/>
  <c r="I49" i="9"/>
  <c r="O49" i="9" s="1"/>
  <c r="I50" i="9"/>
  <c r="O50" i="9" s="1"/>
  <c r="I51" i="9"/>
  <c r="O51" i="9" s="1"/>
  <c r="I52" i="9"/>
  <c r="O52" i="9" s="1"/>
  <c r="I53" i="9"/>
  <c r="O53" i="9" s="1"/>
  <c r="I54" i="9"/>
  <c r="O54" i="9" s="1"/>
  <c r="I55" i="9"/>
  <c r="O55" i="9" s="1"/>
  <c r="I56" i="9"/>
  <c r="O56" i="9" s="1"/>
  <c r="I57" i="9"/>
  <c r="O57" i="9" s="1"/>
  <c r="I58" i="9"/>
  <c r="O58" i="9" s="1"/>
  <c r="I59" i="9"/>
  <c r="O59" i="9" s="1"/>
  <c r="I60" i="9"/>
  <c r="O60" i="9" s="1"/>
  <c r="I61" i="9"/>
  <c r="O61" i="9" s="1"/>
  <c r="I32" i="9"/>
  <c r="O32" i="9" s="1"/>
  <c r="I31" i="9"/>
  <c r="O31" i="9" s="1"/>
  <c r="AA50" i="11"/>
  <c r="AP50" i="11"/>
  <c r="K50" i="11"/>
  <c r="AA52" i="11"/>
  <c r="K52" i="11"/>
  <c r="L52" i="11" s="1"/>
  <c r="AP52" i="11"/>
  <c r="S44" i="11"/>
  <c r="AQ44" i="11"/>
  <c r="AI44" i="11"/>
  <c r="J39" i="11"/>
  <c r="R39" i="11"/>
  <c r="B39" i="11"/>
  <c r="D39" i="11" s="1"/>
  <c r="E39" i="11" s="1"/>
  <c r="AI50" i="11"/>
  <c r="AQ50" i="11"/>
  <c r="S50" i="11"/>
  <c r="J36" i="9"/>
  <c r="P36" i="9" s="1"/>
  <c r="J60" i="9"/>
  <c r="P60" i="9" s="1"/>
  <c r="J38" i="9"/>
  <c r="P38" i="9" s="1"/>
  <c r="J54" i="9"/>
  <c r="P54" i="9" s="1"/>
  <c r="K51" i="11"/>
  <c r="AP51" i="11"/>
  <c r="AA51" i="11"/>
  <c r="C54" i="11"/>
  <c r="AH54" i="11"/>
  <c r="Z54" i="11"/>
  <c r="J37" i="11"/>
  <c r="R37" i="11"/>
  <c r="T37" i="11" s="1"/>
  <c r="B37" i="11"/>
  <c r="C53" i="11"/>
  <c r="Z53" i="11"/>
  <c r="AB53" i="11" s="1"/>
  <c r="AH53" i="11"/>
  <c r="R40" i="11"/>
  <c r="J40" i="11"/>
  <c r="B40" i="11"/>
  <c r="AI46" i="11"/>
  <c r="S46" i="11"/>
  <c r="AQ46" i="11"/>
  <c r="AQ53" i="11"/>
  <c r="S53" i="11"/>
  <c r="AI53" i="11"/>
  <c r="S52" i="11"/>
  <c r="AQ52" i="11"/>
  <c r="AI52" i="11"/>
  <c r="B43" i="11"/>
  <c r="R43" i="11"/>
  <c r="J43" i="11"/>
  <c r="AQ39" i="11"/>
  <c r="AI39" i="11"/>
  <c r="AJ39" i="11" s="1"/>
  <c r="S39" i="11"/>
  <c r="D31" i="11"/>
  <c r="D6" i="10"/>
  <c r="AP37" i="11"/>
  <c r="AR37" i="11" s="1"/>
  <c r="AU37" i="11" s="1"/>
  <c r="AV37" i="11" s="1"/>
  <c r="AA37" i="11"/>
  <c r="K37" i="11"/>
  <c r="L37" i="11" s="1"/>
  <c r="C5" i="10"/>
  <c r="C30" i="11"/>
  <c r="AH50" i="11"/>
  <c r="C50" i="11"/>
  <c r="Z50" i="11"/>
  <c r="R44" i="11"/>
  <c r="B44" i="11"/>
  <c r="J44" i="11"/>
  <c r="AA45" i="11"/>
  <c r="AP45" i="11"/>
  <c r="K45" i="11"/>
  <c r="C46" i="11"/>
  <c r="Z46" i="11"/>
  <c r="AH46" i="11"/>
  <c r="C37" i="11"/>
  <c r="AH37" i="11"/>
  <c r="AJ37" i="11" s="1"/>
  <c r="Z37" i="11"/>
  <c r="S47" i="11"/>
  <c r="AI47" i="11"/>
  <c r="AQ47" i="11"/>
  <c r="H34" i="9"/>
  <c r="N34" i="9" s="1"/>
  <c r="H35" i="9"/>
  <c r="N35" i="9" s="1"/>
  <c r="H36" i="9"/>
  <c r="N36" i="9" s="1"/>
  <c r="H37" i="9"/>
  <c r="N37" i="9" s="1"/>
  <c r="H38" i="9"/>
  <c r="N38" i="9" s="1"/>
  <c r="H39" i="9"/>
  <c r="N39" i="9" s="1"/>
  <c r="H40" i="9"/>
  <c r="N40" i="9" s="1"/>
  <c r="H41" i="9"/>
  <c r="N41" i="9" s="1"/>
  <c r="H42" i="9"/>
  <c r="N42" i="9" s="1"/>
  <c r="H43" i="9"/>
  <c r="N43" i="9" s="1"/>
  <c r="H44" i="9"/>
  <c r="N44" i="9" s="1"/>
  <c r="H45" i="9"/>
  <c r="N45" i="9" s="1"/>
  <c r="H46" i="9"/>
  <c r="N46" i="9" s="1"/>
  <c r="H47" i="9"/>
  <c r="N47" i="9" s="1"/>
  <c r="H48" i="9"/>
  <c r="N48" i="9" s="1"/>
  <c r="H49" i="9"/>
  <c r="N49" i="9" s="1"/>
  <c r="H50" i="9"/>
  <c r="N50" i="9" s="1"/>
  <c r="H51" i="9"/>
  <c r="N51" i="9" s="1"/>
  <c r="H52" i="9"/>
  <c r="N52" i="9" s="1"/>
  <c r="H53" i="9"/>
  <c r="N53" i="9" s="1"/>
  <c r="H54" i="9"/>
  <c r="N54" i="9" s="1"/>
  <c r="H55" i="9"/>
  <c r="N55" i="9" s="1"/>
  <c r="H56" i="9"/>
  <c r="N56" i="9" s="1"/>
  <c r="H57" i="9"/>
  <c r="N57" i="9" s="1"/>
  <c r="H58" i="9"/>
  <c r="N58" i="9" s="1"/>
  <c r="H59" i="9"/>
  <c r="N59" i="9" s="1"/>
  <c r="H60" i="9"/>
  <c r="N60" i="9" s="1"/>
  <c r="H61" i="9"/>
  <c r="N61" i="9" s="1"/>
  <c r="H33" i="9"/>
  <c r="N33" i="9" s="1"/>
  <c r="H31" i="9"/>
  <c r="N31" i="9" s="1"/>
  <c r="AP57" i="11"/>
  <c r="AR57" i="11" s="1"/>
  <c r="AU57" i="11" s="1"/>
  <c r="AV57" i="11" s="1"/>
  <c r="K57" i="11"/>
  <c r="AA57" i="11"/>
  <c r="C48" i="11"/>
  <c r="Z48" i="11"/>
  <c r="AH48" i="11"/>
  <c r="R55" i="11"/>
  <c r="J55" i="11"/>
  <c r="B55" i="11"/>
  <c r="B46" i="11"/>
  <c r="D46" i="11" s="1"/>
  <c r="R46" i="11"/>
  <c r="J46" i="11"/>
  <c r="K39" i="11"/>
  <c r="AA39" i="11"/>
  <c r="AP39" i="11"/>
  <c r="AR39" i="11" s="1"/>
  <c r="J41" i="11"/>
  <c r="R41" i="11"/>
  <c r="B41" i="11"/>
  <c r="AI36" i="11"/>
  <c r="S36" i="11"/>
  <c r="AQ36" i="11"/>
  <c r="AI54" i="11"/>
  <c r="AQ54" i="11"/>
  <c r="S54" i="11"/>
  <c r="B49" i="11"/>
  <c r="J49" i="11"/>
  <c r="R49" i="11"/>
  <c r="T49" i="11" s="1"/>
  <c r="U49" i="11" s="1"/>
  <c r="AA34" i="11"/>
  <c r="AB34" i="11" s="1"/>
  <c r="AP34" i="11"/>
  <c r="AR34" i="11" s="1"/>
  <c r="K34" i="11"/>
  <c r="AP40" i="11"/>
  <c r="K40" i="11"/>
  <c r="AA40" i="11"/>
  <c r="AH47" i="11"/>
  <c r="Z47" i="11"/>
  <c r="C47" i="11"/>
  <c r="AQ41" i="11"/>
  <c r="S41" i="11"/>
  <c r="AI41" i="11"/>
  <c r="AA55" i="11"/>
  <c r="K55" i="11"/>
  <c r="AP55" i="11"/>
  <c r="J57" i="11"/>
  <c r="R57" i="11"/>
  <c r="T57" i="11" s="1"/>
  <c r="B57" i="11"/>
  <c r="Z57" i="11"/>
  <c r="C57" i="11"/>
  <c r="AH57" i="11"/>
  <c r="R56" i="11"/>
  <c r="B56" i="11"/>
  <c r="J56" i="11"/>
  <c r="K41" i="11"/>
  <c r="AP41" i="11"/>
  <c r="AA41" i="11"/>
  <c r="K32" i="9"/>
  <c r="Q32" i="9" s="1"/>
  <c r="K31" i="9"/>
  <c r="Q31" i="9" s="1"/>
  <c r="K33" i="9"/>
  <c r="Q33" i="9" s="1"/>
  <c r="K34" i="9"/>
  <c r="Q34" i="9" s="1"/>
  <c r="K35" i="9"/>
  <c r="Q35" i="9" s="1"/>
  <c r="K36" i="9"/>
  <c r="Q36" i="9" s="1"/>
  <c r="K37" i="9"/>
  <c r="Q37" i="9" s="1"/>
  <c r="K38" i="9"/>
  <c r="Q38" i="9" s="1"/>
  <c r="K39" i="9"/>
  <c r="Q39" i="9" s="1"/>
  <c r="K40" i="9"/>
  <c r="Q40" i="9" s="1"/>
  <c r="K41" i="9"/>
  <c r="Q41" i="9" s="1"/>
  <c r="K42" i="9"/>
  <c r="Q42" i="9" s="1"/>
  <c r="K43" i="9"/>
  <c r="Q43" i="9" s="1"/>
  <c r="K44" i="9"/>
  <c r="Q44" i="9" s="1"/>
  <c r="K45" i="9"/>
  <c r="Q45" i="9" s="1"/>
  <c r="K46" i="9"/>
  <c r="Q46" i="9" s="1"/>
  <c r="K47" i="9"/>
  <c r="Q47" i="9" s="1"/>
  <c r="K48" i="9"/>
  <c r="Q48" i="9" s="1"/>
  <c r="K49" i="9"/>
  <c r="Q49" i="9" s="1"/>
  <c r="K50" i="9"/>
  <c r="Q50" i="9" s="1"/>
  <c r="K51" i="9"/>
  <c r="Q51" i="9" s="1"/>
  <c r="K52" i="9"/>
  <c r="Q52" i="9" s="1"/>
  <c r="K53" i="9"/>
  <c r="Q53" i="9" s="1"/>
  <c r="K54" i="9"/>
  <c r="Q54" i="9" s="1"/>
  <c r="K55" i="9"/>
  <c r="Q55" i="9" s="1"/>
  <c r="K56" i="9"/>
  <c r="Q56" i="9" s="1"/>
  <c r="K57" i="9"/>
  <c r="Q57" i="9" s="1"/>
  <c r="K58" i="9"/>
  <c r="Q58" i="9" s="1"/>
  <c r="K59" i="9"/>
  <c r="Q59" i="9" s="1"/>
  <c r="K60" i="9"/>
  <c r="Q60" i="9" s="1"/>
  <c r="K61" i="9"/>
  <c r="Q61" i="9" s="1"/>
  <c r="Z43" i="11"/>
  <c r="AH43" i="11"/>
  <c r="C43" i="11"/>
  <c r="R53" i="11"/>
  <c r="J53" i="11"/>
  <c r="B53" i="11"/>
  <c r="S40" i="11"/>
  <c r="AI40" i="11"/>
  <c r="AQ40" i="11"/>
  <c r="J48" i="11"/>
  <c r="B48" i="11"/>
  <c r="D48" i="11" s="1"/>
  <c r="G48" i="11" s="1"/>
  <c r="R48" i="11"/>
  <c r="AQ55" i="11"/>
  <c r="S55" i="11"/>
  <c r="AI55" i="11"/>
  <c r="AA49" i="11"/>
  <c r="AP49" i="11"/>
  <c r="K49" i="11"/>
  <c r="R47" i="11"/>
  <c r="T47" i="11" s="1"/>
  <c r="B47" i="11"/>
  <c r="J47" i="11"/>
  <c r="AP42" i="11"/>
  <c r="K42" i="11"/>
  <c r="AA42" i="11"/>
  <c r="C55" i="11"/>
  <c r="Z55" i="11"/>
  <c r="AH55" i="11"/>
  <c r="AJ55" i="11" s="1"/>
  <c r="E6" i="10"/>
  <c r="E31" i="11"/>
  <c r="AQ42" i="11"/>
  <c r="AI42" i="11"/>
  <c r="S42" i="11"/>
  <c r="AP44" i="11"/>
  <c r="K44" i="11"/>
  <c r="AA44" i="11"/>
  <c r="J42" i="11"/>
  <c r="R42" i="11"/>
  <c r="B42" i="11"/>
  <c r="B45" i="11"/>
  <c r="J45" i="11"/>
  <c r="L45" i="11" s="1"/>
  <c r="R45" i="11"/>
  <c r="C45" i="11"/>
  <c r="Z45" i="11"/>
  <c r="AH45" i="11"/>
  <c r="AJ45" i="11" s="1"/>
  <c r="AI51" i="11"/>
  <c r="S51" i="11"/>
  <c r="AQ51" i="11"/>
  <c r="AQ35" i="11"/>
  <c r="AI35" i="11"/>
  <c r="AJ35" i="11" s="1"/>
  <c r="S35" i="11"/>
  <c r="C52" i="11"/>
  <c r="Z52" i="11"/>
  <c r="AH52" i="11"/>
  <c r="Z36" i="11"/>
  <c r="C36" i="11"/>
  <c r="AH36" i="11"/>
  <c r="J35" i="11"/>
  <c r="B35" i="11"/>
  <c r="R35" i="11"/>
  <c r="AI38" i="11"/>
  <c r="S38" i="11"/>
  <c r="AQ38" i="11"/>
  <c r="AP47" i="11"/>
  <c r="K47" i="11"/>
  <c r="AA47" i="11"/>
  <c r="J36" i="11"/>
  <c r="B36" i="11"/>
  <c r="D36" i="11" s="1"/>
  <c r="G36" i="11" s="1"/>
  <c r="R36" i="11"/>
  <c r="K35" i="11"/>
  <c r="AA35" i="11"/>
  <c r="AP35" i="11"/>
  <c r="B30" i="11"/>
  <c r="B5" i="10"/>
  <c r="C31" i="11"/>
  <c r="C6" i="10"/>
  <c r="AH51" i="11"/>
  <c r="C51" i="11"/>
  <c r="Z51" i="11"/>
  <c r="B54" i="11"/>
  <c r="J54" i="11"/>
  <c r="R54" i="11"/>
  <c r="J50" i="11"/>
  <c r="B50" i="11"/>
  <c r="R50" i="11"/>
  <c r="AH42" i="11"/>
  <c r="Z42" i="11"/>
  <c r="C42" i="11"/>
  <c r="K54" i="11"/>
  <c r="AA54" i="11"/>
  <c r="AP54" i="11"/>
  <c r="C41" i="11"/>
  <c r="Z41" i="11"/>
  <c r="AH41" i="11"/>
  <c r="R38" i="11"/>
  <c r="J38" i="11"/>
  <c r="B38" i="11"/>
  <c r="K43" i="11"/>
  <c r="AA43" i="11"/>
  <c r="AB43" i="11" s="1"/>
  <c r="AP43" i="11"/>
  <c r="AU63" i="11"/>
  <c r="M34" i="9"/>
  <c r="G35" i="9"/>
  <c r="G29" i="4"/>
  <c r="M29" i="4" s="1"/>
  <c r="T45" i="11" l="1"/>
  <c r="W45" i="11" s="1"/>
  <c r="X45" i="11" s="1"/>
  <c r="AR49" i="11"/>
  <c r="T43" i="11"/>
  <c r="W43" i="11" s="1"/>
  <c r="X43" i="11" s="1"/>
  <c r="J49" i="9"/>
  <c r="P49" i="9" s="1"/>
  <c r="J59" i="9"/>
  <c r="P59" i="9" s="1"/>
  <c r="J50" i="9"/>
  <c r="P50" i="9" s="1"/>
  <c r="J45" i="9"/>
  <c r="P45" i="9" s="1"/>
  <c r="J43" i="9"/>
  <c r="P43" i="9" s="1"/>
  <c r="T44" i="11"/>
  <c r="T38" i="11"/>
  <c r="U38" i="11" s="1"/>
  <c r="D35" i="11"/>
  <c r="G35" i="11" s="1"/>
  <c r="H35" i="11" s="1"/>
  <c r="L56" i="11"/>
  <c r="M56" i="11" s="1"/>
  <c r="J52" i="9"/>
  <c r="P52" i="9" s="1"/>
  <c r="J39" i="9"/>
  <c r="P39" i="9" s="1"/>
  <c r="J46" i="9"/>
  <c r="P46" i="9" s="1"/>
  <c r="J61" i="9"/>
  <c r="P61" i="9" s="1"/>
  <c r="J37" i="9"/>
  <c r="P37" i="9" s="1"/>
  <c r="J48" i="9"/>
  <c r="P48" i="9" s="1"/>
  <c r="J55" i="9"/>
  <c r="P55" i="9" s="1"/>
  <c r="J32" i="9"/>
  <c r="P32" i="9" s="1"/>
  <c r="T50" i="11"/>
  <c r="J58" i="9"/>
  <c r="P58" i="9" s="1"/>
  <c r="J53" i="9"/>
  <c r="P53" i="9" s="1"/>
  <c r="J33" i="9"/>
  <c r="P33" i="9" s="1"/>
  <c r="J44" i="9"/>
  <c r="P44" i="9" s="1"/>
  <c r="J47" i="9"/>
  <c r="P47" i="9" s="1"/>
  <c r="J31" i="9"/>
  <c r="P31" i="9" s="1"/>
  <c r="J34" i="9"/>
  <c r="P34" i="9" s="1"/>
  <c r="J42" i="9"/>
  <c r="P42" i="9" s="1"/>
  <c r="J57" i="9"/>
  <c r="P57" i="9" s="1"/>
  <c r="J41" i="9"/>
  <c r="P41" i="9" s="1"/>
  <c r="J56" i="9"/>
  <c r="P56" i="9" s="1"/>
  <c r="J40" i="9"/>
  <c r="P40" i="9" s="1"/>
  <c r="J51" i="9"/>
  <c r="P51" i="9" s="1"/>
  <c r="AJ34" i="11"/>
  <c r="AK34" i="11" s="1"/>
  <c r="B18" i="10"/>
  <c r="I18" i="10" s="1"/>
  <c r="AJ57" i="11"/>
  <c r="AK57" i="11" s="1"/>
  <c r="AR45" i="11"/>
  <c r="AS45" i="11" s="1"/>
  <c r="L49" i="11"/>
  <c r="O49" i="11" s="1"/>
  <c r="L57" i="11"/>
  <c r="O57" i="11" s="1"/>
  <c r="AB50" i="11"/>
  <c r="AC50" i="11" s="1"/>
  <c r="B17" i="10"/>
  <c r="L17" i="10" s="1"/>
  <c r="W49" i="11"/>
  <c r="AJ41" i="11"/>
  <c r="AK41" i="11" s="1"/>
  <c r="U45" i="11"/>
  <c r="AJ36" i="11"/>
  <c r="AK36" i="11" s="1"/>
  <c r="T48" i="11"/>
  <c r="U48" i="11" s="1"/>
  <c r="T53" i="11"/>
  <c r="U53" i="11" s="1"/>
  <c r="D49" i="11"/>
  <c r="G49" i="11" s="1"/>
  <c r="AB48" i="11"/>
  <c r="AE48" i="11" s="1"/>
  <c r="AJ50" i="11"/>
  <c r="AM50" i="11" s="1"/>
  <c r="AJ52" i="11"/>
  <c r="L34" i="11"/>
  <c r="O34" i="11" s="1"/>
  <c r="AR52" i="11"/>
  <c r="AU52" i="11" s="1"/>
  <c r="AV52" i="11" s="1"/>
  <c r="E35" i="11"/>
  <c r="AR43" i="11"/>
  <c r="AS43" i="11" s="1"/>
  <c r="L38" i="11"/>
  <c r="M38" i="11" s="1"/>
  <c r="D54" i="11"/>
  <c r="E54" i="11" s="1"/>
  <c r="D52" i="11"/>
  <c r="G52" i="11" s="1"/>
  <c r="AJ46" i="11"/>
  <c r="AK46" i="11" s="1"/>
  <c r="AJ43" i="11"/>
  <c r="AM43" i="11" s="1"/>
  <c r="AN43" i="11" s="1"/>
  <c r="T46" i="11"/>
  <c r="AJ48" i="11"/>
  <c r="AM48" i="11" s="1"/>
  <c r="AN48" i="11" s="1"/>
  <c r="D40" i="11"/>
  <c r="E40" i="11" s="1"/>
  <c r="D45" i="11"/>
  <c r="E45" i="11" s="1"/>
  <c r="AR38" i="11"/>
  <c r="AS38" i="11" s="1"/>
  <c r="AB36" i="11"/>
  <c r="L50" i="11"/>
  <c r="M50" i="11" s="1"/>
  <c r="AR41" i="11"/>
  <c r="AS41" i="11" s="1"/>
  <c r="L55" i="11"/>
  <c r="M55" i="11" s="1"/>
  <c r="L42" i="11"/>
  <c r="M42" i="11" s="1"/>
  <c r="AB37" i="11"/>
  <c r="AC37" i="11" s="1"/>
  <c r="AJ53" i="11"/>
  <c r="E34" i="11"/>
  <c r="AS57" i="11"/>
  <c r="AB42" i="11"/>
  <c r="AB57" i="11"/>
  <c r="AE57" i="11" s="1"/>
  <c r="T56" i="11"/>
  <c r="W56" i="11" s="1"/>
  <c r="X56" i="11" s="1"/>
  <c r="AB54" i="11"/>
  <c r="AE54" i="11" s="1"/>
  <c r="D51" i="11"/>
  <c r="G51" i="11" s="1"/>
  <c r="AB49" i="11"/>
  <c r="AC49" i="11" s="1"/>
  <c r="E48" i="11"/>
  <c r="L47" i="11"/>
  <c r="M47" i="11" s="1"/>
  <c r="AJ47" i="11"/>
  <c r="AM47" i="11" s="1"/>
  <c r="AN47" i="11" s="1"/>
  <c r="L46" i="11"/>
  <c r="M46" i="11" s="1"/>
  <c r="D44" i="11"/>
  <c r="AB41" i="11"/>
  <c r="AR40" i="11"/>
  <c r="AU40" i="11" s="1"/>
  <c r="AV40" i="11" s="1"/>
  <c r="AJ40" i="11"/>
  <c r="AB39" i="11"/>
  <c r="AC39" i="11" s="1"/>
  <c r="D37" i="11"/>
  <c r="G37" i="11" s="1"/>
  <c r="H37" i="11" s="1"/>
  <c r="T36" i="11"/>
  <c r="U36" i="11" s="1"/>
  <c r="L36" i="11"/>
  <c r="O36" i="11" s="1"/>
  <c r="AB35" i="11"/>
  <c r="AE35" i="11" s="1"/>
  <c r="AR35" i="11"/>
  <c r="AS35" i="11" s="1"/>
  <c r="T35" i="11"/>
  <c r="U35" i="11" s="1"/>
  <c r="U34" i="11"/>
  <c r="W34" i="11"/>
  <c r="X34" i="11" s="1"/>
  <c r="U57" i="11"/>
  <c r="W57" i="11"/>
  <c r="X57" i="11" s="1"/>
  <c r="AC34" i="11"/>
  <c r="AE34" i="11"/>
  <c r="L41" i="11"/>
  <c r="U44" i="11"/>
  <c r="W44" i="11"/>
  <c r="X44" i="11" s="1"/>
  <c r="L40" i="11"/>
  <c r="AB44" i="11"/>
  <c r="E36" i="11"/>
  <c r="AC43" i="11"/>
  <c r="AE43" i="11"/>
  <c r="D42" i="11"/>
  <c r="AB55" i="11"/>
  <c r="AR42" i="11"/>
  <c r="L48" i="11"/>
  <c r="D53" i="11"/>
  <c r="AB47" i="11"/>
  <c r="AR54" i="11"/>
  <c r="AS39" i="11"/>
  <c r="AU39" i="11"/>
  <c r="AV39" i="11" s="1"/>
  <c r="T55" i="11"/>
  <c r="AB45" i="11"/>
  <c r="B19" i="10"/>
  <c r="AM39" i="11"/>
  <c r="AN39" i="11" s="1"/>
  <c r="AK39" i="11"/>
  <c r="D43" i="11"/>
  <c r="T40" i="11"/>
  <c r="AJ54" i="11"/>
  <c r="T39" i="11"/>
  <c r="T51" i="11"/>
  <c r="AR53" i="11"/>
  <c r="T52" i="11"/>
  <c r="AJ38" i="11"/>
  <c r="AR48" i="11"/>
  <c r="AB56" i="11"/>
  <c r="AR51" i="11"/>
  <c r="B15" i="10"/>
  <c r="B14" i="10"/>
  <c r="B16" i="10"/>
  <c r="AR46" i="11"/>
  <c r="G39" i="11"/>
  <c r="AJ42" i="11"/>
  <c r="T54" i="11"/>
  <c r="L35" i="11"/>
  <c r="AK35" i="11"/>
  <c r="AM35" i="11"/>
  <c r="AN35" i="11" s="1"/>
  <c r="AR44" i="11"/>
  <c r="AS49" i="11"/>
  <c r="AU49" i="11"/>
  <c r="AR55" i="11"/>
  <c r="D41" i="11"/>
  <c r="E46" i="11"/>
  <c r="G46" i="11"/>
  <c r="H46" i="11" s="1"/>
  <c r="AR47" i="11"/>
  <c r="AM37" i="11"/>
  <c r="AN37" i="11" s="1"/>
  <c r="AK37" i="11"/>
  <c r="L44" i="11"/>
  <c r="D50" i="11"/>
  <c r="M37" i="11"/>
  <c r="O37" i="11"/>
  <c r="P37" i="11" s="1"/>
  <c r="U37" i="11"/>
  <c r="W37" i="11"/>
  <c r="X37" i="11" s="1"/>
  <c r="L39" i="11"/>
  <c r="AR50" i="11"/>
  <c r="AJ44" i="11"/>
  <c r="L53" i="11"/>
  <c r="AR36" i="11"/>
  <c r="AK49" i="11"/>
  <c r="AM49" i="11"/>
  <c r="AJ56" i="11"/>
  <c r="AM55" i="11"/>
  <c r="AN55" i="11" s="1"/>
  <c r="AK55" i="11"/>
  <c r="W47" i="11"/>
  <c r="X47" i="11" s="1"/>
  <c r="U47" i="11"/>
  <c r="AS37" i="11"/>
  <c r="D38" i="11"/>
  <c r="W50" i="11"/>
  <c r="U50" i="11"/>
  <c r="L54" i="11"/>
  <c r="AJ51" i="11"/>
  <c r="AB52" i="11"/>
  <c r="AM45" i="11"/>
  <c r="AN45" i="11" s="1"/>
  <c r="AK45" i="11"/>
  <c r="O45" i="11"/>
  <c r="M45" i="11"/>
  <c r="T42" i="11"/>
  <c r="D47" i="11"/>
  <c r="D57" i="11"/>
  <c r="AS34" i="11"/>
  <c r="AU34" i="11"/>
  <c r="AV34" i="11" s="1"/>
  <c r="T41" i="11"/>
  <c r="D55" i="11"/>
  <c r="L43" i="11"/>
  <c r="AC53" i="11"/>
  <c r="AE53" i="11"/>
  <c r="AB51" i="11"/>
  <c r="M52" i="11"/>
  <c r="O52" i="11"/>
  <c r="L51" i="11"/>
  <c r="AR56" i="11"/>
  <c r="AB38" i="11"/>
  <c r="AB46" i="11"/>
  <c r="AB40" i="11"/>
  <c r="D56" i="11"/>
  <c r="M35" i="9"/>
  <c r="G36" i="9"/>
  <c r="G30" i="4"/>
  <c r="M30" i="4" s="1"/>
  <c r="U43" i="11" l="1"/>
  <c r="E52" i="11"/>
  <c r="W38" i="11"/>
  <c r="X38" i="11" s="1"/>
  <c r="O56" i="11"/>
  <c r="E18" i="10"/>
  <c r="L18" i="10"/>
  <c r="E17" i="10"/>
  <c r="AK48" i="11"/>
  <c r="AM57" i="11"/>
  <c r="AN57" i="11" s="1"/>
  <c r="AK50" i="11"/>
  <c r="W48" i="11"/>
  <c r="X48" i="11" s="1"/>
  <c r="AE39" i="11"/>
  <c r="AF39" i="11" s="1"/>
  <c r="M49" i="11"/>
  <c r="AM34" i="11"/>
  <c r="AN34" i="11" s="1"/>
  <c r="W53" i="11"/>
  <c r="X53" i="11" s="1"/>
  <c r="M57" i="11"/>
  <c r="AM41" i="11"/>
  <c r="AN41" i="11" s="1"/>
  <c r="AU38" i="11"/>
  <c r="AV38" i="11" s="1"/>
  <c r="AM46" i="11"/>
  <c r="AN46" i="11" s="1"/>
  <c r="M36" i="11"/>
  <c r="AS40" i="11"/>
  <c r="E49" i="11"/>
  <c r="O38" i="11"/>
  <c r="P38" i="11" s="1"/>
  <c r="M34" i="11"/>
  <c r="AE50" i="11"/>
  <c r="AK43" i="11"/>
  <c r="O50" i="11"/>
  <c r="AU35" i="11"/>
  <c r="AV35" i="11" s="1"/>
  <c r="AU45" i="11"/>
  <c r="AV45" i="11" s="1"/>
  <c r="AU43" i="11"/>
  <c r="AV43" i="11" s="1"/>
  <c r="AM36" i="11"/>
  <c r="AN36" i="11" s="1"/>
  <c r="I17" i="10"/>
  <c r="AE49" i="11"/>
  <c r="G54" i="11"/>
  <c r="AS52" i="11"/>
  <c r="G45" i="11"/>
  <c r="AK47" i="11"/>
  <c r="AK52" i="11"/>
  <c r="AM52" i="11"/>
  <c r="AN52" i="11" s="1"/>
  <c r="AC48" i="11"/>
  <c r="G40" i="11"/>
  <c r="H40" i="11" s="1"/>
  <c r="U56" i="11"/>
  <c r="O55" i="11"/>
  <c r="W46" i="11"/>
  <c r="X46" i="11" s="1"/>
  <c r="U46" i="11"/>
  <c r="AC57" i="11"/>
  <c r="W36" i="11"/>
  <c r="X36" i="11" s="1"/>
  <c r="E37" i="11"/>
  <c r="AU41" i="11"/>
  <c r="AV41" i="11" s="1"/>
  <c r="AC36" i="11"/>
  <c r="AE36" i="11"/>
  <c r="O42" i="11"/>
  <c r="P42" i="11" s="1"/>
  <c r="O47" i="11"/>
  <c r="P47" i="11" s="1"/>
  <c r="AC54" i="11"/>
  <c r="AC35" i="11"/>
  <c r="E51" i="11"/>
  <c r="AE37" i="11"/>
  <c r="W35" i="11"/>
  <c r="X35" i="11" s="1"/>
  <c r="O46" i="11"/>
  <c r="P46" i="11" s="1"/>
  <c r="AE42" i="11"/>
  <c r="AC42" i="11"/>
  <c r="AK53" i="11"/>
  <c r="AM53" i="11"/>
  <c r="AN53" i="11" s="1"/>
  <c r="E44" i="11"/>
  <c r="G44" i="11"/>
  <c r="AE41" i="11"/>
  <c r="AC41" i="11"/>
  <c r="AM40" i="11"/>
  <c r="AN40" i="11" s="1"/>
  <c r="AK40" i="11"/>
  <c r="O53" i="11"/>
  <c r="P53" i="11" s="1"/>
  <c r="M53" i="11"/>
  <c r="AS47" i="11"/>
  <c r="AU47" i="11"/>
  <c r="AV47" i="11" s="1"/>
  <c r="I16" i="10"/>
  <c r="L16" i="10"/>
  <c r="E16" i="10"/>
  <c r="AM38" i="11"/>
  <c r="AN38" i="11" s="1"/>
  <c r="AK38" i="11"/>
  <c r="W39" i="11"/>
  <c r="X39" i="11" s="1"/>
  <c r="U39" i="11"/>
  <c r="W40" i="11"/>
  <c r="X40" i="11" s="1"/>
  <c r="U40" i="11"/>
  <c r="I19" i="10"/>
  <c r="L19" i="10"/>
  <c r="E19" i="10"/>
  <c r="AC44" i="11"/>
  <c r="AE44" i="11"/>
  <c r="M41" i="11"/>
  <c r="O41" i="11"/>
  <c r="P41" i="11" s="1"/>
  <c r="AE38" i="11"/>
  <c r="AC38" i="11"/>
  <c r="G56" i="11"/>
  <c r="E56" i="11"/>
  <c r="AS56" i="11"/>
  <c r="AU56" i="11"/>
  <c r="AV56" i="11" s="1"/>
  <c r="AE51" i="11"/>
  <c r="AF51" i="11" s="1"/>
  <c r="AC51" i="11"/>
  <c r="G57" i="11"/>
  <c r="E57" i="11"/>
  <c r="U42" i="11"/>
  <c r="W42" i="11"/>
  <c r="X42" i="11" s="1"/>
  <c r="AM51" i="11"/>
  <c r="AN51" i="11" s="1"/>
  <c r="AK51" i="11"/>
  <c r="E38" i="11"/>
  <c r="G38" i="11"/>
  <c r="H38" i="11" s="1"/>
  <c r="AK44" i="11"/>
  <c r="AM44" i="11"/>
  <c r="AN44" i="11" s="1"/>
  <c r="M44" i="11"/>
  <c r="O44" i="11"/>
  <c r="E41" i="11"/>
  <c r="G41" i="11"/>
  <c r="H41" i="11" s="1"/>
  <c r="I14" i="10"/>
  <c r="L14" i="10"/>
  <c r="E14" i="10"/>
  <c r="AU51" i="11"/>
  <c r="AV51" i="11" s="1"/>
  <c r="AS51" i="11"/>
  <c r="W52" i="11"/>
  <c r="X52" i="11" s="1"/>
  <c r="U52" i="11"/>
  <c r="AM54" i="11"/>
  <c r="AN54" i="11" s="1"/>
  <c r="AK54" i="11"/>
  <c r="G43" i="11"/>
  <c r="H43" i="11" s="1"/>
  <c r="E43" i="11"/>
  <c r="AS54" i="11"/>
  <c r="AU54" i="11"/>
  <c r="AV54" i="11" s="1"/>
  <c r="G53" i="11"/>
  <c r="H53" i="11" s="1"/>
  <c r="E53" i="11"/>
  <c r="AU42" i="11"/>
  <c r="AV42" i="11" s="1"/>
  <c r="AS42" i="11"/>
  <c r="O40" i="11"/>
  <c r="P40" i="11" s="1"/>
  <c r="M40" i="11"/>
  <c r="M43" i="11"/>
  <c r="O43" i="11"/>
  <c r="P43" i="11" s="1"/>
  <c r="E47" i="11"/>
  <c r="G47" i="11"/>
  <c r="H47" i="11" s="1"/>
  <c r="AM56" i="11"/>
  <c r="AN56" i="11" s="1"/>
  <c r="AK56" i="11"/>
  <c r="E50" i="11"/>
  <c r="G50" i="11"/>
  <c r="AK42" i="11"/>
  <c r="AM42" i="11"/>
  <c r="AN42" i="11" s="1"/>
  <c r="AC40" i="11"/>
  <c r="AE40" i="11"/>
  <c r="M51" i="11"/>
  <c r="O51" i="11"/>
  <c r="AE52" i="11"/>
  <c r="AC52" i="11"/>
  <c r="M54" i="11"/>
  <c r="O54" i="11"/>
  <c r="AS50" i="11"/>
  <c r="AU50" i="11"/>
  <c r="AS55" i="11"/>
  <c r="AU55" i="11"/>
  <c r="AV55" i="11" s="1"/>
  <c r="M35" i="11"/>
  <c r="O35" i="11"/>
  <c r="I15" i="10"/>
  <c r="L15" i="10"/>
  <c r="E15" i="10"/>
  <c r="AE56" i="11"/>
  <c r="AC56" i="11"/>
  <c r="AU53" i="11"/>
  <c r="AV53" i="11" s="1"/>
  <c r="AS53" i="11"/>
  <c r="U55" i="11"/>
  <c r="W55" i="11"/>
  <c r="X55" i="11" s="1"/>
  <c r="AC47" i="11"/>
  <c r="AE47" i="11"/>
  <c r="M48" i="11"/>
  <c r="O48" i="11"/>
  <c r="AE55" i="11"/>
  <c r="AC55" i="11"/>
  <c r="U41" i="11"/>
  <c r="W41" i="11"/>
  <c r="X41" i="11" s="1"/>
  <c r="AE46" i="11"/>
  <c r="AC46" i="11"/>
  <c r="G55" i="11"/>
  <c r="E55" i="11"/>
  <c r="AS36" i="11"/>
  <c r="AU36" i="11"/>
  <c r="AV36" i="11" s="1"/>
  <c r="M39" i="11"/>
  <c r="O39" i="11"/>
  <c r="AS44" i="11"/>
  <c r="AU44" i="11"/>
  <c r="AV44" i="11" s="1"/>
  <c r="U54" i="11"/>
  <c r="W54" i="11"/>
  <c r="X54" i="11" s="1"/>
  <c r="AS46" i="11"/>
  <c r="AU46" i="11"/>
  <c r="AV46" i="11" s="1"/>
  <c r="AS48" i="11"/>
  <c r="AU48" i="11"/>
  <c r="AV48" i="11" s="1"/>
  <c r="W51" i="11"/>
  <c r="X51" i="11" s="1"/>
  <c r="U51" i="11"/>
  <c r="AE45" i="11"/>
  <c r="AF45" i="11" s="1"/>
  <c r="AC45" i="11"/>
  <c r="E42" i="11"/>
  <c r="G42" i="11"/>
  <c r="H42" i="11" s="1"/>
  <c r="M36" i="9"/>
  <c r="G37" i="9"/>
  <c r="G31" i="4"/>
  <c r="M31" i="4" s="1"/>
  <c r="AL57" i="11" l="1"/>
  <c r="AL52" i="11"/>
  <c r="AL37" i="11"/>
  <c r="N39" i="11"/>
  <c r="P39" i="11" s="1"/>
  <c r="AL46" i="11"/>
  <c r="F42" i="11"/>
  <c r="AL47" i="11"/>
  <c r="AL34" i="11"/>
  <c r="AL39" i="11"/>
  <c r="AD45" i="11"/>
  <c r="AL40" i="11"/>
  <c r="AL50" i="11"/>
  <c r="AN50" i="11" s="1"/>
  <c r="AL41" i="11"/>
  <c r="V53" i="11"/>
  <c r="AT46" i="11"/>
  <c r="AD53" i="11"/>
  <c r="AF53" i="11" s="1"/>
  <c r="AD40" i="11"/>
  <c r="AF40" i="11" s="1"/>
  <c r="F47" i="11"/>
  <c r="AL56" i="11"/>
  <c r="F56" i="11"/>
  <c r="H56" i="11" s="1"/>
  <c r="AL51" i="11"/>
  <c r="AL45" i="11"/>
  <c r="V48" i="11"/>
  <c r="AD52" i="11"/>
  <c r="AF52" i="11" s="1"/>
  <c r="N43" i="11"/>
  <c r="V51" i="11"/>
  <c r="N45" i="11"/>
  <c r="P45" i="11" s="1"/>
  <c r="AT48" i="11"/>
  <c r="AT44" i="11"/>
  <c r="AT49" i="11"/>
  <c r="AV49" i="11" s="1"/>
  <c r="AT45" i="11"/>
  <c r="AT41" i="11"/>
  <c r="AT36" i="11"/>
  <c r="V41" i="11"/>
  <c r="AT43" i="11"/>
  <c r="F50" i="11"/>
  <c r="H50" i="11" s="1"/>
  <c r="N48" i="11"/>
  <c r="P48" i="11" s="1"/>
  <c r="AD47" i="11"/>
  <c r="AF47" i="11" s="1"/>
  <c r="AT53" i="11"/>
  <c r="AT55" i="11"/>
  <c r="N54" i="11"/>
  <c r="P54" i="11" s="1"/>
  <c r="V45" i="11"/>
  <c r="N40" i="11"/>
  <c r="AT42" i="11"/>
  <c r="AL54" i="11"/>
  <c r="F54" i="11"/>
  <c r="H54" i="11" s="1"/>
  <c r="V37" i="11"/>
  <c r="AT57" i="11"/>
  <c r="F57" i="11"/>
  <c r="H57" i="11" s="1"/>
  <c r="AL35" i="11"/>
  <c r="AD37" i="11"/>
  <c r="AF37" i="11" s="1"/>
  <c r="AD50" i="11"/>
  <c r="AF50" i="11" s="1"/>
  <c r="AD34" i="11"/>
  <c r="AF34" i="11" s="1"/>
  <c r="AD54" i="11"/>
  <c r="AF54" i="11" s="1"/>
  <c r="AD43" i="11"/>
  <c r="AF43" i="11" s="1"/>
  <c r="AD35" i="11"/>
  <c r="AF35" i="11" s="1"/>
  <c r="AD39" i="11"/>
  <c r="AD36" i="11"/>
  <c r="AF36" i="11" s="1"/>
  <c r="AD41" i="11"/>
  <c r="AF41" i="11" s="1"/>
  <c r="AD42" i="11"/>
  <c r="AF42" i="11" s="1"/>
  <c r="AT39" i="11"/>
  <c r="V40" i="11"/>
  <c r="AL38" i="11"/>
  <c r="AD49" i="11"/>
  <c r="AF49" i="11" s="1"/>
  <c r="V43" i="11"/>
  <c r="V55" i="11"/>
  <c r="N35" i="11"/>
  <c r="P35" i="11" s="1"/>
  <c r="N51" i="11"/>
  <c r="P51" i="11" s="1"/>
  <c r="V34" i="11"/>
  <c r="AT38" i="11"/>
  <c r="AT54" i="11"/>
  <c r="AT51" i="11"/>
  <c r="F41" i="11"/>
  <c r="AT47" i="11"/>
  <c r="AL49" i="11"/>
  <c r="AN49" i="11" s="1"/>
  <c r="AL36" i="11"/>
  <c r="N53" i="11"/>
  <c r="AT34" i="11"/>
  <c r="N55" i="11"/>
  <c r="P55" i="11" s="1"/>
  <c r="V39" i="11"/>
  <c r="V54" i="11"/>
  <c r="AD46" i="11"/>
  <c r="AF46" i="11" s="1"/>
  <c r="AD38" i="11"/>
  <c r="AF38" i="11" s="1"/>
  <c r="AT52" i="11"/>
  <c r="AT37" i="11"/>
  <c r="AD55" i="11"/>
  <c r="AF55" i="11" s="1"/>
  <c r="AD56" i="11"/>
  <c r="AF56" i="11" s="1"/>
  <c r="AT50" i="11"/>
  <c r="AV50" i="11" s="1"/>
  <c r="V36" i="11"/>
  <c r="F36" i="11"/>
  <c r="H36" i="11" s="1"/>
  <c r="F53" i="11"/>
  <c r="F43" i="11"/>
  <c r="V52" i="11"/>
  <c r="V44" i="11"/>
  <c r="AL48" i="11"/>
  <c r="AL44" i="11"/>
  <c r="F39" i="11"/>
  <c r="H39" i="11" s="1"/>
  <c r="F37" i="11"/>
  <c r="F34" i="11"/>
  <c r="H34" i="11" s="1"/>
  <c r="F44" i="11"/>
  <c r="H44" i="11" s="1"/>
  <c r="F45" i="11"/>
  <c r="H45" i="11" s="1"/>
  <c r="F51" i="11"/>
  <c r="H51" i="11" s="1"/>
  <c r="F35" i="11"/>
  <c r="F48" i="11"/>
  <c r="H48" i="11" s="1"/>
  <c r="F40" i="11"/>
  <c r="F38" i="11"/>
  <c r="AT56" i="11"/>
  <c r="V57" i="11"/>
  <c r="AT35" i="11"/>
  <c r="F52" i="11"/>
  <c r="H52" i="11" s="1"/>
  <c r="V35" i="11"/>
  <c r="V47" i="11"/>
  <c r="V49" i="11"/>
  <c r="X49" i="11" s="1"/>
  <c r="AL43" i="11"/>
  <c r="AL42" i="11"/>
  <c r="F55" i="11"/>
  <c r="H55" i="11" s="1"/>
  <c r="V46" i="11"/>
  <c r="V56" i="11"/>
  <c r="N36" i="11"/>
  <c r="P36" i="11" s="1"/>
  <c r="N46" i="11"/>
  <c r="N42" i="11"/>
  <c r="N49" i="11"/>
  <c r="P49" i="11" s="1"/>
  <c r="N57" i="11"/>
  <c r="P57" i="11" s="1"/>
  <c r="N47" i="11"/>
  <c r="N38" i="11"/>
  <c r="N52" i="11"/>
  <c r="P52" i="11" s="1"/>
  <c r="N56" i="11"/>
  <c r="P56" i="11" s="1"/>
  <c r="N34" i="11"/>
  <c r="P34" i="11" s="1"/>
  <c r="AD48" i="11"/>
  <c r="AF48" i="11" s="1"/>
  <c r="F49" i="11"/>
  <c r="H49" i="11" s="1"/>
  <c r="AT40" i="11"/>
  <c r="AL55" i="11"/>
  <c r="V38" i="11"/>
  <c r="N50" i="11"/>
  <c r="P50" i="11" s="1"/>
  <c r="AL53" i="11"/>
  <c r="N37" i="11"/>
  <c r="N44" i="11"/>
  <c r="P44" i="11" s="1"/>
  <c r="V42" i="11"/>
  <c r="AD51" i="11"/>
  <c r="V50" i="11"/>
  <c r="X50" i="11" s="1"/>
  <c r="N41" i="11"/>
  <c r="AD44" i="11"/>
  <c r="AF44" i="11" s="1"/>
  <c r="F46" i="11"/>
  <c r="AD57" i="11"/>
  <c r="AF57" i="11" s="1"/>
  <c r="M37" i="9"/>
  <c r="G38" i="9"/>
  <c r="G32" i="4"/>
  <c r="M32" i="4" s="1"/>
  <c r="AV58" i="11" l="1"/>
  <c r="X59" i="11"/>
  <c r="X60" i="11" s="1"/>
  <c r="AN59" i="11"/>
  <c r="AN60" i="11" s="1"/>
  <c r="AN58" i="11"/>
  <c r="X58" i="11"/>
  <c r="AV59" i="11"/>
  <c r="AV60" i="11" s="1"/>
  <c r="AF58" i="11"/>
  <c r="AF59" i="11"/>
  <c r="P58" i="11"/>
  <c r="P59" i="11"/>
  <c r="H59" i="11"/>
  <c r="H58" i="11"/>
  <c r="M38" i="9"/>
  <c r="G39" i="9"/>
  <c r="G33" i="4"/>
  <c r="M33" i="4" s="1"/>
  <c r="X61" i="11" l="1"/>
  <c r="X62" i="11" s="1"/>
  <c r="W67" i="11" s="1"/>
  <c r="AN61" i="11"/>
  <c r="AN62" i="11" s="1"/>
  <c r="AM64" i="11" s="1"/>
  <c r="AV61" i="11"/>
  <c r="AV62" i="11" s="1"/>
  <c r="AU64" i="11" s="1"/>
  <c r="P61" i="11"/>
  <c r="P60" i="11"/>
  <c r="H61" i="11"/>
  <c r="H60" i="11"/>
  <c r="AF60" i="11"/>
  <c r="AF61" i="11"/>
  <c r="M39" i="9"/>
  <c r="G40" i="9"/>
  <c r="G34" i="4"/>
  <c r="M34" i="4" s="1"/>
  <c r="W64" i="11" l="1"/>
  <c r="AU67" i="11"/>
  <c r="AM67" i="11"/>
  <c r="H62" i="11"/>
  <c r="G64" i="11" s="1"/>
  <c r="AF62" i="11"/>
  <c r="AE64" i="11" s="1"/>
  <c r="P62" i="11"/>
  <c r="O64" i="11" s="1"/>
  <c r="M40" i="9"/>
  <c r="G41" i="9"/>
  <c r="G35" i="4"/>
  <c r="M35" i="4" s="1"/>
  <c r="E3" i="3"/>
  <c r="D3" i="3"/>
  <c r="B25" i="3"/>
  <c r="B26" i="3"/>
  <c r="B27" i="3"/>
  <c r="B28" i="3"/>
  <c r="B32" i="3"/>
  <c r="B36" i="3"/>
  <c r="B40" i="3"/>
  <c r="A3" i="3"/>
  <c r="A41" i="2"/>
  <c r="A22" i="2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G67" i="11" l="1"/>
  <c r="AE67" i="11"/>
  <c r="O67" i="11"/>
  <c r="M41" i="9"/>
  <c r="G42" i="9"/>
  <c r="B24" i="3"/>
  <c r="A3" i="4"/>
  <c r="A6" i="6"/>
  <c r="A28" i="6" s="1"/>
  <c r="G36" i="4"/>
  <c r="M36" i="4" s="1"/>
  <c r="S4" i="4"/>
  <c r="K4" i="4"/>
  <c r="W4" i="4"/>
  <c r="F25" i="3"/>
  <c r="W5" i="4"/>
  <c r="S5" i="4"/>
  <c r="K5" i="4"/>
  <c r="F26" i="3"/>
  <c r="W7" i="4"/>
  <c r="S7" i="4"/>
  <c r="K7" i="4"/>
  <c r="F28" i="3"/>
  <c r="W9" i="4"/>
  <c r="F30" i="3"/>
  <c r="S9" i="4"/>
  <c r="K9" i="4"/>
  <c r="W11" i="4"/>
  <c r="S11" i="4"/>
  <c r="K11" i="4"/>
  <c r="F32" i="3"/>
  <c r="S12" i="4"/>
  <c r="K12" i="4"/>
  <c r="W12" i="4"/>
  <c r="F33" i="3"/>
  <c r="W13" i="4"/>
  <c r="S13" i="4"/>
  <c r="K13" i="4"/>
  <c r="F34" i="3"/>
  <c r="W15" i="4"/>
  <c r="S15" i="4"/>
  <c r="K15" i="4"/>
  <c r="F36" i="3"/>
  <c r="S16" i="4"/>
  <c r="K16" i="4"/>
  <c r="W16" i="4"/>
  <c r="F37" i="3"/>
  <c r="W17" i="4"/>
  <c r="F38" i="3"/>
  <c r="S17" i="4"/>
  <c r="K17" i="4"/>
  <c r="S18" i="4"/>
  <c r="W18" i="4"/>
  <c r="F39" i="3"/>
  <c r="K18" i="4"/>
  <c r="W19" i="4"/>
  <c r="S19" i="4"/>
  <c r="K19" i="4"/>
  <c r="F40" i="3"/>
  <c r="S20" i="4"/>
  <c r="K20" i="4"/>
  <c r="W20" i="4"/>
  <c r="F41" i="3"/>
  <c r="B39" i="3"/>
  <c r="B35" i="3"/>
  <c r="B31" i="3"/>
  <c r="B3" i="4"/>
  <c r="C24" i="3"/>
  <c r="J3" i="4"/>
  <c r="F3" i="4"/>
  <c r="B4" i="4"/>
  <c r="C25" i="3"/>
  <c r="J4" i="4"/>
  <c r="L4" i="4" s="1"/>
  <c r="F4" i="4"/>
  <c r="J5" i="4"/>
  <c r="F5" i="4"/>
  <c r="B5" i="4"/>
  <c r="C26" i="3"/>
  <c r="J6" i="4"/>
  <c r="F6" i="4"/>
  <c r="B6" i="4"/>
  <c r="C27" i="3"/>
  <c r="J7" i="4"/>
  <c r="F7" i="4"/>
  <c r="B7" i="4"/>
  <c r="C28" i="3"/>
  <c r="B8" i="4"/>
  <c r="C29" i="3"/>
  <c r="F8" i="4"/>
  <c r="J8" i="4"/>
  <c r="J9" i="4"/>
  <c r="F9" i="4"/>
  <c r="B9" i="4"/>
  <c r="C30" i="3"/>
  <c r="J10" i="4"/>
  <c r="F10" i="4"/>
  <c r="B10" i="4"/>
  <c r="C31" i="3"/>
  <c r="F11" i="4"/>
  <c r="J11" i="4"/>
  <c r="C32" i="3"/>
  <c r="B11" i="4"/>
  <c r="B12" i="4"/>
  <c r="C33" i="3"/>
  <c r="F12" i="4"/>
  <c r="J12" i="4"/>
  <c r="J13" i="4"/>
  <c r="F13" i="4"/>
  <c r="B13" i="4"/>
  <c r="C34" i="3"/>
  <c r="J14" i="4"/>
  <c r="F14" i="4"/>
  <c r="B14" i="4"/>
  <c r="C35" i="3"/>
  <c r="J15" i="4"/>
  <c r="F15" i="4"/>
  <c r="C36" i="3"/>
  <c r="B15" i="4"/>
  <c r="B16" i="4"/>
  <c r="C37" i="3"/>
  <c r="J16" i="4"/>
  <c r="L16" i="4" s="1"/>
  <c r="F16" i="4"/>
  <c r="J17" i="4"/>
  <c r="F17" i="4"/>
  <c r="B17" i="4"/>
  <c r="C38" i="3"/>
  <c r="J18" i="4"/>
  <c r="F18" i="4"/>
  <c r="B18" i="4"/>
  <c r="C39" i="3"/>
  <c r="F19" i="4"/>
  <c r="J19" i="4"/>
  <c r="C40" i="3"/>
  <c r="B19" i="4"/>
  <c r="B20" i="4"/>
  <c r="C41" i="3"/>
  <c r="F20" i="4"/>
  <c r="J20" i="4"/>
  <c r="W3" i="4"/>
  <c r="S3" i="4"/>
  <c r="K3" i="4"/>
  <c r="F24" i="3"/>
  <c r="S6" i="4"/>
  <c r="K6" i="4"/>
  <c r="W6" i="4"/>
  <c r="F27" i="3"/>
  <c r="S8" i="4"/>
  <c r="K8" i="4"/>
  <c r="W8" i="4"/>
  <c r="F29" i="3"/>
  <c r="S10" i="4"/>
  <c r="K10" i="4"/>
  <c r="W10" i="4"/>
  <c r="F31" i="3"/>
  <c r="S14" i="4"/>
  <c r="K14" i="4"/>
  <c r="W14" i="4"/>
  <c r="F35" i="3"/>
  <c r="B38" i="3"/>
  <c r="B34" i="3"/>
  <c r="B30" i="3"/>
  <c r="N3" i="4"/>
  <c r="C3" i="4"/>
  <c r="D24" i="3"/>
  <c r="R3" i="4"/>
  <c r="C4" i="4"/>
  <c r="N4" i="4"/>
  <c r="D25" i="3"/>
  <c r="R4" i="4"/>
  <c r="T4" i="4" s="1"/>
  <c r="R5" i="4"/>
  <c r="T5" i="4" s="1"/>
  <c r="N5" i="4"/>
  <c r="C5" i="4"/>
  <c r="D26" i="3"/>
  <c r="C6" i="4"/>
  <c r="R6" i="4"/>
  <c r="N6" i="4"/>
  <c r="D27" i="3"/>
  <c r="C7" i="4"/>
  <c r="R7" i="4"/>
  <c r="D28" i="3"/>
  <c r="N7" i="4"/>
  <c r="R8" i="4"/>
  <c r="D29" i="3"/>
  <c r="C8" i="4"/>
  <c r="N8" i="4"/>
  <c r="R9" i="4"/>
  <c r="N9" i="4"/>
  <c r="D30" i="3"/>
  <c r="C9" i="4"/>
  <c r="R10" i="4"/>
  <c r="N10" i="4"/>
  <c r="C10" i="4"/>
  <c r="D31" i="3"/>
  <c r="N11" i="4"/>
  <c r="D32" i="3"/>
  <c r="C11" i="4"/>
  <c r="R11" i="4"/>
  <c r="T11" i="4" s="1"/>
  <c r="R12" i="4"/>
  <c r="T12" i="4" s="1"/>
  <c r="N12" i="4"/>
  <c r="D33" i="3"/>
  <c r="C12" i="4"/>
  <c r="R13" i="4"/>
  <c r="N13" i="4"/>
  <c r="D34" i="3"/>
  <c r="C13" i="4"/>
  <c r="R14" i="4"/>
  <c r="N14" i="4"/>
  <c r="C14" i="4"/>
  <c r="D35" i="3"/>
  <c r="R15" i="4"/>
  <c r="T15" i="4" s="1"/>
  <c r="D36" i="3"/>
  <c r="C15" i="4"/>
  <c r="N15" i="4"/>
  <c r="R16" i="4"/>
  <c r="T16" i="4" s="1"/>
  <c r="D37" i="3"/>
  <c r="C16" i="4"/>
  <c r="N16" i="4"/>
  <c r="R17" i="4"/>
  <c r="N17" i="4"/>
  <c r="D38" i="3"/>
  <c r="C17" i="4"/>
  <c r="R18" i="4"/>
  <c r="T18" i="4" s="1"/>
  <c r="N18" i="4"/>
  <c r="C18" i="4"/>
  <c r="D39" i="3"/>
  <c r="N19" i="4"/>
  <c r="D40" i="3"/>
  <c r="C19" i="4"/>
  <c r="R19" i="4"/>
  <c r="T19" i="4" s="1"/>
  <c r="R20" i="4"/>
  <c r="T20" i="4" s="1"/>
  <c r="N20" i="4"/>
  <c r="D41" i="3"/>
  <c r="C20" i="4"/>
  <c r="B41" i="3"/>
  <c r="B37" i="3"/>
  <c r="B33" i="3"/>
  <c r="B29" i="3"/>
  <c r="V3" i="4"/>
  <c r="O3" i="4"/>
  <c r="G3" i="4"/>
  <c r="E24" i="3"/>
  <c r="V4" i="4"/>
  <c r="O4" i="4"/>
  <c r="G4" i="4"/>
  <c r="E25" i="3"/>
  <c r="V5" i="4"/>
  <c r="X5" i="4" s="1"/>
  <c r="O5" i="4"/>
  <c r="G5" i="4"/>
  <c r="E26" i="3"/>
  <c r="V6" i="4"/>
  <c r="G6" i="4"/>
  <c r="E27" i="3"/>
  <c r="O6" i="4"/>
  <c r="O7" i="4"/>
  <c r="G7" i="4"/>
  <c r="V7" i="4"/>
  <c r="X7" i="4" s="1"/>
  <c r="E28" i="3"/>
  <c r="V8" i="4"/>
  <c r="O8" i="4"/>
  <c r="G8" i="4"/>
  <c r="E29" i="3"/>
  <c r="O9" i="4"/>
  <c r="G9" i="4"/>
  <c r="V9" i="4"/>
  <c r="X9" i="4" s="1"/>
  <c r="E30" i="3"/>
  <c r="V10" i="4"/>
  <c r="O10" i="4"/>
  <c r="G10" i="4"/>
  <c r="E31" i="3"/>
  <c r="O11" i="4"/>
  <c r="G11" i="4"/>
  <c r="V11" i="4"/>
  <c r="X11" i="4" s="1"/>
  <c r="E32" i="3"/>
  <c r="V12" i="4"/>
  <c r="O12" i="4"/>
  <c r="G12" i="4"/>
  <c r="E33" i="3"/>
  <c r="V13" i="4"/>
  <c r="X13" i="4" s="1"/>
  <c r="O13" i="4"/>
  <c r="G13" i="4"/>
  <c r="E34" i="3"/>
  <c r="V14" i="4"/>
  <c r="E35" i="3"/>
  <c r="O14" i="4"/>
  <c r="G14" i="4"/>
  <c r="O15" i="4"/>
  <c r="G15" i="4"/>
  <c r="V15" i="4"/>
  <c r="X15" i="4" s="1"/>
  <c r="E36" i="3"/>
  <c r="V16" i="4"/>
  <c r="X16" i="4" s="1"/>
  <c r="O16" i="4"/>
  <c r="G16" i="4"/>
  <c r="E37" i="3"/>
  <c r="O17" i="4"/>
  <c r="G17" i="4"/>
  <c r="V17" i="4"/>
  <c r="X17" i="4" s="1"/>
  <c r="E38" i="3"/>
  <c r="V18" i="4"/>
  <c r="X18" i="4" s="1"/>
  <c r="O18" i="4"/>
  <c r="G18" i="4"/>
  <c r="E39" i="3"/>
  <c r="O19" i="4"/>
  <c r="G19" i="4"/>
  <c r="V19" i="4"/>
  <c r="X19" i="4" s="1"/>
  <c r="E40" i="3"/>
  <c r="V20" i="4"/>
  <c r="X20" i="4" s="1"/>
  <c r="O20" i="4"/>
  <c r="G20" i="4"/>
  <c r="E41" i="3"/>
  <c r="M42" i="9" l="1"/>
  <c r="G43" i="9"/>
  <c r="T14" i="4"/>
  <c r="T10" i="4"/>
  <c r="T8" i="4"/>
  <c r="L20" i="4"/>
  <c r="L12" i="4"/>
  <c r="T7" i="4"/>
  <c r="B14" i="6"/>
  <c r="E10" i="6"/>
  <c r="E7" i="6"/>
  <c r="P16" i="4"/>
  <c r="C13" i="6"/>
  <c r="P8" i="4"/>
  <c r="C9" i="6"/>
  <c r="C8" i="6"/>
  <c r="T3" i="4"/>
  <c r="E13" i="6"/>
  <c r="E11" i="6"/>
  <c r="E9" i="6"/>
  <c r="E6" i="6"/>
  <c r="E7" i="5"/>
  <c r="B11" i="6"/>
  <c r="B7" i="6"/>
  <c r="B7" i="5"/>
  <c r="B6" i="6"/>
  <c r="D9" i="6"/>
  <c r="E14" i="6"/>
  <c r="E8" i="6"/>
  <c r="X3" i="4"/>
  <c r="C12" i="6"/>
  <c r="C10" i="6"/>
  <c r="C7" i="6"/>
  <c r="C6" i="6"/>
  <c r="C7" i="5"/>
  <c r="E12" i="6"/>
  <c r="D14" i="6"/>
  <c r="D13" i="6"/>
  <c r="D12" i="6"/>
  <c r="D11" i="6"/>
  <c r="D10" i="6"/>
  <c r="D8" i="6"/>
  <c r="D7" i="6"/>
  <c r="D6" i="6"/>
  <c r="D7" i="5"/>
  <c r="C14" i="6"/>
  <c r="C11" i="6"/>
  <c r="B13" i="6"/>
  <c r="B12" i="6"/>
  <c r="B10" i="6"/>
  <c r="B9" i="6"/>
  <c r="B8" i="6"/>
  <c r="G37" i="4"/>
  <c r="M37" i="4" s="1"/>
  <c r="P15" i="4"/>
  <c r="P7" i="4"/>
  <c r="D19" i="4"/>
  <c r="H16" i="4"/>
  <c r="D15" i="4"/>
  <c r="D11" i="4"/>
  <c r="H4" i="4"/>
  <c r="H3" i="4"/>
  <c r="T13" i="4"/>
  <c r="L8" i="4"/>
  <c r="X14" i="4"/>
  <c r="X12" i="4"/>
  <c r="X10" i="4"/>
  <c r="X8" i="4"/>
  <c r="X6" i="4"/>
  <c r="X4" i="4"/>
  <c r="T17" i="4"/>
  <c r="T9" i="4"/>
  <c r="L19" i="4"/>
  <c r="L11" i="4"/>
  <c r="L15" i="4"/>
  <c r="L13" i="4"/>
  <c r="L7" i="4"/>
  <c r="L5" i="4"/>
  <c r="P6" i="4"/>
  <c r="H20" i="4"/>
  <c r="D18" i="4"/>
  <c r="D17" i="4"/>
  <c r="D14" i="4"/>
  <c r="D13" i="4"/>
  <c r="H12" i="4"/>
  <c r="D10" i="4"/>
  <c r="D9" i="4"/>
  <c r="H8" i="4"/>
  <c r="D7" i="4"/>
  <c r="D6" i="4"/>
  <c r="D5" i="4"/>
  <c r="L3" i="4"/>
  <c r="P20" i="4"/>
  <c r="P18" i="4"/>
  <c r="P17" i="4"/>
  <c r="P14" i="4"/>
  <c r="P13" i="4"/>
  <c r="P12" i="4"/>
  <c r="P10" i="4"/>
  <c r="P9" i="4"/>
  <c r="T6" i="4"/>
  <c r="P5" i="4"/>
  <c r="P4" i="4"/>
  <c r="H18" i="4"/>
  <c r="H17" i="4"/>
  <c r="H15" i="4"/>
  <c r="H14" i="4"/>
  <c r="H13" i="4"/>
  <c r="H10" i="4"/>
  <c r="H9" i="4"/>
  <c r="H7" i="4"/>
  <c r="H6" i="4"/>
  <c r="H5" i="4"/>
  <c r="P19" i="4"/>
  <c r="P11" i="4"/>
  <c r="P3" i="4"/>
  <c r="D20" i="4"/>
  <c r="H19" i="4"/>
  <c r="L18" i="4"/>
  <c r="L17" i="4"/>
  <c r="D16" i="4"/>
  <c r="L14" i="4"/>
  <c r="D12" i="4"/>
  <c r="H11" i="4"/>
  <c r="L10" i="4"/>
  <c r="L9" i="4"/>
  <c r="D8" i="4"/>
  <c r="L6" i="4"/>
  <c r="D4" i="4"/>
  <c r="D3" i="4"/>
  <c r="M43" i="9" l="1"/>
  <c r="G44" i="9"/>
  <c r="AQ30" i="6"/>
  <c r="AI30" i="6"/>
  <c r="S30" i="6"/>
  <c r="AQ35" i="6"/>
  <c r="AI35" i="6"/>
  <c r="S35" i="6"/>
  <c r="AP36" i="6"/>
  <c r="AA36" i="6"/>
  <c r="K36" i="6"/>
  <c r="AH30" i="6"/>
  <c r="AJ30" i="6" s="1"/>
  <c r="Z30" i="6"/>
  <c r="C30" i="6"/>
  <c r="C25" i="6"/>
  <c r="C6" i="5"/>
  <c r="AP28" i="6"/>
  <c r="AA28" i="6"/>
  <c r="K28" i="6"/>
  <c r="AP32" i="6"/>
  <c r="AA32" i="6"/>
  <c r="K32" i="6"/>
  <c r="R36" i="6"/>
  <c r="J36" i="6"/>
  <c r="B36" i="6"/>
  <c r="S28" i="6"/>
  <c r="AQ28" i="6"/>
  <c r="AI28" i="6"/>
  <c r="AQ29" i="6"/>
  <c r="AI29" i="6"/>
  <c r="S29" i="6"/>
  <c r="B31" i="6"/>
  <c r="R31" i="6"/>
  <c r="J31" i="6"/>
  <c r="B35" i="6"/>
  <c r="R35" i="6"/>
  <c r="T35" i="6" s="1"/>
  <c r="J35" i="6"/>
  <c r="AP35" i="6"/>
  <c r="AR35" i="6" s="1"/>
  <c r="AA35" i="6"/>
  <c r="K35" i="6"/>
  <c r="K26" i="4"/>
  <c r="Q26" i="4" s="1"/>
  <c r="K28" i="4"/>
  <c r="Q28" i="4" s="1"/>
  <c r="K30" i="4"/>
  <c r="Q30" i="4" s="1"/>
  <c r="K36" i="4"/>
  <c r="Q36" i="4" s="1"/>
  <c r="K27" i="4"/>
  <c r="Q27" i="4" s="1"/>
  <c r="K29" i="4"/>
  <c r="Q29" i="4" s="1"/>
  <c r="K25" i="4"/>
  <c r="Q25" i="4" s="1"/>
  <c r="K34" i="4"/>
  <c r="Q34" i="4" s="1"/>
  <c r="K31" i="4"/>
  <c r="Q31" i="4" s="1"/>
  <c r="K32" i="4"/>
  <c r="Q32" i="4" s="1"/>
  <c r="K33" i="4"/>
  <c r="Q33" i="4" s="1"/>
  <c r="K35" i="4"/>
  <c r="Q35" i="4" s="1"/>
  <c r="K37" i="4"/>
  <c r="Q37" i="4" s="1"/>
  <c r="I25" i="4"/>
  <c r="O25" i="4" s="1"/>
  <c r="I27" i="4"/>
  <c r="O27" i="4" s="1"/>
  <c r="I29" i="4"/>
  <c r="O29" i="4" s="1"/>
  <c r="I31" i="4"/>
  <c r="O31" i="4" s="1"/>
  <c r="I32" i="4"/>
  <c r="O32" i="4" s="1"/>
  <c r="I33" i="4"/>
  <c r="O33" i="4" s="1"/>
  <c r="I34" i="4"/>
  <c r="O34" i="4" s="1"/>
  <c r="I35" i="4"/>
  <c r="O35" i="4" s="1"/>
  <c r="I36" i="4"/>
  <c r="O36" i="4" s="1"/>
  <c r="I37" i="4"/>
  <c r="O37" i="4" s="1"/>
  <c r="I26" i="4"/>
  <c r="O26" i="4" s="1"/>
  <c r="I28" i="4"/>
  <c r="O28" i="4" s="1"/>
  <c r="I30" i="4"/>
  <c r="O30" i="4" s="1"/>
  <c r="B24" i="6"/>
  <c r="B5" i="5"/>
  <c r="H26" i="4"/>
  <c r="N26" i="4" s="1"/>
  <c r="H27" i="4"/>
  <c r="N27" i="4" s="1"/>
  <c r="H28" i="4"/>
  <c r="N28" i="4" s="1"/>
  <c r="H29" i="4"/>
  <c r="N29" i="4" s="1"/>
  <c r="H30" i="4"/>
  <c r="N30" i="4" s="1"/>
  <c r="H31" i="4"/>
  <c r="N31" i="4" s="1"/>
  <c r="H32" i="4"/>
  <c r="N32" i="4" s="1"/>
  <c r="H33" i="4"/>
  <c r="N33" i="4" s="1"/>
  <c r="H34" i="4"/>
  <c r="N34" i="4" s="1"/>
  <c r="H35" i="4"/>
  <c r="N35" i="4" s="1"/>
  <c r="H36" i="4"/>
  <c r="N36" i="4" s="1"/>
  <c r="H37" i="4"/>
  <c r="N37" i="4" s="1"/>
  <c r="H25" i="4"/>
  <c r="N25" i="4" s="1"/>
  <c r="E5" i="5"/>
  <c r="E24" i="6"/>
  <c r="B33" i="6"/>
  <c r="R33" i="6"/>
  <c r="J33" i="6"/>
  <c r="AP31" i="6"/>
  <c r="AA31" i="6"/>
  <c r="K31" i="6"/>
  <c r="R32" i="6"/>
  <c r="J32" i="6"/>
  <c r="B32" i="6"/>
  <c r="D24" i="6"/>
  <c r="D5" i="5"/>
  <c r="AH28" i="6"/>
  <c r="Z28" i="6"/>
  <c r="C28" i="6"/>
  <c r="C33" i="6"/>
  <c r="AH33" i="6"/>
  <c r="Z33" i="6"/>
  <c r="C35" i="6"/>
  <c r="AH35" i="6"/>
  <c r="AJ35" i="6" s="1"/>
  <c r="Z35" i="6"/>
  <c r="AB35" i="6" s="1"/>
  <c r="R34" i="6"/>
  <c r="J34" i="6"/>
  <c r="B34" i="6"/>
  <c r="E25" i="6"/>
  <c r="E6" i="5"/>
  <c r="AQ31" i="6"/>
  <c r="AI31" i="6"/>
  <c r="S31" i="6"/>
  <c r="AQ34" i="6"/>
  <c r="AI34" i="6"/>
  <c r="S34" i="6"/>
  <c r="AP33" i="6"/>
  <c r="AA33" i="6"/>
  <c r="K33" i="6"/>
  <c r="D25" i="6"/>
  <c r="D6" i="5"/>
  <c r="C29" i="6"/>
  <c r="AH29" i="6"/>
  <c r="Z29" i="6"/>
  <c r="AH32" i="6"/>
  <c r="Z32" i="6"/>
  <c r="C32" i="6"/>
  <c r="AH34" i="6"/>
  <c r="Z34" i="6"/>
  <c r="C34" i="6"/>
  <c r="AH36" i="6"/>
  <c r="Z36" i="6"/>
  <c r="C36" i="6"/>
  <c r="C24" i="6"/>
  <c r="C5" i="5"/>
  <c r="AP29" i="6"/>
  <c r="AR29" i="6" s="1"/>
  <c r="AA29" i="6"/>
  <c r="K29" i="6"/>
  <c r="AP34" i="6"/>
  <c r="AA34" i="6"/>
  <c r="K34" i="6"/>
  <c r="R30" i="6"/>
  <c r="J30" i="6"/>
  <c r="B30" i="6"/>
  <c r="C31" i="6"/>
  <c r="AH31" i="6"/>
  <c r="Z31" i="6"/>
  <c r="AQ33" i="6"/>
  <c r="AI33" i="6"/>
  <c r="S33" i="6"/>
  <c r="J28" i="6"/>
  <c r="L28" i="6" s="1"/>
  <c r="B28" i="6"/>
  <c r="R28" i="6"/>
  <c r="B29" i="6"/>
  <c r="D29" i="6" s="1"/>
  <c r="R29" i="6"/>
  <c r="T29" i="6" s="1"/>
  <c r="J29" i="6"/>
  <c r="AQ32" i="6"/>
  <c r="AI32" i="6"/>
  <c r="S32" i="6"/>
  <c r="J26" i="4"/>
  <c r="P26" i="4" s="1"/>
  <c r="J27" i="4"/>
  <c r="P27" i="4" s="1"/>
  <c r="J28" i="4"/>
  <c r="P28" i="4" s="1"/>
  <c r="J29" i="4"/>
  <c r="P29" i="4" s="1"/>
  <c r="J30" i="4"/>
  <c r="P30" i="4" s="1"/>
  <c r="J25" i="4"/>
  <c r="P25" i="4" s="1"/>
  <c r="J31" i="4"/>
  <c r="P31" i="4" s="1"/>
  <c r="J32" i="4"/>
  <c r="P32" i="4" s="1"/>
  <c r="J33" i="4"/>
  <c r="P33" i="4" s="1"/>
  <c r="J34" i="4"/>
  <c r="P34" i="4" s="1"/>
  <c r="J35" i="4"/>
  <c r="P35" i="4" s="1"/>
  <c r="J36" i="4"/>
  <c r="P36" i="4" s="1"/>
  <c r="J37" i="4"/>
  <c r="P37" i="4" s="1"/>
  <c r="B6" i="5"/>
  <c r="B25" i="6"/>
  <c r="AP30" i="6"/>
  <c r="AR30" i="6" s="1"/>
  <c r="AA30" i="6"/>
  <c r="K30" i="6"/>
  <c r="AQ36" i="6"/>
  <c r="AI36" i="6"/>
  <c r="S36" i="6"/>
  <c r="G38" i="4"/>
  <c r="M38" i="4" s="1"/>
  <c r="M44" i="9" l="1"/>
  <c r="G45" i="9"/>
  <c r="L36" i="6"/>
  <c r="AB31" i="6"/>
  <c r="AR34" i="6"/>
  <c r="B19" i="5"/>
  <c r="T33" i="6"/>
  <c r="W33" i="6" s="1"/>
  <c r="X33" i="6" s="1"/>
  <c r="AR28" i="6"/>
  <c r="AJ28" i="6"/>
  <c r="AM28" i="6" s="1"/>
  <c r="AN28" i="6" s="1"/>
  <c r="L34" i="6"/>
  <c r="O34" i="6" s="1"/>
  <c r="P34" i="6" s="1"/>
  <c r="L30" i="6"/>
  <c r="O30" i="6" s="1"/>
  <c r="P30" i="6" s="1"/>
  <c r="AJ36" i="6"/>
  <c r="AM36" i="6" s="1"/>
  <c r="AJ29" i="6"/>
  <c r="T30" i="6"/>
  <c r="U30" i="6" s="1"/>
  <c r="AB32" i="6"/>
  <c r="T34" i="6"/>
  <c r="W34" i="6" s="1"/>
  <c r="X34" i="6" s="1"/>
  <c r="D33" i="6"/>
  <c r="AJ31" i="6"/>
  <c r="AM31" i="6" s="1"/>
  <c r="AN31" i="6" s="1"/>
  <c r="J38" i="4"/>
  <c r="P38" i="4" s="1"/>
  <c r="H38" i="4"/>
  <c r="N38" i="4" s="1"/>
  <c r="I38" i="4"/>
  <c r="O38" i="4" s="1"/>
  <c r="K38" i="4"/>
  <c r="Q38" i="4" s="1"/>
  <c r="L35" i="6"/>
  <c r="T31" i="6"/>
  <c r="D36" i="6"/>
  <c r="AU28" i="6"/>
  <c r="AV28" i="6" s="1"/>
  <c r="AS28" i="6"/>
  <c r="AB30" i="6"/>
  <c r="AR36" i="6"/>
  <c r="M34" i="6"/>
  <c r="L31" i="6"/>
  <c r="T28" i="6"/>
  <c r="AB34" i="6"/>
  <c r="AJ32" i="6"/>
  <c r="AR33" i="6"/>
  <c r="AE35" i="6"/>
  <c r="AF35" i="6" s="1"/>
  <c r="AC35" i="6"/>
  <c r="AJ33" i="6"/>
  <c r="L32" i="6"/>
  <c r="AR31" i="6"/>
  <c r="W35" i="6"/>
  <c r="X35" i="6" s="1"/>
  <c r="U35" i="6"/>
  <c r="D31" i="6"/>
  <c r="M36" i="6"/>
  <c r="O36" i="6"/>
  <c r="AR32" i="6"/>
  <c r="AK30" i="6"/>
  <c r="AM30" i="6"/>
  <c r="AN30" i="6" s="1"/>
  <c r="U29" i="6"/>
  <c r="W29" i="6"/>
  <c r="X29" i="6" s="1"/>
  <c r="M28" i="6"/>
  <c r="O28" i="6"/>
  <c r="P28" i="6" s="1"/>
  <c r="AE31" i="6"/>
  <c r="AF31" i="6" s="1"/>
  <c r="AC31" i="6"/>
  <c r="AS34" i="6"/>
  <c r="AU34" i="6"/>
  <c r="AV34" i="6" s="1"/>
  <c r="AU35" i="6"/>
  <c r="AV35" i="6" s="1"/>
  <c r="AS35" i="6"/>
  <c r="AS30" i="6"/>
  <c r="AU30" i="6"/>
  <c r="AV30" i="6" s="1"/>
  <c r="G29" i="6"/>
  <c r="H29" i="6" s="1"/>
  <c r="E29" i="6"/>
  <c r="AB33" i="6"/>
  <c r="AB28" i="6"/>
  <c r="D32" i="6"/>
  <c r="L29" i="6"/>
  <c r="D28" i="6"/>
  <c r="D30" i="6"/>
  <c r="AS29" i="6"/>
  <c r="AU29" i="6"/>
  <c r="AV29" i="6" s="1"/>
  <c r="AB36" i="6"/>
  <c r="AJ34" i="6"/>
  <c r="AB29" i="6"/>
  <c r="D34" i="6"/>
  <c r="AM35" i="6"/>
  <c r="AN35" i="6" s="1"/>
  <c r="AK35" i="6"/>
  <c r="B17" i="5"/>
  <c r="B18" i="5"/>
  <c r="T32" i="6"/>
  <c r="L33" i="6"/>
  <c r="B15" i="5"/>
  <c r="B14" i="5"/>
  <c r="B16" i="5"/>
  <c r="D35" i="6"/>
  <c r="T36" i="6"/>
  <c r="G39" i="4"/>
  <c r="M45" i="9" l="1"/>
  <c r="G46" i="9"/>
  <c r="AK28" i="6"/>
  <c r="AK31" i="6"/>
  <c r="M30" i="6"/>
  <c r="U33" i="6"/>
  <c r="AK36" i="6"/>
  <c r="U34" i="6"/>
  <c r="E33" i="6"/>
  <c r="AM29" i="6"/>
  <c r="AN29" i="6" s="1"/>
  <c r="AC32" i="6"/>
  <c r="AD32" i="6"/>
  <c r="G33" i="6"/>
  <c r="AK29" i="6"/>
  <c r="W30" i="6"/>
  <c r="X30" i="6" s="1"/>
  <c r="AE32" i="6"/>
  <c r="AF32" i="6" s="1"/>
  <c r="M39" i="4"/>
  <c r="K39" i="4"/>
  <c r="Q39" i="4" s="1"/>
  <c r="I39" i="4"/>
  <c r="O39" i="4" s="1"/>
  <c r="H39" i="4"/>
  <c r="N39" i="4" s="1"/>
  <c r="J39" i="4"/>
  <c r="P39" i="4" s="1"/>
  <c r="G31" i="6"/>
  <c r="H31" i="6" s="1"/>
  <c r="E31" i="6"/>
  <c r="M32" i="6"/>
  <c r="O32" i="6"/>
  <c r="P32" i="6" s="1"/>
  <c r="AE34" i="6"/>
  <c r="AF34" i="6" s="1"/>
  <c r="AC34" i="6"/>
  <c r="O31" i="6"/>
  <c r="P31" i="6" s="1"/>
  <c r="M31" i="6"/>
  <c r="G35" i="6"/>
  <c r="H35" i="6" s="1"/>
  <c r="E35" i="6"/>
  <c r="M33" i="6"/>
  <c r="O33" i="6"/>
  <c r="P33" i="6" s="1"/>
  <c r="AK34" i="6"/>
  <c r="AM34" i="6"/>
  <c r="AN34" i="6" s="1"/>
  <c r="G30" i="6"/>
  <c r="E30" i="6"/>
  <c r="AS32" i="6"/>
  <c r="AU32" i="6"/>
  <c r="AV32" i="6" s="1"/>
  <c r="W28" i="6"/>
  <c r="X28" i="6" s="1"/>
  <c r="U28" i="6"/>
  <c r="AS36" i="6"/>
  <c r="AU36" i="6"/>
  <c r="E36" i="6"/>
  <c r="G36" i="6"/>
  <c r="AE29" i="6"/>
  <c r="AF29" i="6" s="1"/>
  <c r="AC29" i="6"/>
  <c r="AE33" i="6"/>
  <c r="AF33" i="6" s="1"/>
  <c r="AC33" i="6"/>
  <c r="U32" i="6"/>
  <c r="W32" i="6"/>
  <c r="X32" i="6" s="1"/>
  <c r="AC36" i="6"/>
  <c r="AE36" i="6"/>
  <c r="G28" i="6"/>
  <c r="E28" i="6"/>
  <c r="E32" i="6"/>
  <c r="G32" i="6"/>
  <c r="H32" i="6" s="1"/>
  <c r="AS33" i="6"/>
  <c r="AU33" i="6"/>
  <c r="AV33" i="6" s="1"/>
  <c r="AE30" i="6"/>
  <c r="AF30" i="6" s="1"/>
  <c r="AC30" i="6"/>
  <c r="W31" i="6"/>
  <c r="X31" i="6" s="1"/>
  <c r="U31" i="6"/>
  <c r="U36" i="6"/>
  <c r="W36" i="6"/>
  <c r="G34" i="6"/>
  <c r="H34" i="6" s="1"/>
  <c r="E34" i="6"/>
  <c r="M29" i="6"/>
  <c r="O29" i="6"/>
  <c r="P29" i="6" s="1"/>
  <c r="AE28" i="6"/>
  <c r="AF28" i="6" s="1"/>
  <c r="AC28" i="6"/>
  <c r="AU31" i="6"/>
  <c r="AV31" i="6" s="1"/>
  <c r="AS31" i="6"/>
  <c r="AK33" i="6"/>
  <c r="AM33" i="6"/>
  <c r="AN33" i="6" s="1"/>
  <c r="AK32" i="6"/>
  <c r="AM32" i="6"/>
  <c r="AN32" i="6" s="1"/>
  <c r="O35" i="6"/>
  <c r="P35" i="6" s="1"/>
  <c r="M35" i="6"/>
  <c r="G40" i="4"/>
  <c r="M46" i="9" l="1"/>
  <c r="G47" i="9"/>
  <c r="N32" i="6"/>
  <c r="AL35" i="6"/>
  <c r="AT33" i="6"/>
  <c r="AD33" i="6"/>
  <c r="AD36" i="6"/>
  <c r="AF36" i="6" s="1"/>
  <c r="AD31" i="6"/>
  <c r="F34" i="6"/>
  <c r="V31" i="6"/>
  <c r="F28" i="6"/>
  <c r="H28" i="6" s="1"/>
  <c r="AD29" i="6"/>
  <c r="AT36" i="6"/>
  <c r="AV36" i="6" s="1"/>
  <c r="AL34" i="6"/>
  <c r="AT35" i="6"/>
  <c r="AD30" i="6"/>
  <c r="V33" i="6"/>
  <c r="N31" i="6"/>
  <c r="F29" i="6"/>
  <c r="F35" i="6"/>
  <c r="AD34" i="6"/>
  <c r="F31" i="6"/>
  <c r="F33" i="6"/>
  <c r="H33" i="6" s="1"/>
  <c r="V34" i="6"/>
  <c r="AT32" i="6"/>
  <c r="F30" i="6"/>
  <c r="H30" i="6" s="1"/>
  <c r="AL32" i="6"/>
  <c r="V36" i="6"/>
  <c r="X36" i="6" s="1"/>
  <c r="F32" i="6"/>
  <c r="F36" i="6"/>
  <c r="H36" i="6" s="1"/>
  <c r="N33" i="6"/>
  <c r="AL30" i="6"/>
  <c r="V32" i="6"/>
  <c r="V28" i="6"/>
  <c r="AT31" i="6"/>
  <c r="AL29" i="6"/>
  <c r="AL28" i="6"/>
  <c r="AD35" i="6"/>
  <c r="V30" i="6"/>
  <c r="N35" i="6"/>
  <c r="AL33" i="6"/>
  <c r="AT28" i="6"/>
  <c r="AT34" i="6"/>
  <c r="N28" i="6"/>
  <c r="AL31" i="6"/>
  <c r="N30" i="6"/>
  <c r="AD28" i="6"/>
  <c r="AT29" i="6"/>
  <c r="V35" i="6"/>
  <c r="AT30" i="6"/>
  <c r="N34" i="6"/>
  <c r="AL36" i="6"/>
  <c r="AN36" i="6" s="1"/>
  <c r="AN46" i="6" s="1"/>
  <c r="AM49" i="6" s="1"/>
  <c r="N29" i="6"/>
  <c r="V29" i="6"/>
  <c r="N36" i="6"/>
  <c r="P36" i="6" s="1"/>
  <c r="P46" i="6" s="1"/>
  <c r="O49" i="6" s="1"/>
  <c r="M40" i="4"/>
  <c r="K40" i="4"/>
  <c r="Q40" i="4" s="1"/>
  <c r="I40" i="4"/>
  <c r="O40" i="4" s="1"/>
  <c r="H40" i="4"/>
  <c r="N40" i="4" s="1"/>
  <c r="J40" i="4"/>
  <c r="P40" i="4" s="1"/>
  <c r="G41" i="4"/>
  <c r="M47" i="9" l="1"/>
  <c r="G48" i="9"/>
  <c r="P52" i="6"/>
  <c r="AF46" i="6"/>
  <c r="AE49" i="6" s="1"/>
  <c r="AF52" i="6"/>
  <c r="AN51" i="6"/>
  <c r="X51" i="6"/>
  <c r="X46" i="6"/>
  <c r="W49" i="6" s="1"/>
  <c r="AV51" i="6"/>
  <c r="AV46" i="6"/>
  <c r="AU49" i="6" s="1"/>
  <c r="M41" i="4"/>
  <c r="K41" i="4"/>
  <c r="Q41" i="4" s="1"/>
  <c r="J41" i="4"/>
  <c r="P41" i="4" s="1"/>
  <c r="I41" i="4"/>
  <c r="O41" i="4" s="1"/>
  <c r="H41" i="4"/>
  <c r="N41" i="4" s="1"/>
  <c r="H46" i="6"/>
  <c r="G49" i="6" s="1"/>
  <c r="G42" i="4"/>
  <c r="G49" i="9" l="1"/>
  <c r="M48" i="9"/>
  <c r="P51" i="6"/>
  <c r="O55" i="6"/>
  <c r="X52" i="6"/>
  <c r="W55" i="6" s="1"/>
  <c r="AN52" i="6"/>
  <c r="AM55" i="6" s="1"/>
  <c r="AV52" i="6"/>
  <c r="AU55" i="6" s="1"/>
  <c r="AF51" i="6"/>
  <c r="AE55" i="6" s="1"/>
  <c r="M42" i="4"/>
  <c r="I42" i="4"/>
  <c r="O42" i="4" s="1"/>
  <c r="H42" i="4"/>
  <c r="N42" i="4" s="1"/>
  <c r="J42" i="4"/>
  <c r="P42" i="4" s="1"/>
  <c r="K42" i="4"/>
  <c r="Q42" i="4" s="1"/>
  <c r="H51" i="6"/>
  <c r="H52" i="6"/>
  <c r="G43" i="4"/>
  <c r="G50" i="9" l="1"/>
  <c r="M49" i="9"/>
  <c r="G55" i="6"/>
  <c r="M43" i="4"/>
  <c r="K43" i="4"/>
  <c r="Q43" i="4" s="1"/>
  <c r="I43" i="4"/>
  <c r="O43" i="4" s="1"/>
  <c r="H43" i="4"/>
  <c r="N43" i="4" s="1"/>
  <c r="J43" i="4"/>
  <c r="P43" i="4" s="1"/>
  <c r="G44" i="4"/>
  <c r="M50" i="9" l="1"/>
  <c r="G51" i="9"/>
  <c r="M44" i="4"/>
  <c r="J44" i="4"/>
  <c r="P44" i="4" s="1"/>
  <c r="K44" i="4"/>
  <c r="Q44" i="4" s="1"/>
  <c r="I44" i="4"/>
  <c r="O44" i="4" s="1"/>
  <c r="H44" i="4"/>
  <c r="N44" i="4" s="1"/>
  <c r="G45" i="4"/>
  <c r="G52" i="9" l="1"/>
  <c r="M51" i="9"/>
  <c r="M45" i="4"/>
  <c r="J45" i="4"/>
  <c r="P45" i="4" s="1"/>
  <c r="I45" i="4"/>
  <c r="O45" i="4" s="1"/>
  <c r="K45" i="4"/>
  <c r="Q45" i="4" s="1"/>
  <c r="H45" i="4"/>
  <c r="N45" i="4" s="1"/>
  <c r="G46" i="4"/>
  <c r="M52" i="9" l="1"/>
  <c r="G53" i="9"/>
  <c r="M46" i="4"/>
  <c r="I46" i="4"/>
  <c r="O46" i="4" s="1"/>
  <c r="H46" i="4"/>
  <c r="N46" i="4" s="1"/>
  <c r="K46" i="4"/>
  <c r="Q46" i="4" s="1"/>
  <c r="J46" i="4"/>
  <c r="P46" i="4" s="1"/>
  <c r="G47" i="4"/>
  <c r="G54" i="9" l="1"/>
  <c r="M53" i="9"/>
  <c r="M47" i="4"/>
  <c r="I47" i="4"/>
  <c r="O47" i="4" s="1"/>
  <c r="H47" i="4"/>
  <c r="N47" i="4" s="1"/>
  <c r="K47" i="4"/>
  <c r="Q47" i="4" s="1"/>
  <c r="J47" i="4"/>
  <c r="P47" i="4" s="1"/>
  <c r="G48" i="4"/>
  <c r="M54" i="9" l="1"/>
  <c r="M48" i="4"/>
  <c r="I48" i="4"/>
  <c r="O48" i="4" s="1"/>
  <c r="H48" i="4"/>
  <c r="N48" i="4" s="1"/>
  <c r="K48" i="4"/>
  <c r="Q48" i="4" s="1"/>
  <c r="J48" i="4"/>
  <c r="P48" i="4" s="1"/>
</calcChain>
</file>

<file path=xl/connections.xml><?xml version="1.0" encoding="utf-8"?>
<connections xmlns="http://schemas.openxmlformats.org/spreadsheetml/2006/main">
  <connection id="1" name="result" type="6" refreshedVersion="6" background="1" saveData="1">
    <textPr codePage="850" sourceFile="C:\Users\Nasheis\Documents\Visual Studio 2015\Projects\ProjetMhO - P-Median\result-3.csv" decimal="," thousands=" " tab="0" semicolon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1" type="6" refreshedVersion="6" background="1" saveData="1">
    <textPr codePage="850" sourceFile="C:\Users\Nasheis\Documents\Visual Studio 2015\Projects\ProjetMhO - P-Median\result - Final.csv" decimal="," thousands=" " tab="0" semicolon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<sst xmlns="http://schemas.openxmlformats.org/spreadsheetml/2006/main" count="541" uniqueCount="108">
  <si>
    <t>NomFichier</t>
  </si>
  <si>
    <t>Initial</t>
  </si>
  <si>
    <t>Descente</t>
  </si>
  <si>
    <t>E1</t>
  </si>
  <si>
    <t>E2</t>
  </si>
  <si>
    <t>E3</t>
  </si>
  <si>
    <t>E4</t>
  </si>
  <si>
    <t>Min</t>
  </si>
  <si>
    <t>Max</t>
  </si>
  <si>
    <t>Moy</t>
  </si>
  <si>
    <t>RS</t>
  </si>
  <si>
    <t>AG</t>
  </si>
  <si>
    <t>pmed1n</t>
  </si>
  <si>
    <t>pmed2n</t>
  </si>
  <si>
    <t>Probleme</t>
  </si>
  <si>
    <t>NbVertice</t>
  </si>
  <si>
    <t>NbCenter</t>
  </si>
  <si>
    <t>FctObj</t>
  </si>
  <si>
    <t>E5</t>
  </si>
  <si>
    <t>pmed3n</t>
  </si>
  <si>
    <t>pmed4n</t>
  </si>
  <si>
    <t>Résultats des heuristiques - Moyenne</t>
  </si>
  <si>
    <t>Problème</t>
  </si>
  <si>
    <t>Aléatoire</t>
  </si>
  <si>
    <t>Recuit Simulé</t>
  </si>
  <si>
    <t>A. Génetique</t>
  </si>
  <si>
    <t>Déviation de l'optimum</t>
  </si>
  <si>
    <t>Moyenne</t>
  </si>
  <si>
    <t>Ecart type</t>
  </si>
  <si>
    <t>Variance</t>
  </si>
  <si>
    <t>Médiane</t>
  </si>
  <si>
    <t>Maximum</t>
  </si>
  <si>
    <t>Minimum</t>
  </si>
  <si>
    <t>Dominance Empirique</t>
  </si>
  <si>
    <t>Dominance</t>
  </si>
  <si>
    <t>pmed6n</t>
  </si>
  <si>
    <t>pmed7n</t>
  </si>
  <si>
    <t>pmed8n</t>
  </si>
  <si>
    <t>pmed9n</t>
  </si>
  <si>
    <t>pmed5n</t>
  </si>
  <si>
    <t>Dominance Stochastique</t>
  </si>
  <si>
    <t>Déviations triées</t>
  </si>
  <si>
    <t>Fréquences cumulées pour chaque niveau de déviation</t>
  </si>
  <si>
    <t>Fréquences/n</t>
  </si>
  <si>
    <t>n=</t>
  </si>
  <si>
    <t>Test paramétrique: Student</t>
  </si>
  <si>
    <t xml:space="preserve">a= </t>
  </si>
  <si>
    <t>Heuristique</t>
  </si>
  <si>
    <t>Bi-latérale</t>
  </si>
  <si>
    <t>H0: m1 = m2</t>
  </si>
  <si>
    <t>Comparaison</t>
  </si>
  <si>
    <t>Z</t>
  </si>
  <si>
    <t>Conclusion</t>
  </si>
  <si>
    <t>Surclassement</t>
  </si>
  <si>
    <t>AG - RS</t>
  </si>
  <si>
    <t>AG - Des</t>
  </si>
  <si>
    <t>RS - Des</t>
  </si>
  <si>
    <t>RS - Aléa</t>
  </si>
  <si>
    <t>Des - Aléa</t>
  </si>
  <si>
    <t>AG - Aléa</t>
  </si>
  <si>
    <t>Test non paramétrique: Wilcoxon signed rank test</t>
  </si>
  <si>
    <t>Di</t>
  </si>
  <si>
    <t>|Di|</t>
  </si>
  <si>
    <t>Ri</t>
  </si>
  <si>
    <t>Sign</t>
  </si>
  <si>
    <t>∑</t>
  </si>
  <si>
    <t>W=</t>
  </si>
  <si>
    <t>n'=</t>
  </si>
  <si>
    <t>ValCr0,95=</t>
  </si>
  <si>
    <t xml:space="preserve">Z= </t>
  </si>
  <si>
    <t>Z0,95=</t>
  </si>
  <si>
    <t>Ddl(2n-2)=</t>
  </si>
  <si>
    <t>H1: m1 ≠ m2</t>
  </si>
  <si>
    <t>student -t0.05, ??=</t>
  </si>
  <si>
    <t>student t0.05, ??=</t>
  </si>
  <si>
    <t>student t0.05, 28=</t>
  </si>
  <si>
    <t>student -t0.05, 28=</t>
  </si>
  <si>
    <t>mw =</t>
  </si>
  <si>
    <t>sw =</t>
  </si>
  <si>
    <t>pmed11n</t>
  </si>
  <si>
    <t>pmed12n</t>
  </si>
  <si>
    <t>pmed13n</t>
  </si>
  <si>
    <t>pmed16n</t>
  </si>
  <si>
    <t>pmed17n</t>
  </si>
  <si>
    <t>pmed18n</t>
  </si>
  <si>
    <t>pmed21n</t>
  </si>
  <si>
    <t>pmed22n</t>
  </si>
  <si>
    <t>pmed23n</t>
  </si>
  <si>
    <t>Max déviation</t>
  </si>
  <si>
    <t>pmed10n</t>
  </si>
  <si>
    <t>pmed14n</t>
  </si>
  <si>
    <t>pmed26n</t>
  </si>
  <si>
    <t>pmed27n</t>
  </si>
  <si>
    <t>pmed31n</t>
  </si>
  <si>
    <t>pmed32n</t>
  </si>
  <si>
    <t>α=</t>
  </si>
  <si>
    <t>Z0,99=</t>
  </si>
  <si>
    <t>Num fichier</t>
  </si>
  <si>
    <t>Nombre de villes</t>
  </si>
  <si>
    <t>Nombre de centre</t>
  </si>
  <si>
    <t xml:space="preserve">Données </t>
  </si>
  <si>
    <t>Données (2)</t>
  </si>
  <si>
    <t>Il y a des résultats pour ce fichier</t>
  </si>
  <si>
    <t>Reset - l1</t>
  </si>
  <si>
    <t>Meilleure S</t>
  </si>
  <si>
    <t>Pire S</t>
  </si>
  <si>
    <t>student t0.05, 46=</t>
  </si>
  <si>
    <t>student -t0.05, 46=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</si>
</sst>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2" applyNumberFormat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3" fontId="0" fillId="0" borderId="0" xfId="0" applyNumberFormat="1"/>
    <xf numFmtId="0" fontId="4" fillId="2" borderId="0" xfId="3"/>
    <xf numFmtId="0" fontId="6" fillId="4" borderId="0" xfId="5"/>
    <xf numFmtId="0" fontId="5" fillId="3" borderId="0" xfId="4"/>
    <xf numFmtId="0" fontId="0" fillId="0" borderId="0" xfId="0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7" fillId="5" borderId="2" xfId="6"/>
    <xf numFmtId="2" fontId="6" fillId="4" borderId="0" xfId="5" applyNumberFormat="1"/>
    <xf numFmtId="0" fontId="1" fillId="10" borderId="0" xfId="11" applyAlignment="1">
      <alignment horizontal="center"/>
    </xf>
    <xf numFmtId="0" fontId="1" fillId="10" borderId="0" xfId="11"/>
    <xf numFmtId="0" fontId="1" fillId="9" borderId="0" xfId="10"/>
    <xf numFmtId="0" fontId="1" fillId="6" borderId="0" xfId="7"/>
    <xf numFmtId="0" fontId="1" fillId="10" borderId="0" xfId="11" applyAlignment="1">
      <alignment horizontal="right"/>
    </xf>
    <xf numFmtId="0" fontId="1" fillId="9" borderId="0" xfId="10" applyAlignment="1">
      <alignment horizontal="center"/>
    </xf>
    <xf numFmtId="0" fontId="10" fillId="10" borderId="0" xfId="11" applyFont="1" applyAlignment="1">
      <alignment horizontal="right"/>
    </xf>
    <xf numFmtId="0" fontId="0" fillId="10" borderId="0" xfId="11" applyFont="1" applyAlignment="1">
      <alignment horizontal="right"/>
    </xf>
    <xf numFmtId="2" fontId="1" fillId="8" borderId="0" xfId="9" applyNumberFormat="1"/>
    <xf numFmtId="0" fontId="0" fillId="10" borderId="0" xfId="11" applyFont="1"/>
    <xf numFmtId="0" fontId="8" fillId="7" borderId="0" xfId="8"/>
    <xf numFmtId="0" fontId="0" fillId="9" borderId="0" xfId="10" applyFont="1"/>
    <xf numFmtId="0" fontId="0" fillId="10" borderId="0" xfId="11" applyFont="1" applyAlignment="1">
      <alignment horizontal="center"/>
    </xf>
    <xf numFmtId="0" fontId="3" fillId="0" borderId="1" xfId="2" applyAlignment="1">
      <alignment horizontal="center"/>
    </xf>
    <xf numFmtId="0" fontId="2" fillId="0" borderId="0" xfId="1" applyAlignment="1">
      <alignment horizontal="center"/>
    </xf>
    <xf numFmtId="0" fontId="0" fillId="0" borderId="0" xfId="0" applyAlignment="1">
      <alignment horizontal="center"/>
    </xf>
    <xf numFmtId="0" fontId="1" fillId="10" borderId="0" xfId="11" applyAlignment="1">
      <alignment horizontal="center"/>
    </xf>
    <xf numFmtId="0" fontId="0" fillId="0" borderId="0" xfId="0"/>
  </cellXfs>
  <cellStyles count="12">
    <cellStyle name="20 % - Accent4" xfId="7" builtinId="42"/>
    <cellStyle name="20 % - Accent5" xfId="9" builtinId="46"/>
    <cellStyle name="40 % - Accent5" xfId="10" builtinId="47"/>
    <cellStyle name="60 % - Accent5" xfId="11" builtinId="48"/>
    <cellStyle name="Accent5" xfId="8" builtinId="45"/>
    <cellStyle name="Entrée" xfId="6" builtinId="20"/>
    <cellStyle name="Insatisfaisant" xfId="4" builtinId="27"/>
    <cellStyle name="Neutre" xfId="5" builtinId="28"/>
    <cellStyle name="Normal" xfId="0" builtinId="0"/>
    <cellStyle name="Satisfaisant" xfId="3" builtinId="26"/>
    <cellStyle name="Titre" xfId="1" builtinId="15"/>
    <cellStyle name="Titre 2" xfId="2" builtinId="17"/>
  </cellStyles>
  <dxfs count="25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66BD3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A66BD3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00B0F0"/>
        </patternFill>
      </fill>
    </dxf>
    <dxf>
      <fill>
        <patternFill>
          <bgColor rgb="FFA66BD3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A66BD3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A66BD3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  <color rgb="FFFF7C80"/>
      <color rgb="FFA66BD3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Dominance Stochastique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'Dom (2)'!$N$30</c:f>
              <c:strCache>
                <c:ptCount val="1"/>
                <c:pt idx="0">
                  <c:v>Aléatoire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'Dom (2)'!$M$31:$M$61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'Dom (2)'!$N$31:$N$61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0.125</c:v>
                </c:pt>
                <c:pt idx="8">
                  <c:v>0.20833333333333334</c:v>
                </c:pt>
                <c:pt idx="9">
                  <c:v>0.29166666666666669</c:v>
                </c:pt>
                <c:pt idx="10">
                  <c:v>0.45833333333333331</c:v>
                </c:pt>
                <c:pt idx="11">
                  <c:v>0.54166666666666663</c:v>
                </c:pt>
                <c:pt idx="12">
                  <c:v>0.625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0.79166666666666663</c:v>
                </c:pt>
                <c:pt idx="16">
                  <c:v>0.875</c:v>
                </c:pt>
                <c:pt idx="17">
                  <c:v>0.875</c:v>
                </c:pt>
                <c:pt idx="18">
                  <c:v>0.875</c:v>
                </c:pt>
                <c:pt idx="19">
                  <c:v>0.875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40-4FCA-BA8F-42B82609F8B0}"/>
            </c:ext>
          </c:extLst>
        </c:ser>
        <c:ser>
          <c:idx val="1"/>
          <c:order val="1"/>
          <c:tx>
            <c:strRef>
              <c:f>'Dom (2)'!$O$30</c:f>
              <c:strCache>
                <c:ptCount val="1"/>
                <c:pt idx="0">
                  <c:v>Descente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'Dom (2)'!$M$31:$M$61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'Dom (2)'!$O$31:$O$61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0.33333333333333331</c:v>
                </c:pt>
                <c:pt idx="4">
                  <c:v>0.625</c:v>
                </c:pt>
                <c:pt idx="5">
                  <c:v>0.70833333333333337</c:v>
                </c:pt>
                <c:pt idx="6">
                  <c:v>0.83333333333333337</c:v>
                </c:pt>
                <c:pt idx="7">
                  <c:v>0.95833333333333337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40-4FCA-BA8F-42B82609F8B0}"/>
            </c:ext>
          </c:extLst>
        </c:ser>
        <c:ser>
          <c:idx val="2"/>
          <c:order val="2"/>
          <c:tx>
            <c:strRef>
              <c:f>'Dom (2)'!$P$30</c:f>
              <c:strCache>
                <c:ptCount val="1"/>
                <c:pt idx="0">
                  <c:v>Recuit Simulé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'Dom (2)'!$M$31:$M$61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'Dom (2)'!$P$31:$P$61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8.3333333333333329E-2</c:v>
                </c:pt>
                <c:pt idx="3">
                  <c:v>0.25</c:v>
                </c:pt>
                <c:pt idx="4">
                  <c:v>0.5</c:v>
                </c:pt>
                <c:pt idx="5">
                  <c:v>0.625</c:v>
                </c:pt>
                <c:pt idx="6">
                  <c:v>0.66666666666666663</c:v>
                </c:pt>
                <c:pt idx="7">
                  <c:v>0.75</c:v>
                </c:pt>
                <c:pt idx="8">
                  <c:v>0.875</c:v>
                </c:pt>
                <c:pt idx="9">
                  <c:v>0.875</c:v>
                </c:pt>
                <c:pt idx="10">
                  <c:v>0.95833333333333337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40-4FCA-BA8F-42B82609F8B0}"/>
            </c:ext>
          </c:extLst>
        </c:ser>
        <c:ser>
          <c:idx val="3"/>
          <c:order val="3"/>
          <c:tx>
            <c:strRef>
              <c:f>'Dom (2)'!$Q$30</c:f>
              <c:strCache>
                <c:ptCount val="1"/>
                <c:pt idx="0">
                  <c:v>A. Génetique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'Dom (2)'!$M$31:$M$61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xVal>
          <c:yVal>
            <c:numRef>
              <c:f>'Dom (2)'!$Q$31:$Q$61</c:f>
              <c:numCache>
                <c:formatCode>0.00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0.20833333333333334</c:v>
                </c:pt>
                <c:pt idx="3">
                  <c:v>0.29166666666666669</c:v>
                </c:pt>
                <c:pt idx="4">
                  <c:v>0.58333333333333337</c:v>
                </c:pt>
                <c:pt idx="5">
                  <c:v>0.70833333333333337</c:v>
                </c:pt>
                <c:pt idx="6">
                  <c:v>0.91666666666666663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40-4FCA-BA8F-42B82609F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60928"/>
        <c:axId val="687260600"/>
      </c:scatterChart>
      <c:valAx>
        <c:axId val="6872609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260600"/>
        <c:crosses val="autoZero"/>
        <c:crossBetween val="midCat"/>
      </c:valAx>
      <c:valAx>
        <c:axId val="6872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2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Dominance Empirique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'Dom (2)'!$T$30</c:f>
              <c:strCache>
                <c:ptCount val="1"/>
                <c:pt idx="0">
                  <c:v>Aléatoire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'Dom (2)'!$S$31:$S$54</c:f>
              <c:strCache>
                <c:ptCount val="24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pmed10n</c:v>
                </c:pt>
                <c:pt idx="10">
                  <c:v>pmed11n</c:v>
                </c:pt>
                <c:pt idx="11">
                  <c:v>pmed12n</c:v>
                </c:pt>
                <c:pt idx="12">
                  <c:v>pmed13n</c:v>
                </c:pt>
                <c:pt idx="13">
                  <c:v>pmed14n</c:v>
                </c:pt>
                <c:pt idx="14">
                  <c:v>pmed16n</c:v>
                </c:pt>
                <c:pt idx="15">
                  <c:v>pmed17n</c:v>
                </c:pt>
                <c:pt idx="16">
                  <c:v>pmed18n</c:v>
                </c:pt>
                <c:pt idx="17">
                  <c:v>pmed21n</c:v>
                </c:pt>
                <c:pt idx="18">
                  <c:v>pmed22n</c:v>
                </c:pt>
                <c:pt idx="19">
                  <c:v>pmed23n</c:v>
                </c:pt>
                <c:pt idx="20">
                  <c:v>pmed26n</c:v>
                </c:pt>
                <c:pt idx="21">
                  <c:v>pmed27n</c:v>
                </c:pt>
                <c:pt idx="22">
                  <c:v>pmed31n</c:v>
                </c:pt>
                <c:pt idx="23">
                  <c:v>pmed32n</c:v>
                </c:pt>
              </c:strCache>
            </c:strRef>
          </c:xVal>
          <c:yVal>
            <c:numRef>
              <c:f>'Dom (2)'!$T$31:$T$54</c:f>
              <c:numCache>
                <c:formatCode>0</c:formatCode>
                <c:ptCount val="24"/>
                <c:pt idx="0">
                  <c:v>15.466575012888811</c:v>
                </c:pt>
                <c:pt idx="1">
                  <c:v>22.941607622770587</c:v>
                </c:pt>
                <c:pt idx="2">
                  <c:v>21.294117647058826</c:v>
                </c:pt>
                <c:pt idx="3">
                  <c:v>31.839156229400135</c:v>
                </c:pt>
                <c:pt idx="4">
                  <c:v>42.952029520295206</c:v>
                </c:pt>
                <c:pt idx="5">
                  <c:v>12.474437627811861</c:v>
                </c:pt>
                <c:pt idx="6">
                  <c:v>19.534718522464924</c:v>
                </c:pt>
                <c:pt idx="7">
                  <c:v>29.898762654668165</c:v>
                </c:pt>
                <c:pt idx="8">
                  <c:v>38.149231894659842</c:v>
                </c:pt>
                <c:pt idx="9">
                  <c:v>58.08764940239044</c:v>
                </c:pt>
                <c:pt idx="10">
                  <c:v>13.877338877338877</c:v>
                </c:pt>
                <c:pt idx="11">
                  <c:v>23.771480253240881</c:v>
                </c:pt>
                <c:pt idx="12">
                  <c:v>28.989483310470966</c:v>
                </c:pt>
                <c:pt idx="13">
                  <c:v>39.319407008086252</c:v>
                </c:pt>
                <c:pt idx="14">
                  <c:v>12.680715510904189</c:v>
                </c:pt>
                <c:pt idx="15">
                  <c:v>19.874267752536078</c:v>
                </c:pt>
                <c:pt idx="16">
                  <c:v>29.798294863797047</c:v>
                </c:pt>
                <c:pt idx="17">
                  <c:v>16.46968702123003</c:v>
                </c:pt>
                <c:pt idx="18">
                  <c:v>19.431169133931693</c:v>
                </c:pt>
                <c:pt idx="19">
                  <c:v>31.392076206971204</c:v>
                </c:pt>
                <c:pt idx="20">
                  <c:v>14.399515982656045</c:v>
                </c:pt>
                <c:pt idx="21">
                  <c:v>18.382087396171904</c:v>
                </c:pt>
                <c:pt idx="22">
                  <c:v>17.459845330160618</c:v>
                </c:pt>
                <c:pt idx="23">
                  <c:v>21.458535011293968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7F-41DA-A38E-0440DC819C04}"/>
            </c:ext>
          </c:extLst>
        </c:ser>
        <c:ser>
          <c:idx val="1"/>
          <c:order val="1"/>
          <c:tx>
            <c:strRef>
              <c:f>'Dom (2)'!$U$30</c:f>
              <c:strCache>
                <c:ptCount val="1"/>
                <c:pt idx="0">
                  <c:v>Descente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'Dom (2)'!$S$31:$S$54</c:f>
              <c:strCache>
                <c:ptCount val="24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pmed10n</c:v>
                </c:pt>
                <c:pt idx="10">
                  <c:v>pmed11n</c:v>
                </c:pt>
                <c:pt idx="11">
                  <c:v>pmed12n</c:v>
                </c:pt>
                <c:pt idx="12">
                  <c:v>pmed13n</c:v>
                </c:pt>
                <c:pt idx="13">
                  <c:v>pmed14n</c:v>
                </c:pt>
                <c:pt idx="14">
                  <c:v>pmed16n</c:v>
                </c:pt>
                <c:pt idx="15">
                  <c:v>pmed17n</c:v>
                </c:pt>
                <c:pt idx="16">
                  <c:v>pmed18n</c:v>
                </c:pt>
                <c:pt idx="17">
                  <c:v>pmed21n</c:v>
                </c:pt>
                <c:pt idx="18">
                  <c:v>pmed22n</c:v>
                </c:pt>
                <c:pt idx="19">
                  <c:v>pmed23n</c:v>
                </c:pt>
                <c:pt idx="20">
                  <c:v>pmed26n</c:v>
                </c:pt>
                <c:pt idx="21">
                  <c:v>pmed27n</c:v>
                </c:pt>
                <c:pt idx="22">
                  <c:v>pmed31n</c:v>
                </c:pt>
                <c:pt idx="23">
                  <c:v>pmed32n</c:v>
                </c:pt>
              </c:strCache>
            </c:strRef>
          </c:xVal>
          <c:yVal>
            <c:numRef>
              <c:f>'Dom (2)'!$U$31:$U$54</c:f>
              <c:numCache>
                <c:formatCode>0</c:formatCode>
                <c:ptCount val="24"/>
                <c:pt idx="0">
                  <c:v>2.4746520020622098</c:v>
                </c:pt>
                <c:pt idx="1">
                  <c:v>5.7903738089420962</c:v>
                </c:pt>
                <c:pt idx="2">
                  <c:v>4.3529411764705879</c:v>
                </c:pt>
                <c:pt idx="3">
                  <c:v>7.3500329597890577</c:v>
                </c:pt>
                <c:pt idx="4">
                  <c:v>10.553505535055351</c:v>
                </c:pt>
                <c:pt idx="5">
                  <c:v>3.1441717791411041</c:v>
                </c:pt>
                <c:pt idx="6">
                  <c:v>7.5830225537204754</c:v>
                </c:pt>
                <c:pt idx="7">
                  <c:v>10.078740157480315</c:v>
                </c:pt>
                <c:pt idx="8">
                  <c:v>13.130943672275055</c:v>
                </c:pt>
                <c:pt idx="9">
                  <c:v>20.398406374501992</c:v>
                </c:pt>
                <c:pt idx="10">
                  <c:v>4.2229729729729728</c:v>
                </c:pt>
                <c:pt idx="11">
                  <c:v>7.808260476334036</c:v>
                </c:pt>
                <c:pt idx="12">
                  <c:v>11.294010059442158</c:v>
                </c:pt>
                <c:pt idx="13">
                  <c:v>15.80188679245283</c:v>
                </c:pt>
                <c:pt idx="14">
                  <c:v>3.9696152903700073</c:v>
                </c:pt>
                <c:pt idx="15">
                  <c:v>7.4439205600800111</c:v>
                </c:pt>
                <c:pt idx="16">
                  <c:v>12.538989394884592</c:v>
                </c:pt>
                <c:pt idx="17">
                  <c:v>6.7410811993871746</c:v>
                </c:pt>
                <c:pt idx="18">
                  <c:v>8.2060846252476978</c:v>
                </c:pt>
                <c:pt idx="19">
                  <c:v>13.076423468283178</c:v>
                </c:pt>
                <c:pt idx="20">
                  <c:v>5.0418473328627611</c:v>
                </c:pt>
                <c:pt idx="21">
                  <c:v>7.0542915613338142</c:v>
                </c:pt>
                <c:pt idx="22">
                  <c:v>5.8596073765615708</c:v>
                </c:pt>
                <c:pt idx="23">
                  <c:v>6.8194041088523187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7F-41DA-A38E-0440DC819C04}"/>
            </c:ext>
          </c:extLst>
        </c:ser>
        <c:ser>
          <c:idx val="2"/>
          <c:order val="2"/>
          <c:tx>
            <c:strRef>
              <c:f>'Dom (2)'!$V$30</c:f>
              <c:strCache>
                <c:ptCount val="1"/>
                <c:pt idx="0">
                  <c:v>Recuit Simulé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'Dom (2)'!$S$31:$S$54</c:f>
              <c:strCache>
                <c:ptCount val="24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pmed10n</c:v>
                </c:pt>
                <c:pt idx="10">
                  <c:v>pmed11n</c:v>
                </c:pt>
                <c:pt idx="11">
                  <c:v>pmed12n</c:v>
                </c:pt>
                <c:pt idx="12">
                  <c:v>pmed13n</c:v>
                </c:pt>
                <c:pt idx="13">
                  <c:v>pmed14n</c:v>
                </c:pt>
                <c:pt idx="14">
                  <c:v>pmed16n</c:v>
                </c:pt>
                <c:pt idx="15">
                  <c:v>pmed17n</c:v>
                </c:pt>
                <c:pt idx="16">
                  <c:v>pmed18n</c:v>
                </c:pt>
                <c:pt idx="17">
                  <c:v>pmed21n</c:v>
                </c:pt>
                <c:pt idx="18">
                  <c:v>pmed22n</c:v>
                </c:pt>
                <c:pt idx="19">
                  <c:v>pmed23n</c:v>
                </c:pt>
                <c:pt idx="20">
                  <c:v>pmed26n</c:v>
                </c:pt>
                <c:pt idx="21">
                  <c:v>pmed27n</c:v>
                </c:pt>
                <c:pt idx="22">
                  <c:v>pmed31n</c:v>
                </c:pt>
                <c:pt idx="23">
                  <c:v>pmed32n</c:v>
                </c:pt>
              </c:strCache>
            </c:strRef>
          </c:xVal>
          <c:yVal>
            <c:numRef>
              <c:f>'Dom (2)'!$V$31:$V$54</c:f>
              <c:numCache>
                <c:formatCode>0</c:formatCode>
                <c:ptCount val="24"/>
                <c:pt idx="0">
                  <c:v>3.8666437532222027</c:v>
                </c:pt>
                <c:pt idx="1">
                  <c:v>7.7204984119227955</c:v>
                </c:pt>
                <c:pt idx="2">
                  <c:v>6.3529411764705879</c:v>
                </c:pt>
                <c:pt idx="3">
                  <c:v>18.655240606460119</c:v>
                </c:pt>
                <c:pt idx="4">
                  <c:v>21.254612546125461</c:v>
                </c:pt>
                <c:pt idx="5">
                  <c:v>2.9652351738241309</c:v>
                </c:pt>
                <c:pt idx="6">
                  <c:v>9.8739122713549996</c:v>
                </c:pt>
                <c:pt idx="7">
                  <c:v>12.260967379077616</c:v>
                </c:pt>
                <c:pt idx="8">
                  <c:v>18.141916605705926</c:v>
                </c:pt>
                <c:pt idx="9">
                  <c:v>29.800796812749002</c:v>
                </c:pt>
                <c:pt idx="10">
                  <c:v>4.8206860706860706</c:v>
                </c:pt>
                <c:pt idx="11">
                  <c:v>7.7027434428700641</c:v>
                </c:pt>
                <c:pt idx="12">
                  <c:v>14.106081390032008</c:v>
                </c:pt>
                <c:pt idx="13">
                  <c:v>14.791105121293802</c:v>
                </c:pt>
                <c:pt idx="14">
                  <c:v>4.4596912521440828</c:v>
                </c:pt>
                <c:pt idx="15">
                  <c:v>7.8582654664952134</c:v>
                </c:pt>
                <c:pt idx="16">
                  <c:v>13.245997088791849</c:v>
                </c:pt>
                <c:pt idx="17">
                  <c:v>6.0625957539943087</c:v>
                </c:pt>
                <c:pt idx="18">
                  <c:v>8.287679216691922</c:v>
                </c:pt>
                <c:pt idx="19">
                  <c:v>15.479541026196147</c:v>
                </c:pt>
                <c:pt idx="20">
                  <c:v>5.2435212261772719</c:v>
                </c:pt>
                <c:pt idx="21">
                  <c:v>7.6802696521006384</c:v>
                </c:pt>
                <c:pt idx="22">
                  <c:v>5.5225064445766403</c:v>
                </c:pt>
                <c:pt idx="23">
                  <c:v>9.0997095837366899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7F-41DA-A38E-0440DC819C04}"/>
            </c:ext>
          </c:extLst>
        </c:ser>
        <c:ser>
          <c:idx val="3"/>
          <c:order val="3"/>
          <c:tx>
            <c:strRef>
              <c:f>'Dom (2)'!$W$30</c:f>
              <c:strCache>
                <c:ptCount val="1"/>
                <c:pt idx="0">
                  <c:v>A. Génetique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'Dom (2)'!$S$31:$S$54</c:f>
              <c:strCache>
                <c:ptCount val="24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pmed10n</c:v>
                </c:pt>
                <c:pt idx="10">
                  <c:v>pmed11n</c:v>
                </c:pt>
                <c:pt idx="11">
                  <c:v>pmed12n</c:v>
                </c:pt>
                <c:pt idx="12">
                  <c:v>pmed13n</c:v>
                </c:pt>
                <c:pt idx="13">
                  <c:v>pmed14n</c:v>
                </c:pt>
                <c:pt idx="14">
                  <c:v>pmed16n</c:v>
                </c:pt>
                <c:pt idx="15">
                  <c:v>pmed17n</c:v>
                </c:pt>
                <c:pt idx="16">
                  <c:v>pmed18n</c:v>
                </c:pt>
                <c:pt idx="17">
                  <c:v>pmed21n</c:v>
                </c:pt>
                <c:pt idx="18">
                  <c:v>pmed22n</c:v>
                </c:pt>
                <c:pt idx="19">
                  <c:v>pmed23n</c:v>
                </c:pt>
                <c:pt idx="20">
                  <c:v>pmed26n</c:v>
                </c:pt>
                <c:pt idx="21">
                  <c:v>pmed27n</c:v>
                </c:pt>
                <c:pt idx="22">
                  <c:v>pmed31n</c:v>
                </c:pt>
                <c:pt idx="23">
                  <c:v>pmed32n</c:v>
                </c:pt>
              </c:strCache>
            </c:strRef>
          </c:xVal>
          <c:yVal>
            <c:numRef>
              <c:f>'Dom (2)'!$W$31:$W$54</c:f>
              <c:numCache>
                <c:formatCode>0</c:formatCode>
                <c:ptCount val="24"/>
                <c:pt idx="0">
                  <c:v>7.2005499226671255</c:v>
                </c:pt>
                <c:pt idx="1">
                  <c:v>5.1795748839482041</c:v>
                </c:pt>
                <c:pt idx="2">
                  <c:v>7.4352941176470591</c:v>
                </c:pt>
                <c:pt idx="3">
                  <c:v>3.9551746868820041</c:v>
                </c:pt>
                <c:pt idx="4">
                  <c:v>2.3616236162361623</c:v>
                </c:pt>
                <c:pt idx="5">
                  <c:v>8.9851738241308787</c:v>
                </c:pt>
                <c:pt idx="6">
                  <c:v>6.2866275972296215</c:v>
                </c:pt>
                <c:pt idx="7">
                  <c:v>6.5016872890888644</c:v>
                </c:pt>
                <c:pt idx="8">
                  <c:v>3.2918800292611556</c:v>
                </c:pt>
                <c:pt idx="9">
                  <c:v>3.1872509960159361</c:v>
                </c:pt>
                <c:pt idx="10">
                  <c:v>8.6148648648648649</c:v>
                </c:pt>
                <c:pt idx="11">
                  <c:v>10.77781127524872</c:v>
                </c:pt>
                <c:pt idx="12">
                  <c:v>6.881572930955647</c:v>
                </c:pt>
                <c:pt idx="13">
                  <c:v>3.8746630727762805</c:v>
                </c:pt>
                <c:pt idx="14">
                  <c:v>9.6054888507718683</c:v>
                </c:pt>
                <c:pt idx="15">
                  <c:v>11.758822688955565</c:v>
                </c:pt>
                <c:pt idx="16">
                  <c:v>5.7184445830734036</c:v>
                </c:pt>
                <c:pt idx="17">
                  <c:v>13.580652221492667</c:v>
                </c:pt>
                <c:pt idx="18">
                  <c:v>12.70544352488635</c:v>
                </c:pt>
                <c:pt idx="19">
                  <c:v>6.668109980515263</c:v>
                </c:pt>
                <c:pt idx="20">
                  <c:v>10.325703337702935</c:v>
                </c:pt>
                <c:pt idx="21">
                  <c:v>11.412062116287467</c:v>
                </c:pt>
                <c:pt idx="22">
                  <c:v>11.976997818758676</c:v>
                </c:pt>
                <c:pt idx="23">
                  <c:v>13.412928901796278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7F-41DA-A38E-0440DC819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8544"/>
        <c:axId val="384977560"/>
      </c:scatterChart>
      <c:valAx>
        <c:axId val="384978544"/>
        <c:scaling>
          <c:orientation val="minMax"/>
          <c:max val="25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out"/>
        <c:minorTickMark val="none"/>
        <c:tickLblPos val="nextTo"/>
        <c:crossAx val="384977560"/>
        <c:crosses val="autoZero"/>
        <c:crossBetween val="midCat"/>
      </c:valAx>
      <c:valAx>
        <c:axId val="384977560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9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Dominance Stochastique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Dom!$N$24</c:f>
              <c:strCache>
                <c:ptCount val="1"/>
                <c:pt idx="0">
                  <c:v>Aléatoire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Dom!$M$25:$M$48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Dom!$N$25:$N$48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  <c:pt idx="8">
                  <c:v>0.16666666666666666</c:v>
                </c:pt>
                <c:pt idx="9">
                  <c:v>0.22222222222222221</c:v>
                </c:pt>
                <c:pt idx="10">
                  <c:v>0.33333333333333331</c:v>
                </c:pt>
                <c:pt idx="11">
                  <c:v>0.44444444444444442</c:v>
                </c:pt>
                <c:pt idx="12">
                  <c:v>0.61111111111111116</c:v>
                </c:pt>
                <c:pt idx="13">
                  <c:v>0.61111111111111116</c:v>
                </c:pt>
                <c:pt idx="14">
                  <c:v>0.66666666666666663</c:v>
                </c:pt>
                <c:pt idx="15">
                  <c:v>0.77777777777777779</c:v>
                </c:pt>
                <c:pt idx="16">
                  <c:v>0.88888888888888884</c:v>
                </c:pt>
                <c:pt idx="17">
                  <c:v>0.88888888888888884</c:v>
                </c:pt>
                <c:pt idx="18">
                  <c:v>0.88888888888888884</c:v>
                </c:pt>
                <c:pt idx="19">
                  <c:v>0.88888888888888884</c:v>
                </c:pt>
                <c:pt idx="20">
                  <c:v>0.94444444444444442</c:v>
                </c:pt>
                <c:pt idx="21">
                  <c:v>0.94444444444444442</c:v>
                </c:pt>
                <c:pt idx="22">
                  <c:v>0.94444444444444442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A9-45A7-AABC-63F132A92B51}"/>
            </c:ext>
          </c:extLst>
        </c:ser>
        <c:ser>
          <c:idx val="1"/>
          <c:order val="1"/>
          <c:tx>
            <c:strRef>
              <c:f>Dom!$O$24</c:f>
              <c:strCache>
                <c:ptCount val="1"/>
                <c:pt idx="0">
                  <c:v>Descente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Dom!$M$25:$M$48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Dom!$O$25:$O$48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5.5555555555555552E-2</c:v>
                </c:pt>
                <c:pt idx="5">
                  <c:v>0.22222222222222221</c:v>
                </c:pt>
                <c:pt idx="6">
                  <c:v>0.3888888888888889</c:v>
                </c:pt>
                <c:pt idx="7">
                  <c:v>0.66666666666666663</c:v>
                </c:pt>
                <c:pt idx="8">
                  <c:v>0.83333333333333337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A9-45A7-AABC-63F132A92B51}"/>
            </c:ext>
          </c:extLst>
        </c:ser>
        <c:ser>
          <c:idx val="2"/>
          <c:order val="2"/>
          <c:tx>
            <c:strRef>
              <c:f>Dom!$P$24</c:f>
              <c:strCache>
                <c:ptCount val="1"/>
                <c:pt idx="0">
                  <c:v>Recuit Simulé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Dom!$M$25:$M$48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Dom!$P$25:$P$48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5.5555555555555552E-2</c:v>
                </c:pt>
                <c:pt idx="3">
                  <c:v>0.33333333333333331</c:v>
                </c:pt>
                <c:pt idx="4">
                  <c:v>0.44444444444444442</c:v>
                </c:pt>
                <c:pt idx="5">
                  <c:v>0.61111111111111116</c:v>
                </c:pt>
                <c:pt idx="6">
                  <c:v>0.77777777777777779</c:v>
                </c:pt>
                <c:pt idx="7">
                  <c:v>0.77777777777777779</c:v>
                </c:pt>
                <c:pt idx="8">
                  <c:v>0.88888888888888884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A9-45A7-AABC-63F132A92B51}"/>
            </c:ext>
          </c:extLst>
        </c:ser>
        <c:ser>
          <c:idx val="3"/>
          <c:order val="3"/>
          <c:tx>
            <c:strRef>
              <c:f>Dom!$Q$24</c:f>
              <c:strCache>
                <c:ptCount val="1"/>
                <c:pt idx="0">
                  <c:v>A. Génetique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Dom!$M$25:$M$48</c:f>
              <c:numCache>
                <c:formatCode>General</c:formatCode>
                <c:ptCount val="24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</c:numCache>
            </c:numRef>
          </c:xVal>
          <c:yVal>
            <c:numRef>
              <c:f>Dom!$Q$25:$Q$48</c:f>
              <c:numCache>
                <c:formatCode>0.00</c:formatCode>
                <c:ptCount val="24"/>
                <c:pt idx="0">
                  <c:v>0</c:v>
                </c:pt>
                <c:pt idx="1">
                  <c:v>5.5555555555555552E-2</c:v>
                </c:pt>
                <c:pt idx="2">
                  <c:v>0.1111111111111111</c:v>
                </c:pt>
                <c:pt idx="3">
                  <c:v>0.27777777777777779</c:v>
                </c:pt>
                <c:pt idx="4">
                  <c:v>0.55555555555555558</c:v>
                </c:pt>
                <c:pt idx="5">
                  <c:v>0.72222222222222221</c:v>
                </c:pt>
                <c:pt idx="6">
                  <c:v>0.94444444444444442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A9-45A7-AABC-63F132A9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260928"/>
        <c:axId val="687260600"/>
      </c:scatterChart>
      <c:valAx>
        <c:axId val="68726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260600"/>
        <c:crosses val="autoZero"/>
        <c:crossBetween val="midCat"/>
      </c:valAx>
      <c:valAx>
        <c:axId val="68726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726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Dominance Empirique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Dom!$T$24</c:f>
              <c:strCache>
                <c:ptCount val="1"/>
                <c:pt idx="0">
                  <c:v>Aléatoire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strRef>
              <c:f>Dom!$S$25:$S$42</c:f>
              <c:strCache>
                <c:ptCount val="18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pmed11n</c:v>
                </c:pt>
                <c:pt idx="10">
                  <c:v>pmed12n</c:v>
                </c:pt>
                <c:pt idx="11">
                  <c:v>pmed13n</c:v>
                </c:pt>
                <c:pt idx="12">
                  <c:v>pmed16n</c:v>
                </c:pt>
                <c:pt idx="13">
                  <c:v>pmed17n</c:v>
                </c:pt>
                <c:pt idx="14">
                  <c:v>pmed18n</c:v>
                </c:pt>
                <c:pt idx="15">
                  <c:v>pmed21n</c:v>
                </c:pt>
                <c:pt idx="16">
                  <c:v>pmed22n</c:v>
                </c:pt>
                <c:pt idx="17">
                  <c:v>pmed23n</c:v>
                </c:pt>
              </c:strCache>
            </c:strRef>
          </c:xVal>
          <c:yVal>
            <c:numRef>
              <c:f>Dom!$T$25:$T$42</c:f>
              <c:numCache>
                <c:formatCode>0.00</c:formatCode>
                <c:ptCount val="18"/>
                <c:pt idx="0">
                  <c:v>32.294715727731933</c:v>
                </c:pt>
                <c:pt idx="1">
                  <c:v>47.758468076243723</c:v>
                </c:pt>
                <c:pt idx="2">
                  <c:v>43.17184185149469</c:v>
                </c:pt>
                <c:pt idx="3">
                  <c:v>58.864021958784058</c:v>
                </c:pt>
                <c:pt idx="4">
                  <c:v>100</c:v>
                </c:pt>
                <c:pt idx="5">
                  <c:v>30.49192899527306</c:v>
                </c:pt>
                <c:pt idx="6">
                  <c:v>50.730004570716545</c:v>
                </c:pt>
                <c:pt idx="7">
                  <c:v>64.965240000737609</c:v>
                </c:pt>
                <c:pt idx="8">
                  <c:v>85.147564968160509</c:v>
                </c:pt>
                <c:pt idx="9">
                  <c:v>30.883618486077495</c:v>
                </c:pt>
                <c:pt idx="10">
                  <c:v>51.899800827332619</c:v>
                </c:pt>
                <c:pt idx="11">
                  <c:v>67.13703178993606</c:v>
                </c:pt>
                <c:pt idx="12">
                  <c:v>37.611522408924202</c:v>
                </c:pt>
                <c:pt idx="13">
                  <c:v>51.859164892408515</c:v>
                </c:pt>
                <c:pt idx="14">
                  <c:v>63.050325721239886</c:v>
                </c:pt>
                <c:pt idx="15">
                  <c:v>41.616165965218201</c:v>
                </c:pt>
                <c:pt idx="16">
                  <c:v>44.871579285292526</c:v>
                </c:pt>
                <c:pt idx="17">
                  <c:v>67.759858602564606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51-478D-844A-62D2D430F89A}"/>
            </c:ext>
          </c:extLst>
        </c:ser>
        <c:ser>
          <c:idx val="1"/>
          <c:order val="1"/>
          <c:tx>
            <c:strRef>
              <c:f>Dom!$U$24</c:f>
              <c:strCache>
                <c:ptCount val="1"/>
                <c:pt idx="0">
                  <c:v>Descente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strRef>
              <c:f>Dom!$S$25:$S$42</c:f>
              <c:strCache>
                <c:ptCount val="18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pmed11n</c:v>
                </c:pt>
                <c:pt idx="10">
                  <c:v>pmed12n</c:v>
                </c:pt>
                <c:pt idx="11">
                  <c:v>pmed13n</c:v>
                </c:pt>
                <c:pt idx="12">
                  <c:v>pmed16n</c:v>
                </c:pt>
                <c:pt idx="13">
                  <c:v>pmed17n</c:v>
                </c:pt>
                <c:pt idx="14">
                  <c:v>pmed18n</c:v>
                </c:pt>
                <c:pt idx="15">
                  <c:v>pmed21n</c:v>
                </c:pt>
                <c:pt idx="16">
                  <c:v>pmed22n</c:v>
                </c:pt>
                <c:pt idx="17">
                  <c:v>pmed23n</c:v>
                </c:pt>
              </c:strCache>
            </c:strRef>
          </c:xVal>
          <c:yVal>
            <c:numRef>
              <c:f>Dom!$U$25:$U$42</c:f>
              <c:numCache>
                <c:formatCode>0.00</c:formatCode>
                <c:ptCount val="18"/>
                <c:pt idx="0">
                  <c:v>18.437763234627099</c:v>
                </c:pt>
                <c:pt idx="1">
                  <c:v>16.335566921533367</c:v>
                </c:pt>
                <c:pt idx="2">
                  <c:v>19.913404050144649</c:v>
                </c:pt>
                <c:pt idx="3">
                  <c:v>25.332029350421994</c:v>
                </c:pt>
                <c:pt idx="4">
                  <c:v>39.508196721311478</c:v>
                </c:pt>
                <c:pt idx="5">
                  <c:v>22.712796272084212</c:v>
                </c:pt>
                <c:pt idx="6">
                  <c:v>34.043541169928758</c:v>
                </c:pt>
                <c:pt idx="7">
                  <c:v>30.683582584963762</c:v>
                </c:pt>
                <c:pt idx="8">
                  <c:v>36.480206746855025</c:v>
                </c:pt>
                <c:pt idx="9">
                  <c:v>22.599881565045497</c:v>
                </c:pt>
                <c:pt idx="10">
                  <c:v>32.211360255415471</c:v>
                </c:pt>
                <c:pt idx="11">
                  <c:v>33.466947011776</c:v>
                </c:pt>
                <c:pt idx="12">
                  <c:v>19.241205747546609</c:v>
                </c:pt>
                <c:pt idx="13">
                  <c:v>30.341102593110488</c:v>
                </c:pt>
                <c:pt idx="14">
                  <c:v>30.485871777302801</c:v>
                </c:pt>
                <c:pt idx="15">
                  <c:v>29.461911886591391</c:v>
                </c:pt>
                <c:pt idx="16">
                  <c:v>30.52717367418343</c:v>
                </c:pt>
                <c:pt idx="17">
                  <c:v>38.80923058358384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1-478D-844A-62D2D430F89A}"/>
            </c:ext>
          </c:extLst>
        </c:ser>
        <c:ser>
          <c:idx val="2"/>
          <c:order val="2"/>
          <c:tx>
            <c:strRef>
              <c:f>Dom!$V$24</c:f>
              <c:strCache>
                <c:ptCount val="1"/>
                <c:pt idx="0">
                  <c:v>Recuit Simulé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strRef>
              <c:f>Dom!$S$25:$S$42</c:f>
              <c:strCache>
                <c:ptCount val="18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pmed11n</c:v>
                </c:pt>
                <c:pt idx="10">
                  <c:v>pmed12n</c:v>
                </c:pt>
                <c:pt idx="11">
                  <c:v>pmed13n</c:v>
                </c:pt>
                <c:pt idx="12">
                  <c:v>pmed16n</c:v>
                </c:pt>
                <c:pt idx="13">
                  <c:v>pmed17n</c:v>
                </c:pt>
                <c:pt idx="14">
                  <c:v>pmed18n</c:v>
                </c:pt>
                <c:pt idx="15">
                  <c:v>pmed21n</c:v>
                </c:pt>
                <c:pt idx="16">
                  <c:v>pmed22n</c:v>
                </c:pt>
                <c:pt idx="17">
                  <c:v>pmed23n</c:v>
                </c:pt>
              </c:strCache>
            </c:strRef>
          </c:xVal>
          <c:yVal>
            <c:numRef>
              <c:f>Dom!$V$25:$V$42</c:f>
              <c:numCache>
                <c:formatCode>0.00</c:formatCode>
                <c:ptCount val="18"/>
                <c:pt idx="0">
                  <c:v>5.4969728898267114</c:v>
                </c:pt>
                <c:pt idx="1">
                  <c:v>12.210971951312317</c:v>
                </c:pt>
                <c:pt idx="2">
                  <c:v>12.439344262295082</c:v>
                </c:pt>
                <c:pt idx="3">
                  <c:v>21.012405848471424</c:v>
                </c:pt>
                <c:pt idx="4">
                  <c:v>39.508196721311478</c:v>
                </c:pt>
                <c:pt idx="5">
                  <c:v>12.009391028864529</c:v>
                </c:pt>
                <c:pt idx="6">
                  <c:v>20.197326858636764</c:v>
                </c:pt>
                <c:pt idx="7">
                  <c:v>22.787807261797195</c:v>
                </c:pt>
                <c:pt idx="8">
                  <c:v>33.961528775468601</c:v>
                </c:pt>
                <c:pt idx="9">
                  <c:v>10.304160560308102</c:v>
                </c:pt>
                <c:pt idx="10">
                  <c:v>23.639522183288275</c:v>
                </c:pt>
                <c:pt idx="11">
                  <c:v>31.994198205491468</c:v>
                </c:pt>
                <c:pt idx="12">
                  <c:v>10.23294676248589</c:v>
                </c:pt>
                <c:pt idx="13">
                  <c:v>17.646080587624926</c:v>
                </c:pt>
                <c:pt idx="14">
                  <c:v>25.866800295893288</c:v>
                </c:pt>
                <c:pt idx="15">
                  <c:v>14.293402796465131</c:v>
                </c:pt>
                <c:pt idx="16">
                  <c:v>19.652353535797477</c:v>
                </c:pt>
                <c:pt idx="17">
                  <c:v>38.80923058358384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1-478D-844A-62D2D430F89A}"/>
            </c:ext>
          </c:extLst>
        </c:ser>
        <c:ser>
          <c:idx val="3"/>
          <c:order val="3"/>
          <c:tx>
            <c:strRef>
              <c:f>Dom!$W$24</c:f>
              <c:strCache>
                <c:ptCount val="1"/>
                <c:pt idx="0">
                  <c:v>A. Génetique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strRef>
              <c:f>Dom!$S$25:$S$42</c:f>
              <c:strCache>
                <c:ptCount val="18"/>
                <c:pt idx="0">
                  <c:v>pmed1n</c:v>
                </c:pt>
                <c:pt idx="1">
                  <c:v>pmed2n</c:v>
                </c:pt>
                <c:pt idx="2">
                  <c:v>pmed3n</c:v>
                </c:pt>
                <c:pt idx="3">
                  <c:v>pmed4n</c:v>
                </c:pt>
                <c:pt idx="4">
                  <c:v>pmed5n</c:v>
                </c:pt>
                <c:pt idx="5">
                  <c:v>pmed6n</c:v>
                </c:pt>
                <c:pt idx="6">
                  <c:v>pmed7n</c:v>
                </c:pt>
                <c:pt idx="7">
                  <c:v>pmed8n</c:v>
                </c:pt>
                <c:pt idx="8">
                  <c:v>pmed9n</c:v>
                </c:pt>
                <c:pt idx="9">
                  <c:v>pmed11n</c:v>
                </c:pt>
                <c:pt idx="10">
                  <c:v>pmed12n</c:v>
                </c:pt>
                <c:pt idx="11">
                  <c:v>pmed13n</c:v>
                </c:pt>
                <c:pt idx="12">
                  <c:v>pmed16n</c:v>
                </c:pt>
                <c:pt idx="13">
                  <c:v>pmed17n</c:v>
                </c:pt>
                <c:pt idx="14">
                  <c:v>pmed18n</c:v>
                </c:pt>
                <c:pt idx="15">
                  <c:v>pmed21n</c:v>
                </c:pt>
                <c:pt idx="16">
                  <c:v>pmed22n</c:v>
                </c:pt>
                <c:pt idx="17">
                  <c:v>pmed23n</c:v>
                </c:pt>
              </c:strCache>
            </c:strRef>
          </c:xVal>
          <c:yVal>
            <c:numRef>
              <c:f>Dom!$W$25:$W$42</c:f>
              <c:numCache>
                <c:formatCode>0.00</c:formatCode>
                <c:ptCount val="18"/>
                <c:pt idx="0">
                  <c:v>18.361416388935059</c:v>
                </c:pt>
                <c:pt idx="1">
                  <c:v>12.156700964862038</c:v>
                </c:pt>
                <c:pt idx="2">
                  <c:v>15.15718418514947</c:v>
                </c:pt>
                <c:pt idx="3">
                  <c:v>12.592800717550816</c:v>
                </c:pt>
                <c:pt idx="4">
                  <c:v>3.9344262295081966</c:v>
                </c:pt>
                <c:pt idx="5">
                  <c:v>18.510928961748633</c:v>
                </c:pt>
                <c:pt idx="6">
                  <c:v>15.818609512330745</c:v>
                </c:pt>
                <c:pt idx="7">
                  <c:v>16.341256523262462</c:v>
                </c:pt>
                <c:pt idx="8">
                  <c:v>7.9622722966409638</c:v>
                </c:pt>
                <c:pt idx="9">
                  <c:v>19.655835690671758</c:v>
                </c:pt>
                <c:pt idx="10">
                  <c:v>24.811453169711914</c:v>
                </c:pt>
                <c:pt idx="11">
                  <c:v>13.559445906136858</c:v>
                </c:pt>
                <c:pt idx="12">
                  <c:v>25.908950313528109</c:v>
                </c:pt>
                <c:pt idx="13">
                  <c:v>27.516460196889955</c:v>
                </c:pt>
                <c:pt idx="14">
                  <c:v>12.979590862760739</c:v>
                </c:pt>
                <c:pt idx="15">
                  <c:v>25.839944171160603</c:v>
                </c:pt>
                <c:pt idx="16">
                  <c:v>24.908516602684021</c:v>
                </c:pt>
                <c:pt idx="17">
                  <c:v>15.292856661189175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51-478D-844A-62D2D430F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978544"/>
        <c:axId val="384977560"/>
      </c:scatterChart>
      <c:valAx>
        <c:axId val="3849785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low"/>
        <c:crossAx val="384977560"/>
        <c:crosses val="autoZero"/>
        <c:crossBetween val="midCat"/>
      </c:valAx>
      <c:valAx>
        <c:axId val="384977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497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526675</xdr:colOff>
      <xdr:row>63</xdr:row>
      <xdr:rowOff>96368</xdr:rowOff>
    </xdr:from>
    <xdr:to>
      <xdr:col>10</xdr:col>
      <xdr:colOff>862854</xdr:colOff>
      <xdr:row>91</xdr:row>
      <xdr:rowOff>56029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934FB8-BB97-4021-9B90-AF6E0A858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886065</xdr:colOff>
      <xdr:row>63</xdr:row>
      <xdr:rowOff>49946</xdr:rowOff>
    </xdr:from>
    <xdr:to>
      <xdr:col>23</xdr:col>
      <xdr:colOff>188100</xdr:colOff>
      <xdr:row>91</xdr:row>
      <xdr:rowOff>88046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A40E89F-5647-4958-B658-AE0BAEEFA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627527</xdr:colOff>
      <xdr:row>50</xdr:row>
      <xdr:rowOff>107575</xdr:rowOff>
    </xdr:from>
    <xdr:to>
      <xdr:col>11</xdr:col>
      <xdr:colOff>89647</xdr:colOff>
      <xdr:row>78</xdr:row>
      <xdr:rowOff>67236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DBC1366-7CE1-4CBA-A4EC-6BA8DB002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773206</xdr:colOff>
      <xdr:row>49</xdr:row>
      <xdr:rowOff>186018</xdr:rowOff>
    </xdr:from>
    <xdr:to>
      <xdr:col>22</xdr:col>
      <xdr:colOff>784412</xdr:colOff>
      <xdr:row>78</xdr:row>
      <xdr:rowOff>33618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240E6C4-C43B-4CA8-B68A-F34B6E239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Personnalisé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92D050"/>
      </a:accent2>
      <a:accent3>
        <a:srgbClr val="CC66FF"/>
      </a:accent3>
      <a:accent4>
        <a:srgbClr val="00B0F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zoomScaleNormal="100" workbookViewId="0">
      <selection activeCell="A15" sqref="A15:XFD15"/>
    </sheetView>
  </sheetViews>
  <sheetFormatPr baseColWidth="10" defaultRowHeight="15" x14ac:dyDescent="0.25"/>
  <cols>
    <col min="1" max="1" width="11.42578125" customWidth="1"/>
    <col min="2" max="2" width="16.28515625" bestFit="1" customWidth="1"/>
    <col min="3" max="3" width="17.28515625" bestFit="1" customWidth="1"/>
  </cols>
  <sheetData>
    <row r="1" spans="1:8" x14ac:dyDescent="0.25">
      <c r="A1" t="s">
        <v>97</v>
      </c>
      <c r="B1" t="s">
        <v>98</v>
      </c>
      <c r="C1" t="s">
        <v>99</v>
      </c>
      <c r="D1" t="s">
        <v>100</v>
      </c>
      <c r="E1" t="s">
        <v>101</v>
      </c>
    </row>
    <row r="2" spans="1:8" x14ac:dyDescent="0.25">
      <c r="A2" s="4">
        <v>1</v>
      </c>
      <c r="B2">
        <v>100</v>
      </c>
      <c r="C2">
        <v>5</v>
      </c>
      <c r="D2" s="4"/>
      <c r="E2" s="4"/>
    </row>
    <row r="3" spans="1:8" x14ac:dyDescent="0.25">
      <c r="A3" s="4">
        <f>A2+1</f>
        <v>2</v>
      </c>
      <c r="B3">
        <v>100</v>
      </c>
      <c r="C3">
        <v>10</v>
      </c>
      <c r="D3" s="4"/>
      <c r="E3" s="4"/>
      <c r="G3" s="4"/>
      <c r="H3" t="s">
        <v>102</v>
      </c>
    </row>
    <row r="4" spans="1:8" x14ac:dyDescent="0.25">
      <c r="A4" s="4">
        <f t="shared" ref="A4:A41" si="0">A3+1</f>
        <v>3</v>
      </c>
      <c r="C4">
        <v>10</v>
      </c>
      <c r="D4" s="4"/>
      <c r="E4" s="4"/>
    </row>
    <row r="5" spans="1:8" x14ac:dyDescent="0.25">
      <c r="A5" s="4">
        <f t="shared" si="0"/>
        <v>4</v>
      </c>
      <c r="C5">
        <v>20</v>
      </c>
      <c r="D5" s="4"/>
      <c r="E5" s="4"/>
    </row>
    <row r="6" spans="1:8" x14ac:dyDescent="0.25">
      <c r="A6" s="4">
        <f t="shared" si="0"/>
        <v>5</v>
      </c>
      <c r="C6">
        <v>33</v>
      </c>
      <c r="D6" s="4"/>
      <c r="E6" s="4"/>
    </row>
    <row r="7" spans="1:8" x14ac:dyDescent="0.25">
      <c r="A7" s="4">
        <f t="shared" si="0"/>
        <v>6</v>
      </c>
      <c r="B7">
        <v>200</v>
      </c>
      <c r="C7">
        <v>5</v>
      </c>
      <c r="D7" s="4"/>
      <c r="E7" s="4"/>
    </row>
    <row r="8" spans="1:8" x14ac:dyDescent="0.25">
      <c r="A8" s="4">
        <f t="shared" si="0"/>
        <v>7</v>
      </c>
      <c r="C8">
        <v>10</v>
      </c>
      <c r="D8" s="4"/>
      <c r="E8" s="4"/>
    </row>
    <row r="9" spans="1:8" x14ac:dyDescent="0.25">
      <c r="A9" s="4">
        <f t="shared" si="0"/>
        <v>8</v>
      </c>
      <c r="C9">
        <v>20</v>
      </c>
      <c r="D9" s="4"/>
      <c r="E9" s="4"/>
    </row>
    <row r="10" spans="1:8" x14ac:dyDescent="0.25">
      <c r="A10" s="4">
        <f t="shared" si="0"/>
        <v>9</v>
      </c>
      <c r="C10">
        <v>40</v>
      </c>
      <c r="D10" s="4"/>
      <c r="E10" s="4"/>
    </row>
    <row r="11" spans="1:8" x14ac:dyDescent="0.25">
      <c r="A11" s="5">
        <f t="shared" si="0"/>
        <v>10</v>
      </c>
      <c r="C11">
        <v>67</v>
      </c>
      <c r="E11" s="4"/>
    </row>
    <row r="12" spans="1:8" x14ac:dyDescent="0.25">
      <c r="A12" s="4">
        <f t="shared" si="0"/>
        <v>11</v>
      </c>
      <c r="B12">
        <v>300</v>
      </c>
      <c r="C12">
        <v>5</v>
      </c>
      <c r="D12" s="4"/>
      <c r="E12" s="4"/>
    </row>
    <row r="13" spans="1:8" x14ac:dyDescent="0.25">
      <c r="A13" s="4">
        <f t="shared" si="0"/>
        <v>12</v>
      </c>
      <c r="C13">
        <v>10</v>
      </c>
      <c r="D13" s="4"/>
      <c r="E13" s="4"/>
    </row>
    <row r="14" spans="1:8" x14ac:dyDescent="0.25">
      <c r="A14" s="4">
        <f t="shared" si="0"/>
        <v>13</v>
      </c>
      <c r="C14">
        <v>30</v>
      </c>
      <c r="D14" s="4"/>
      <c r="E14" s="4"/>
    </row>
    <row r="15" spans="1:8" x14ac:dyDescent="0.25">
      <c r="A15" s="5">
        <f t="shared" si="0"/>
        <v>14</v>
      </c>
      <c r="C15">
        <v>60</v>
      </c>
      <c r="E15" s="4"/>
    </row>
    <row r="16" spans="1:8" x14ac:dyDescent="0.25">
      <c r="A16" s="6">
        <f t="shared" si="0"/>
        <v>15</v>
      </c>
      <c r="C16">
        <v>100</v>
      </c>
    </row>
    <row r="17" spans="1:5" x14ac:dyDescent="0.25">
      <c r="A17" s="4">
        <f t="shared" si="0"/>
        <v>16</v>
      </c>
      <c r="B17">
        <v>400</v>
      </c>
      <c r="C17">
        <v>5</v>
      </c>
      <c r="D17" s="4"/>
      <c r="E17" s="4"/>
    </row>
    <row r="18" spans="1:5" x14ac:dyDescent="0.25">
      <c r="A18" s="4">
        <f t="shared" si="0"/>
        <v>17</v>
      </c>
      <c r="C18">
        <v>10</v>
      </c>
      <c r="D18" s="4"/>
      <c r="E18" s="4"/>
    </row>
    <row r="19" spans="1:5" x14ac:dyDescent="0.25">
      <c r="A19" s="4">
        <f t="shared" si="0"/>
        <v>18</v>
      </c>
      <c r="C19">
        <v>40</v>
      </c>
      <c r="D19" s="4"/>
      <c r="E19" s="4"/>
    </row>
    <row r="20" spans="1:5" x14ac:dyDescent="0.25">
      <c r="A20" s="6">
        <f t="shared" si="0"/>
        <v>19</v>
      </c>
      <c r="C20">
        <v>80</v>
      </c>
    </row>
    <row r="21" spans="1:5" x14ac:dyDescent="0.25">
      <c r="A21" s="6">
        <f t="shared" si="0"/>
        <v>20</v>
      </c>
      <c r="C21">
        <v>133</v>
      </c>
    </row>
    <row r="22" spans="1:5" x14ac:dyDescent="0.25">
      <c r="A22" s="4">
        <f t="shared" si="0"/>
        <v>21</v>
      </c>
      <c r="B22">
        <v>500</v>
      </c>
      <c r="C22">
        <v>5</v>
      </c>
      <c r="D22" s="4"/>
      <c r="E22" s="4"/>
    </row>
    <row r="23" spans="1:5" x14ac:dyDescent="0.25">
      <c r="A23" s="4">
        <f t="shared" si="0"/>
        <v>22</v>
      </c>
      <c r="C23">
        <v>10</v>
      </c>
      <c r="D23" s="4"/>
      <c r="E23" s="4"/>
    </row>
    <row r="24" spans="1:5" x14ac:dyDescent="0.25">
      <c r="A24" s="4">
        <f t="shared" si="0"/>
        <v>23</v>
      </c>
      <c r="C24">
        <v>50</v>
      </c>
      <c r="D24" s="4"/>
      <c r="E24" s="4"/>
    </row>
    <row r="25" spans="1:5" x14ac:dyDescent="0.25">
      <c r="A25" s="6">
        <f t="shared" si="0"/>
        <v>24</v>
      </c>
      <c r="C25">
        <v>100</v>
      </c>
    </row>
    <row r="26" spans="1:5" x14ac:dyDescent="0.25">
      <c r="A26" s="6">
        <f t="shared" si="0"/>
        <v>25</v>
      </c>
      <c r="C26">
        <v>167</v>
      </c>
    </row>
    <row r="27" spans="1:5" x14ac:dyDescent="0.25">
      <c r="A27" s="5">
        <f t="shared" si="0"/>
        <v>26</v>
      </c>
      <c r="B27">
        <v>600</v>
      </c>
      <c r="C27">
        <v>5</v>
      </c>
      <c r="E27" s="4"/>
    </row>
    <row r="28" spans="1:5" x14ac:dyDescent="0.25">
      <c r="A28" s="5">
        <f t="shared" si="0"/>
        <v>27</v>
      </c>
      <c r="C28">
        <v>10</v>
      </c>
      <c r="E28" s="4"/>
    </row>
    <row r="29" spans="1:5" x14ac:dyDescent="0.25">
      <c r="A29" s="6">
        <f t="shared" si="0"/>
        <v>28</v>
      </c>
      <c r="C29">
        <v>60</v>
      </c>
    </row>
    <row r="30" spans="1:5" x14ac:dyDescent="0.25">
      <c r="A30" s="6">
        <f t="shared" si="0"/>
        <v>29</v>
      </c>
      <c r="C30">
        <v>120</v>
      </c>
    </row>
    <row r="31" spans="1:5" x14ac:dyDescent="0.25">
      <c r="A31" s="6">
        <f t="shared" si="0"/>
        <v>30</v>
      </c>
      <c r="C31">
        <v>200</v>
      </c>
    </row>
    <row r="32" spans="1:5" x14ac:dyDescent="0.25">
      <c r="A32" s="5">
        <f t="shared" si="0"/>
        <v>31</v>
      </c>
      <c r="B32">
        <v>700</v>
      </c>
      <c r="C32">
        <v>5</v>
      </c>
      <c r="E32" s="4"/>
    </row>
    <row r="33" spans="1:5" x14ac:dyDescent="0.25">
      <c r="A33" s="5">
        <f t="shared" si="0"/>
        <v>32</v>
      </c>
      <c r="C33">
        <v>10</v>
      </c>
      <c r="E33" s="4"/>
    </row>
    <row r="34" spans="1:5" x14ac:dyDescent="0.25">
      <c r="A34" s="6">
        <f t="shared" si="0"/>
        <v>33</v>
      </c>
      <c r="C34">
        <v>70</v>
      </c>
    </row>
    <row r="35" spans="1:5" x14ac:dyDescent="0.25">
      <c r="A35" s="6">
        <f t="shared" si="0"/>
        <v>34</v>
      </c>
      <c r="C35">
        <v>140</v>
      </c>
    </row>
    <row r="36" spans="1:5" x14ac:dyDescent="0.25">
      <c r="A36" s="6">
        <f t="shared" si="0"/>
        <v>35</v>
      </c>
      <c r="B36">
        <v>800</v>
      </c>
      <c r="C36">
        <v>5</v>
      </c>
    </row>
    <row r="37" spans="1:5" x14ac:dyDescent="0.25">
      <c r="A37" s="6">
        <f t="shared" si="0"/>
        <v>36</v>
      </c>
      <c r="C37">
        <v>10</v>
      </c>
    </row>
    <row r="38" spans="1:5" x14ac:dyDescent="0.25">
      <c r="A38" s="6">
        <f t="shared" si="0"/>
        <v>37</v>
      </c>
      <c r="C38">
        <v>80</v>
      </c>
    </row>
    <row r="39" spans="1:5" x14ac:dyDescent="0.25">
      <c r="A39" s="6">
        <f t="shared" si="0"/>
        <v>38</v>
      </c>
      <c r="B39">
        <v>900</v>
      </c>
      <c r="C39">
        <v>5</v>
      </c>
    </row>
    <row r="40" spans="1:5" x14ac:dyDescent="0.25">
      <c r="A40" s="6">
        <f t="shared" si="0"/>
        <v>39</v>
      </c>
      <c r="C40">
        <v>10</v>
      </c>
    </row>
    <row r="41" spans="1:5" x14ac:dyDescent="0.25">
      <c r="A41" s="6">
        <f t="shared" si="0"/>
        <v>40</v>
      </c>
      <c r="B41" s="3"/>
      <c r="C41">
        <v>90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B14" sqref="B14"/>
    </sheetView>
  </sheetViews>
  <sheetFormatPr baseColWidth="10" defaultRowHeight="15" x14ac:dyDescent="0.25"/>
  <cols>
    <col min="1" max="1" width="17.42578125" bestFit="1" customWidth="1"/>
    <col min="2" max="2" width="11.5703125" bestFit="1" customWidth="1"/>
    <col min="3" max="3" width="17.42578125" bestFit="1" customWidth="1"/>
    <col min="4" max="4" width="16.7109375" bestFit="1" customWidth="1"/>
    <col min="5" max="5" width="13" bestFit="1" customWidth="1"/>
    <col min="6" max="6" width="13.85546875" bestFit="1" customWidth="1"/>
  </cols>
  <sheetData>
    <row r="1" spans="1:6" ht="23.25" x14ac:dyDescent="0.35">
      <c r="A1" s="27" t="s">
        <v>45</v>
      </c>
      <c r="B1" s="27"/>
      <c r="C1" s="27"/>
      <c r="D1" s="27"/>
      <c r="E1" s="27"/>
      <c r="F1" s="27"/>
    </row>
    <row r="2" spans="1:6" x14ac:dyDescent="0.25">
      <c r="A2" s="17" t="s">
        <v>46</v>
      </c>
      <c r="B2" s="15">
        <f>Résultats!I3</f>
        <v>0.05</v>
      </c>
      <c r="D2" s="17" t="s">
        <v>71</v>
      </c>
      <c r="E2" s="15">
        <f>2*Résultats!I2-2</f>
        <v>34</v>
      </c>
    </row>
    <row r="4" spans="1:6" x14ac:dyDescent="0.25">
      <c r="A4" s="14" t="s">
        <v>47</v>
      </c>
      <c r="B4" s="7" t="s">
        <v>23</v>
      </c>
      <c r="C4" s="7" t="s">
        <v>2</v>
      </c>
      <c r="D4" s="7" t="s">
        <v>24</v>
      </c>
      <c r="E4" s="7" t="s">
        <v>25</v>
      </c>
    </row>
    <row r="5" spans="1:6" x14ac:dyDescent="0.25">
      <c r="A5" s="15" t="s">
        <v>27</v>
      </c>
      <c r="B5" s="1">
        <f>Résultats!C42</f>
        <v>24.262765109395783</v>
      </c>
      <c r="C5" s="1">
        <f>Résultats!D42</f>
        <v>12.770027921661329</v>
      </c>
      <c r="D5" s="1">
        <f>Résultats!E42</f>
        <v>9.3053797079312304</v>
      </c>
      <c r="E5" s="1">
        <f>Résultats!F42</f>
        <v>7.7859071794333783</v>
      </c>
    </row>
    <row r="6" spans="1:6" x14ac:dyDescent="0.25">
      <c r="A6" s="15" t="s">
        <v>28</v>
      </c>
      <c r="B6" s="1">
        <f>Résultats!C43</f>
        <v>8.3959320423981065</v>
      </c>
      <c r="C6" s="1">
        <f>Résultats!D43</f>
        <v>3.209671813260897</v>
      </c>
      <c r="D6" s="1">
        <f>Résultats!E43</f>
        <v>4.5560849312574669</v>
      </c>
      <c r="E6" s="1">
        <f>Résultats!F43</f>
        <v>2.9555065393639364</v>
      </c>
    </row>
    <row r="7" spans="1:6" x14ac:dyDescent="0.25">
      <c r="A7" s="15" t="s">
        <v>29</v>
      </c>
      <c r="B7" s="1">
        <f>Résultats!C44</f>
        <v>66.575470701646822</v>
      </c>
      <c r="C7" s="1">
        <f>Résultats!D44</f>
        <v>9.7296601961280871</v>
      </c>
      <c r="D7" s="1">
        <f>Résultats!E44</f>
        <v>19.604692684118511</v>
      </c>
      <c r="E7" s="1">
        <f>Résultats!F44</f>
        <v>8.2497400762106032</v>
      </c>
    </row>
    <row r="9" spans="1:6" x14ac:dyDescent="0.25">
      <c r="A9" s="14" t="s">
        <v>48</v>
      </c>
      <c r="B9" s="14" t="s">
        <v>49</v>
      </c>
      <c r="C9" s="14" t="s">
        <v>72</v>
      </c>
    </row>
    <row r="10" spans="1:6" x14ac:dyDescent="0.25">
      <c r="A10" s="15" t="s">
        <v>75</v>
      </c>
      <c r="B10" s="11">
        <v>2.0322</v>
      </c>
    </row>
    <row r="11" spans="1:6" x14ac:dyDescent="0.25">
      <c r="A11" s="15" t="s">
        <v>76</v>
      </c>
      <c r="B11">
        <f>-B10</f>
        <v>-2.0322</v>
      </c>
    </row>
    <row r="13" spans="1:6" x14ac:dyDescent="0.25">
      <c r="A13" s="13" t="s">
        <v>50</v>
      </c>
      <c r="B13" s="13" t="s">
        <v>51</v>
      </c>
      <c r="C13" s="13" t="s">
        <v>73</v>
      </c>
      <c r="D13" s="13" t="s">
        <v>74</v>
      </c>
      <c r="E13" s="13" t="s">
        <v>52</v>
      </c>
      <c r="F13" s="13" t="s">
        <v>53</v>
      </c>
    </row>
    <row r="14" spans="1:6" x14ac:dyDescent="0.25">
      <c r="A14" s="18" t="s">
        <v>54</v>
      </c>
      <c r="B14" s="10">
        <f>($E$5-$D$5)/SQRT(($E$7+$D$7)/Résultats!$I$2)</f>
        <v>-1.2214675836710387</v>
      </c>
      <c r="C14">
        <f>$B$11</f>
        <v>-2.0322</v>
      </c>
      <c r="D14">
        <f>$B$10</f>
        <v>2.0322</v>
      </c>
      <c r="E14" s="7" t="str">
        <f>IF(AND($B14&gt;$C14,$B14&lt;$D14),"H0 accepté","H0 rejeté")</f>
        <v>H0 accepté</v>
      </c>
      <c r="F14" s="7"/>
    </row>
    <row r="15" spans="1:6" x14ac:dyDescent="0.25">
      <c r="A15" s="18" t="s">
        <v>55</v>
      </c>
      <c r="B15" s="10">
        <f>($E$5-$C$5)/SQRT(($E$7+$C$7)/Résultats!$I$2)</f>
        <v>-4.9869751794301989</v>
      </c>
      <c r="C15">
        <f t="shared" ref="C15:C19" si="0">$B$11</f>
        <v>-2.0322</v>
      </c>
      <c r="D15">
        <f t="shared" ref="D15:D19" si="1">$B$10</f>
        <v>2.0322</v>
      </c>
      <c r="E15" s="7" t="str">
        <f t="shared" ref="E15:E19" si="2">IF(AND($B15&gt;$C15,$B15&lt;$D15),"H0 accepté","H0 rejeté")</f>
        <v>H0 rejeté</v>
      </c>
      <c r="F15" s="7" t="s">
        <v>25</v>
      </c>
    </row>
    <row r="16" spans="1:6" x14ac:dyDescent="0.25">
      <c r="A16" s="18" t="s">
        <v>59</v>
      </c>
      <c r="B16" s="10">
        <f>($E$5-$B$5)/SQRT(($E$7+$B$7)/Résultats!$I$2)</f>
        <v>-8.0814013372428022</v>
      </c>
      <c r="C16">
        <f t="shared" si="0"/>
        <v>-2.0322</v>
      </c>
      <c r="D16">
        <f t="shared" si="1"/>
        <v>2.0322</v>
      </c>
      <c r="E16" s="7" t="str">
        <f t="shared" si="2"/>
        <v>H0 rejeté</v>
      </c>
      <c r="F16" s="7" t="s">
        <v>25</v>
      </c>
    </row>
    <row r="17" spans="1:6" x14ac:dyDescent="0.25">
      <c r="A17" s="18" t="s">
        <v>56</v>
      </c>
      <c r="B17" s="10">
        <f>($D$5-$C$5)/SQRT(($D$7+$C$7)/Résultats!$I$2)</f>
        <v>-2.713983113980325</v>
      </c>
      <c r="C17">
        <f t="shared" si="0"/>
        <v>-2.0322</v>
      </c>
      <c r="D17">
        <f t="shared" si="1"/>
        <v>2.0322</v>
      </c>
      <c r="E17" s="7" t="str">
        <f t="shared" si="2"/>
        <v>H0 rejeté</v>
      </c>
      <c r="F17" s="7" t="s">
        <v>24</v>
      </c>
    </row>
    <row r="18" spans="1:6" x14ac:dyDescent="0.25">
      <c r="A18" s="18" t="s">
        <v>57</v>
      </c>
      <c r="B18" s="10">
        <f>($D$5-$B$5)/SQRT(($D$7+$B$7)/Résultats!$I$2)</f>
        <v>-6.8357831949883279</v>
      </c>
      <c r="C18">
        <f t="shared" si="0"/>
        <v>-2.0322</v>
      </c>
      <c r="D18">
        <f t="shared" si="1"/>
        <v>2.0322</v>
      </c>
      <c r="E18" s="7" t="str">
        <f t="shared" si="2"/>
        <v>H0 rejeté</v>
      </c>
      <c r="F18" s="7" t="s">
        <v>24</v>
      </c>
    </row>
    <row r="19" spans="1:6" x14ac:dyDescent="0.25">
      <c r="A19" s="18" t="s">
        <v>58</v>
      </c>
      <c r="B19" s="10">
        <f>($C$5-$B$5)/SQRT(($C$7+$B$7)/Résultats!$I$2)</f>
        <v>-5.5819103515750976</v>
      </c>
      <c r="C19">
        <f t="shared" si="0"/>
        <v>-2.0322</v>
      </c>
      <c r="D19">
        <f t="shared" si="1"/>
        <v>2.0322</v>
      </c>
      <c r="E19" s="7" t="str">
        <f t="shared" si="2"/>
        <v>H0 rejeté</v>
      </c>
      <c r="F19" s="7" t="s">
        <v>2</v>
      </c>
    </row>
  </sheetData>
  <mergeCells count="1">
    <mergeCell ref="A1:F1"/>
  </mergeCells>
  <conditionalFormatting sqref="E14:E19">
    <cfRule type="containsText" dxfId="28" priority="10" operator="containsText" text="H0 rejeté">
      <formula>NOT(ISERROR(SEARCH("H0 rejeté",E14)))</formula>
    </cfRule>
    <cfRule type="containsText" dxfId="27" priority="11" operator="containsText" text="H0 accepté">
      <formula>NOT(ISERROR(SEARCH("H0 accepté",E14)))</formula>
    </cfRule>
  </conditionalFormatting>
  <conditionalFormatting sqref="E4">
    <cfRule type="containsText" dxfId="26" priority="9" operator="containsText" text="A. Génetique">
      <formula>NOT(ISERROR(SEARCH("A. Génetique",E4)))</formula>
    </cfRule>
  </conditionalFormatting>
  <conditionalFormatting sqref="D4">
    <cfRule type="containsText" dxfId="25" priority="8" operator="containsText" text="Recuit Simulé">
      <formula>NOT(ISERROR(SEARCH("Recuit Simulé",D4)))</formula>
    </cfRule>
  </conditionalFormatting>
  <conditionalFormatting sqref="C4">
    <cfRule type="containsText" dxfId="24" priority="7" operator="containsText" text="Descente">
      <formula>NOT(ISERROR(SEARCH("Descente",C4)))</formula>
    </cfRule>
  </conditionalFormatting>
  <conditionalFormatting sqref="B4">
    <cfRule type="containsText" dxfId="23" priority="6" operator="containsText" text="Aléatoire">
      <formula>NOT(ISERROR(SEARCH("Aléatoire",B4)))</formula>
    </cfRule>
  </conditionalFormatting>
  <conditionalFormatting sqref="F15">
    <cfRule type="containsText" dxfId="22" priority="5" operator="containsText" text="A. Génetique">
      <formula>NOT(ISERROR(SEARCH("A. Génetique",F15)))</formula>
    </cfRule>
  </conditionalFormatting>
  <conditionalFormatting sqref="F16">
    <cfRule type="containsText" dxfId="21" priority="4" operator="containsText" text="A. Génetique">
      <formula>NOT(ISERROR(SEARCH("A. Génetique",F16)))</formula>
    </cfRule>
  </conditionalFormatting>
  <conditionalFormatting sqref="F17">
    <cfRule type="containsText" dxfId="20" priority="3" operator="containsText" text="Recuit Simulé">
      <formula>NOT(ISERROR(SEARCH("Recuit Simulé",F17)))</formula>
    </cfRule>
  </conditionalFormatting>
  <conditionalFormatting sqref="F18">
    <cfRule type="containsText" dxfId="19" priority="2" operator="containsText" text="Recuit Simulé">
      <formula>NOT(ISERROR(SEARCH("Recuit Simulé",F18)))</formula>
    </cfRule>
  </conditionalFormatting>
  <conditionalFormatting sqref="F19">
    <cfRule type="containsText" dxfId="18" priority="1" operator="containsText" text="Descente">
      <formula>NOT(ISERROR(SEARCH("Descente",F19)))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55"/>
  <sheetViews>
    <sheetView topLeftCell="A11" zoomScale="70" zoomScaleNormal="70" workbookViewId="0">
      <selection activeCell="S58" sqref="S58"/>
    </sheetView>
  </sheetViews>
  <sheetFormatPr baseColWidth="10" defaultRowHeight="15" x14ac:dyDescent="0.25"/>
  <cols>
    <col min="2" max="2" width="13.28515625" customWidth="1"/>
    <col min="3" max="3" width="13.7109375" customWidth="1"/>
    <col min="4" max="4" width="13.42578125" customWidth="1"/>
    <col min="5" max="5" width="14.42578125" customWidth="1"/>
    <col min="10" max="10" width="14.28515625" customWidth="1"/>
    <col min="11" max="11" width="13.85546875" customWidth="1"/>
    <col min="18" max="18" width="14.7109375" customWidth="1"/>
    <col min="19" max="19" width="12.5703125" customWidth="1"/>
    <col min="26" max="26" width="13.85546875" customWidth="1"/>
    <col min="27" max="27" width="13.42578125" customWidth="1"/>
    <col min="34" max="34" width="13.85546875" customWidth="1"/>
    <col min="35" max="35" width="12.7109375" customWidth="1"/>
    <col min="42" max="42" width="13.28515625" customWidth="1"/>
    <col min="43" max="43" width="12.7109375" customWidth="1"/>
  </cols>
  <sheetData>
    <row r="1" spans="1:10" ht="23.25" x14ac:dyDescent="0.35">
      <c r="A1" s="27" t="s">
        <v>60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17" t="s">
        <v>44</v>
      </c>
      <c r="B2" s="15">
        <f>Résultats!I2</f>
        <v>18</v>
      </c>
    </row>
    <row r="3" spans="1:10" x14ac:dyDescent="0.25">
      <c r="A3" s="17" t="s">
        <v>46</v>
      </c>
      <c r="B3" s="15">
        <f>Résultats!I3</f>
        <v>0.05</v>
      </c>
    </row>
    <row r="5" spans="1:10" x14ac:dyDescent="0.25">
      <c r="A5" s="14" t="str">
        <f>Résultats!A2</f>
        <v>Problème</v>
      </c>
      <c r="B5" s="7" t="s">
        <v>23</v>
      </c>
      <c r="C5" s="7" t="s">
        <v>2</v>
      </c>
      <c r="D5" s="7" t="s">
        <v>24</v>
      </c>
      <c r="E5" s="7" t="s">
        <v>25</v>
      </c>
    </row>
    <row r="6" spans="1:10" x14ac:dyDescent="0.25">
      <c r="A6" s="15" t="str">
        <f>Résultats!A3</f>
        <v>pmed1n</v>
      </c>
      <c r="B6" s="1">
        <f>Résultats!C24</f>
        <v>14.538580512115484</v>
      </c>
      <c r="C6" s="1">
        <f>Résultats!D24</f>
        <v>8.3003952569169961</v>
      </c>
      <c r="D6" s="1">
        <f>Résultats!E24</f>
        <v>2.4746520020622098</v>
      </c>
      <c r="E6" s="1">
        <f>Résultats!F24</f>
        <v>8.266025090221687</v>
      </c>
    </row>
    <row r="7" spans="1:10" x14ac:dyDescent="0.25">
      <c r="A7" s="15" t="str">
        <f>Résultats!A4</f>
        <v>pmed2n</v>
      </c>
      <c r="B7" s="1">
        <f>Résultats!C25</f>
        <v>21.500122159784997</v>
      </c>
      <c r="C7" s="1">
        <f>Résultats!D25</f>
        <v>7.3540190569264601</v>
      </c>
      <c r="D7" s="1">
        <f>Résultats!E25</f>
        <v>5.497190324945028</v>
      </c>
      <c r="E7" s="1">
        <f>Résultats!F25</f>
        <v>5.4727583679452723</v>
      </c>
    </row>
    <row r="8" spans="1:10" x14ac:dyDescent="0.25">
      <c r="A8" s="15" t="str">
        <f>Résultats!A5</f>
        <v>pmed3n</v>
      </c>
      <c r="B8" s="1">
        <f>Résultats!C26</f>
        <v>19.435294117647057</v>
      </c>
      <c r="C8" s="1">
        <f>Résultats!D26</f>
        <v>8.9647058823529413</v>
      </c>
      <c r="D8" s="1">
        <f>Résultats!E26</f>
        <v>5.6000000000000005</v>
      </c>
      <c r="E8" s="1">
        <f>Résultats!F26</f>
        <v>6.8235294117647065</v>
      </c>
    </row>
    <row r="9" spans="1:10" x14ac:dyDescent="0.25">
      <c r="A9" s="15" t="str">
        <f>Résultats!A6</f>
        <v>pmed4n</v>
      </c>
      <c r="B9" s="1">
        <f>Résultats!C27</f>
        <v>26.499670402109427</v>
      </c>
      <c r="C9" s="1">
        <f>Résultats!D27</f>
        <v>11.404087013843112</v>
      </c>
      <c r="D9" s="1">
        <f>Résultats!E27</f>
        <v>9.4594594594594597</v>
      </c>
      <c r="E9" s="1">
        <f>Résultats!F27</f>
        <v>5.6690837178642051</v>
      </c>
    </row>
    <row r="10" spans="1:10" x14ac:dyDescent="0.25">
      <c r="A10" s="15" t="str">
        <f>Résultats!A7</f>
        <v>pmed5n</v>
      </c>
      <c r="B10" s="1">
        <f>Résultats!C28</f>
        <v>45.018450184501845</v>
      </c>
      <c r="C10" s="1">
        <f>Résultats!D28</f>
        <v>17.785977859778598</v>
      </c>
      <c r="D10" s="1">
        <f>Résultats!E28</f>
        <v>17.785977859778598</v>
      </c>
      <c r="E10" s="1">
        <f>Résultats!F28</f>
        <v>1.7712177121771218</v>
      </c>
    </row>
    <row r="11" spans="1:10" x14ac:dyDescent="0.25">
      <c r="A11" s="15" t="str">
        <f>Résultats!A8</f>
        <v>pmed6n</v>
      </c>
      <c r="B11" s="1">
        <f>Résultats!C29</f>
        <v>13.726993865030677</v>
      </c>
      <c r="C11" s="1">
        <f>Résultats!D29</f>
        <v>10.224948875255624</v>
      </c>
      <c r="D11" s="1">
        <f>Résultats!E29</f>
        <v>5.4064417177914113</v>
      </c>
      <c r="E11" s="1">
        <f>Résultats!F29</f>
        <v>8.3333333333333321</v>
      </c>
    </row>
    <row r="12" spans="1:10" x14ac:dyDescent="0.25">
      <c r="A12" s="15" t="str">
        <f>Résultats!A9</f>
        <v>pmed7n</v>
      </c>
      <c r="B12" s="1">
        <f>Résultats!C30</f>
        <v>22.837861836263539</v>
      </c>
      <c r="C12" s="1">
        <f>Résultats!D30</f>
        <v>15.325874622624754</v>
      </c>
      <c r="D12" s="1">
        <f>Résultats!E30</f>
        <v>9.0925235304564023</v>
      </c>
      <c r="E12" s="1">
        <f>Résultats!F30</f>
        <v>7.1212928431894866</v>
      </c>
    </row>
    <row r="13" spans="1:10" x14ac:dyDescent="0.25">
      <c r="A13" s="15" t="str">
        <f>Résultats!A10</f>
        <v>pmed8n</v>
      </c>
      <c r="B13" s="1">
        <f>Résultats!C31</f>
        <v>29.246344206974129</v>
      </c>
      <c r="C13" s="1">
        <f>Résultats!D31</f>
        <v>13.813273340832396</v>
      </c>
      <c r="D13" s="1">
        <f>Résultats!E31</f>
        <v>10.258717660292463</v>
      </c>
      <c r="E13" s="1">
        <f>Résultats!F31</f>
        <v>7.3565804274465698</v>
      </c>
    </row>
    <row r="14" spans="1:10" x14ac:dyDescent="0.25">
      <c r="A14" s="15" t="str">
        <f>Résultats!A11</f>
        <v>pmed9n</v>
      </c>
      <c r="B14" s="1">
        <f>Résultats!C32</f>
        <v>38.332114118507683</v>
      </c>
      <c r="C14" s="1">
        <f>Résultats!D32</f>
        <v>16.42282370153621</v>
      </c>
      <c r="D14" s="1">
        <f>Résultats!E32</f>
        <v>15.28895391367959</v>
      </c>
      <c r="E14" s="1">
        <f>Résultats!F32</f>
        <v>3.5844915874177028</v>
      </c>
    </row>
    <row r="15" spans="1:10" x14ac:dyDescent="0.25">
      <c r="A15" s="15" t="str">
        <f>Résultats!A12</f>
        <v>pmed11n</v>
      </c>
      <c r="B15" s="1">
        <f>Résultats!C33</f>
        <v>13.903326403326401</v>
      </c>
      <c r="C15" s="1">
        <f>Résultats!D33</f>
        <v>10.174116424116423</v>
      </c>
      <c r="D15" s="1">
        <f>Résultats!E33</f>
        <v>4.6387733887733891</v>
      </c>
      <c r="E15" s="1">
        <f>Résultats!F33</f>
        <v>8.8487525987525988</v>
      </c>
    </row>
    <row r="16" spans="1:10" x14ac:dyDescent="0.25">
      <c r="A16" s="15" t="str">
        <f>Résultats!A13</f>
        <v>pmed12n</v>
      </c>
      <c r="B16" s="1">
        <f>Résultats!C34</f>
        <v>23.364485981308412</v>
      </c>
      <c r="C16" s="1">
        <f>Résultats!D34</f>
        <v>14.50105517033464</v>
      </c>
      <c r="D16" s="1">
        <f>Résultats!E34</f>
        <v>10.642146517937896</v>
      </c>
      <c r="E16" s="1">
        <f>Résultats!F34</f>
        <v>11.169731685257762</v>
      </c>
    </row>
    <row r="17" spans="1:48" x14ac:dyDescent="0.25">
      <c r="A17" s="15" t="str">
        <f>Résultats!A14</f>
        <v>pmed13n</v>
      </c>
      <c r="B17" s="1">
        <f>Résultats!C35</f>
        <v>30.224051211705532</v>
      </c>
      <c r="C17" s="1">
        <f>Résultats!D35</f>
        <v>15.066300868770005</v>
      </c>
      <c r="D17" s="1">
        <f>Résultats!E35</f>
        <v>14.403292181069959</v>
      </c>
      <c r="E17" s="1">
        <f>Résultats!F35</f>
        <v>6.1042524005486962</v>
      </c>
    </row>
    <row r="18" spans="1:48" x14ac:dyDescent="0.25">
      <c r="A18" s="15" t="str">
        <f>Résultats!A15</f>
        <v>pmed16n</v>
      </c>
      <c r="B18" s="1">
        <f>Résultats!C36</f>
        <v>16.932124479294291</v>
      </c>
      <c r="C18" s="1">
        <f>Résultats!D36</f>
        <v>8.6620926243567755</v>
      </c>
      <c r="D18" s="1">
        <f>Résultats!E36</f>
        <v>4.6067140406763043</v>
      </c>
      <c r="E18" s="1">
        <f>Résultats!F36</f>
        <v>11.663807890222985</v>
      </c>
    </row>
    <row r="19" spans="1:48" x14ac:dyDescent="0.25">
      <c r="A19" s="15" t="str">
        <f>Résultats!A16</f>
        <v>pmed17n</v>
      </c>
      <c r="B19" s="1">
        <f>Résultats!C37</f>
        <v>23.346192313187597</v>
      </c>
      <c r="C19" s="1">
        <f>Résultats!D37</f>
        <v>13.659094156308043</v>
      </c>
      <c r="D19" s="1">
        <f>Résultats!E37</f>
        <v>7.9439919988569789</v>
      </c>
      <c r="E19" s="1">
        <f>Résultats!F37</f>
        <v>12.387483926275182</v>
      </c>
    </row>
    <row r="20" spans="1:48" x14ac:dyDescent="0.25">
      <c r="A20" s="15" t="str">
        <f>Résultats!A17</f>
        <v>pmed18n</v>
      </c>
      <c r="B20" s="1">
        <f>Résultats!C38</f>
        <v>28.384279475982531</v>
      </c>
      <c r="C20" s="1">
        <f>Résultats!D38</f>
        <v>13.724266999376169</v>
      </c>
      <c r="D20" s="1">
        <f>Résultats!E38</f>
        <v>11.644832605531295</v>
      </c>
      <c r="E20" s="1">
        <f>Résultats!F38</f>
        <v>5.8432106467040965</v>
      </c>
      <c r="H20" s="7"/>
      <c r="I20" s="7"/>
    </row>
    <row r="21" spans="1:48" x14ac:dyDescent="0.25">
      <c r="A21" s="15" t="str">
        <f>Résultats!A18</f>
        <v>pmed21n</v>
      </c>
      <c r="B21" s="1">
        <f>Résultats!C39</f>
        <v>18.734952943751367</v>
      </c>
      <c r="C21" s="1">
        <f>Résultats!D39</f>
        <v>13.263296126066972</v>
      </c>
      <c r="D21" s="1">
        <f>Résultats!E39</f>
        <v>6.434668417596848</v>
      </c>
      <c r="E21" s="1">
        <f>Résultats!F39</f>
        <v>11.632742394397024</v>
      </c>
    </row>
    <row r="22" spans="1:48" x14ac:dyDescent="0.25">
      <c r="A22" s="15" t="str">
        <f>Résultats!A19</f>
        <v>pmed22n</v>
      </c>
      <c r="B22" s="1">
        <f>Résultats!C40</f>
        <v>20.200489567548665</v>
      </c>
      <c r="C22" s="1">
        <f>Résultats!D40</f>
        <v>13.74286047324863</v>
      </c>
      <c r="D22" s="1">
        <f>Résultats!E40</f>
        <v>8.8471849865951739</v>
      </c>
      <c r="E22" s="1">
        <f>Résultats!F40</f>
        <v>11.213428138477678</v>
      </c>
    </row>
    <row r="23" spans="1:48" x14ac:dyDescent="0.25">
      <c r="A23" s="15" t="str">
        <f>Résultats!A20</f>
        <v>pmed23n</v>
      </c>
      <c r="B23" s="1">
        <f>Résultats!C41</f>
        <v>30.504438190084432</v>
      </c>
      <c r="C23" s="1">
        <f>Résultats!D41</f>
        <v>17.471314137259146</v>
      </c>
      <c r="D23" s="1">
        <f>Résultats!E41</f>
        <v>17.471314137259146</v>
      </c>
      <c r="E23" s="1">
        <f>Résultats!F41</f>
        <v>6.88460705780472</v>
      </c>
    </row>
    <row r="24" spans="1:48" x14ac:dyDescent="0.25">
      <c r="A24" s="14" t="s">
        <v>27</v>
      </c>
      <c r="B24" s="1">
        <f>Résultats!C42</f>
        <v>24.262765109395783</v>
      </c>
      <c r="C24" s="1">
        <f>Résultats!D42</f>
        <v>12.770027921661329</v>
      </c>
      <c r="D24" s="1">
        <f>Résultats!E42</f>
        <v>9.3053797079312304</v>
      </c>
      <c r="E24" s="1">
        <f>Résultats!F42</f>
        <v>7.7859071794333783</v>
      </c>
    </row>
    <row r="25" spans="1:48" x14ac:dyDescent="0.25">
      <c r="A25" s="14" t="s">
        <v>28</v>
      </c>
      <c r="B25" s="1">
        <f>Résultats!C43</f>
        <v>8.3959320423981065</v>
      </c>
      <c r="C25" s="1">
        <f>Résultats!D43</f>
        <v>3.209671813260897</v>
      </c>
      <c r="D25" s="1">
        <f>Résultats!E43</f>
        <v>4.5560849312574669</v>
      </c>
      <c r="E25" s="1">
        <f>Résultats!F43</f>
        <v>2.9555065393639364</v>
      </c>
    </row>
    <row r="27" spans="1:48" x14ac:dyDescent="0.25">
      <c r="A27" s="14" t="str">
        <f t="shared" ref="A27:A45" si="0">A5</f>
        <v>Problème</v>
      </c>
      <c r="B27" s="7" t="s">
        <v>25</v>
      </c>
      <c r="C27" s="7" t="s">
        <v>24</v>
      </c>
      <c r="D27" s="13" t="s">
        <v>61</v>
      </c>
      <c r="E27" s="13" t="s">
        <v>62</v>
      </c>
      <c r="F27" s="13" t="s">
        <v>63</v>
      </c>
      <c r="G27" s="13" t="s">
        <v>64</v>
      </c>
      <c r="H27" s="13" t="s">
        <v>65</v>
      </c>
      <c r="J27" s="7" t="s">
        <v>25</v>
      </c>
      <c r="K27" s="7" t="s">
        <v>2</v>
      </c>
      <c r="L27" s="13" t="s">
        <v>61</v>
      </c>
      <c r="M27" s="13" t="s">
        <v>62</v>
      </c>
      <c r="N27" s="13" t="s">
        <v>63</v>
      </c>
      <c r="O27" s="13" t="s">
        <v>64</v>
      </c>
      <c r="P27" s="13" t="s">
        <v>65</v>
      </c>
      <c r="R27" s="7" t="s">
        <v>25</v>
      </c>
      <c r="S27" s="7" t="s">
        <v>23</v>
      </c>
      <c r="T27" s="13" t="s">
        <v>61</v>
      </c>
      <c r="U27" s="13" t="s">
        <v>62</v>
      </c>
      <c r="V27" s="13" t="s">
        <v>63</v>
      </c>
      <c r="W27" s="13" t="s">
        <v>64</v>
      </c>
      <c r="X27" s="13" t="s">
        <v>65</v>
      </c>
      <c r="Z27" s="7" t="s">
        <v>24</v>
      </c>
      <c r="AA27" s="7" t="s">
        <v>2</v>
      </c>
      <c r="AB27" s="13" t="s">
        <v>61</v>
      </c>
      <c r="AC27" s="13" t="s">
        <v>62</v>
      </c>
      <c r="AD27" s="13" t="s">
        <v>63</v>
      </c>
      <c r="AE27" s="13" t="s">
        <v>64</v>
      </c>
      <c r="AF27" s="13" t="s">
        <v>65</v>
      </c>
      <c r="AH27" s="7" t="s">
        <v>24</v>
      </c>
      <c r="AI27" s="7" t="s">
        <v>23</v>
      </c>
      <c r="AJ27" s="13" t="s">
        <v>61</v>
      </c>
      <c r="AK27" s="13" t="s">
        <v>62</v>
      </c>
      <c r="AL27" s="13" t="s">
        <v>63</v>
      </c>
      <c r="AM27" s="13" t="s">
        <v>64</v>
      </c>
      <c r="AN27" s="13" t="s">
        <v>65</v>
      </c>
      <c r="AP27" s="7" t="s">
        <v>2</v>
      </c>
      <c r="AQ27" s="7" t="s">
        <v>23</v>
      </c>
      <c r="AR27" s="13" t="s">
        <v>61</v>
      </c>
      <c r="AS27" s="13" t="s">
        <v>62</v>
      </c>
      <c r="AT27" s="13" t="s">
        <v>63</v>
      </c>
      <c r="AU27" s="13" t="s">
        <v>64</v>
      </c>
      <c r="AV27" s="13" t="s">
        <v>65</v>
      </c>
    </row>
    <row r="28" spans="1:48" x14ac:dyDescent="0.25">
      <c r="A28" s="15" t="str">
        <f t="shared" si="0"/>
        <v>pmed1n</v>
      </c>
      <c r="B28" s="1">
        <f t="shared" ref="B28:B36" si="1">$E6</f>
        <v>8.266025090221687</v>
      </c>
      <c r="C28" s="1">
        <f t="shared" ref="C28:C36" si="2">$D6</f>
        <v>2.4746520020622098</v>
      </c>
      <c r="D28" s="1">
        <f>B28-C28</f>
        <v>5.7913730881594772</v>
      </c>
      <c r="E28" s="1">
        <f>ABS(D28)</f>
        <v>5.7913730881594772</v>
      </c>
      <c r="F28" s="7">
        <f t="shared" ref="F28:F36" si="3">IF(D28=0,"Discard",_xlfn.RANK.EQ(E28,E$28:E$45,1))</f>
        <v>12</v>
      </c>
      <c r="G28" s="7" t="str">
        <f>IF(D28=0,"Discard",IF(D28&gt;0,"+","-"))</f>
        <v>+</v>
      </c>
      <c r="H28" s="7">
        <f>IF(G28="Discard","Discard",IF(D28&gt;0,F28,0))</f>
        <v>12</v>
      </c>
      <c r="J28" s="1">
        <f t="shared" ref="J28:J36" si="4">$E6</f>
        <v>8.266025090221687</v>
      </c>
      <c r="K28" s="1">
        <f t="shared" ref="K28:K36" si="5">$C6</f>
        <v>8.3003952569169961</v>
      </c>
      <c r="L28" s="1">
        <f>J28-K28</f>
        <v>-3.4370166695309123E-2</v>
      </c>
      <c r="M28" s="1">
        <f>ABS(L28)</f>
        <v>3.4370166695309123E-2</v>
      </c>
      <c r="N28" s="7">
        <f t="shared" ref="N28:N36" si="6">IF(L28=0,"Discard",_xlfn.RANK.EQ(M28,M$28:M$45,1))</f>
        <v>1</v>
      </c>
      <c r="O28" s="7" t="str">
        <f>IF(L28=0,"Discard",IF(L28&gt;0,"+","-"))</f>
        <v>-</v>
      </c>
      <c r="P28" s="7">
        <f>IF(O28="Discard","Discard",IF(L28&gt;0,N28,0))</f>
        <v>0</v>
      </c>
      <c r="R28" s="1">
        <f t="shared" ref="R28:R36" si="7">$E6</f>
        <v>8.266025090221687</v>
      </c>
      <c r="S28" s="1">
        <f t="shared" ref="S28:S36" si="8">$B6</f>
        <v>14.538580512115484</v>
      </c>
      <c r="T28" s="1">
        <f>R28-S28</f>
        <v>-6.2725554218937969</v>
      </c>
      <c r="U28" s="1">
        <f>ABS(T28)</f>
        <v>6.2725554218937969</v>
      </c>
      <c r="V28" s="7">
        <f t="shared" ref="V28:V36" si="9">IF(T28=0,"Discard",_xlfn.RANK.EQ(U28,U$28:U$45,1))</f>
        <v>4</v>
      </c>
      <c r="W28" s="7" t="str">
        <f>IF(T28=0,"Discard",IF(T28&gt;0,"+","-"))</f>
        <v>-</v>
      </c>
      <c r="X28" s="7">
        <f>IF(W28="Discard","Discard",IF(T28&gt;0,V28,0))</f>
        <v>0</v>
      </c>
      <c r="Z28" s="1">
        <f t="shared" ref="Z28:Z36" si="10">$D6</f>
        <v>2.4746520020622098</v>
      </c>
      <c r="AA28" s="1">
        <f t="shared" ref="AA28:AA36" si="11">$C6</f>
        <v>8.3003952569169961</v>
      </c>
      <c r="AB28" s="1">
        <f>Z28-AA28</f>
        <v>-5.8257432548547863</v>
      </c>
      <c r="AC28" s="1">
        <f>ABS(AB28)</f>
        <v>5.8257432548547863</v>
      </c>
      <c r="AD28" s="7">
        <f t="shared" ref="AD28:AD36" si="12">IF(AB28=0,"Discard",_xlfn.RANK.EQ(AC28,AC$28:AC$45,1))</f>
        <v>16</v>
      </c>
      <c r="AE28" s="7" t="str">
        <f>IF(AB28=0,"Discard",IF(AB28&gt;0,"+","-"))</f>
        <v>-</v>
      </c>
      <c r="AF28" s="7">
        <f>IF(AE28="Discard","Discard",IF(AB28&gt;0,AD28,0))</f>
        <v>0</v>
      </c>
      <c r="AH28" s="1">
        <f t="shared" ref="AH28:AH36" si="13">$D6</f>
        <v>2.4746520020622098</v>
      </c>
      <c r="AI28" s="1">
        <f t="shared" ref="AI28:AI36" si="14">$B6</f>
        <v>14.538580512115484</v>
      </c>
      <c r="AJ28" s="1">
        <f>AH28-AI28</f>
        <v>-12.063928510053273</v>
      </c>
      <c r="AK28" s="1">
        <f>ABS(AJ28)</f>
        <v>12.063928510053273</v>
      </c>
      <c r="AL28" s="7">
        <f t="shared" ref="AL28:AL36" si="15">IF(AJ28=0,"Discard",_xlfn.RANK.EQ(AK28,AK$28:AK$45,1))</f>
        <v>4</v>
      </c>
      <c r="AM28" s="7" t="str">
        <f>IF(AJ28=0,"Discard",IF(AJ28&gt;0,"+","-"))</f>
        <v>-</v>
      </c>
      <c r="AN28" s="7">
        <f>IF(AM28="Discard","Discard",IF(AJ28&gt;0,AL28,0))</f>
        <v>0</v>
      </c>
      <c r="AP28" s="1">
        <f t="shared" ref="AP28:AP36" si="16">$C6</f>
        <v>8.3003952569169961</v>
      </c>
      <c r="AQ28" s="1">
        <f t="shared" ref="AQ28:AQ36" si="17">$B6</f>
        <v>14.538580512115484</v>
      </c>
      <c r="AR28" s="1">
        <f>AP28-AQ28</f>
        <v>-6.2381852551984878</v>
      </c>
      <c r="AS28" s="1">
        <f>ABS(AR28)</f>
        <v>6.2381852551984878</v>
      </c>
      <c r="AT28" s="7">
        <f t="shared" ref="AT28:AT36" si="18">IF(AR28=0,"Discard",_xlfn.RANK.EQ(AS28,AS$28:AS$45,1))</f>
        <v>4</v>
      </c>
      <c r="AU28" s="7" t="str">
        <f>IF(AR28=0,"Discard",IF(AR28&gt;0,"+","-"))</f>
        <v>-</v>
      </c>
      <c r="AV28" s="7">
        <f>IF(AU28="Discard","Discard",IF(AR28&gt;0,AT28,0))</f>
        <v>0</v>
      </c>
    </row>
    <row r="29" spans="1:48" x14ac:dyDescent="0.25">
      <c r="A29" s="15" t="str">
        <f t="shared" si="0"/>
        <v>pmed2n</v>
      </c>
      <c r="B29" s="1">
        <f t="shared" si="1"/>
        <v>5.4727583679452723</v>
      </c>
      <c r="C29" s="1">
        <f t="shared" si="2"/>
        <v>5.497190324945028</v>
      </c>
      <c r="D29" s="1">
        <f>B29-C29</f>
        <v>-2.4431956999755755E-2</v>
      </c>
      <c r="E29" s="1">
        <f>ABS(D29)</f>
        <v>2.4431956999755755E-2</v>
      </c>
      <c r="F29" s="7">
        <f t="shared" si="3"/>
        <v>1</v>
      </c>
      <c r="G29" s="7" t="str">
        <f t="shared" ref="G29:G36" si="19">IF(D29=0,"Discard",IF(D29&gt;0,"+","-"))</f>
        <v>-</v>
      </c>
      <c r="H29" s="7">
        <f t="shared" ref="H29:H36" si="20">IF(G29="Discard","Discard",IF(D29&gt;0,F29,0))</f>
        <v>0</v>
      </c>
      <c r="J29" s="1">
        <f t="shared" si="4"/>
        <v>5.4727583679452723</v>
      </c>
      <c r="K29" s="1">
        <f t="shared" si="5"/>
        <v>7.3540190569264601</v>
      </c>
      <c r="L29" s="1">
        <f t="shared" ref="L29:L36" si="21">J29-K29</f>
        <v>-1.8812606889811878</v>
      </c>
      <c r="M29" s="1">
        <f t="shared" ref="M29:M45" si="22">ABS(L29)</f>
        <v>1.8812606889811878</v>
      </c>
      <c r="N29" s="7">
        <f t="shared" si="6"/>
        <v>5</v>
      </c>
      <c r="O29" s="7" t="str">
        <f t="shared" ref="O29:O36" si="23">IF(L29=0,"Discard",IF(L29&gt;0,"+","-"))</f>
        <v>-</v>
      </c>
      <c r="P29" s="7">
        <f t="shared" ref="P29:P36" si="24">IF(O29="Discard","Discard",IF(L29&gt;0,N29,0))</f>
        <v>0</v>
      </c>
      <c r="R29" s="1">
        <f t="shared" si="7"/>
        <v>5.4727583679452723</v>
      </c>
      <c r="S29" s="1">
        <f t="shared" si="8"/>
        <v>21.500122159784997</v>
      </c>
      <c r="T29" s="1">
        <f t="shared" ref="T29:T36" si="25">R29-S29</f>
        <v>-16.027363791839726</v>
      </c>
      <c r="U29" s="1">
        <f t="shared" ref="U29:U45" si="26">ABS(T29)</f>
        <v>16.027363791839726</v>
      </c>
      <c r="V29" s="7">
        <f t="shared" si="9"/>
        <v>11</v>
      </c>
      <c r="W29" s="7" t="str">
        <f t="shared" ref="W29:W36" si="27">IF(T29=0,"Discard",IF(T29&gt;0,"+","-"))</f>
        <v>-</v>
      </c>
      <c r="X29" s="7">
        <f t="shared" ref="X29:X36" si="28">IF(W29="Discard","Discard",IF(T29&gt;0,V29,0))</f>
        <v>0</v>
      </c>
      <c r="Z29" s="1">
        <f t="shared" si="10"/>
        <v>5.497190324945028</v>
      </c>
      <c r="AA29" s="1">
        <f t="shared" si="11"/>
        <v>7.3540190569264601</v>
      </c>
      <c r="AB29" s="1">
        <f t="shared" ref="AB29:AB36" si="29">Z29-AA29</f>
        <v>-1.8568287319814321</v>
      </c>
      <c r="AC29" s="1">
        <f t="shared" ref="AC29:AC45" si="30">ABS(AB29)</f>
        <v>1.8568287319814321</v>
      </c>
      <c r="AD29" s="7">
        <f t="shared" si="12"/>
        <v>5</v>
      </c>
      <c r="AE29" s="7" t="str">
        <f t="shared" ref="AE29:AE36" si="31">IF(AB29=0,"Discard",IF(AB29&gt;0,"+","-"))</f>
        <v>-</v>
      </c>
      <c r="AF29" s="7">
        <f t="shared" ref="AF29:AF36" si="32">IF(AE29="Discard","Discard",IF(AB29&gt;0,AD29,0))</f>
        <v>0</v>
      </c>
      <c r="AH29" s="1">
        <f t="shared" si="13"/>
        <v>5.497190324945028</v>
      </c>
      <c r="AI29" s="1">
        <f t="shared" si="14"/>
        <v>21.500122159784997</v>
      </c>
      <c r="AJ29" s="1">
        <f t="shared" ref="AJ29:AJ36" si="33">AH29-AI29</f>
        <v>-16.00293183483997</v>
      </c>
      <c r="AK29" s="1">
        <f t="shared" ref="AK29:AK45" si="34">ABS(AJ29)</f>
        <v>16.00293183483997</v>
      </c>
      <c r="AL29" s="7">
        <f t="shared" si="15"/>
        <v>13</v>
      </c>
      <c r="AM29" s="7" t="str">
        <f t="shared" ref="AM29:AM36" si="35">IF(AJ29=0,"Discard",IF(AJ29&gt;0,"+","-"))</f>
        <v>-</v>
      </c>
      <c r="AN29" s="7">
        <f t="shared" ref="AN29:AN36" si="36">IF(AM29="Discard","Discard",IF(AJ29&gt;0,AL29,0))</f>
        <v>0</v>
      </c>
      <c r="AP29" s="1">
        <f t="shared" si="16"/>
        <v>7.3540190569264601</v>
      </c>
      <c r="AQ29" s="1">
        <f t="shared" si="17"/>
        <v>21.500122159784997</v>
      </c>
      <c r="AR29" s="1">
        <f t="shared" ref="AR29:AR36" si="37">AP29-AQ29</f>
        <v>-14.146103102858536</v>
      </c>
      <c r="AS29" s="1">
        <f t="shared" ref="AS29:AS45" si="38">ABS(AR29)</f>
        <v>14.146103102858536</v>
      </c>
      <c r="AT29" s="7">
        <f t="shared" si="18"/>
        <v>12</v>
      </c>
      <c r="AU29" s="7" t="str">
        <f t="shared" ref="AU29:AU36" si="39">IF(AR29=0,"Discard",IF(AR29&gt;0,"+","-"))</f>
        <v>-</v>
      </c>
      <c r="AV29" s="7">
        <f t="shared" ref="AV29:AV36" si="40">IF(AU29="Discard","Discard",IF(AR29&gt;0,AT29,0))</f>
        <v>0</v>
      </c>
    </row>
    <row r="30" spans="1:48" x14ac:dyDescent="0.25">
      <c r="A30" s="15" t="str">
        <f t="shared" si="0"/>
        <v>pmed3n</v>
      </c>
      <c r="B30" s="1">
        <f t="shared" si="1"/>
        <v>6.8235294117647065</v>
      </c>
      <c r="C30" s="1">
        <f t="shared" si="2"/>
        <v>5.6000000000000005</v>
      </c>
      <c r="D30" s="1">
        <f t="shared" ref="D30:D36" si="41">B30-C30</f>
        <v>1.223529411764706</v>
      </c>
      <c r="E30" s="1">
        <f t="shared" ref="E30:E45" si="42">ABS(D30)</f>
        <v>1.223529411764706</v>
      </c>
      <c r="F30" s="7">
        <f t="shared" si="3"/>
        <v>3</v>
      </c>
      <c r="G30" s="7" t="str">
        <f t="shared" si="19"/>
        <v>+</v>
      </c>
      <c r="H30" s="7">
        <f t="shared" si="20"/>
        <v>3</v>
      </c>
      <c r="J30" s="1">
        <f t="shared" si="4"/>
        <v>6.8235294117647065</v>
      </c>
      <c r="K30" s="1">
        <f t="shared" si="5"/>
        <v>8.9647058823529413</v>
      </c>
      <c r="L30" s="1">
        <f t="shared" si="21"/>
        <v>-2.1411764705882348</v>
      </c>
      <c r="M30" s="1">
        <f t="shared" si="22"/>
        <v>2.1411764705882348</v>
      </c>
      <c r="N30" s="7">
        <f t="shared" si="6"/>
        <v>7</v>
      </c>
      <c r="O30" s="7" t="str">
        <f t="shared" si="23"/>
        <v>-</v>
      </c>
      <c r="P30" s="7">
        <f t="shared" si="24"/>
        <v>0</v>
      </c>
      <c r="R30" s="1">
        <f t="shared" si="7"/>
        <v>6.8235294117647065</v>
      </c>
      <c r="S30" s="1">
        <f t="shared" si="8"/>
        <v>19.435294117647057</v>
      </c>
      <c r="T30" s="1">
        <f t="shared" si="25"/>
        <v>-12.611764705882351</v>
      </c>
      <c r="U30" s="1">
        <f t="shared" si="26"/>
        <v>12.611764705882351</v>
      </c>
      <c r="V30" s="7">
        <f t="shared" si="9"/>
        <v>9</v>
      </c>
      <c r="W30" s="7" t="str">
        <f t="shared" si="27"/>
        <v>-</v>
      </c>
      <c r="X30" s="7">
        <f t="shared" si="28"/>
        <v>0</v>
      </c>
      <c r="Z30" s="1">
        <f t="shared" si="10"/>
        <v>5.6000000000000005</v>
      </c>
      <c r="AA30" s="1">
        <f t="shared" si="11"/>
        <v>8.9647058823529413</v>
      </c>
      <c r="AB30" s="1">
        <f t="shared" si="29"/>
        <v>-3.3647058823529408</v>
      </c>
      <c r="AC30" s="1">
        <f t="shared" si="30"/>
        <v>3.3647058823529408</v>
      </c>
      <c r="AD30" s="7">
        <f t="shared" si="12"/>
        <v>8</v>
      </c>
      <c r="AE30" s="7" t="str">
        <f t="shared" si="31"/>
        <v>-</v>
      </c>
      <c r="AF30" s="7">
        <f t="shared" si="32"/>
        <v>0</v>
      </c>
      <c r="AH30" s="1">
        <f t="shared" si="13"/>
        <v>5.6000000000000005</v>
      </c>
      <c r="AI30" s="1">
        <f t="shared" si="14"/>
        <v>19.435294117647057</v>
      </c>
      <c r="AJ30" s="1">
        <f t="shared" si="33"/>
        <v>-13.835294117647056</v>
      </c>
      <c r="AK30" s="1">
        <f t="shared" si="34"/>
        <v>13.835294117647056</v>
      </c>
      <c r="AL30" s="7">
        <f t="shared" si="15"/>
        <v>10</v>
      </c>
      <c r="AM30" s="7" t="str">
        <f t="shared" si="35"/>
        <v>-</v>
      </c>
      <c r="AN30" s="7">
        <f t="shared" si="36"/>
        <v>0</v>
      </c>
      <c r="AP30" s="1">
        <f t="shared" si="16"/>
        <v>8.9647058823529413</v>
      </c>
      <c r="AQ30" s="1">
        <f t="shared" si="17"/>
        <v>19.435294117647057</v>
      </c>
      <c r="AR30" s="1">
        <f t="shared" si="37"/>
        <v>-10.470588235294116</v>
      </c>
      <c r="AS30" s="1">
        <f t="shared" si="38"/>
        <v>10.470588235294116</v>
      </c>
      <c r="AT30" s="7">
        <f t="shared" si="18"/>
        <v>10</v>
      </c>
      <c r="AU30" s="7" t="str">
        <f t="shared" si="39"/>
        <v>-</v>
      </c>
      <c r="AV30" s="7">
        <f t="shared" si="40"/>
        <v>0</v>
      </c>
    </row>
    <row r="31" spans="1:48" x14ac:dyDescent="0.25">
      <c r="A31" s="15" t="str">
        <f t="shared" si="0"/>
        <v>pmed4n</v>
      </c>
      <c r="B31" s="1">
        <f t="shared" si="1"/>
        <v>5.6690837178642051</v>
      </c>
      <c r="C31" s="1">
        <f t="shared" si="2"/>
        <v>9.4594594594594597</v>
      </c>
      <c r="D31" s="1">
        <f t="shared" si="41"/>
        <v>-3.7903757415952546</v>
      </c>
      <c r="E31" s="1">
        <f t="shared" si="42"/>
        <v>3.7903757415952546</v>
      </c>
      <c r="F31" s="7">
        <f t="shared" si="3"/>
        <v>8</v>
      </c>
      <c r="G31" s="7" t="str">
        <f t="shared" si="19"/>
        <v>-</v>
      </c>
      <c r="H31" s="7">
        <f t="shared" si="20"/>
        <v>0</v>
      </c>
      <c r="J31" s="1">
        <f t="shared" si="4"/>
        <v>5.6690837178642051</v>
      </c>
      <c r="K31" s="1">
        <f t="shared" si="5"/>
        <v>11.404087013843112</v>
      </c>
      <c r="L31" s="1">
        <f t="shared" si="21"/>
        <v>-5.735003295978907</v>
      </c>
      <c r="M31" s="1">
        <f t="shared" si="22"/>
        <v>5.735003295978907</v>
      </c>
      <c r="N31" s="7">
        <f t="shared" si="6"/>
        <v>11</v>
      </c>
      <c r="O31" s="7" t="str">
        <f t="shared" si="23"/>
        <v>-</v>
      </c>
      <c r="P31" s="7">
        <f t="shared" si="24"/>
        <v>0</v>
      </c>
      <c r="R31" s="1">
        <f t="shared" si="7"/>
        <v>5.6690837178642051</v>
      </c>
      <c r="S31" s="1">
        <f t="shared" si="8"/>
        <v>26.499670402109427</v>
      </c>
      <c r="T31" s="1">
        <f t="shared" si="25"/>
        <v>-20.830586684245223</v>
      </c>
      <c r="U31" s="1">
        <f t="shared" si="26"/>
        <v>20.830586684245223</v>
      </c>
      <c r="V31" s="7">
        <f t="shared" si="9"/>
        <v>12</v>
      </c>
      <c r="W31" s="7" t="str">
        <f t="shared" si="27"/>
        <v>-</v>
      </c>
      <c r="X31" s="7">
        <f t="shared" si="28"/>
        <v>0</v>
      </c>
      <c r="Z31" s="1">
        <f t="shared" si="10"/>
        <v>9.4594594594594597</v>
      </c>
      <c r="AA31" s="1">
        <f t="shared" si="11"/>
        <v>11.404087013843112</v>
      </c>
      <c r="AB31" s="1">
        <f t="shared" si="29"/>
        <v>-1.9446275543836524</v>
      </c>
      <c r="AC31" s="1">
        <f t="shared" si="30"/>
        <v>1.9446275543836524</v>
      </c>
      <c r="AD31" s="7">
        <f t="shared" si="12"/>
        <v>6</v>
      </c>
      <c r="AE31" s="7" t="str">
        <f t="shared" si="31"/>
        <v>-</v>
      </c>
      <c r="AF31" s="7">
        <f t="shared" si="32"/>
        <v>0</v>
      </c>
      <c r="AH31" s="1">
        <f t="shared" si="13"/>
        <v>9.4594594594594597</v>
      </c>
      <c r="AI31" s="1">
        <f t="shared" si="14"/>
        <v>26.499670402109427</v>
      </c>
      <c r="AJ31" s="1">
        <f t="shared" si="33"/>
        <v>-17.040210942649967</v>
      </c>
      <c r="AK31" s="1">
        <f t="shared" si="34"/>
        <v>17.040210942649967</v>
      </c>
      <c r="AL31" s="7">
        <f t="shared" si="15"/>
        <v>15</v>
      </c>
      <c r="AM31" s="7" t="str">
        <f t="shared" si="35"/>
        <v>-</v>
      </c>
      <c r="AN31" s="7">
        <f t="shared" si="36"/>
        <v>0</v>
      </c>
      <c r="AP31" s="1">
        <f t="shared" si="16"/>
        <v>11.404087013843112</v>
      </c>
      <c r="AQ31" s="1">
        <f t="shared" si="17"/>
        <v>26.499670402109427</v>
      </c>
      <c r="AR31" s="1">
        <f t="shared" si="37"/>
        <v>-15.095583388266315</v>
      </c>
      <c r="AS31" s="1">
        <f t="shared" si="38"/>
        <v>15.095583388266315</v>
      </c>
      <c r="AT31" s="7">
        <f t="shared" si="18"/>
        <v>14</v>
      </c>
      <c r="AU31" s="7" t="str">
        <f t="shared" si="39"/>
        <v>-</v>
      </c>
      <c r="AV31" s="7">
        <f t="shared" si="40"/>
        <v>0</v>
      </c>
    </row>
    <row r="32" spans="1:48" x14ac:dyDescent="0.25">
      <c r="A32" s="15" t="str">
        <f t="shared" si="0"/>
        <v>pmed5n</v>
      </c>
      <c r="B32" s="1">
        <f t="shared" si="1"/>
        <v>1.7712177121771218</v>
      </c>
      <c r="C32" s="1">
        <f t="shared" si="2"/>
        <v>17.785977859778598</v>
      </c>
      <c r="D32" s="1">
        <f t="shared" si="41"/>
        <v>-16.014760147601475</v>
      </c>
      <c r="E32" s="1">
        <f t="shared" si="42"/>
        <v>16.014760147601475</v>
      </c>
      <c r="F32" s="7">
        <f t="shared" si="3"/>
        <v>18</v>
      </c>
      <c r="G32" s="7" t="str">
        <f t="shared" si="19"/>
        <v>-</v>
      </c>
      <c r="H32" s="7">
        <f t="shared" si="20"/>
        <v>0</v>
      </c>
      <c r="J32" s="1">
        <f t="shared" si="4"/>
        <v>1.7712177121771218</v>
      </c>
      <c r="K32" s="1">
        <f t="shared" si="5"/>
        <v>17.785977859778598</v>
      </c>
      <c r="L32" s="1">
        <f t="shared" si="21"/>
        <v>-16.014760147601475</v>
      </c>
      <c r="M32" s="1">
        <f t="shared" si="22"/>
        <v>16.014760147601475</v>
      </c>
      <c r="N32" s="7">
        <f t="shared" si="6"/>
        <v>18</v>
      </c>
      <c r="O32" s="7" t="str">
        <f t="shared" si="23"/>
        <v>-</v>
      </c>
      <c r="P32" s="7">
        <f t="shared" si="24"/>
        <v>0</v>
      </c>
      <c r="R32" s="1">
        <f t="shared" si="7"/>
        <v>1.7712177121771218</v>
      </c>
      <c r="S32" s="1">
        <f t="shared" si="8"/>
        <v>45.018450184501845</v>
      </c>
      <c r="T32" s="1">
        <f t="shared" si="25"/>
        <v>-43.247232472324725</v>
      </c>
      <c r="U32" s="1">
        <f t="shared" si="26"/>
        <v>43.247232472324725</v>
      </c>
      <c r="V32" s="7">
        <f t="shared" si="9"/>
        <v>18</v>
      </c>
      <c r="W32" s="7" t="str">
        <f t="shared" si="27"/>
        <v>-</v>
      </c>
      <c r="X32" s="7">
        <f t="shared" si="28"/>
        <v>0</v>
      </c>
      <c r="Z32" s="1">
        <f t="shared" si="10"/>
        <v>17.785977859778598</v>
      </c>
      <c r="AA32" s="1">
        <f t="shared" si="11"/>
        <v>17.785977859778598</v>
      </c>
      <c r="AB32" s="1">
        <f t="shared" si="29"/>
        <v>0</v>
      </c>
      <c r="AC32" s="1">
        <f t="shared" si="30"/>
        <v>0</v>
      </c>
      <c r="AD32" s="7" t="str">
        <f t="shared" si="12"/>
        <v>Discard</v>
      </c>
      <c r="AE32" s="7" t="str">
        <f t="shared" si="31"/>
        <v>Discard</v>
      </c>
      <c r="AF32" s="7" t="str">
        <f t="shared" si="32"/>
        <v>Discard</v>
      </c>
      <c r="AH32" s="1">
        <f t="shared" si="13"/>
        <v>17.785977859778598</v>
      </c>
      <c r="AI32" s="1">
        <f t="shared" si="14"/>
        <v>45.018450184501845</v>
      </c>
      <c r="AJ32" s="1">
        <f t="shared" si="33"/>
        <v>-27.232472324723247</v>
      </c>
      <c r="AK32" s="1">
        <f t="shared" si="34"/>
        <v>27.232472324723247</v>
      </c>
      <c r="AL32" s="7">
        <f t="shared" si="15"/>
        <v>18</v>
      </c>
      <c r="AM32" s="7" t="str">
        <f t="shared" si="35"/>
        <v>-</v>
      </c>
      <c r="AN32" s="7">
        <f t="shared" si="36"/>
        <v>0</v>
      </c>
      <c r="AP32" s="1">
        <f t="shared" si="16"/>
        <v>17.785977859778598</v>
      </c>
      <c r="AQ32" s="1">
        <f t="shared" si="17"/>
        <v>45.018450184501845</v>
      </c>
      <c r="AR32" s="1">
        <f t="shared" si="37"/>
        <v>-27.232472324723247</v>
      </c>
      <c r="AS32" s="1">
        <f t="shared" si="38"/>
        <v>27.232472324723247</v>
      </c>
      <c r="AT32" s="7">
        <f t="shared" si="18"/>
        <v>18</v>
      </c>
      <c r="AU32" s="7" t="str">
        <f t="shared" si="39"/>
        <v>-</v>
      </c>
      <c r="AV32" s="7">
        <f t="shared" si="40"/>
        <v>0</v>
      </c>
    </row>
    <row r="33" spans="1:48" x14ac:dyDescent="0.25">
      <c r="A33" s="15" t="str">
        <f t="shared" si="0"/>
        <v>pmed6n</v>
      </c>
      <c r="B33" s="1">
        <f t="shared" si="1"/>
        <v>8.3333333333333321</v>
      </c>
      <c r="C33" s="1">
        <f t="shared" si="2"/>
        <v>5.4064417177914113</v>
      </c>
      <c r="D33" s="1">
        <f t="shared" si="41"/>
        <v>2.9268916155419209</v>
      </c>
      <c r="E33" s="1">
        <f t="shared" si="42"/>
        <v>2.9268916155419209</v>
      </c>
      <c r="F33" s="7">
        <f t="shared" si="3"/>
        <v>7</v>
      </c>
      <c r="G33" s="7" t="str">
        <f t="shared" si="19"/>
        <v>+</v>
      </c>
      <c r="H33" s="7">
        <f t="shared" si="20"/>
        <v>7</v>
      </c>
      <c r="J33" s="1">
        <f t="shared" si="4"/>
        <v>8.3333333333333321</v>
      </c>
      <c r="K33" s="1">
        <f t="shared" si="5"/>
        <v>10.224948875255624</v>
      </c>
      <c r="L33" s="1">
        <f t="shared" si="21"/>
        <v>-1.8916155419222918</v>
      </c>
      <c r="M33" s="1">
        <f t="shared" si="22"/>
        <v>1.8916155419222918</v>
      </c>
      <c r="N33" s="7">
        <f t="shared" si="6"/>
        <v>6</v>
      </c>
      <c r="O33" s="7" t="str">
        <f t="shared" si="23"/>
        <v>-</v>
      </c>
      <c r="P33" s="7">
        <f t="shared" si="24"/>
        <v>0</v>
      </c>
      <c r="R33" s="1">
        <f t="shared" si="7"/>
        <v>8.3333333333333321</v>
      </c>
      <c r="S33" s="1">
        <f t="shared" si="8"/>
        <v>13.726993865030677</v>
      </c>
      <c r="T33" s="1">
        <f t="shared" si="25"/>
        <v>-5.3936605316973445</v>
      </c>
      <c r="U33" s="1">
        <f t="shared" si="26"/>
        <v>5.3936605316973445</v>
      </c>
      <c r="V33" s="7">
        <f t="shared" si="9"/>
        <v>3</v>
      </c>
      <c r="W33" s="7" t="str">
        <f t="shared" si="27"/>
        <v>-</v>
      </c>
      <c r="X33" s="7">
        <f t="shared" si="28"/>
        <v>0</v>
      </c>
      <c r="Z33" s="1">
        <f t="shared" si="10"/>
        <v>5.4064417177914113</v>
      </c>
      <c r="AA33" s="1">
        <f t="shared" si="11"/>
        <v>10.224948875255624</v>
      </c>
      <c r="AB33" s="1">
        <f t="shared" si="29"/>
        <v>-4.8185071574642127</v>
      </c>
      <c r="AC33" s="1">
        <f t="shared" si="30"/>
        <v>4.8185071574642127</v>
      </c>
      <c r="AD33" s="7">
        <f t="shared" si="12"/>
        <v>12</v>
      </c>
      <c r="AE33" s="7" t="str">
        <f t="shared" si="31"/>
        <v>-</v>
      </c>
      <c r="AF33" s="7">
        <f t="shared" si="32"/>
        <v>0</v>
      </c>
      <c r="AH33" s="1">
        <f t="shared" si="13"/>
        <v>5.4064417177914113</v>
      </c>
      <c r="AI33" s="1">
        <f t="shared" si="14"/>
        <v>13.726993865030677</v>
      </c>
      <c r="AJ33" s="1">
        <f t="shared" si="33"/>
        <v>-8.3205521472392654</v>
      </c>
      <c r="AK33" s="1">
        <f t="shared" si="34"/>
        <v>8.3205521472392654</v>
      </c>
      <c r="AL33" s="7">
        <f t="shared" si="15"/>
        <v>1</v>
      </c>
      <c r="AM33" s="7" t="str">
        <f t="shared" si="35"/>
        <v>-</v>
      </c>
      <c r="AN33" s="7">
        <f t="shared" si="36"/>
        <v>0</v>
      </c>
      <c r="AP33" s="1">
        <f t="shared" si="16"/>
        <v>10.224948875255624</v>
      </c>
      <c r="AQ33" s="1">
        <f t="shared" si="17"/>
        <v>13.726993865030677</v>
      </c>
      <c r="AR33" s="1">
        <f t="shared" si="37"/>
        <v>-3.5020449897750527</v>
      </c>
      <c r="AS33" s="1">
        <f t="shared" si="38"/>
        <v>3.5020449897750527</v>
      </c>
      <c r="AT33" s="7">
        <f t="shared" si="18"/>
        <v>1</v>
      </c>
      <c r="AU33" s="7" t="str">
        <f t="shared" si="39"/>
        <v>-</v>
      </c>
      <c r="AV33" s="7">
        <f t="shared" si="40"/>
        <v>0</v>
      </c>
    </row>
    <row r="34" spans="1:48" x14ac:dyDescent="0.25">
      <c r="A34" s="15" t="str">
        <f t="shared" si="0"/>
        <v>pmed7n</v>
      </c>
      <c r="B34" s="1">
        <f t="shared" si="1"/>
        <v>7.1212928431894866</v>
      </c>
      <c r="C34" s="1">
        <f t="shared" si="2"/>
        <v>9.0925235304564023</v>
      </c>
      <c r="D34" s="1">
        <f t="shared" si="41"/>
        <v>-1.9712306872669156</v>
      </c>
      <c r="E34" s="1">
        <f t="shared" si="42"/>
        <v>1.9712306872669156</v>
      </c>
      <c r="F34" s="7">
        <f t="shared" si="3"/>
        <v>4</v>
      </c>
      <c r="G34" s="7" t="str">
        <f t="shared" si="19"/>
        <v>-</v>
      </c>
      <c r="H34" s="7">
        <f t="shared" si="20"/>
        <v>0</v>
      </c>
      <c r="J34" s="1">
        <f t="shared" si="4"/>
        <v>7.1212928431894866</v>
      </c>
      <c r="K34" s="1">
        <f t="shared" si="5"/>
        <v>15.325874622624754</v>
      </c>
      <c r="L34" s="1">
        <f t="shared" si="21"/>
        <v>-8.2045817794352676</v>
      </c>
      <c r="M34" s="1">
        <f t="shared" si="22"/>
        <v>8.2045817794352676</v>
      </c>
      <c r="N34" s="7">
        <f t="shared" si="6"/>
        <v>14</v>
      </c>
      <c r="O34" s="7" t="str">
        <f t="shared" si="23"/>
        <v>-</v>
      </c>
      <c r="P34" s="7">
        <f t="shared" si="24"/>
        <v>0</v>
      </c>
      <c r="R34" s="1">
        <f t="shared" si="7"/>
        <v>7.1212928431894866</v>
      </c>
      <c r="S34" s="1">
        <f t="shared" si="8"/>
        <v>22.837861836263539</v>
      </c>
      <c r="T34" s="1">
        <f t="shared" si="25"/>
        <v>-15.716568993074052</v>
      </c>
      <c r="U34" s="1">
        <f t="shared" si="26"/>
        <v>15.716568993074052</v>
      </c>
      <c r="V34" s="7">
        <f t="shared" si="9"/>
        <v>10</v>
      </c>
      <c r="W34" s="7" t="str">
        <f t="shared" si="27"/>
        <v>-</v>
      </c>
      <c r="X34" s="7">
        <f t="shared" si="28"/>
        <v>0</v>
      </c>
      <c r="Z34" s="1">
        <f t="shared" si="10"/>
        <v>9.0925235304564023</v>
      </c>
      <c r="AA34" s="1">
        <f t="shared" si="11"/>
        <v>15.325874622624754</v>
      </c>
      <c r="AB34" s="1">
        <f t="shared" si="29"/>
        <v>-6.2333510921683519</v>
      </c>
      <c r="AC34" s="1">
        <f t="shared" si="30"/>
        <v>6.2333510921683519</v>
      </c>
      <c r="AD34" s="7">
        <f t="shared" si="12"/>
        <v>17</v>
      </c>
      <c r="AE34" s="7" t="str">
        <f t="shared" si="31"/>
        <v>-</v>
      </c>
      <c r="AF34" s="7">
        <f t="shared" si="32"/>
        <v>0</v>
      </c>
      <c r="AH34" s="1">
        <f t="shared" si="13"/>
        <v>9.0925235304564023</v>
      </c>
      <c r="AI34" s="1">
        <f t="shared" si="14"/>
        <v>22.837861836263539</v>
      </c>
      <c r="AJ34" s="1">
        <f t="shared" si="33"/>
        <v>-13.745338305807136</v>
      </c>
      <c r="AK34" s="1">
        <f t="shared" si="34"/>
        <v>13.745338305807136</v>
      </c>
      <c r="AL34" s="7">
        <f t="shared" si="15"/>
        <v>9</v>
      </c>
      <c r="AM34" s="7" t="str">
        <f t="shared" si="35"/>
        <v>-</v>
      </c>
      <c r="AN34" s="7">
        <f t="shared" si="36"/>
        <v>0</v>
      </c>
      <c r="AP34" s="1">
        <f t="shared" si="16"/>
        <v>15.325874622624754</v>
      </c>
      <c r="AQ34" s="1">
        <f t="shared" si="17"/>
        <v>22.837861836263539</v>
      </c>
      <c r="AR34" s="1">
        <f t="shared" si="37"/>
        <v>-7.5119872136387844</v>
      </c>
      <c r="AS34" s="1">
        <f t="shared" si="38"/>
        <v>7.5119872136387844</v>
      </c>
      <c r="AT34" s="7">
        <f t="shared" si="18"/>
        <v>6</v>
      </c>
      <c r="AU34" s="7" t="str">
        <f t="shared" si="39"/>
        <v>-</v>
      </c>
      <c r="AV34" s="7">
        <f t="shared" si="40"/>
        <v>0</v>
      </c>
    </row>
    <row r="35" spans="1:48" x14ac:dyDescent="0.25">
      <c r="A35" s="15" t="str">
        <f t="shared" si="0"/>
        <v>pmed8n</v>
      </c>
      <c r="B35" s="1">
        <f t="shared" si="1"/>
        <v>7.3565804274465698</v>
      </c>
      <c r="C35" s="1">
        <f t="shared" si="2"/>
        <v>10.258717660292463</v>
      </c>
      <c r="D35" s="1">
        <f t="shared" si="41"/>
        <v>-2.9021372328458934</v>
      </c>
      <c r="E35" s="1">
        <f t="shared" si="42"/>
        <v>2.9021372328458934</v>
      </c>
      <c r="F35" s="7">
        <f t="shared" si="3"/>
        <v>6</v>
      </c>
      <c r="G35" s="7" t="str">
        <f t="shared" si="19"/>
        <v>-</v>
      </c>
      <c r="H35" s="7">
        <f t="shared" si="20"/>
        <v>0</v>
      </c>
      <c r="J35" s="1">
        <f t="shared" si="4"/>
        <v>7.3565804274465698</v>
      </c>
      <c r="K35" s="1">
        <f t="shared" si="5"/>
        <v>13.813273340832396</v>
      </c>
      <c r="L35" s="1">
        <f t="shared" si="21"/>
        <v>-6.456692913385826</v>
      </c>
      <c r="M35" s="1">
        <f t="shared" si="22"/>
        <v>6.456692913385826</v>
      </c>
      <c r="N35" s="7">
        <f t="shared" si="6"/>
        <v>12</v>
      </c>
      <c r="O35" s="7" t="str">
        <f t="shared" si="23"/>
        <v>-</v>
      </c>
      <c r="P35" s="7">
        <f t="shared" si="24"/>
        <v>0</v>
      </c>
      <c r="R35" s="1">
        <f t="shared" si="7"/>
        <v>7.3565804274465698</v>
      </c>
      <c r="S35" s="1">
        <f t="shared" si="8"/>
        <v>29.246344206974129</v>
      </c>
      <c r="T35" s="1">
        <f t="shared" si="25"/>
        <v>-21.889763779527559</v>
      </c>
      <c r="U35" s="1">
        <f t="shared" si="26"/>
        <v>21.889763779527559</v>
      </c>
      <c r="V35" s="7">
        <f t="shared" si="9"/>
        <v>13</v>
      </c>
      <c r="W35" s="7" t="str">
        <f t="shared" si="27"/>
        <v>-</v>
      </c>
      <c r="X35" s="7">
        <f t="shared" si="28"/>
        <v>0</v>
      </c>
      <c r="Z35" s="1">
        <f t="shared" si="10"/>
        <v>10.258717660292463</v>
      </c>
      <c r="AA35" s="1">
        <f t="shared" si="11"/>
        <v>13.813273340832396</v>
      </c>
      <c r="AB35" s="1">
        <f t="shared" si="29"/>
        <v>-3.5545556805399325</v>
      </c>
      <c r="AC35" s="1">
        <f t="shared" si="30"/>
        <v>3.5545556805399325</v>
      </c>
      <c r="AD35" s="7">
        <f t="shared" si="12"/>
        <v>9</v>
      </c>
      <c r="AE35" s="7" t="str">
        <f t="shared" si="31"/>
        <v>-</v>
      </c>
      <c r="AF35" s="7">
        <f t="shared" si="32"/>
        <v>0</v>
      </c>
      <c r="AH35" s="1">
        <f t="shared" si="13"/>
        <v>10.258717660292463</v>
      </c>
      <c r="AI35" s="1">
        <f t="shared" si="14"/>
        <v>29.246344206974129</v>
      </c>
      <c r="AJ35" s="1">
        <f t="shared" si="33"/>
        <v>-18.987626546681668</v>
      </c>
      <c r="AK35" s="1">
        <f t="shared" si="34"/>
        <v>18.987626546681668</v>
      </c>
      <c r="AL35" s="7">
        <f t="shared" si="15"/>
        <v>16</v>
      </c>
      <c r="AM35" s="7" t="str">
        <f t="shared" si="35"/>
        <v>-</v>
      </c>
      <c r="AN35" s="7">
        <f t="shared" si="36"/>
        <v>0</v>
      </c>
      <c r="AP35" s="1">
        <f t="shared" si="16"/>
        <v>13.813273340832396</v>
      </c>
      <c r="AQ35" s="1">
        <f t="shared" si="17"/>
        <v>29.246344206974129</v>
      </c>
      <c r="AR35" s="1">
        <f t="shared" si="37"/>
        <v>-15.433070866141733</v>
      </c>
      <c r="AS35" s="1">
        <f t="shared" si="38"/>
        <v>15.433070866141733</v>
      </c>
      <c r="AT35" s="7">
        <f t="shared" si="18"/>
        <v>16</v>
      </c>
      <c r="AU35" s="7" t="str">
        <f t="shared" si="39"/>
        <v>-</v>
      </c>
      <c r="AV35" s="7">
        <f t="shared" si="40"/>
        <v>0</v>
      </c>
    </row>
    <row r="36" spans="1:48" x14ac:dyDescent="0.25">
      <c r="A36" s="15" t="str">
        <f t="shared" si="0"/>
        <v>pmed9n</v>
      </c>
      <c r="B36" s="1">
        <f t="shared" si="1"/>
        <v>3.5844915874177028</v>
      </c>
      <c r="C36" s="1">
        <f t="shared" si="2"/>
        <v>15.28895391367959</v>
      </c>
      <c r="D36" s="1">
        <f t="shared" si="41"/>
        <v>-11.704462326261886</v>
      </c>
      <c r="E36" s="1">
        <f t="shared" si="42"/>
        <v>11.704462326261886</v>
      </c>
      <c r="F36" s="7">
        <f t="shared" si="3"/>
        <v>17</v>
      </c>
      <c r="G36" s="7" t="str">
        <f t="shared" si="19"/>
        <v>-</v>
      </c>
      <c r="H36" s="7">
        <f t="shared" si="20"/>
        <v>0</v>
      </c>
      <c r="J36" s="1">
        <f t="shared" si="4"/>
        <v>3.5844915874177028</v>
      </c>
      <c r="K36" s="1">
        <f t="shared" si="5"/>
        <v>16.42282370153621</v>
      </c>
      <c r="L36" s="1">
        <f t="shared" si="21"/>
        <v>-12.838332114118508</v>
      </c>
      <c r="M36" s="1">
        <f t="shared" si="22"/>
        <v>12.838332114118508</v>
      </c>
      <c r="N36" s="7">
        <f t="shared" si="6"/>
        <v>17</v>
      </c>
      <c r="O36" s="7" t="str">
        <f t="shared" si="23"/>
        <v>-</v>
      </c>
      <c r="P36" s="7">
        <f t="shared" si="24"/>
        <v>0</v>
      </c>
      <c r="R36" s="1">
        <f t="shared" si="7"/>
        <v>3.5844915874177028</v>
      </c>
      <c r="S36" s="1">
        <f t="shared" si="8"/>
        <v>38.332114118507683</v>
      </c>
      <c r="T36" s="1">
        <f t="shared" si="25"/>
        <v>-34.747622531089981</v>
      </c>
      <c r="U36" s="1">
        <f t="shared" si="26"/>
        <v>34.747622531089981</v>
      </c>
      <c r="V36" s="7">
        <f t="shared" si="9"/>
        <v>17</v>
      </c>
      <c r="W36" s="7" t="str">
        <f t="shared" si="27"/>
        <v>-</v>
      </c>
      <c r="X36" s="7">
        <f t="shared" si="28"/>
        <v>0</v>
      </c>
      <c r="Z36" s="1">
        <f t="shared" si="10"/>
        <v>15.28895391367959</v>
      </c>
      <c r="AA36" s="1">
        <f t="shared" si="11"/>
        <v>16.42282370153621</v>
      </c>
      <c r="AB36" s="1">
        <f t="shared" si="29"/>
        <v>-1.1338697878566197</v>
      </c>
      <c r="AC36" s="1">
        <f t="shared" si="30"/>
        <v>1.1338697878566197</v>
      </c>
      <c r="AD36" s="7">
        <f t="shared" si="12"/>
        <v>4</v>
      </c>
      <c r="AE36" s="7" t="str">
        <f t="shared" si="31"/>
        <v>-</v>
      </c>
      <c r="AF36" s="7">
        <f t="shared" si="32"/>
        <v>0</v>
      </c>
      <c r="AH36" s="1">
        <f t="shared" si="13"/>
        <v>15.28895391367959</v>
      </c>
      <c r="AI36" s="1">
        <f t="shared" si="14"/>
        <v>38.332114118507683</v>
      </c>
      <c r="AJ36" s="1">
        <f t="shared" si="33"/>
        <v>-23.043160204828091</v>
      </c>
      <c r="AK36" s="1">
        <f t="shared" si="34"/>
        <v>23.043160204828091</v>
      </c>
      <c r="AL36" s="7">
        <f t="shared" si="15"/>
        <v>17</v>
      </c>
      <c r="AM36" s="7" t="str">
        <f t="shared" si="35"/>
        <v>-</v>
      </c>
      <c r="AN36" s="7">
        <f t="shared" si="36"/>
        <v>0</v>
      </c>
      <c r="AP36" s="1">
        <f t="shared" si="16"/>
        <v>16.42282370153621</v>
      </c>
      <c r="AQ36" s="1">
        <f t="shared" si="17"/>
        <v>38.332114118507683</v>
      </c>
      <c r="AR36" s="1">
        <f t="shared" si="37"/>
        <v>-21.909290416971473</v>
      </c>
      <c r="AS36" s="1">
        <f t="shared" si="38"/>
        <v>21.909290416971473</v>
      </c>
      <c r="AT36" s="7">
        <f t="shared" si="18"/>
        <v>17</v>
      </c>
      <c r="AU36" s="7" t="str">
        <f t="shared" si="39"/>
        <v>-</v>
      </c>
      <c r="AV36" s="7">
        <f t="shared" si="40"/>
        <v>0</v>
      </c>
    </row>
    <row r="37" spans="1:48" x14ac:dyDescent="0.25">
      <c r="A37" s="15" t="str">
        <f t="shared" si="0"/>
        <v>pmed11n</v>
      </c>
      <c r="B37" s="1">
        <f t="shared" ref="B37:B45" si="43">$E15</f>
        <v>8.8487525987525988</v>
      </c>
      <c r="C37" s="1">
        <f t="shared" ref="C37:C45" si="44">$D15</f>
        <v>4.6387733887733891</v>
      </c>
      <c r="D37" s="1">
        <f t="shared" ref="D37:D45" si="45">B37-C37</f>
        <v>4.2099792099792097</v>
      </c>
      <c r="E37" s="1">
        <f t="shared" si="42"/>
        <v>4.2099792099792097</v>
      </c>
      <c r="F37" s="7">
        <f t="shared" ref="F37:F45" si="46">IF(D37=0,"Discard",_xlfn.RANK.EQ(E37,E$28:E$45,1))</f>
        <v>9</v>
      </c>
      <c r="G37" s="7" t="str">
        <f t="shared" ref="G37:G45" si="47">IF(D37=0,"Discard",IF(D37&gt;0,"+","-"))</f>
        <v>+</v>
      </c>
      <c r="H37" s="7">
        <f t="shared" ref="H37:H45" si="48">IF(G37="Discard","Discard",IF(D37&gt;0,F37,0))</f>
        <v>9</v>
      </c>
      <c r="J37" s="1">
        <f t="shared" ref="J37:J45" si="49">$E15</f>
        <v>8.8487525987525988</v>
      </c>
      <c r="K37" s="1">
        <f t="shared" ref="K37:K45" si="50">$C15</f>
        <v>10.174116424116423</v>
      </c>
      <c r="L37" s="1">
        <f t="shared" ref="L37:L45" si="51">J37-K37</f>
        <v>-1.3253638253638247</v>
      </c>
      <c r="M37" s="1">
        <f t="shared" si="22"/>
        <v>1.3253638253638247</v>
      </c>
      <c r="N37" s="7">
        <f t="shared" ref="N37:N45" si="52">IF(L37=0,"Discard",_xlfn.RANK.EQ(M37,M$28:M$45,1))</f>
        <v>3</v>
      </c>
      <c r="O37" s="7" t="str">
        <f t="shared" ref="O37:O45" si="53">IF(L37=0,"Discard",IF(L37&gt;0,"+","-"))</f>
        <v>-</v>
      </c>
      <c r="P37" s="7">
        <f t="shared" ref="P37:P45" si="54">IF(O37="Discard","Discard",IF(L37&gt;0,N37,0))</f>
        <v>0</v>
      </c>
      <c r="R37" s="1">
        <f t="shared" ref="R37:R45" si="55">$E15</f>
        <v>8.8487525987525988</v>
      </c>
      <c r="S37" s="1">
        <f t="shared" ref="S37:S45" si="56">$B15</f>
        <v>13.903326403326401</v>
      </c>
      <c r="T37" s="1">
        <f t="shared" ref="T37:T45" si="57">R37-S37</f>
        <v>-5.0545738045738027</v>
      </c>
      <c r="U37" s="1">
        <f t="shared" si="26"/>
        <v>5.0545738045738027</v>
      </c>
      <c r="V37" s="7">
        <f t="shared" ref="V37:V45" si="58">IF(T37=0,"Discard",_xlfn.RANK.EQ(U37,U$28:U$45,1))</f>
        <v>1</v>
      </c>
      <c r="W37" s="7" t="str">
        <f t="shared" ref="W37:W45" si="59">IF(T37=0,"Discard",IF(T37&gt;0,"+","-"))</f>
        <v>-</v>
      </c>
      <c r="X37" s="7">
        <f t="shared" ref="X37:X45" si="60">IF(W37="Discard","Discard",IF(T37&gt;0,V37,0))</f>
        <v>0</v>
      </c>
      <c r="Z37" s="1">
        <f t="shared" ref="Z37:Z45" si="61">$D15</f>
        <v>4.6387733887733891</v>
      </c>
      <c r="AA37" s="1">
        <f t="shared" ref="AA37:AA45" si="62">$C15</f>
        <v>10.174116424116423</v>
      </c>
      <c r="AB37" s="1">
        <f t="shared" ref="AB37:AB45" si="63">Z37-AA37</f>
        <v>-5.5353430353430344</v>
      </c>
      <c r="AC37" s="1">
        <f t="shared" si="30"/>
        <v>5.5353430353430344</v>
      </c>
      <c r="AD37" s="7">
        <f t="shared" ref="AD37:AD45" si="64">IF(AB37=0,"Discard",_xlfn.RANK.EQ(AC37,AC$28:AC$45,1))</f>
        <v>14</v>
      </c>
      <c r="AE37" s="7" t="str">
        <f t="shared" ref="AE37:AE45" si="65">IF(AB37=0,"Discard",IF(AB37&gt;0,"+","-"))</f>
        <v>-</v>
      </c>
      <c r="AF37" s="7">
        <f t="shared" ref="AF37:AF45" si="66">IF(AE37="Discard","Discard",IF(AB37&gt;0,AD37,0))</f>
        <v>0</v>
      </c>
      <c r="AH37" s="1">
        <f t="shared" ref="AH37:AH45" si="67">$D15</f>
        <v>4.6387733887733891</v>
      </c>
      <c r="AI37" s="1">
        <f t="shared" ref="AI37:AI45" si="68">$B15</f>
        <v>13.903326403326401</v>
      </c>
      <c r="AJ37" s="1">
        <f t="shared" ref="AJ37:AJ45" si="69">AH37-AI37</f>
        <v>-9.2645530145530124</v>
      </c>
      <c r="AK37" s="1">
        <f t="shared" si="34"/>
        <v>9.2645530145530124</v>
      </c>
      <c r="AL37" s="7">
        <f t="shared" ref="AL37:AL45" si="70">IF(AJ37=0,"Discard",_xlfn.RANK.EQ(AK37,AK$28:AK$45,1))</f>
        <v>2</v>
      </c>
      <c r="AM37" s="7" t="str">
        <f t="shared" ref="AM37:AM45" si="71">IF(AJ37=0,"Discard",IF(AJ37&gt;0,"+","-"))</f>
        <v>-</v>
      </c>
      <c r="AN37" s="7">
        <f t="shared" ref="AN37:AN45" si="72">IF(AM37="Discard","Discard",IF(AJ37&gt;0,AL37,0))</f>
        <v>0</v>
      </c>
      <c r="AP37" s="1">
        <f t="shared" ref="AP37:AP45" si="73">$C15</f>
        <v>10.174116424116423</v>
      </c>
      <c r="AQ37" s="1">
        <f t="shared" ref="AQ37:AQ45" si="74">$B15</f>
        <v>13.903326403326401</v>
      </c>
      <c r="AR37" s="1">
        <f t="shared" ref="AR37:AR45" si="75">AP37-AQ37</f>
        <v>-3.729209979209978</v>
      </c>
      <c r="AS37" s="1">
        <f t="shared" si="38"/>
        <v>3.729209979209978</v>
      </c>
      <c r="AT37" s="7">
        <f t="shared" ref="AT37:AT45" si="76">IF(AR37=0,"Discard",_xlfn.RANK.EQ(AS37,AS$28:AS$45,1))</f>
        <v>2</v>
      </c>
      <c r="AU37" s="7" t="str">
        <f t="shared" ref="AU37:AU45" si="77">IF(AR37=0,"Discard",IF(AR37&gt;0,"+","-"))</f>
        <v>-</v>
      </c>
      <c r="AV37" s="7">
        <f t="shared" ref="AV37:AV45" si="78">IF(AU37="Discard","Discard",IF(AR37&gt;0,AT37,0))</f>
        <v>0</v>
      </c>
    </row>
    <row r="38" spans="1:48" x14ac:dyDescent="0.25">
      <c r="A38" s="15" t="str">
        <f t="shared" si="0"/>
        <v>pmed12n</v>
      </c>
      <c r="B38" s="1">
        <f t="shared" si="43"/>
        <v>11.169731685257762</v>
      </c>
      <c r="C38" s="1">
        <f t="shared" si="44"/>
        <v>10.642146517937896</v>
      </c>
      <c r="D38" s="1">
        <f t="shared" si="45"/>
        <v>0.5275851673198666</v>
      </c>
      <c r="E38" s="1">
        <f t="shared" si="42"/>
        <v>0.5275851673198666</v>
      </c>
      <c r="F38" s="7">
        <f t="shared" si="46"/>
        <v>2</v>
      </c>
      <c r="G38" s="7" t="str">
        <f t="shared" si="47"/>
        <v>+</v>
      </c>
      <c r="H38" s="7">
        <f t="shared" si="48"/>
        <v>2</v>
      </c>
      <c r="J38" s="1">
        <f t="shared" si="49"/>
        <v>11.169731685257762</v>
      </c>
      <c r="K38" s="1">
        <f t="shared" si="50"/>
        <v>14.50105517033464</v>
      </c>
      <c r="L38" s="1">
        <f t="shared" si="51"/>
        <v>-3.3313234850768776</v>
      </c>
      <c r="M38" s="1">
        <f t="shared" si="22"/>
        <v>3.3313234850768776</v>
      </c>
      <c r="N38" s="7">
        <f t="shared" si="52"/>
        <v>10</v>
      </c>
      <c r="O38" s="7" t="str">
        <f t="shared" si="53"/>
        <v>-</v>
      </c>
      <c r="P38" s="7">
        <f t="shared" si="54"/>
        <v>0</v>
      </c>
      <c r="R38" s="1">
        <f t="shared" si="55"/>
        <v>11.169731685257762</v>
      </c>
      <c r="S38" s="1">
        <f t="shared" si="56"/>
        <v>23.364485981308412</v>
      </c>
      <c r="T38" s="1">
        <f t="shared" si="57"/>
        <v>-12.19475429605065</v>
      </c>
      <c r="U38" s="1">
        <f t="shared" si="26"/>
        <v>12.19475429605065</v>
      </c>
      <c r="V38" s="7">
        <f t="shared" si="58"/>
        <v>8</v>
      </c>
      <c r="W38" s="7" t="str">
        <f t="shared" si="59"/>
        <v>-</v>
      </c>
      <c r="X38" s="7">
        <f t="shared" si="60"/>
        <v>0</v>
      </c>
      <c r="Z38" s="1">
        <f t="shared" si="61"/>
        <v>10.642146517937896</v>
      </c>
      <c r="AA38" s="1">
        <f t="shared" si="62"/>
        <v>14.50105517033464</v>
      </c>
      <c r="AB38" s="1">
        <f t="shared" si="63"/>
        <v>-3.8589086523967442</v>
      </c>
      <c r="AC38" s="1">
        <f t="shared" si="30"/>
        <v>3.8589086523967442</v>
      </c>
      <c r="AD38" s="7">
        <f t="shared" si="64"/>
        <v>10</v>
      </c>
      <c r="AE38" s="7" t="str">
        <f t="shared" si="65"/>
        <v>-</v>
      </c>
      <c r="AF38" s="7">
        <f t="shared" si="66"/>
        <v>0</v>
      </c>
      <c r="AH38" s="1">
        <f t="shared" si="67"/>
        <v>10.642146517937896</v>
      </c>
      <c r="AI38" s="1">
        <f t="shared" si="68"/>
        <v>23.364485981308412</v>
      </c>
      <c r="AJ38" s="1">
        <f t="shared" si="69"/>
        <v>-12.722339463370517</v>
      </c>
      <c r="AK38" s="1">
        <f t="shared" si="34"/>
        <v>12.722339463370517</v>
      </c>
      <c r="AL38" s="7">
        <f t="shared" si="70"/>
        <v>7</v>
      </c>
      <c r="AM38" s="7" t="str">
        <f t="shared" si="71"/>
        <v>-</v>
      </c>
      <c r="AN38" s="7">
        <f t="shared" si="72"/>
        <v>0</v>
      </c>
      <c r="AP38" s="1">
        <f t="shared" si="73"/>
        <v>14.50105517033464</v>
      </c>
      <c r="AQ38" s="1">
        <f t="shared" si="74"/>
        <v>23.364485981308412</v>
      </c>
      <c r="AR38" s="1">
        <f t="shared" si="75"/>
        <v>-8.8634308109737727</v>
      </c>
      <c r="AS38" s="1">
        <f t="shared" si="38"/>
        <v>8.8634308109737727</v>
      </c>
      <c r="AT38" s="7">
        <f t="shared" si="76"/>
        <v>8</v>
      </c>
      <c r="AU38" s="7" t="str">
        <f t="shared" si="77"/>
        <v>-</v>
      </c>
      <c r="AV38" s="7">
        <f t="shared" si="78"/>
        <v>0</v>
      </c>
    </row>
    <row r="39" spans="1:48" x14ac:dyDescent="0.25">
      <c r="A39" s="15" t="str">
        <f t="shared" si="0"/>
        <v>pmed13n</v>
      </c>
      <c r="B39" s="1">
        <f t="shared" si="43"/>
        <v>6.1042524005486962</v>
      </c>
      <c r="C39" s="1">
        <f t="shared" si="44"/>
        <v>14.403292181069959</v>
      </c>
      <c r="D39" s="1">
        <f t="shared" si="45"/>
        <v>-8.2990397805212623</v>
      </c>
      <c r="E39" s="1">
        <f t="shared" si="42"/>
        <v>8.2990397805212623</v>
      </c>
      <c r="F39" s="7">
        <f t="shared" si="46"/>
        <v>15</v>
      </c>
      <c r="G39" s="7" t="str">
        <f t="shared" si="47"/>
        <v>-</v>
      </c>
      <c r="H39" s="7">
        <f t="shared" si="48"/>
        <v>0</v>
      </c>
      <c r="J39" s="1">
        <f t="shared" si="49"/>
        <v>6.1042524005486962</v>
      </c>
      <c r="K39" s="1">
        <f t="shared" si="50"/>
        <v>15.066300868770005</v>
      </c>
      <c r="L39" s="1">
        <f t="shared" si="51"/>
        <v>-8.9620484682213082</v>
      </c>
      <c r="M39" s="1">
        <f t="shared" si="22"/>
        <v>8.9620484682213082</v>
      </c>
      <c r="N39" s="7">
        <f t="shared" si="52"/>
        <v>15</v>
      </c>
      <c r="O39" s="7" t="str">
        <f t="shared" si="53"/>
        <v>-</v>
      </c>
      <c r="P39" s="7">
        <f t="shared" si="54"/>
        <v>0</v>
      </c>
      <c r="R39" s="1">
        <f t="shared" si="55"/>
        <v>6.1042524005486962</v>
      </c>
      <c r="S39" s="1">
        <f t="shared" si="56"/>
        <v>30.224051211705532</v>
      </c>
      <c r="T39" s="1">
        <f t="shared" si="57"/>
        <v>-24.119798811156837</v>
      </c>
      <c r="U39" s="1">
        <f t="shared" si="26"/>
        <v>24.119798811156837</v>
      </c>
      <c r="V39" s="7">
        <f t="shared" si="58"/>
        <v>16</v>
      </c>
      <c r="W39" s="7" t="str">
        <f t="shared" si="59"/>
        <v>-</v>
      </c>
      <c r="X39" s="7">
        <f t="shared" si="60"/>
        <v>0</v>
      </c>
      <c r="Z39" s="1">
        <f t="shared" si="61"/>
        <v>14.403292181069959</v>
      </c>
      <c r="AA39" s="1">
        <f t="shared" si="62"/>
        <v>15.066300868770005</v>
      </c>
      <c r="AB39" s="1">
        <f t="shared" si="63"/>
        <v>-0.66300868770004584</v>
      </c>
      <c r="AC39" s="1">
        <f t="shared" si="30"/>
        <v>0.66300868770004584</v>
      </c>
      <c r="AD39" s="7">
        <f t="shared" si="64"/>
        <v>3</v>
      </c>
      <c r="AE39" s="7" t="str">
        <f t="shared" si="65"/>
        <v>-</v>
      </c>
      <c r="AF39" s="7">
        <f t="shared" si="66"/>
        <v>0</v>
      </c>
      <c r="AH39" s="1">
        <f t="shared" si="67"/>
        <v>14.403292181069959</v>
      </c>
      <c r="AI39" s="1">
        <f t="shared" si="68"/>
        <v>30.224051211705532</v>
      </c>
      <c r="AJ39" s="1">
        <f t="shared" si="69"/>
        <v>-15.820759030635573</v>
      </c>
      <c r="AK39" s="1">
        <f t="shared" si="34"/>
        <v>15.820759030635573</v>
      </c>
      <c r="AL39" s="7">
        <f t="shared" si="70"/>
        <v>12</v>
      </c>
      <c r="AM39" s="7" t="str">
        <f t="shared" si="71"/>
        <v>-</v>
      </c>
      <c r="AN39" s="7">
        <f t="shared" si="72"/>
        <v>0</v>
      </c>
      <c r="AP39" s="1">
        <f t="shared" si="73"/>
        <v>15.066300868770005</v>
      </c>
      <c r="AQ39" s="1">
        <f t="shared" si="74"/>
        <v>30.224051211705532</v>
      </c>
      <c r="AR39" s="1">
        <f t="shared" si="75"/>
        <v>-15.157750342935527</v>
      </c>
      <c r="AS39" s="1">
        <f t="shared" si="38"/>
        <v>15.157750342935527</v>
      </c>
      <c r="AT39" s="7">
        <f t="shared" si="76"/>
        <v>15</v>
      </c>
      <c r="AU39" s="7" t="str">
        <f t="shared" si="77"/>
        <v>-</v>
      </c>
      <c r="AV39" s="7">
        <f t="shared" si="78"/>
        <v>0</v>
      </c>
    </row>
    <row r="40" spans="1:48" x14ac:dyDescent="0.25">
      <c r="A40" s="15" t="str">
        <f t="shared" si="0"/>
        <v>pmed16n</v>
      </c>
      <c r="B40" s="1">
        <f t="shared" si="43"/>
        <v>11.663807890222985</v>
      </c>
      <c r="C40" s="1">
        <f t="shared" si="44"/>
        <v>4.6067140406763043</v>
      </c>
      <c r="D40" s="1">
        <f t="shared" si="45"/>
        <v>7.0570938495466811</v>
      </c>
      <c r="E40" s="1">
        <f t="shared" si="42"/>
        <v>7.0570938495466811</v>
      </c>
      <c r="F40" s="7">
        <f t="shared" si="46"/>
        <v>14</v>
      </c>
      <c r="G40" s="7" t="str">
        <f t="shared" si="47"/>
        <v>+</v>
      </c>
      <c r="H40" s="7">
        <f t="shared" si="48"/>
        <v>14</v>
      </c>
      <c r="J40" s="1">
        <f t="shared" si="49"/>
        <v>11.663807890222985</v>
      </c>
      <c r="K40" s="1">
        <f t="shared" si="50"/>
        <v>8.6620926243567755</v>
      </c>
      <c r="L40" s="1">
        <f t="shared" si="51"/>
        <v>3.0017152658662098</v>
      </c>
      <c r="M40" s="1">
        <f t="shared" si="22"/>
        <v>3.0017152658662098</v>
      </c>
      <c r="N40" s="7">
        <f t="shared" si="52"/>
        <v>9</v>
      </c>
      <c r="O40" s="7" t="str">
        <f t="shared" si="53"/>
        <v>+</v>
      </c>
      <c r="P40" s="7">
        <f t="shared" si="54"/>
        <v>9</v>
      </c>
      <c r="R40" s="1">
        <f t="shared" si="55"/>
        <v>11.663807890222985</v>
      </c>
      <c r="S40" s="1">
        <f t="shared" si="56"/>
        <v>16.932124479294291</v>
      </c>
      <c r="T40" s="1">
        <f t="shared" si="57"/>
        <v>-5.268316589071306</v>
      </c>
      <c r="U40" s="1">
        <f t="shared" si="26"/>
        <v>5.268316589071306</v>
      </c>
      <c r="V40" s="7">
        <f t="shared" si="58"/>
        <v>2</v>
      </c>
      <c r="W40" s="7" t="str">
        <f t="shared" si="59"/>
        <v>-</v>
      </c>
      <c r="X40" s="7">
        <f t="shared" si="60"/>
        <v>0</v>
      </c>
      <c r="Z40" s="1">
        <f t="shared" si="61"/>
        <v>4.6067140406763043</v>
      </c>
      <c r="AA40" s="1">
        <f t="shared" si="62"/>
        <v>8.6620926243567755</v>
      </c>
      <c r="AB40" s="1">
        <f t="shared" si="63"/>
        <v>-4.0553785836804712</v>
      </c>
      <c r="AC40" s="1">
        <f t="shared" si="30"/>
        <v>4.0553785836804712</v>
      </c>
      <c r="AD40" s="7">
        <f t="shared" si="64"/>
        <v>11</v>
      </c>
      <c r="AE40" s="7" t="str">
        <f t="shared" si="65"/>
        <v>-</v>
      </c>
      <c r="AF40" s="7">
        <f t="shared" si="66"/>
        <v>0</v>
      </c>
      <c r="AH40" s="1">
        <f t="shared" si="67"/>
        <v>4.6067140406763043</v>
      </c>
      <c r="AI40" s="1">
        <f t="shared" si="68"/>
        <v>16.932124479294291</v>
      </c>
      <c r="AJ40" s="1">
        <f t="shared" si="69"/>
        <v>-12.325410438617986</v>
      </c>
      <c r="AK40" s="1">
        <f t="shared" si="34"/>
        <v>12.325410438617986</v>
      </c>
      <c r="AL40" s="7">
        <f t="shared" si="70"/>
        <v>6</v>
      </c>
      <c r="AM40" s="7" t="str">
        <f t="shared" si="71"/>
        <v>-</v>
      </c>
      <c r="AN40" s="7">
        <f t="shared" si="72"/>
        <v>0</v>
      </c>
      <c r="AP40" s="1">
        <f t="shared" si="73"/>
        <v>8.6620926243567755</v>
      </c>
      <c r="AQ40" s="1">
        <f t="shared" si="74"/>
        <v>16.932124479294291</v>
      </c>
      <c r="AR40" s="1">
        <f t="shared" si="75"/>
        <v>-8.2700318549375158</v>
      </c>
      <c r="AS40" s="1">
        <f t="shared" si="38"/>
        <v>8.2700318549375158</v>
      </c>
      <c r="AT40" s="7">
        <f t="shared" si="76"/>
        <v>7</v>
      </c>
      <c r="AU40" s="7" t="str">
        <f t="shared" si="77"/>
        <v>-</v>
      </c>
      <c r="AV40" s="7">
        <f t="shared" si="78"/>
        <v>0</v>
      </c>
    </row>
    <row r="41" spans="1:48" x14ac:dyDescent="0.25">
      <c r="A41" s="15" t="str">
        <f t="shared" si="0"/>
        <v>pmed17n</v>
      </c>
      <c r="B41" s="1">
        <f t="shared" si="43"/>
        <v>12.387483926275182</v>
      </c>
      <c r="C41" s="1">
        <f t="shared" si="44"/>
        <v>7.9439919988569789</v>
      </c>
      <c r="D41" s="1">
        <f t="shared" si="45"/>
        <v>4.4434919274182034</v>
      </c>
      <c r="E41" s="1">
        <f t="shared" si="42"/>
        <v>4.4434919274182034</v>
      </c>
      <c r="F41" s="7">
        <f t="shared" si="46"/>
        <v>10</v>
      </c>
      <c r="G41" s="7" t="str">
        <f t="shared" si="47"/>
        <v>+</v>
      </c>
      <c r="H41" s="7">
        <f t="shared" si="48"/>
        <v>10</v>
      </c>
      <c r="J41" s="1">
        <f t="shared" si="49"/>
        <v>12.387483926275182</v>
      </c>
      <c r="K41" s="1">
        <f t="shared" si="50"/>
        <v>13.659094156308043</v>
      </c>
      <c r="L41" s="1">
        <f t="shared" si="51"/>
        <v>-1.2716102300328611</v>
      </c>
      <c r="M41" s="1">
        <f t="shared" si="22"/>
        <v>1.2716102300328611</v>
      </c>
      <c r="N41" s="7">
        <f t="shared" si="52"/>
        <v>2</v>
      </c>
      <c r="O41" s="7" t="str">
        <f t="shared" si="53"/>
        <v>-</v>
      </c>
      <c r="P41" s="7">
        <f t="shared" si="54"/>
        <v>0</v>
      </c>
      <c r="R41" s="1">
        <f t="shared" si="55"/>
        <v>12.387483926275182</v>
      </c>
      <c r="S41" s="1">
        <f t="shared" si="56"/>
        <v>23.346192313187597</v>
      </c>
      <c r="T41" s="1">
        <f t="shared" si="57"/>
        <v>-10.958708386912415</v>
      </c>
      <c r="U41" s="1">
        <f t="shared" si="26"/>
        <v>10.958708386912415</v>
      </c>
      <c r="V41" s="7">
        <f t="shared" si="58"/>
        <v>7</v>
      </c>
      <c r="W41" s="7" t="str">
        <f t="shared" si="59"/>
        <v>-</v>
      </c>
      <c r="X41" s="7">
        <f t="shared" si="60"/>
        <v>0</v>
      </c>
      <c r="Z41" s="1">
        <f t="shared" si="61"/>
        <v>7.9439919988569789</v>
      </c>
      <c r="AA41" s="1">
        <f t="shared" si="62"/>
        <v>13.659094156308043</v>
      </c>
      <c r="AB41" s="1">
        <f t="shared" si="63"/>
        <v>-5.7151021574510645</v>
      </c>
      <c r="AC41" s="1">
        <f t="shared" si="30"/>
        <v>5.7151021574510645</v>
      </c>
      <c r="AD41" s="7">
        <f t="shared" si="64"/>
        <v>15</v>
      </c>
      <c r="AE41" s="7" t="str">
        <f t="shared" si="65"/>
        <v>-</v>
      </c>
      <c r="AF41" s="7">
        <f t="shared" si="66"/>
        <v>0</v>
      </c>
      <c r="AH41" s="1">
        <f t="shared" si="67"/>
        <v>7.9439919988569789</v>
      </c>
      <c r="AI41" s="1">
        <f t="shared" si="68"/>
        <v>23.346192313187597</v>
      </c>
      <c r="AJ41" s="1">
        <f t="shared" si="69"/>
        <v>-15.402200314330617</v>
      </c>
      <c r="AK41" s="1">
        <f t="shared" si="34"/>
        <v>15.402200314330617</v>
      </c>
      <c r="AL41" s="7">
        <f t="shared" si="70"/>
        <v>11</v>
      </c>
      <c r="AM41" s="7" t="str">
        <f t="shared" si="71"/>
        <v>-</v>
      </c>
      <c r="AN41" s="7">
        <f t="shared" si="72"/>
        <v>0</v>
      </c>
      <c r="AP41" s="1">
        <f t="shared" si="73"/>
        <v>13.659094156308043</v>
      </c>
      <c r="AQ41" s="1">
        <f t="shared" si="74"/>
        <v>23.346192313187597</v>
      </c>
      <c r="AR41" s="1">
        <f t="shared" si="75"/>
        <v>-9.6870981568795536</v>
      </c>
      <c r="AS41" s="1">
        <f t="shared" si="38"/>
        <v>9.6870981568795536</v>
      </c>
      <c r="AT41" s="7">
        <f t="shared" si="76"/>
        <v>9</v>
      </c>
      <c r="AU41" s="7" t="str">
        <f t="shared" si="77"/>
        <v>-</v>
      </c>
      <c r="AV41" s="7">
        <f t="shared" si="78"/>
        <v>0</v>
      </c>
    </row>
    <row r="42" spans="1:48" x14ac:dyDescent="0.25">
      <c r="A42" s="15" t="str">
        <f t="shared" si="0"/>
        <v>pmed18n</v>
      </c>
      <c r="B42" s="1">
        <f t="shared" si="43"/>
        <v>5.8432106467040965</v>
      </c>
      <c r="C42" s="1">
        <f t="shared" si="44"/>
        <v>11.644832605531295</v>
      </c>
      <c r="D42" s="1">
        <f t="shared" si="45"/>
        <v>-5.8016219588271989</v>
      </c>
      <c r="E42" s="1">
        <f t="shared" si="42"/>
        <v>5.8016219588271989</v>
      </c>
      <c r="F42" s="7">
        <f t="shared" si="46"/>
        <v>13</v>
      </c>
      <c r="G42" s="7" t="str">
        <f t="shared" si="47"/>
        <v>-</v>
      </c>
      <c r="H42" s="7">
        <f t="shared" si="48"/>
        <v>0</v>
      </c>
      <c r="J42" s="1">
        <f t="shared" si="49"/>
        <v>5.8432106467040965</v>
      </c>
      <c r="K42" s="1">
        <f t="shared" si="50"/>
        <v>13.724266999376169</v>
      </c>
      <c r="L42" s="1">
        <f t="shared" si="51"/>
        <v>-7.8810563526720729</v>
      </c>
      <c r="M42" s="1">
        <f t="shared" si="22"/>
        <v>7.8810563526720729</v>
      </c>
      <c r="N42" s="7">
        <f t="shared" si="52"/>
        <v>13</v>
      </c>
      <c r="O42" s="7" t="str">
        <f t="shared" si="53"/>
        <v>-</v>
      </c>
      <c r="P42" s="7">
        <f t="shared" si="54"/>
        <v>0</v>
      </c>
      <c r="R42" s="1">
        <f t="shared" si="55"/>
        <v>5.8432106467040965</v>
      </c>
      <c r="S42" s="1">
        <f t="shared" si="56"/>
        <v>28.384279475982531</v>
      </c>
      <c r="T42" s="1">
        <f t="shared" si="57"/>
        <v>-22.541068829278434</v>
      </c>
      <c r="U42" s="1">
        <f t="shared" si="26"/>
        <v>22.541068829278434</v>
      </c>
      <c r="V42" s="7">
        <f t="shared" si="58"/>
        <v>14</v>
      </c>
      <c r="W42" s="7" t="str">
        <f t="shared" si="59"/>
        <v>-</v>
      </c>
      <c r="X42" s="7">
        <f t="shared" si="60"/>
        <v>0</v>
      </c>
      <c r="Z42" s="1">
        <f t="shared" si="61"/>
        <v>11.644832605531295</v>
      </c>
      <c r="AA42" s="1">
        <f t="shared" si="62"/>
        <v>13.724266999376169</v>
      </c>
      <c r="AB42" s="1">
        <f t="shared" si="63"/>
        <v>-2.0794343938448741</v>
      </c>
      <c r="AC42" s="1">
        <f t="shared" si="30"/>
        <v>2.0794343938448741</v>
      </c>
      <c r="AD42" s="7">
        <f t="shared" si="64"/>
        <v>7</v>
      </c>
      <c r="AE42" s="7" t="str">
        <f t="shared" si="65"/>
        <v>-</v>
      </c>
      <c r="AF42" s="7">
        <f t="shared" si="66"/>
        <v>0</v>
      </c>
      <c r="AH42" s="1">
        <f t="shared" si="67"/>
        <v>11.644832605531295</v>
      </c>
      <c r="AI42" s="1">
        <f t="shared" si="68"/>
        <v>28.384279475982531</v>
      </c>
      <c r="AJ42" s="1">
        <f t="shared" si="69"/>
        <v>-16.739446870451236</v>
      </c>
      <c r="AK42" s="1">
        <f t="shared" si="34"/>
        <v>16.739446870451236</v>
      </c>
      <c r="AL42" s="7">
        <f t="shared" si="70"/>
        <v>14</v>
      </c>
      <c r="AM42" s="7" t="str">
        <f t="shared" si="71"/>
        <v>-</v>
      </c>
      <c r="AN42" s="7">
        <f t="shared" si="72"/>
        <v>0</v>
      </c>
      <c r="AP42" s="1">
        <f t="shared" si="73"/>
        <v>13.724266999376169</v>
      </c>
      <c r="AQ42" s="1">
        <f t="shared" si="74"/>
        <v>28.384279475982531</v>
      </c>
      <c r="AR42" s="1">
        <f t="shared" si="75"/>
        <v>-14.660012476606362</v>
      </c>
      <c r="AS42" s="1">
        <f t="shared" si="38"/>
        <v>14.660012476606362</v>
      </c>
      <c r="AT42" s="7">
        <f t="shared" si="76"/>
        <v>13</v>
      </c>
      <c r="AU42" s="7" t="str">
        <f t="shared" si="77"/>
        <v>-</v>
      </c>
      <c r="AV42" s="7">
        <f t="shared" si="78"/>
        <v>0</v>
      </c>
    </row>
    <row r="43" spans="1:48" x14ac:dyDescent="0.25">
      <c r="A43" s="15" t="str">
        <f t="shared" si="0"/>
        <v>pmed21n</v>
      </c>
      <c r="B43" s="1">
        <f t="shared" si="43"/>
        <v>11.632742394397024</v>
      </c>
      <c r="C43" s="1">
        <f t="shared" si="44"/>
        <v>6.434668417596848</v>
      </c>
      <c r="D43" s="1">
        <f t="shared" si="45"/>
        <v>5.1980739768001758</v>
      </c>
      <c r="E43" s="1">
        <f t="shared" si="42"/>
        <v>5.1980739768001758</v>
      </c>
      <c r="F43" s="7">
        <f t="shared" si="46"/>
        <v>11</v>
      </c>
      <c r="G43" s="7" t="str">
        <f t="shared" si="47"/>
        <v>+</v>
      </c>
      <c r="H43" s="7">
        <f t="shared" si="48"/>
        <v>11</v>
      </c>
      <c r="J43" s="1">
        <f t="shared" si="49"/>
        <v>11.632742394397024</v>
      </c>
      <c r="K43" s="1">
        <f t="shared" si="50"/>
        <v>13.263296126066972</v>
      </c>
      <c r="L43" s="1">
        <f t="shared" si="51"/>
        <v>-1.6305537316699485</v>
      </c>
      <c r="M43" s="1">
        <f t="shared" si="22"/>
        <v>1.6305537316699485</v>
      </c>
      <c r="N43" s="7">
        <f t="shared" si="52"/>
        <v>4</v>
      </c>
      <c r="O43" s="7" t="str">
        <f t="shared" si="53"/>
        <v>-</v>
      </c>
      <c r="P43" s="7">
        <f t="shared" si="54"/>
        <v>0</v>
      </c>
      <c r="R43" s="1">
        <f t="shared" si="55"/>
        <v>11.632742394397024</v>
      </c>
      <c r="S43" s="1">
        <f t="shared" si="56"/>
        <v>18.734952943751367</v>
      </c>
      <c r="T43" s="1">
        <f t="shared" si="57"/>
        <v>-7.1022105493543428</v>
      </c>
      <c r="U43" s="1">
        <f t="shared" si="26"/>
        <v>7.1022105493543428</v>
      </c>
      <c r="V43" s="7">
        <f t="shared" si="58"/>
        <v>5</v>
      </c>
      <c r="W43" s="7" t="str">
        <f t="shared" si="59"/>
        <v>-</v>
      </c>
      <c r="X43" s="7">
        <f t="shared" si="60"/>
        <v>0</v>
      </c>
      <c r="Z43" s="1">
        <f t="shared" si="61"/>
        <v>6.434668417596848</v>
      </c>
      <c r="AA43" s="1">
        <f t="shared" si="62"/>
        <v>13.263296126066972</v>
      </c>
      <c r="AB43" s="1">
        <f t="shared" si="63"/>
        <v>-6.8286277084701243</v>
      </c>
      <c r="AC43" s="1">
        <f t="shared" si="30"/>
        <v>6.8286277084701243</v>
      </c>
      <c r="AD43" s="7">
        <f t="shared" si="64"/>
        <v>18</v>
      </c>
      <c r="AE43" s="7" t="str">
        <f t="shared" si="65"/>
        <v>-</v>
      </c>
      <c r="AF43" s="7">
        <f t="shared" si="66"/>
        <v>0</v>
      </c>
      <c r="AH43" s="1">
        <f t="shared" si="67"/>
        <v>6.434668417596848</v>
      </c>
      <c r="AI43" s="1">
        <f t="shared" si="68"/>
        <v>18.734952943751367</v>
      </c>
      <c r="AJ43" s="1">
        <f t="shared" si="69"/>
        <v>-12.300284526154519</v>
      </c>
      <c r="AK43" s="1">
        <f t="shared" si="34"/>
        <v>12.300284526154519</v>
      </c>
      <c r="AL43" s="7">
        <f t="shared" si="70"/>
        <v>5</v>
      </c>
      <c r="AM43" s="7" t="str">
        <f t="shared" si="71"/>
        <v>-</v>
      </c>
      <c r="AN43" s="7">
        <f t="shared" si="72"/>
        <v>0</v>
      </c>
      <c r="AP43" s="1">
        <f t="shared" si="73"/>
        <v>13.263296126066972</v>
      </c>
      <c r="AQ43" s="1">
        <f t="shared" si="74"/>
        <v>18.734952943751367</v>
      </c>
      <c r="AR43" s="1">
        <f t="shared" si="75"/>
        <v>-5.4716568176843943</v>
      </c>
      <c r="AS43" s="1">
        <f t="shared" si="38"/>
        <v>5.4716568176843943</v>
      </c>
      <c r="AT43" s="7">
        <f t="shared" si="76"/>
        <v>3</v>
      </c>
      <c r="AU43" s="7" t="str">
        <f t="shared" si="77"/>
        <v>-</v>
      </c>
      <c r="AV43" s="7">
        <f t="shared" si="78"/>
        <v>0</v>
      </c>
    </row>
    <row r="44" spans="1:48" x14ac:dyDescent="0.25">
      <c r="A44" s="15" t="str">
        <f t="shared" si="0"/>
        <v>pmed22n</v>
      </c>
      <c r="B44" s="1">
        <f t="shared" si="43"/>
        <v>11.213428138477678</v>
      </c>
      <c r="C44" s="1">
        <f t="shared" si="44"/>
        <v>8.8471849865951739</v>
      </c>
      <c r="D44" s="1">
        <f t="shared" si="45"/>
        <v>2.3662431518825038</v>
      </c>
      <c r="E44" s="1">
        <f t="shared" si="42"/>
        <v>2.3662431518825038</v>
      </c>
      <c r="F44" s="7">
        <f t="shared" si="46"/>
        <v>5</v>
      </c>
      <c r="G44" s="7" t="str">
        <f t="shared" si="47"/>
        <v>+</v>
      </c>
      <c r="H44" s="7">
        <f t="shared" si="48"/>
        <v>5</v>
      </c>
      <c r="J44" s="1">
        <f t="shared" si="49"/>
        <v>11.213428138477678</v>
      </c>
      <c r="K44" s="1">
        <f t="shared" si="50"/>
        <v>13.74286047324863</v>
      </c>
      <c r="L44" s="1">
        <f t="shared" si="51"/>
        <v>-2.5294323347709522</v>
      </c>
      <c r="M44" s="1">
        <f t="shared" si="22"/>
        <v>2.5294323347709522</v>
      </c>
      <c r="N44" s="7">
        <f t="shared" si="52"/>
        <v>8</v>
      </c>
      <c r="O44" s="7" t="str">
        <f t="shared" si="53"/>
        <v>-</v>
      </c>
      <c r="P44" s="7">
        <f t="shared" si="54"/>
        <v>0</v>
      </c>
      <c r="R44" s="1">
        <f t="shared" si="55"/>
        <v>11.213428138477678</v>
      </c>
      <c r="S44" s="1">
        <f t="shared" si="56"/>
        <v>20.200489567548665</v>
      </c>
      <c r="T44" s="1">
        <f t="shared" si="57"/>
        <v>-8.9870614290709874</v>
      </c>
      <c r="U44" s="1">
        <f t="shared" si="26"/>
        <v>8.9870614290709874</v>
      </c>
      <c r="V44" s="7">
        <f t="shared" si="58"/>
        <v>6</v>
      </c>
      <c r="W44" s="7" t="str">
        <f t="shared" si="59"/>
        <v>-</v>
      </c>
      <c r="X44" s="7">
        <f t="shared" si="60"/>
        <v>0</v>
      </c>
      <c r="Z44" s="1">
        <f t="shared" si="61"/>
        <v>8.8471849865951739</v>
      </c>
      <c r="AA44" s="1">
        <f t="shared" si="62"/>
        <v>13.74286047324863</v>
      </c>
      <c r="AB44" s="1">
        <f t="shared" si="63"/>
        <v>-4.895675486653456</v>
      </c>
      <c r="AC44" s="1">
        <f t="shared" si="30"/>
        <v>4.895675486653456</v>
      </c>
      <c r="AD44" s="7">
        <f t="shared" si="64"/>
        <v>13</v>
      </c>
      <c r="AE44" s="7" t="str">
        <f t="shared" si="65"/>
        <v>-</v>
      </c>
      <c r="AF44" s="7">
        <f t="shared" si="66"/>
        <v>0</v>
      </c>
      <c r="AH44" s="1">
        <f t="shared" si="67"/>
        <v>8.8471849865951739</v>
      </c>
      <c r="AI44" s="1">
        <f t="shared" si="68"/>
        <v>20.200489567548665</v>
      </c>
      <c r="AJ44" s="1">
        <f t="shared" si="69"/>
        <v>-11.353304580953491</v>
      </c>
      <c r="AK44" s="1">
        <f t="shared" si="34"/>
        <v>11.353304580953491</v>
      </c>
      <c r="AL44" s="7">
        <f t="shared" si="70"/>
        <v>3</v>
      </c>
      <c r="AM44" s="7" t="str">
        <f t="shared" si="71"/>
        <v>-</v>
      </c>
      <c r="AN44" s="7">
        <f t="shared" si="72"/>
        <v>0</v>
      </c>
      <c r="AP44" s="1">
        <f t="shared" si="73"/>
        <v>13.74286047324863</v>
      </c>
      <c r="AQ44" s="1">
        <f t="shared" si="74"/>
        <v>20.200489567548665</v>
      </c>
      <c r="AR44" s="1">
        <f t="shared" si="75"/>
        <v>-6.4576290943000352</v>
      </c>
      <c r="AS44" s="1">
        <f t="shared" si="38"/>
        <v>6.4576290943000352</v>
      </c>
      <c r="AT44" s="7">
        <f t="shared" si="76"/>
        <v>5</v>
      </c>
      <c r="AU44" s="7" t="str">
        <f t="shared" si="77"/>
        <v>-</v>
      </c>
      <c r="AV44" s="7">
        <f t="shared" si="78"/>
        <v>0</v>
      </c>
    </row>
    <row r="45" spans="1:48" x14ac:dyDescent="0.25">
      <c r="A45" s="15" t="str">
        <f t="shared" si="0"/>
        <v>pmed23n</v>
      </c>
      <c r="B45" s="1">
        <f t="shared" si="43"/>
        <v>6.88460705780472</v>
      </c>
      <c r="C45" s="1">
        <f t="shared" si="44"/>
        <v>17.471314137259146</v>
      </c>
      <c r="D45" s="1">
        <f t="shared" si="45"/>
        <v>-10.586707079454426</v>
      </c>
      <c r="E45" s="1">
        <f t="shared" si="42"/>
        <v>10.586707079454426</v>
      </c>
      <c r="F45" s="7">
        <f t="shared" si="46"/>
        <v>16</v>
      </c>
      <c r="G45" s="7" t="str">
        <f t="shared" si="47"/>
        <v>-</v>
      </c>
      <c r="H45" s="7">
        <f t="shared" si="48"/>
        <v>0</v>
      </c>
      <c r="J45" s="1">
        <f t="shared" si="49"/>
        <v>6.88460705780472</v>
      </c>
      <c r="K45" s="1">
        <f t="shared" si="50"/>
        <v>17.471314137259146</v>
      </c>
      <c r="L45" s="1">
        <f t="shared" si="51"/>
        <v>-10.586707079454426</v>
      </c>
      <c r="M45" s="1">
        <f t="shared" si="22"/>
        <v>10.586707079454426</v>
      </c>
      <c r="N45" s="7">
        <f t="shared" si="52"/>
        <v>16</v>
      </c>
      <c r="O45" s="7" t="str">
        <f t="shared" si="53"/>
        <v>-</v>
      </c>
      <c r="P45" s="7">
        <f t="shared" si="54"/>
        <v>0</v>
      </c>
      <c r="R45" s="1">
        <f t="shared" si="55"/>
        <v>6.88460705780472</v>
      </c>
      <c r="S45" s="1">
        <f t="shared" si="56"/>
        <v>30.504438190084432</v>
      </c>
      <c r="T45" s="1">
        <f t="shared" si="57"/>
        <v>-23.619831132279714</v>
      </c>
      <c r="U45" s="1">
        <f t="shared" si="26"/>
        <v>23.619831132279714</v>
      </c>
      <c r="V45" s="7">
        <f t="shared" si="58"/>
        <v>15</v>
      </c>
      <c r="W45" s="7" t="str">
        <f t="shared" si="59"/>
        <v>-</v>
      </c>
      <c r="X45" s="7">
        <f t="shared" si="60"/>
        <v>0</v>
      </c>
      <c r="Z45" s="1">
        <f t="shared" si="61"/>
        <v>17.471314137259146</v>
      </c>
      <c r="AA45" s="1">
        <f t="shared" si="62"/>
        <v>17.471314137259146</v>
      </c>
      <c r="AB45" s="1">
        <f t="shared" si="63"/>
        <v>0</v>
      </c>
      <c r="AC45" s="1">
        <f t="shared" si="30"/>
        <v>0</v>
      </c>
      <c r="AD45" s="7" t="str">
        <f t="shared" si="64"/>
        <v>Discard</v>
      </c>
      <c r="AE45" s="7" t="str">
        <f t="shared" si="65"/>
        <v>Discard</v>
      </c>
      <c r="AF45" s="7" t="str">
        <f t="shared" si="66"/>
        <v>Discard</v>
      </c>
      <c r="AH45" s="1">
        <f t="shared" si="67"/>
        <v>17.471314137259146</v>
      </c>
      <c r="AI45" s="1">
        <f t="shared" si="68"/>
        <v>30.504438190084432</v>
      </c>
      <c r="AJ45" s="1">
        <f t="shared" si="69"/>
        <v>-13.033124052825286</v>
      </c>
      <c r="AK45" s="1">
        <f t="shared" si="34"/>
        <v>13.033124052825286</v>
      </c>
      <c r="AL45" s="7">
        <f t="shared" si="70"/>
        <v>8</v>
      </c>
      <c r="AM45" s="7" t="str">
        <f t="shared" si="71"/>
        <v>-</v>
      </c>
      <c r="AN45" s="7">
        <f t="shared" si="72"/>
        <v>0</v>
      </c>
      <c r="AP45" s="1">
        <f t="shared" si="73"/>
        <v>17.471314137259146</v>
      </c>
      <c r="AQ45" s="1">
        <f t="shared" si="74"/>
        <v>30.504438190084432</v>
      </c>
      <c r="AR45" s="1">
        <f t="shared" si="75"/>
        <v>-13.033124052825286</v>
      </c>
      <c r="AS45" s="1">
        <f t="shared" si="38"/>
        <v>13.033124052825286</v>
      </c>
      <c r="AT45" s="7">
        <f t="shared" si="76"/>
        <v>11</v>
      </c>
      <c r="AU45" s="7" t="str">
        <f t="shared" si="77"/>
        <v>-</v>
      </c>
      <c r="AV45" s="7">
        <f t="shared" si="78"/>
        <v>0</v>
      </c>
    </row>
    <row r="46" spans="1:48" x14ac:dyDescent="0.25">
      <c r="G46" s="14" t="s">
        <v>66</v>
      </c>
      <c r="H46">
        <f>SUM(H28:H45)</f>
        <v>73</v>
      </c>
      <c r="O46" s="14" t="s">
        <v>66</v>
      </c>
      <c r="P46">
        <f>SUM(P28:P45)</f>
        <v>9</v>
      </c>
      <c r="W46" s="14" t="s">
        <v>66</v>
      </c>
      <c r="X46">
        <f>SUM(X28:X45)</f>
        <v>0</v>
      </c>
      <c r="AE46" s="14" t="s">
        <v>66</v>
      </c>
      <c r="AF46">
        <f>SUM(AF28:AF45)</f>
        <v>0</v>
      </c>
      <c r="AM46" s="14" t="s">
        <v>66</v>
      </c>
      <c r="AN46">
        <f>SUM(AN28:AN45)</f>
        <v>0</v>
      </c>
      <c r="AU46" s="14" t="s">
        <v>66</v>
      </c>
      <c r="AV46">
        <f>SUM(AV28:AV45)</f>
        <v>0</v>
      </c>
    </row>
    <row r="47" spans="1:48" x14ac:dyDescent="0.25">
      <c r="G47" s="14" t="s">
        <v>67</v>
      </c>
      <c r="H47">
        <f>COUNTIF(H28:H45,"&lt;&gt;Discard")</f>
        <v>18</v>
      </c>
      <c r="O47" s="14" t="s">
        <v>67</v>
      </c>
      <c r="P47">
        <f>COUNTIF(P28:P45,"&lt;&gt;Discard")</f>
        <v>18</v>
      </c>
      <c r="W47" s="14" t="s">
        <v>67</v>
      </c>
      <c r="X47">
        <f>COUNTIF(X28:X45,"&lt;&gt;Discard")</f>
        <v>18</v>
      </c>
      <c r="AE47" s="14" t="s">
        <v>67</v>
      </c>
      <c r="AF47">
        <f>COUNTIF(AF28:AF45,"&lt;&gt;Discard")</f>
        <v>16</v>
      </c>
      <c r="AM47" s="14" t="s">
        <v>67</v>
      </c>
      <c r="AN47">
        <f>COUNTIF(AN28:AN45,"&lt;&gt;Discard")</f>
        <v>18</v>
      </c>
      <c r="AU47" s="14" t="s">
        <v>67</v>
      </c>
      <c r="AV47">
        <f>COUNTIF(AV28:AV45,"&lt;&gt;Discard")</f>
        <v>18</v>
      </c>
    </row>
    <row r="48" spans="1:48" x14ac:dyDescent="0.25">
      <c r="F48" s="14" t="s">
        <v>68</v>
      </c>
      <c r="G48" s="11">
        <v>41</v>
      </c>
      <c r="H48" s="11">
        <v>130</v>
      </c>
      <c r="N48" s="14" t="s">
        <v>68</v>
      </c>
      <c r="O48" s="11">
        <v>41</v>
      </c>
      <c r="P48" s="11">
        <v>130</v>
      </c>
      <c r="V48" s="14" t="s">
        <v>68</v>
      </c>
      <c r="W48" s="11">
        <v>41</v>
      </c>
      <c r="X48" s="11">
        <v>130</v>
      </c>
      <c r="AD48" s="14" t="s">
        <v>68</v>
      </c>
      <c r="AE48" s="11">
        <v>30</v>
      </c>
      <c r="AF48" s="11">
        <v>106</v>
      </c>
      <c r="AL48" s="14" t="s">
        <v>68</v>
      </c>
      <c r="AM48" s="11">
        <v>41</v>
      </c>
      <c r="AN48" s="11">
        <v>130</v>
      </c>
      <c r="AT48" s="14" t="s">
        <v>68</v>
      </c>
      <c r="AU48" s="11">
        <v>41</v>
      </c>
      <c r="AV48" s="11">
        <v>130</v>
      </c>
    </row>
    <row r="49" spans="6:48" x14ac:dyDescent="0.25">
      <c r="G49" s="28" t="str">
        <f>IF(AND(H46&gt;G48,H46&lt;H48),"H0 Accepted","H0 Rejected")</f>
        <v>H0 Accepted</v>
      </c>
      <c r="H49" s="28"/>
      <c r="O49" s="28" t="str">
        <f>IF(AND(P46&gt;O48,P46&lt;P48),"H0 Accepted","H0 Rejected")</f>
        <v>H0 Rejected</v>
      </c>
      <c r="P49" s="28"/>
      <c r="W49" s="28" t="str">
        <f>IF(AND(X46&gt;W48,X46&lt;X48),"H0 Accepted","H0 Rejected")</f>
        <v>H0 Rejected</v>
      </c>
      <c r="X49" s="28"/>
      <c r="AE49" s="28" t="str">
        <f>IF(AND(AF46&gt;AE48,AF46&lt;AF48),"H0 Accepted","H0 Rejected")</f>
        <v>H0 Rejected</v>
      </c>
      <c r="AF49" s="28"/>
      <c r="AM49" s="28" t="str">
        <f>IF(AND(AN46&gt;AM48,AN46&lt;AN48),"H0 Accepted","H0 Rejected")</f>
        <v>H0 Rejected</v>
      </c>
      <c r="AN49" s="28"/>
      <c r="AU49" s="28" t="str">
        <f>IF(AND(AV46&gt;AU48,AV46&lt;AV48),"H0 Accepted","H0 Rejected")</f>
        <v>H0 Rejected</v>
      </c>
      <c r="AV49" s="28"/>
    </row>
    <row r="51" spans="6:48" x14ac:dyDescent="0.25">
      <c r="G51" s="14" t="s">
        <v>77</v>
      </c>
      <c r="H51">
        <f>(H47*(H47+1))/4</f>
        <v>85.5</v>
      </c>
      <c r="O51" s="14" t="s">
        <v>77</v>
      </c>
      <c r="P51">
        <f>(P47*(P47+1))/4</f>
        <v>85.5</v>
      </c>
      <c r="W51" s="14" t="s">
        <v>77</v>
      </c>
      <c r="X51">
        <f>(X47*(X47+1))/4</f>
        <v>85.5</v>
      </c>
      <c r="AE51" s="14" t="s">
        <v>77</v>
      </c>
      <c r="AF51">
        <f>(AF47*(AF47+1))/4</f>
        <v>68</v>
      </c>
      <c r="AM51" s="14" t="s">
        <v>77</v>
      </c>
      <c r="AN51">
        <f>(AN47*(AN47+1))/4</f>
        <v>85.5</v>
      </c>
      <c r="AU51" s="14" t="s">
        <v>77</v>
      </c>
      <c r="AV51">
        <f>(AV47*(AV47+1))/4</f>
        <v>85.5</v>
      </c>
    </row>
    <row r="52" spans="6:48" x14ac:dyDescent="0.25">
      <c r="G52" s="14" t="s">
        <v>78</v>
      </c>
      <c r="H52">
        <f>SQRT(((H47*(H47+1))*(2*H47+1))/24)</f>
        <v>22.96192500641007</v>
      </c>
      <c r="O52" s="14" t="s">
        <v>78</v>
      </c>
      <c r="P52">
        <f>SQRT(((P47*(P47+1))*(2*P47+1))/24)</f>
        <v>22.96192500641007</v>
      </c>
      <c r="W52" s="14" t="s">
        <v>78</v>
      </c>
      <c r="X52">
        <f>SQRT(((X47*(X47+1))*(2*X47+1))/24)</f>
        <v>22.96192500641007</v>
      </c>
      <c r="AE52" s="14" t="s">
        <v>78</v>
      </c>
      <c r="AF52">
        <f>SQRT(((AF47*(AF47+1))*(2*AF47+1))/24)</f>
        <v>19.339079605813716</v>
      </c>
      <c r="AM52" s="14" t="s">
        <v>78</v>
      </c>
      <c r="AN52">
        <f>SQRT(((AN47*(AN47+1))*(2*AN47+1))/24)</f>
        <v>22.96192500641007</v>
      </c>
      <c r="AU52" s="14" t="s">
        <v>78</v>
      </c>
      <c r="AV52">
        <f>SQRT(((AV47*(AV47+1))*(2*AV47+1))/24)</f>
        <v>22.96192500641007</v>
      </c>
    </row>
    <row r="53" spans="6:48" x14ac:dyDescent="0.25">
      <c r="G53" s="14" t="s">
        <v>69</v>
      </c>
      <c r="H53">
        <f>(H46-H51)/H52</f>
        <v>-0.54437944538667771</v>
      </c>
      <c r="O53" s="14" t="s">
        <v>69</v>
      </c>
      <c r="P53">
        <f>(P46-P51)/P52</f>
        <v>-3.3316022057664676</v>
      </c>
      <c r="W53" s="14" t="s">
        <v>69</v>
      </c>
      <c r="X53">
        <f>(X46-X51)/X52</f>
        <v>-3.7235554064448757</v>
      </c>
      <c r="AE53" s="14" t="s">
        <v>69</v>
      </c>
      <c r="AF53">
        <f>(AF46-AF51)/AF52</f>
        <v>-3.5161962919661303</v>
      </c>
      <c r="AM53" s="14" t="s">
        <v>69</v>
      </c>
      <c r="AN53">
        <f>(AN46-AN51)/AN52</f>
        <v>-3.7235554064448757</v>
      </c>
      <c r="AU53" s="14" t="s">
        <v>69</v>
      </c>
      <c r="AV53">
        <f>(AV46-AV51)/AV52</f>
        <v>-3.7235554064448757</v>
      </c>
    </row>
    <row r="54" spans="6:48" x14ac:dyDescent="0.25">
      <c r="F54" s="14" t="s">
        <v>70</v>
      </c>
      <c r="G54" s="11">
        <v>-1.96</v>
      </c>
      <c r="H54" s="11">
        <v>1.96</v>
      </c>
      <c r="N54" s="14" t="s">
        <v>70</v>
      </c>
      <c r="O54" s="11">
        <v>-1.96</v>
      </c>
      <c r="P54" s="11">
        <v>1.96</v>
      </c>
      <c r="V54" s="14" t="s">
        <v>70</v>
      </c>
      <c r="W54" s="11">
        <v>-1.96</v>
      </c>
      <c r="X54" s="11">
        <v>1.96</v>
      </c>
      <c r="AD54" s="14" t="s">
        <v>70</v>
      </c>
      <c r="AE54" s="11">
        <v>-1.96</v>
      </c>
      <c r="AF54" s="11">
        <v>1.96</v>
      </c>
      <c r="AL54" s="14" t="s">
        <v>70</v>
      </c>
      <c r="AM54" s="11">
        <v>-1.96</v>
      </c>
      <c r="AN54" s="11">
        <v>1.96</v>
      </c>
      <c r="AT54" s="14" t="s">
        <v>70</v>
      </c>
      <c r="AU54" s="11">
        <v>-1.96</v>
      </c>
      <c r="AV54" s="11">
        <v>1.96</v>
      </c>
    </row>
    <row r="55" spans="6:48" x14ac:dyDescent="0.25">
      <c r="G55" s="28" t="str">
        <f>IF(AND(H53&gt;G54,H53&lt;H54),"H0 Accepted","H0 Rejected")</f>
        <v>H0 Accepted</v>
      </c>
      <c r="H55" s="28"/>
      <c r="O55" s="28" t="str">
        <f>IF(AND(P53&gt;O54,P53&lt;P54),"H0 Accepted","H0 Rejected")</f>
        <v>H0 Rejected</v>
      </c>
      <c r="P55" s="28"/>
      <c r="W55" s="28" t="str">
        <f>IF(AND(X53&gt;W54,X53&lt;X54),"H0 Accepted","H0 Rejected")</f>
        <v>H0 Rejected</v>
      </c>
      <c r="X55" s="28"/>
      <c r="AE55" s="28" t="str">
        <f>IF(AND(AF53&gt;AE54,AF53&lt;AF54),"H0 Accepted","H0 Rejected")</f>
        <v>H0 Rejected</v>
      </c>
      <c r="AF55" s="28"/>
      <c r="AM55" s="28" t="str">
        <f>IF(AND(AN53&gt;AM54,AN53&lt;AN54),"H0 Accepted","H0 Rejected")</f>
        <v>H0 Rejected</v>
      </c>
      <c r="AN55" s="28"/>
      <c r="AU55" s="30" t="str">
        <f>IF(AND(AV53&gt;AU54,AV53&lt;AV54),"H0 Accepted","H0 Rejected")</f>
        <v>H0 Rejected</v>
      </c>
      <c r="AV55" s="30"/>
    </row>
  </sheetData>
  <mergeCells count="13">
    <mergeCell ref="AU49:AV49"/>
    <mergeCell ref="AU55:AV55"/>
    <mergeCell ref="G49:H49"/>
    <mergeCell ref="W49:X49"/>
    <mergeCell ref="O49:P49"/>
    <mergeCell ref="G55:H55"/>
    <mergeCell ref="O55:P55"/>
    <mergeCell ref="W55:X55"/>
    <mergeCell ref="A1:J1"/>
    <mergeCell ref="AE49:AF49"/>
    <mergeCell ref="AE55:AF55"/>
    <mergeCell ref="AM49:AN49"/>
    <mergeCell ref="AM55:AN55"/>
  </mergeCells>
  <conditionalFormatting sqref="B27">
    <cfRule type="containsText" dxfId="17" priority="20" operator="containsText" text="A. Génetique">
      <formula>NOT(ISERROR(SEARCH("A. Génetique",B27)))</formula>
    </cfRule>
  </conditionalFormatting>
  <conditionalFormatting sqref="J27">
    <cfRule type="containsText" dxfId="16" priority="19" operator="containsText" text="A. Génetique">
      <formula>NOT(ISERROR(SEARCH("A. Génetique",J27)))</formula>
    </cfRule>
  </conditionalFormatting>
  <conditionalFormatting sqref="R27">
    <cfRule type="containsText" dxfId="15" priority="18" operator="containsText" text="A. Génetique">
      <formula>NOT(ISERROR(SEARCH("A. Génetique",R27)))</formula>
    </cfRule>
  </conditionalFormatting>
  <conditionalFormatting sqref="C27">
    <cfRule type="containsText" dxfId="14" priority="17" operator="containsText" text="Recuit Simulé">
      <formula>NOT(ISERROR(SEARCH("Recuit Simulé",C27)))</formula>
    </cfRule>
  </conditionalFormatting>
  <conditionalFormatting sqref="Z27">
    <cfRule type="containsText" dxfId="13" priority="14" operator="containsText" text="Recuit Simulé">
      <formula>NOT(ISERROR(SEARCH("Recuit Simulé",Z27)))</formula>
    </cfRule>
  </conditionalFormatting>
  <conditionalFormatting sqref="AH27">
    <cfRule type="containsText" dxfId="12" priority="13" operator="containsText" text="Recuit Simulé">
      <formula>NOT(ISERROR(SEARCH("Recuit Simulé",AH27)))</formula>
    </cfRule>
  </conditionalFormatting>
  <conditionalFormatting sqref="K27">
    <cfRule type="containsText" dxfId="11" priority="12" operator="containsText" text="Descente">
      <formula>NOT(ISERROR(SEARCH("Descente",K27)))</formula>
    </cfRule>
  </conditionalFormatting>
  <conditionalFormatting sqref="AA27">
    <cfRule type="containsText" dxfId="10" priority="11" operator="containsText" text="Descente">
      <formula>NOT(ISERROR(SEARCH("Descente",AA27)))</formula>
    </cfRule>
  </conditionalFormatting>
  <conditionalFormatting sqref="AP27">
    <cfRule type="containsText" dxfId="9" priority="10" operator="containsText" text="Descente">
      <formula>NOT(ISERROR(SEARCH("Descente",AP27)))</formula>
    </cfRule>
  </conditionalFormatting>
  <conditionalFormatting sqref="S27">
    <cfRule type="containsText" dxfId="8" priority="9" operator="containsText" text="Aléatoire">
      <formula>NOT(ISERROR(SEARCH("Aléatoire",S27)))</formula>
    </cfRule>
  </conditionalFormatting>
  <conditionalFormatting sqref="AI27">
    <cfRule type="containsText" dxfId="7" priority="8" operator="containsText" text="Aléatoire">
      <formula>NOT(ISERROR(SEARCH("Aléatoire",AI27)))</formula>
    </cfRule>
  </conditionalFormatting>
  <conditionalFormatting sqref="AQ27">
    <cfRule type="containsText" dxfId="6" priority="7" operator="containsText" text="Aléatoire">
      <formula>NOT(ISERROR(SEARCH("Aléatoire",AQ27)))</formula>
    </cfRule>
  </conditionalFormatting>
  <conditionalFormatting sqref="E5">
    <cfRule type="containsText" dxfId="5" priority="6" operator="containsText" text="A. Génetique">
      <formula>NOT(ISERROR(SEARCH("A. Génetique",E5)))</formula>
    </cfRule>
  </conditionalFormatting>
  <conditionalFormatting sqref="D5">
    <cfRule type="containsText" dxfId="4" priority="5" operator="containsText" text="Recuit Simulé">
      <formula>NOT(ISERROR(SEARCH("Recuit Simulé",D5)))</formula>
    </cfRule>
  </conditionalFormatting>
  <conditionalFormatting sqref="C5">
    <cfRule type="containsText" dxfId="3" priority="4" operator="containsText" text="Descente">
      <formula>NOT(ISERROR(SEARCH("Descente",C5)))</formula>
    </cfRule>
  </conditionalFormatting>
  <conditionalFormatting sqref="B5">
    <cfRule type="containsText" dxfId="2" priority="3" operator="containsText" text="Aléatoire">
      <formula>NOT(ISERROR(SEARCH("Aléatoire",B5)))</formula>
    </cfRule>
  </conditionalFormatting>
  <conditionalFormatting sqref="G49 O49 G55 O55 W49 W55 AE49 AE55 AM49 AM55 AU49 AU55">
    <cfRule type="containsText" dxfId="1" priority="1" operator="containsText" text="H0 Rejected">
      <formula>NOT(ISERROR(SEARCH("H0 Rejected",G49)))</formula>
    </cfRule>
    <cfRule type="containsText" dxfId="0" priority="2" operator="containsText" text="H0 Accepted">
      <formula>NOT(ISERROR(SEARCH("H0 Accepted",G49)))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zoomScale="85" zoomScaleNormal="85" workbookViewId="0">
      <selection activeCell="M16" sqref="M16"/>
    </sheetView>
  </sheetViews>
  <sheetFormatPr baseColWidth="10" defaultRowHeight="15" x14ac:dyDescent="0.25"/>
  <cols>
    <col min="1" max="1" width="11.5703125" bestFit="1" customWidth="1"/>
    <col min="2" max="2" width="9.85546875" bestFit="1" customWidth="1"/>
    <col min="3" max="3" width="10" customWidth="1"/>
    <col min="4" max="4" width="9.5703125" customWidth="1"/>
    <col min="5" max="5" width="6.7109375" customWidth="1"/>
    <col min="6" max="6" width="6.85546875" bestFit="1" customWidth="1"/>
    <col min="7" max="14" width="6.140625" bestFit="1" customWidth="1"/>
    <col min="15" max="15" width="9.7109375" bestFit="1" customWidth="1"/>
    <col min="16" max="23" width="6.140625" bestFit="1" customWidth="1"/>
    <col min="24" max="24" width="3.28515625" bestFit="1" customWidth="1"/>
    <col min="25" max="32" width="6.140625" bestFit="1" customWidth="1"/>
    <col min="33" max="33" width="3.7109375" customWidth="1"/>
    <col min="34" max="41" width="6.140625" bestFit="1" customWidth="1"/>
    <col min="42" max="43" width="5.140625" bestFit="1" customWidth="1"/>
    <col min="44" max="56" width="5" customWidth="1"/>
    <col min="57" max="58" width="4.85546875" customWidth="1"/>
  </cols>
  <sheetData>
    <row r="1" spans="1:41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18</v>
      </c>
      <c r="L1" t="s">
        <v>7</v>
      </c>
      <c r="M1" t="s">
        <v>8</v>
      </c>
      <c r="N1" t="s">
        <v>9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18</v>
      </c>
      <c r="U1" t="s">
        <v>7</v>
      </c>
      <c r="V1" t="s">
        <v>8</v>
      </c>
      <c r="W1" t="s">
        <v>9</v>
      </c>
      <c r="X1" t="s">
        <v>10</v>
      </c>
      <c r="Y1" t="s">
        <v>3</v>
      </c>
      <c r="Z1" t="s">
        <v>4</v>
      </c>
      <c r="AA1" t="s">
        <v>5</v>
      </c>
      <c r="AB1" t="s">
        <v>6</v>
      </c>
      <c r="AC1" t="s">
        <v>18</v>
      </c>
      <c r="AD1" t="s">
        <v>7</v>
      </c>
      <c r="AE1" t="s">
        <v>8</v>
      </c>
      <c r="AF1" t="s">
        <v>9</v>
      </c>
      <c r="AG1" t="s">
        <v>11</v>
      </c>
      <c r="AH1" t="s">
        <v>3</v>
      </c>
      <c r="AI1" t="s">
        <v>4</v>
      </c>
      <c r="AJ1" t="s">
        <v>5</v>
      </c>
      <c r="AK1" t="s">
        <v>6</v>
      </c>
      <c r="AL1" t="s">
        <v>18</v>
      </c>
      <c r="AM1" t="s">
        <v>7</v>
      </c>
      <c r="AN1" t="s">
        <v>8</v>
      </c>
      <c r="AO1" t="s">
        <v>9</v>
      </c>
    </row>
    <row r="2" spans="1:41" x14ac:dyDescent="0.25">
      <c r="A2" t="s">
        <v>12</v>
      </c>
      <c r="C2">
        <v>100</v>
      </c>
      <c r="D2">
        <v>5</v>
      </c>
      <c r="E2">
        <v>5819</v>
      </c>
      <c r="G2">
        <v>6647</v>
      </c>
      <c r="H2">
        <v>6995</v>
      </c>
      <c r="I2">
        <v>6530</v>
      </c>
      <c r="J2">
        <v>6846</v>
      </c>
      <c r="K2">
        <v>6577</v>
      </c>
      <c r="L2">
        <v>6530</v>
      </c>
      <c r="M2">
        <v>6995</v>
      </c>
      <c r="N2" s="2">
        <v>6719</v>
      </c>
      <c r="P2">
        <v>5821</v>
      </c>
      <c r="Q2">
        <v>6020</v>
      </c>
      <c r="R2">
        <v>6135</v>
      </c>
      <c r="S2">
        <v>5910</v>
      </c>
      <c r="T2">
        <v>5931</v>
      </c>
      <c r="U2">
        <v>5821</v>
      </c>
      <c r="V2">
        <v>6135</v>
      </c>
      <c r="W2">
        <v>5963</v>
      </c>
      <c r="Y2">
        <v>6333</v>
      </c>
      <c r="Z2">
        <v>5998</v>
      </c>
      <c r="AA2">
        <v>6025</v>
      </c>
      <c r="AB2">
        <v>5975</v>
      </c>
      <c r="AC2">
        <v>5890</v>
      </c>
      <c r="AD2">
        <v>5890</v>
      </c>
      <c r="AE2">
        <v>6333</v>
      </c>
      <c r="AF2">
        <v>6044</v>
      </c>
      <c r="AH2">
        <v>6440</v>
      </c>
      <c r="AI2">
        <v>6082</v>
      </c>
      <c r="AJ2">
        <v>6337</v>
      </c>
      <c r="AK2">
        <v>6133</v>
      </c>
      <c r="AL2">
        <v>6201</v>
      </c>
      <c r="AM2">
        <v>6082</v>
      </c>
      <c r="AN2">
        <v>6440</v>
      </c>
      <c r="AO2">
        <v>6238</v>
      </c>
    </row>
    <row r="3" spans="1:41" x14ac:dyDescent="0.25">
      <c r="A3" t="s">
        <v>13</v>
      </c>
      <c r="C3">
        <v>100</v>
      </c>
      <c r="D3">
        <v>10</v>
      </c>
      <c r="E3">
        <v>4093</v>
      </c>
      <c r="G3">
        <v>5024</v>
      </c>
      <c r="H3">
        <v>5002</v>
      </c>
      <c r="I3">
        <v>5143</v>
      </c>
      <c r="J3">
        <v>4909</v>
      </c>
      <c r="K3">
        <v>5086</v>
      </c>
      <c r="L3">
        <v>4909</v>
      </c>
      <c r="M3">
        <v>5143</v>
      </c>
      <c r="N3">
        <v>5032</v>
      </c>
      <c r="P3">
        <v>4444</v>
      </c>
      <c r="Q3">
        <v>4358</v>
      </c>
      <c r="R3">
        <v>4391</v>
      </c>
      <c r="S3">
        <v>4288</v>
      </c>
      <c r="T3">
        <v>4170</v>
      </c>
      <c r="U3">
        <v>4170</v>
      </c>
      <c r="V3">
        <v>4444</v>
      </c>
      <c r="W3">
        <v>4330</v>
      </c>
      <c r="Y3">
        <v>4314</v>
      </c>
      <c r="Z3">
        <v>4826</v>
      </c>
      <c r="AA3">
        <v>4550</v>
      </c>
      <c r="AB3">
        <v>4227</v>
      </c>
      <c r="AC3">
        <v>4132</v>
      </c>
      <c r="AD3">
        <v>4132</v>
      </c>
      <c r="AE3">
        <v>4826</v>
      </c>
      <c r="AF3">
        <v>4409</v>
      </c>
      <c r="AH3">
        <v>4294</v>
      </c>
      <c r="AI3">
        <v>4322</v>
      </c>
      <c r="AJ3">
        <v>4280</v>
      </c>
      <c r="AK3">
        <v>4280</v>
      </c>
      <c r="AL3">
        <v>4352</v>
      </c>
      <c r="AM3">
        <v>4280</v>
      </c>
      <c r="AN3">
        <v>4352</v>
      </c>
      <c r="AO3">
        <v>4305</v>
      </c>
    </row>
    <row r="4" spans="1:41" x14ac:dyDescent="0.25">
      <c r="A4" t="s">
        <v>19</v>
      </c>
      <c r="C4">
        <v>100</v>
      </c>
      <c r="D4">
        <v>10</v>
      </c>
      <c r="E4">
        <v>4250</v>
      </c>
      <c r="G4">
        <v>5159</v>
      </c>
      <c r="H4">
        <v>5010</v>
      </c>
      <c r="I4">
        <v>5213</v>
      </c>
      <c r="J4">
        <v>5275</v>
      </c>
      <c r="K4">
        <v>5121</v>
      </c>
      <c r="L4">
        <v>5010</v>
      </c>
      <c r="M4">
        <v>5275</v>
      </c>
      <c r="N4" s="2">
        <v>5155</v>
      </c>
      <c r="P4">
        <v>4418</v>
      </c>
      <c r="Q4">
        <v>4307</v>
      </c>
      <c r="R4">
        <v>4630</v>
      </c>
      <c r="S4">
        <v>4330</v>
      </c>
      <c r="T4">
        <v>4490</v>
      </c>
      <c r="U4">
        <v>4307</v>
      </c>
      <c r="V4">
        <v>4630</v>
      </c>
      <c r="W4">
        <v>4435</v>
      </c>
      <c r="Y4">
        <v>4382</v>
      </c>
      <c r="Z4">
        <v>4548</v>
      </c>
      <c r="AA4">
        <v>4634</v>
      </c>
      <c r="AB4">
        <v>4435</v>
      </c>
      <c r="AC4">
        <v>4602</v>
      </c>
      <c r="AD4">
        <v>4382</v>
      </c>
      <c r="AE4">
        <v>4634</v>
      </c>
      <c r="AF4">
        <v>4520</v>
      </c>
      <c r="AH4">
        <v>4642</v>
      </c>
      <c r="AI4">
        <v>4564</v>
      </c>
      <c r="AJ4">
        <v>4545</v>
      </c>
      <c r="AK4">
        <v>4574</v>
      </c>
      <c r="AL4">
        <v>4506</v>
      </c>
      <c r="AM4">
        <v>4506</v>
      </c>
      <c r="AN4">
        <v>4642</v>
      </c>
      <c r="AO4">
        <v>4566</v>
      </c>
    </row>
    <row r="5" spans="1:41" x14ac:dyDescent="0.25">
      <c r="A5" t="s">
        <v>20</v>
      </c>
      <c r="C5">
        <v>100</v>
      </c>
      <c r="D5">
        <v>20</v>
      </c>
      <c r="E5">
        <v>3034</v>
      </c>
      <c r="G5">
        <v>3983</v>
      </c>
      <c r="H5">
        <v>4034</v>
      </c>
      <c r="I5">
        <v>3897</v>
      </c>
      <c r="J5">
        <v>4004</v>
      </c>
      <c r="K5">
        <v>4084</v>
      </c>
      <c r="L5">
        <v>3897</v>
      </c>
      <c r="M5">
        <v>4084</v>
      </c>
      <c r="N5" s="2">
        <v>4000</v>
      </c>
      <c r="P5">
        <v>3161</v>
      </c>
      <c r="Q5">
        <v>3188</v>
      </c>
      <c r="R5">
        <v>3292</v>
      </c>
      <c r="S5">
        <v>3264</v>
      </c>
      <c r="T5">
        <v>3381</v>
      </c>
      <c r="U5">
        <v>3161</v>
      </c>
      <c r="V5">
        <v>3381</v>
      </c>
      <c r="W5">
        <v>3257</v>
      </c>
      <c r="Y5">
        <v>3454</v>
      </c>
      <c r="Z5">
        <v>3675</v>
      </c>
      <c r="AA5">
        <v>3540</v>
      </c>
      <c r="AB5">
        <v>3504</v>
      </c>
      <c r="AC5">
        <v>3828</v>
      </c>
      <c r="AD5">
        <v>3454</v>
      </c>
      <c r="AE5">
        <v>3828</v>
      </c>
      <c r="AF5">
        <v>3600</v>
      </c>
      <c r="AH5">
        <v>3129</v>
      </c>
      <c r="AI5">
        <v>3105</v>
      </c>
      <c r="AJ5">
        <v>3211</v>
      </c>
      <c r="AK5">
        <v>3178</v>
      </c>
      <c r="AL5">
        <v>3148</v>
      </c>
      <c r="AM5">
        <v>3105</v>
      </c>
      <c r="AN5">
        <v>3211</v>
      </c>
      <c r="AO5">
        <v>3154</v>
      </c>
    </row>
    <row r="6" spans="1:41" x14ac:dyDescent="0.25">
      <c r="A6" t="s">
        <v>39</v>
      </c>
      <c r="C6">
        <v>100</v>
      </c>
      <c r="D6">
        <v>33</v>
      </c>
      <c r="E6">
        <v>1355</v>
      </c>
      <c r="G6">
        <v>1947</v>
      </c>
      <c r="H6">
        <v>1901</v>
      </c>
      <c r="I6">
        <v>1968</v>
      </c>
      <c r="J6">
        <v>1931</v>
      </c>
      <c r="K6">
        <v>1940</v>
      </c>
      <c r="L6">
        <v>1901</v>
      </c>
      <c r="M6">
        <v>1968</v>
      </c>
      <c r="N6" s="2">
        <v>1937</v>
      </c>
      <c r="P6">
        <v>1469</v>
      </c>
      <c r="Q6">
        <v>1490</v>
      </c>
      <c r="R6">
        <v>1511</v>
      </c>
      <c r="S6">
        <v>1499</v>
      </c>
      <c r="T6">
        <v>1523</v>
      </c>
      <c r="U6">
        <v>1469</v>
      </c>
      <c r="V6">
        <v>1523</v>
      </c>
      <c r="W6">
        <v>1498</v>
      </c>
      <c r="Y6">
        <v>1589</v>
      </c>
      <c r="Z6">
        <v>1589</v>
      </c>
      <c r="AA6">
        <v>1597</v>
      </c>
      <c r="AB6">
        <v>1645</v>
      </c>
      <c r="AC6">
        <v>1797</v>
      </c>
      <c r="AD6">
        <v>1589</v>
      </c>
      <c r="AE6">
        <v>1797</v>
      </c>
      <c r="AF6">
        <v>1643</v>
      </c>
      <c r="AH6">
        <v>1378</v>
      </c>
      <c r="AI6">
        <v>1385</v>
      </c>
      <c r="AJ6">
        <v>1392</v>
      </c>
      <c r="AK6">
        <v>1385</v>
      </c>
      <c r="AL6">
        <v>1395</v>
      </c>
      <c r="AM6">
        <v>1378</v>
      </c>
      <c r="AN6">
        <v>1395</v>
      </c>
      <c r="AO6">
        <v>1387</v>
      </c>
    </row>
    <row r="7" spans="1:41" x14ac:dyDescent="0.25">
      <c r="A7" t="s">
        <v>35</v>
      </c>
      <c r="C7">
        <v>200</v>
      </c>
      <c r="D7">
        <v>5</v>
      </c>
      <c r="E7">
        <v>7824</v>
      </c>
      <c r="G7">
        <v>8914</v>
      </c>
      <c r="H7">
        <v>8717</v>
      </c>
      <c r="I7">
        <v>8927</v>
      </c>
      <c r="J7">
        <v>8631</v>
      </c>
      <c r="K7">
        <v>8812</v>
      </c>
      <c r="L7">
        <v>8631</v>
      </c>
      <c r="M7">
        <v>8927</v>
      </c>
      <c r="N7" s="2">
        <v>8800</v>
      </c>
      <c r="P7">
        <v>8096</v>
      </c>
      <c r="Q7">
        <v>8162</v>
      </c>
      <c r="R7">
        <v>8016</v>
      </c>
      <c r="S7">
        <v>7875</v>
      </c>
      <c r="T7">
        <v>8201</v>
      </c>
      <c r="U7">
        <v>7875</v>
      </c>
      <c r="V7">
        <v>8201</v>
      </c>
      <c r="W7">
        <v>8070</v>
      </c>
      <c r="Y7">
        <v>8149</v>
      </c>
      <c r="Z7">
        <v>7979</v>
      </c>
      <c r="AA7">
        <v>8150</v>
      </c>
      <c r="AB7">
        <v>7871</v>
      </c>
      <c r="AC7">
        <v>8134</v>
      </c>
      <c r="AD7">
        <v>7871</v>
      </c>
      <c r="AE7">
        <v>8150</v>
      </c>
      <c r="AF7">
        <v>8056</v>
      </c>
      <c r="AH7">
        <v>8352</v>
      </c>
      <c r="AI7">
        <v>8596</v>
      </c>
      <c r="AJ7">
        <v>8594</v>
      </c>
      <c r="AK7">
        <v>8486</v>
      </c>
      <c r="AL7">
        <v>8609</v>
      </c>
      <c r="AM7">
        <v>8352</v>
      </c>
      <c r="AN7">
        <v>8609</v>
      </c>
      <c r="AO7">
        <v>8527</v>
      </c>
    </row>
    <row r="8" spans="1:41" x14ac:dyDescent="0.25">
      <c r="A8" t="s">
        <v>36</v>
      </c>
      <c r="C8">
        <v>200</v>
      </c>
      <c r="D8">
        <v>10</v>
      </c>
      <c r="E8">
        <v>5631</v>
      </c>
      <c r="G8">
        <v>6474</v>
      </c>
      <c r="H8">
        <v>6845</v>
      </c>
      <c r="I8">
        <v>6735</v>
      </c>
      <c r="J8">
        <v>6768</v>
      </c>
      <c r="K8">
        <v>6837</v>
      </c>
      <c r="L8">
        <v>6474</v>
      </c>
      <c r="M8">
        <v>6845</v>
      </c>
      <c r="N8" s="2">
        <v>6731</v>
      </c>
      <c r="P8">
        <v>6113</v>
      </c>
      <c r="Q8">
        <v>6082</v>
      </c>
      <c r="R8">
        <v>6147</v>
      </c>
      <c r="S8">
        <v>5998</v>
      </c>
      <c r="T8">
        <v>5954</v>
      </c>
      <c r="U8">
        <v>5954</v>
      </c>
      <c r="V8">
        <v>6147</v>
      </c>
      <c r="W8">
        <v>6058</v>
      </c>
      <c r="Y8">
        <v>6147</v>
      </c>
      <c r="Z8">
        <v>6104</v>
      </c>
      <c r="AA8">
        <v>6282</v>
      </c>
      <c r="AB8">
        <v>5962</v>
      </c>
      <c r="AC8">
        <v>6442</v>
      </c>
      <c r="AD8">
        <v>5962</v>
      </c>
      <c r="AE8">
        <v>6442</v>
      </c>
      <c r="AF8">
        <v>6187</v>
      </c>
      <c r="AH8">
        <v>5774</v>
      </c>
      <c r="AI8">
        <v>5944</v>
      </c>
      <c r="AJ8">
        <v>6164</v>
      </c>
      <c r="AK8">
        <v>6032</v>
      </c>
      <c r="AL8">
        <v>6014</v>
      </c>
      <c r="AM8">
        <v>5774</v>
      </c>
      <c r="AN8">
        <v>6164</v>
      </c>
      <c r="AO8">
        <v>5985</v>
      </c>
    </row>
    <row r="9" spans="1:41" x14ac:dyDescent="0.25">
      <c r="A9" t="s">
        <v>37</v>
      </c>
      <c r="C9">
        <v>200</v>
      </c>
      <c r="D9">
        <v>20</v>
      </c>
      <c r="E9">
        <v>4445</v>
      </c>
      <c r="G9">
        <v>5537</v>
      </c>
      <c r="H9">
        <v>5938</v>
      </c>
      <c r="I9">
        <v>5751</v>
      </c>
      <c r="J9">
        <v>5751</v>
      </c>
      <c r="K9">
        <v>5896</v>
      </c>
      <c r="L9">
        <v>5537</v>
      </c>
      <c r="M9">
        <v>5938</v>
      </c>
      <c r="N9" s="2">
        <v>5774</v>
      </c>
      <c r="P9">
        <v>4823</v>
      </c>
      <c r="Q9">
        <v>4889</v>
      </c>
      <c r="R9">
        <v>5034</v>
      </c>
      <c r="S9">
        <v>4951</v>
      </c>
      <c r="T9">
        <v>4768</v>
      </c>
      <c r="U9">
        <v>4768</v>
      </c>
      <c r="V9">
        <v>5034</v>
      </c>
      <c r="W9">
        <v>4893</v>
      </c>
      <c r="Y9">
        <v>4862</v>
      </c>
      <c r="Z9">
        <v>5225</v>
      </c>
      <c r="AA9">
        <v>4806</v>
      </c>
      <c r="AB9">
        <v>5062</v>
      </c>
      <c r="AC9">
        <v>4998</v>
      </c>
      <c r="AD9">
        <v>4806</v>
      </c>
      <c r="AE9">
        <v>5225</v>
      </c>
      <c r="AF9">
        <v>4990</v>
      </c>
      <c r="AH9">
        <v>4810</v>
      </c>
      <c r="AI9">
        <v>4611</v>
      </c>
      <c r="AJ9">
        <v>4773</v>
      </c>
      <c r="AK9">
        <v>4744</v>
      </c>
      <c r="AL9">
        <v>4734</v>
      </c>
      <c r="AM9">
        <v>4611</v>
      </c>
      <c r="AN9">
        <v>4810</v>
      </c>
      <c r="AO9">
        <v>4734</v>
      </c>
    </row>
    <row r="10" spans="1:41" x14ac:dyDescent="0.25">
      <c r="A10" t="s">
        <v>38</v>
      </c>
      <c r="C10">
        <v>200</v>
      </c>
      <c r="D10">
        <v>40</v>
      </c>
      <c r="E10">
        <v>2734</v>
      </c>
      <c r="G10">
        <v>3717</v>
      </c>
      <c r="H10">
        <v>3755</v>
      </c>
      <c r="I10">
        <v>3796</v>
      </c>
      <c r="J10">
        <v>3854</v>
      </c>
      <c r="K10">
        <v>3764</v>
      </c>
      <c r="L10">
        <v>3717</v>
      </c>
      <c r="M10">
        <v>3854</v>
      </c>
      <c r="N10" s="2">
        <v>3777</v>
      </c>
      <c r="P10">
        <v>3143</v>
      </c>
      <c r="Q10">
        <v>3078</v>
      </c>
      <c r="R10">
        <v>2984</v>
      </c>
      <c r="S10">
        <v>3129</v>
      </c>
      <c r="T10">
        <v>3134</v>
      </c>
      <c r="U10">
        <v>2984</v>
      </c>
      <c r="V10">
        <v>3143</v>
      </c>
      <c r="W10">
        <v>3093</v>
      </c>
      <c r="Y10">
        <v>3260</v>
      </c>
      <c r="Z10">
        <v>3252</v>
      </c>
      <c r="AA10">
        <v>2996</v>
      </c>
      <c r="AB10">
        <v>3394</v>
      </c>
      <c r="AC10">
        <v>3249</v>
      </c>
      <c r="AD10">
        <v>2996</v>
      </c>
      <c r="AE10">
        <v>3394</v>
      </c>
      <c r="AF10">
        <v>3230</v>
      </c>
      <c r="AH10">
        <v>2806</v>
      </c>
      <c r="AI10">
        <v>2848</v>
      </c>
      <c r="AJ10">
        <v>2797</v>
      </c>
      <c r="AK10">
        <v>2838</v>
      </c>
      <c r="AL10">
        <v>2831</v>
      </c>
      <c r="AM10">
        <v>2797</v>
      </c>
      <c r="AN10">
        <v>2848</v>
      </c>
      <c r="AO10">
        <v>2824</v>
      </c>
    </row>
    <row r="11" spans="1:41" x14ac:dyDescent="0.25">
      <c r="A11" t="s">
        <v>89</v>
      </c>
      <c r="C11">
        <v>200</v>
      </c>
      <c r="D11">
        <v>67</v>
      </c>
      <c r="E11">
        <v>1255</v>
      </c>
      <c r="G11">
        <v>1945</v>
      </c>
      <c r="H11">
        <v>2004</v>
      </c>
      <c r="I11">
        <v>1954</v>
      </c>
      <c r="J11">
        <v>1984</v>
      </c>
      <c r="K11">
        <v>2033</v>
      </c>
      <c r="L11">
        <v>1945</v>
      </c>
      <c r="M11">
        <v>2033</v>
      </c>
      <c r="N11" s="2">
        <v>1984</v>
      </c>
      <c r="P11">
        <v>1488</v>
      </c>
      <c r="Q11">
        <v>1496</v>
      </c>
      <c r="R11">
        <v>1586</v>
      </c>
      <c r="S11">
        <v>1493</v>
      </c>
      <c r="T11">
        <v>1493</v>
      </c>
      <c r="U11">
        <v>1488</v>
      </c>
      <c r="V11">
        <v>1586</v>
      </c>
      <c r="W11">
        <v>1511</v>
      </c>
      <c r="Y11">
        <v>1596</v>
      </c>
      <c r="Z11">
        <v>1606</v>
      </c>
      <c r="AA11">
        <v>1683</v>
      </c>
      <c r="AB11">
        <v>1535</v>
      </c>
      <c r="AC11">
        <v>1726</v>
      </c>
      <c r="AD11">
        <v>1535</v>
      </c>
      <c r="AE11">
        <v>1726</v>
      </c>
      <c r="AF11">
        <v>1629</v>
      </c>
      <c r="AH11">
        <v>1316</v>
      </c>
      <c r="AI11">
        <v>1295</v>
      </c>
      <c r="AJ11">
        <v>1284</v>
      </c>
      <c r="AK11">
        <v>1301</v>
      </c>
      <c r="AL11">
        <v>1283</v>
      </c>
      <c r="AM11">
        <v>1283</v>
      </c>
      <c r="AN11">
        <v>1316</v>
      </c>
      <c r="AO11">
        <v>1295</v>
      </c>
    </row>
    <row r="12" spans="1:41" x14ac:dyDescent="0.25">
      <c r="A12" t="s">
        <v>79</v>
      </c>
      <c r="C12">
        <v>300</v>
      </c>
      <c r="D12">
        <v>5</v>
      </c>
      <c r="E12">
        <v>7696</v>
      </c>
      <c r="G12">
        <v>8679</v>
      </c>
      <c r="H12">
        <v>8906</v>
      </c>
      <c r="I12">
        <v>8600</v>
      </c>
      <c r="J12">
        <v>8820</v>
      </c>
      <c r="K12">
        <v>8815</v>
      </c>
      <c r="L12">
        <v>8600</v>
      </c>
      <c r="M12">
        <v>8906</v>
      </c>
      <c r="N12" s="2">
        <v>8764</v>
      </c>
      <c r="P12">
        <v>7977</v>
      </c>
      <c r="Q12">
        <v>8071</v>
      </c>
      <c r="R12">
        <v>7950</v>
      </c>
      <c r="S12">
        <v>8069</v>
      </c>
      <c r="T12">
        <v>8040</v>
      </c>
      <c r="U12">
        <v>7950</v>
      </c>
      <c r="V12">
        <v>8071</v>
      </c>
      <c r="W12">
        <v>8021</v>
      </c>
      <c r="Y12">
        <v>8071</v>
      </c>
      <c r="Z12">
        <v>8118</v>
      </c>
      <c r="AA12">
        <v>7899</v>
      </c>
      <c r="AB12">
        <v>7940</v>
      </c>
      <c r="AC12">
        <v>8310</v>
      </c>
      <c r="AD12">
        <v>7899</v>
      </c>
      <c r="AE12">
        <v>8310</v>
      </c>
      <c r="AF12">
        <v>8067</v>
      </c>
      <c r="AH12">
        <v>8495</v>
      </c>
      <c r="AI12">
        <v>8201</v>
      </c>
      <c r="AJ12">
        <v>8500</v>
      </c>
      <c r="AK12">
        <v>8275</v>
      </c>
      <c r="AL12">
        <v>8326</v>
      </c>
      <c r="AM12">
        <v>8201</v>
      </c>
      <c r="AN12">
        <v>8500</v>
      </c>
      <c r="AO12">
        <v>8359</v>
      </c>
    </row>
    <row r="13" spans="1:41" x14ac:dyDescent="0.25">
      <c r="A13" t="s">
        <v>80</v>
      </c>
      <c r="C13">
        <v>300</v>
      </c>
      <c r="D13">
        <v>10</v>
      </c>
      <c r="E13">
        <v>6634</v>
      </c>
      <c r="G13">
        <v>8495</v>
      </c>
      <c r="H13">
        <v>8245</v>
      </c>
      <c r="I13">
        <v>8128</v>
      </c>
      <c r="J13">
        <v>8032</v>
      </c>
      <c r="K13">
        <v>8158</v>
      </c>
      <c r="L13">
        <v>8032</v>
      </c>
      <c r="M13">
        <v>8495</v>
      </c>
      <c r="N13" s="2">
        <v>8211</v>
      </c>
      <c r="P13">
        <v>7237</v>
      </c>
      <c r="Q13">
        <v>7115</v>
      </c>
      <c r="R13">
        <v>7161</v>
      </c>
      <c r="S13">
        <v>7149</v>
      </c>
      <c r="T13">
        <v>7100</v>
      </c>
      <c r="U13">
        <v>7100</v>
      </c>
      <c r="V13">
        <v>7237</v>
      </c>
      <c r="W13">
        <v>7152</v>
      </c>
      <c r="Y13">
        <v>7094</v>
      </c>
      <c r="Z13">
        <v>6977</v>
      </c>
      <c r="AA13">
        <v>7120</v>
      </c>
      <c r="AB13">
        <v>7247</v>
      </c>
      <c r="AC13">
        <v>7291</v>
      </c>
      <c r="AD13">
        <v>6977</v>
      </c>
      <c r="AE13">
        <v>7291</v>
      </c>
      <c r="AF13">
        <v>7145</v>
      </c>
      <c r="AH13">
        <v>7237</v>
      </c>
      <c r="AI13">
        <v>7358</v>
      </c>
      <c r="AJ13">
        <v>7373</v>
      </c>
      <c r="AK13">
        <v>7384</v>
      </c>
      <c r="AL13">
        <v>7396</v>
      </c>
      <c r="AM13">
        <v>7237</v>
      </c>
      <c r="AN13">
        <v>7396</v>
      </c>
      <c r="AO13">
        <v>7349</v>
      </c>
    </row>
    <row r="14" spans="1:41" x14ac:dyDescent="0.25">
      <c r="A14" t="s">
        <v>81</v>
      </c>
      <c r="C14">
        <v>300</v>
      </c>
      <c r="D14">
        <v>30</v>
      </c>
      <c r="E14">
        <v>4374</v>
      </c>
      <c r="G14">
        <v>5615</v>
      </c>
      <c r="H14">
        <v>5686</v>
      </c>
      <c r="I14">
        <v>5501</v>
      </c>
      <c r="J14">
        <v>5780</v>
      </c>
      <c r="K14">
        <v>5631</v>
      </c>
      <c r="L14">
        <v>5501</v>
      </c>
      <c r="M14">
        <v>5780</v>
      </c>
      <c r="N14" s="2">
        <v>5642</v>
      </c>
      <c r="P14">
        <v>4825</v>
      </c>
      <c r="Q14">
        <v>4861</v>
      </c>
      <c r="R14">
        <v>4970</v>
      </c>
      <c r="S14">
        <v>4815</v>
      </c>
      <c r="T14">
        <v>4872</v>
      </c>
      <c r="U14">
        <v>4815</v>
      </c>
      <c r="V14">
        <v>4970</v>
      </c>
      <c r="W14">
        <v>4868</v>
      </c>
      <c r="Y14">
        <v>4942</v>
      </c>
      <c r="Z14">
        <v>5122</v>
      </c>
      <c r="AA14">
        <v>4848</v>
      </c>
      <c r="AB14">
        <v>5083</v>
      </c>
      <c r="AC14">
        <v>4960</v>
      </c>
      <c r="AD14">
        <v>4848</v>
      </c>
      <c r="AE14">
        <v>5122</v>
      </c>
      <c r="AF14">
        <v>4991</v>
      </c>
      <c r="AH14">
        <v>4668</v>
      </c>
      <c r="AI14">
        <v>4664</v>
      </c>
      <c r="AJ14">
        <v>4719</v>
      </c>
      <c r="AK14">
        <v>4661</v>
      </c>
      <c r="AL14">
        <v>4666</v>
      </c>
      <c r="AM14">
        <v>4661</v>
      </c>
      <c r="AN14">
        <v>4719</v>
      </c>
      <c r="AO14">
        <v>4675</v>
      </c>
    </row>
    <row r="15" spans="1:41" x14ac:dyDescent="0.25">
      <c r="A15" t="s">
        <v>90</v>
      </c>
      <c r="C15">
        <v>300</v>
      </c>
      <c r="D15">
        <v>60</v>
      </c>
      <c r="E15">
        <v>2968</v>
      </c>
      <c r="G15">
        <v>4050</v>
      </c>
      <c r="H15">
        <v>4180</v>
      </c>
      <c r="I15">
        <v>4198</v>
      </c>
      <c r="J15">
        <v>4114</v>
      </c>
      <c r="K15">
        <v>4137</v>
      </c>
      <c r="L15">
        <v>4050</v>
      </c>
      <c r="M15">
        <v>4198</v>
      </c>
      <c r="N15" s="2">
        <v>4135</v>
      </c>
      <c r="P15">
        <v>3396</v>
      </c>
      <c r="Q15">
        <v>3456</v>
      </c>
      <c r="R15">
        <v>3506</v>
      </c>
      <c r="S15">
        <v>3330</v>
      </c>
      <c r="T15">
        <v>3498</v>
      </c>
      <c r="U15">
        <v>3330</v>
      </c>
      <c r="V15">
        <v>3506</v>
      </c>
      <c r="W15">
        <v>3437</v>
      </c>
      <c r="Y15">
        <v>3385</v>
      </c>
      <c r="Z15">
        <v>3398</v>
      </c>
      <c r="AA15">
        <v>3433</v>
      </c>
      <c r="AB15">
        <v>3442</v>
      </c>
      <c r="AC15">
        <v>3379</v>
      </c>
      <c r="AD15">
        <v>3379</v>
      </c>
      <c r="AE15">
        <v>3442</v>
      </c>
      <c r="AF15">
        <v>3407</v>
      </c>
      <c r="AH15">
        <v>3094</v>
      </c>
      <c r="AI15">
        <v>3113</v>
      </c>
      <c r="AJ15">
        <v>3030</v>
      </c>
      <c r="AK15">
        <v>3091</v>
      </c>
      <c r="AL15">
        <v>3091</v>
      </c>
      <c r="AM15">
        <v>3030</v>
      </c>
      <c r="AN15">
        <v>3113</v>
      </c>
      <c r="AO15">
        <v>3083</v>
      </c>
    </row>
    <row r="16" spans="1:41" x14ac:dyDescent="0.25">
      <c r="N16" s="2"/>
    </row>
    <row r="17" spans="1:41" x14ac:dyDescent="0.25">
      <c r="A17" t="s">
        <v>82</v>
      </c>
      <c r="C17">
        <v>400</v>
      </c>
      <c r="D17">
        <v>5</v>
      </c>
      <c r="E17">
        <v>8162</v>
      </c>
      <c r="G17">
        <v>9210</v>
      </c>
      <c r="H17">
        <v>8906</v>
      </c>
      <c r="I17">
        <v>9720</v>
      </c>
      <c r="J17">
        <v>8850</v>
      </c>
      <c r="K17">
        <v>9302</v>
      </c>
      <c r="L17">
        <v>8850</v>
      </c>
      <c r="M17">
        <v>9720</v>
      </c>
      <c r="N17" s="2">
        <v>9197</v>
      </c>
      <c r="P17">
        <v>8742</v>
      </c>
      <c r="Q17">
        <v>8361</v>
      </c>
      <c r="R17">
        <v>8512</v>
      </c>
      <c r="S17">
        <v>8299</v>
      </c>
      <c r="T17">
        <v>8519</v>
      </c>
      <c r="U17">
        <v>8299</v>
      </c>
      <c r="V17">
        <v>8742</v>
      </c>
      <c r="W17">
        <v>8486</v>
      </c>
      <c r="Y17">
        <v>8744</v>
      </c>
      <c r="Z17">
        <v>8637</v>
      </c>
      <c r="AA17">
        <v>8368</v>
      </c>
      <c r="AB17">
        <v>8383</v>
      </c>
      <c r="AC17">
        <v>8498</v>
      </c>
      <c r="AD17">
        <v>8368</v>
      </c>
      <c r="AE17">
        <v>8744</v>
      </c>
      <c r="AF17">
        <v>8526</v>
      </c>
      <c r="AH17">
        <v>9158</v>
      </c>
      <c r="AI17">
        <v>9020</v>
      </c>
      <c r="AJ17">
        <v>8673</v>
      </c>
      <c r="AK17">
        <v>8724</v>
      </c>
      <c r="AL17">
        <v>9155</v>
      </c>
      <c r="AM17">
        <v>8673</v>
      </c>
      <c r="AN17">
        <v>9158</v>
      </c>
      <c r="AO17">
        <v>8946</v>
      </c>
    </row>
    <row r="18" spans="1:41" x14ac:dyDescent="0.25">
      <c r="A18" t="s">
        <v>83</v>
      </c>
      <c r="C18">
        <v>400</v>
      </c>
      <c r="D18">
        <v>10</v>
      </c>
      <c r="E18">
        <v>6999</v>
      </c>
      <c r="G18">
        <v>8545</v>
      </c>
      <c r="H18">
        <v>8554</v>
      </c>
      <c r="I18">
        <v>8362</v>
      </c>
      <c r="J18">
        <v>8305</v>
      </c>
      <c r="K18">
        <v>8184</v>
      </c>
      <c r="L18">
        <v>8184</v>
      </c>
      <c r="M18">
        <v>8554</v>
      </c>
      <c r="N18" s="2">
        <v>8390</v>
      </c>
      <c r="P18">
        <v>7345</v>
      </c>
      <c r="Q18">
        <v>7781</v>
      </c>
      <c r="R18">
        <v>7466</v>
      </c>
      <c r="S18">
        <v>7775</v>
      </c>
      <c r="T18">
        <v>7235</v>
      </c>
      <c r="U18">
        <v>7235</v>
      </c>
      <c r="V18">
        <v>7781</v>
      </c>
      <c r="W18">
        <v>7520</v>
      </c>
      <c r="Y18">
        <v>7733</v>
      </c>
      <c r="Z18">
        <v>7737</v>
      </c>
      <c r="AA18">
        <v>7339</v>
      </c>
      <c r="AB18">
        <v>7486</v>
      </c>
      <c r="AC18">
        <v>7454</v>
      </c>
      <c r="AD18">
        <v>7339</v>
      </c>
      <c r="AE18">
        <v>7737</v>
      </c>
      <c r="AF18">
        <v>7549</v>
      </c>
      <c r="AH18">
        <v>7706</v>
      </c>
      <c r="AI18">
        <v>7869</v>
      </c>
      <c r="AJ18">
        <v>7787</v>
      </c>
      <c r="AK18">
        <v>7953</v>
      </c>
      <c r="AL18">
        <v>7795</v>
      </c>
      <c r="AM18">
        <v>7706</v>
      </c>
      <c r="AN18">
        <v>7953</v>
      </c>
      <c r="AO18">
        <v>7822</v>
      </c>
    </row>
    <row r="19" spans="1:41" x14ac:dyDescent="0.25">
      <c r="A19" t="s">
        <v>84</v>
      </c>
      <c r="C19">
        <v>400</v>
      </c>
      <c r="D19">
        <v>40</v>
      </c>
      <c r="E19">
        <v>4809</v>
      </c>
      <c r="G19">
        <v>6246</v>
      </c>
      <c r="H19">
        <v>6250</v>
      </c>
      <c r="I19">
        <v>6260</v>
      </c>
      <c r="J19">
        <v>6181</v>
      </c>
      <c r="K19">
        <v>6276</v>
      </c>
      <c r="L19">
        <v>6181</v>
      </c>
      <c r="M19">
        <v>6276</v>
      </c>
      <c r="N19" s="2">
        <v>6242</v>
      </c>
      <c r="P19">
        <v>5469</v>
      </c>
      <c r="Q19">
        <v>5388</v>
      </c>
      <c r="R19">
        <v>5399</v>
      </c>
      <c r="S19">
        <v>5471</v>
      </c>
      <c r="T19">
        <v>5336</v>
      </c>
      <c r="U19">
        <v>5336</v>
      </c>
      <c r="V19">
        <v>5471</v>
      </c>
      <c r="W19">
        <v>5412</v>
      </c>
      <c r="Y19">
        <v>5477</v>
      </c>
      <c r="Z19">
        <v>5328</v>
      </c>
      <c r="AA19">
        <v>5371</v>
      </c>
      <c r="AB19">
        <v>5422</v>
      </c>
      <c r="AC19">
        <v>5636</v>
      </c>
      <c r="AD19">
        <v>5328</v>
      </c>
      <c r="AE19">
        <v>5636</v>
      </c>
      <c r="AF19">
        <v>5446</v>
      </c>
      <c r="AH19">
        <v>5078</v>
      </c>
      <c r="AI19">
        <v>5088</v>
      </c>
      <c r="AJ19">
        <v>5182</v>
      </c>
      <c r="AK19">
        <v>5025</v>
      </c>
      <c r="AL19">
        <v>5049</v>
      </c>
      <c r="AM19">
        <v>5025</v>
      </c>
      <c r="AN19">
        <v>5182</v>
      </c>
      <c r="AO19">
        <v>5084</v>
      </c>
    </row>
    <row r="20" spans="1:41" x14ac:dyDescent="0.25">
      <c r="N20" s="2"/>
    </row>
    <row r="21" spans="1:41" x14ac:dyDescent="0.25">
      <c r="N21" s="2"/>
    </row>
    <row r="22" spans="1:41" x14ac:dyDescent="0.25">
      <c r="A22" t="s">
        <v>85</v>
      </c>
      <c r="C22">
        <v>500</v>
      </c>
      <c r="D22">
        <v>5</v>
      </c>
      <c r="E22">
        <v>9138</v>
      </c>
      <c r="G22">
        <v>10703</v>
      </c>
      <c r="H22">
        <v>10174</v>
      </c>
      <c r="I22">
        <v>10785</v>
      </c>
      <c r="J22">
        <v>10794</v>
      </c>
      <c r="K22">
        <v>10760</v>
      </c>
      <c r="L22">
        <v>10174</v>
      </c>
      <c r="M22">
        <v>10794</v>
      </c>
      <c r="N22" s="2">
        <v>10643</v>
      </c>
      <c r="P22">
        <v>9618</v>
      </c>
      <c r="Q22">
        <v>9683</v>
      </c>
      <c r="R22">
        <v>9906</v>
      </c>
      <c r="S22">
        <v>9614</v>
      </c>
      <c r="T22">
        <v>9952</v>
      </c>
      <c r="U22">
        <v>9614</v>
      </c>
      <c r="V22">
        <v>9952</v>
      </c>
      <c r="W22">
        <v>9754</v>
      </c>
      <c r="Y22">
        <v>9449</v>
      </c>
      <c r="Z22">
        <v>9828</v>
      </c>
      <c r="AA22">
        <v>9838</v>
      </c>
      <c r="AB22">
        <v>9438</v>
      </c>
      <c r="AC22">
        <v>9908</v>
      </c>
      <c r="AD22">
        <v>9438</v>
      </c>
      <c r="AE22">
        <v>9908</v>
      </c>
      <c r="AF22">
        <v>9692</v>
      </c>
      <c r="AH22">
        <v>10605</v>
      </c>
      <c r="AI22">
        <v>10472</v>
      </c>
      <c r="AJ22">
        <v>10604</v>
      </c>
      <c r="AK22">
        <v>10267</v>
      </c>
      <c r="AL22">
        <v>9947</v>
      </c>
      <c r="AM22">
        <v>9947</v>
      </c>
      <c r="AN22">
        <v>10605</v>
      </c>
      <c r="AO22">
        <v>10379</v>
      </c>
    </row>
    <row r="23" spans="1:41" x14ac:dyDescent="0.25">
      <c r="A23" t="s">
        <v>86</v>
      </c>
      <c r="C23">
        <v>500</v>
      </c>
      <c r="D23">
        <v>10</v>
      </c>
      <c r="E23">
        <v>8579</v>
      </c>
      <c r="G23">
        <v>10306</v>
      </c>
      <c r="H23">
        <v>10468</v>
      </c>
      <c r="I23">
        <v>10076</v>
      </c>
      <c r="J23">
        <v>10367</v>
      </c>
      <c r="K23">
        <v>10013</v>
      </c>
      <c r="L23">
        <v>10013</v>
      </c>
      <c r="M23">
        <v>10468</v>
      </c>
      <c r="N23" s="2">
        <v>10246</v>
      </c>
      <c r="P23">
        <v>9486</v>
      </c>
      <c r="Q23">
        <v>9436</v>
      </c>
      <c r="R23">
        <v>9136</v>
      </c>
      <c r="S23">
        <v>9133</v>
      </c>
      <c r="T23">
        <v>9224</v>
      </c>
      <c r="U23">
        <v>9133</v>
      </c>
      <c r="V23">
        <v>9486</v>
      </c>
      <c r="W23">
        <v>9283</v>
      </c>
      <c r="Y23">
        <v>9336</v>
      </c>
      <c r="Z23">
        <v>9368</v>
      </c>
      <c r="AA23">
        <v>9069</v>
      </c>
      <c r="AB23">
        <v>9200</v>
      </c>
      <c r="AC23">
        <v>9480</v>
      </c>
      <c r="AD23">
        <v>9069</v>
      </c>
      <c r="AE23">
        <v>9480</v>
      </c>
      <c r="AF23">
        <v>9290</v>
      </c>
      <c r="AH23">
        <v>9755</v>
      </c>
      <c r="AI23">
        <v>9629</v>
      </c>
      <c r="AJ23">
        <v>9544</v>
      </c>
      <c r="AK23">
        <v>9672</v>
      </c>
      <c r="AL23">
        <v>9747</v>
      </c>
      <c r="AM23">
        <v>9544</v>
      </c>
      <c r="AN23">
        <v>9755</v>
      </c>
      <c r="AO23">
        <v>9669</v>
      </c>
    </row>
    <row r="24" spans="1:41" x14ac:dyDescent="0.25">
      <c r="A24" t="s">
        <v>87</v>
      </c>
      <c r="C24">
        <v>500</v>
      </c>
      <c r="D24">
        <v>50</v>
      </c>
      <c r="E24">
        <v>4619</v>
      </c>
      <c r="G24">
        <v>5953</v>
      </c>
      <c r="H24">
        <v>6198</v>
      </c>
      <c r="I24">
        <v>6089</v>
      </c>
      <c r="J24">
        <v>6099</v>
      </c>
      <c r="K24">
        <v>6008</v>
      </c>
      <c r="L24">
        <v>5953</v>
      </c>
      <c r="M24">
        <v>6198</v>
      </c>
      <c r="N24" s="2">
        <v>6069</v>
      </c>
      <c r="P24">
        <v>5228</v>
      </c>
      <c r="Q24">
        <v>5291</v>
      </c>
      <c r="R24">
        <v>5339</v>
      </c>
      <c r="S24">
        <v>5136</v>
      </c>
      <c r="T24">
        <v>5122</v>
      </c>
      <c r="U24">
        <v>5122</v>
      </c>
      <c r="V24">
        <v>5339</v>
      </c>
      <c r="W24">
        <v>5223</v>
      </c>
      <c r="Y24">
        <v>5326</v>
      </c>
      <c r="Z24">
        <v>5190</v>
      </c>
      <c r="AA24">
        <v>5445</v>
      </c>
      <c r="AB24">
        <v>5446</v>
      </c>
      <c r="AC24">
        <v>5266</v>
      </c>
      <c r="AD24">
        <v>5190</v>
      </c>
      <c r="AE24">
        <v>5446</v>
      </c>
      <c r="AF24">
        <v>5334</v>
      </c>
      <c r="AH24">
        <v>4960</v>
      </c>
      <c r="AI24">
        <v>4964</v>
      </c>
      <c r="AJ24">
        <v>4876</v>
      </c>
      <c r="AK24">
        <v>5022</v>
      </c>
      <c r="AL24">
        <v>4817</v>
      </c>
      <c r="AM24">
        <v>4817</v>
      </c>
      <c r="AN24">
        <v>5022</v>
      </c>
      <c r="AO24">
        <v>4927</v>
      </c>
    </row>
    <row r="25" spans="1:41" x14ac:dyDescent="0.25">
      <c r="N25" s="2"/>
    </row>
    <row r="26" spans="1:41" x14ac:dyDescent="0.25">
      <c r="N26" s="2"/>
    </row>
    <row r="27" spans="1:41" x14ac:dyDescent="0.25">
      <c r="A27" t="s">
        <v>91</v>
      </c>
      <c r="C27">
        <v>600</v>
      </c>
      <c r="D27">
        <v>5</v>
      </c>
      <c r="E27">
        <v>9917</v>
      </c>
      <c r="G27">
        <v>11196</v>
      </c>
      <c r="H27">
        <v>11087</v>
      </c>
      <c r="I27">
        <v>11391</v>
      </c>
      <c r="J27">
        <v>11558</v>
      </c>
      <c r="K27">
        <v>11493</v>
      </c>
      <c r="L27">
        <v>11087</v>
      </c>
      <c r="M27">
        <v>11558</v>
      </c>
      <c r="N27" s="2">
        <v>11345</v>
      </c>
      <c r="P27">
        <v>10314</v>
      </c>
      <c r="Q27">
        <v>10305</v>
      </c>
      <c r="R27">
        <v>10624</v>
      </c>
      <c r="S27">
        <v>10442</v>
      </c>
      <c r="T27">
        <v>10400</v>
      </c>
      <c r="U27">
        <v>10305</v>
      </c>
      <c r="V27">
        <v>10624</v>
      </c>
      <c r="W27">
        <v>10417</v>
      </c>
      <c r="Y27">
        <v>10340</v>
      </c>
      <c r="Z27">
        <v>10507</v>
      </c>
      <c r="AA27">
        <v>10121</v>
      </c>
      <c r="AB27">
        <v>10681</v>
      </c>
      <c r="AC27">
        <v>10537</v>
      </c>
      <c r="AD27">
        <v>10121</v>
      </c>
      <c r="AE27">
        <v>10681</v>
      </c>
      <c r="AF27">
        <v>10437</v>
      </c>
      <c r="AH27">
        <v>11018</v>
      </c>
      <c r="AI27">
        <v>11074</v>
      </c>
      <c r="AJ27">
        <v>10490</v>
      </c>
      <c r="AK27">
        <v>11074</v>
      </c>
      <c r="AL27">
        <v>11050</v>
      </c>
      <c r="AM27">
        <v>10490</v>
      </c>
      <c r="AN27">
        <v>11074</v>
      </c>
      <c r="AO27">
        <v>10941</v>
      </c>
    </row>
    <row r="28" spans="1:41" x14ac:dyDescent="0.25">
      <c r="A28" t="s">
        <v>92</v>
      </c>
      <c r="C28">
        <v>600</v>
      </c>
      <c r="D28">
        <v>10</v>
      </c>
      <c r="E28">
        <v>8307</v>
      </c>
      <c r="G28">
        <v>9738</v>
      </c>
      <c r="H28">
        <v>10173</v>
      </c>
      <c r="I28">
        <v>9685</v>
      </c>
      <c r="J28">
        <v>9873</v>
      </c>
      <c r="K28">
        <v>9702</v>
      </c>
      <c r="L28">
        <v>9685</v>
      </c>
      <c r="M28">
        <v>10173</v>
      </c>
      <c r="N28" s="2">
        <v>9834</v>
      </c>
      <c r="P28">
        <v>8949</v>
      </c>
      <c r="Q28">
        <v>8788</v>
      </c>
      <c r="R28">
        <v>8954</v>
      </c>
      <c r="S28">
        <v>8809</v>
      </c>
      <c r="T28">
        <v>8965</v>
      </c>
      <c r="U28">
        <v>8788</v>
      </c>
      <c r="V28">
        <v>8965</v>
      </c>
      <c r="W28">
        <v>8893</v>
      </c>
      <c r="Y28">
        <v>9080</v>
      </c>
      <c r="Z28">
        <v>9009</v>
      </c>
      <c r="AA28">
        <v>9351</v>
      </c>
      <c r="AB28">
        <v>8712</v>
      </c>
      <c r="AC28">
        <v>8575</v>
      </c>
      <c r="AD28">
        <v>8575</v>
      </c>
      <c r="AE28">
        <v>9351</v>
      </c>
      <c r="AF28">
        <v>8945</v>
      </c>
      <c r="AH28">
        <v>9351</v>
      </c>
      <c r="AI28">
        <v>9370</v>
      </c>
      <c r="AJ28">
        <v>9171</v>
      </c>
      <c r="AK28">
        <v>9137</v>
      </c>
      <c r="AL28">
        <v>9249</v>
      </c>
      <c r="AM28">
        <v>9137</v>
      </c>
      <c r="AN28">
        <v>9370</v>
      </c>
      <c r="AO28">
        <v>9255</v>
      </c>
    </row>
    <row r="29" spans="1:41" x14ac:dyDescent="0.25">
      <c r="N29" s="2"/>
    </row>
    <row r="30" spans="1:41" x14ac:dyDescent="0.25">
      <c r="N30" s="2"/>
    </row>
    <row r="31" spans="1:41" x14ac:dyDescent="0.25">
      <c r="N31" s="2"/>
    </row>
    <row r="32" spans="1:41" x14ac:dyDescent="0.25">
      <c r="A32" t="s">
        <v>93</v>
      </c>
      <c r="C32">
        <v>700</v>
      </c>
      <c r="D32">
        <v>5</v>
      </c>
      <c r="E32">
        <v>10086</v>
      </c>
      <c r="G32">
        <v>11785</v>
      </c>
      <c r="H32">
        <v>11707</v>
      </c>
      <c r="I32">
        <v>11700</v>
      </c>
      <c r="J32">
        <v>12074</v>
      </c>
      <c r="K32">
        <v>11973</v>
      </c>
      <c r="L32">
        <v>11700</v>
      </c>
      <c r="M32">
        <v>12074</v>
      </c>
      <c r="N32" s="2">
        <v>11847</v>
      </c>
      <c r="P32">
        <v>10849</v>
      </c>
      <c r="Q32">
        <v>10771</v>
      </c>
      <c r="R32">
        <v>10649</v>
      </c>
      <c r="S32">
        <v>10368</v>
      </c>
      <c r="T32">
        <v>10750</v>
      </c>
      <c r="U32">
        <v>10368</v>
      </c>
      <c r="V32">
        <v>10849</v>
      </c>
      <c r="W32">
        <v>10677</v>
      </c>
      <c r="Y32">
        <v>10545</v>
      </c>
      <c r="Z32">
        <v>11113</v>
      </c>
      <c r="AA32">
        <v>10611</v>
      </c>
      <c r="AB32">
        <v>10535</v>
      </c>
      <c r="AC32">
        <v>10413</v>
      </c>
      <c r="AD32">
        <v>10413</v>
      </c>
      <c r="AE32">
        <v>11113</v>
      </c>
      <c r="AF32">
        <v>10643</v>
      </c>
      <c r="AH32">
        <v>11443</v>
      </c>
      <c r="AI32">
        <v>11343</v>
      </c>
      <c r="AJ32">
        <v>11250</v>
      </c>
      <c r="AK32">
        <v>11228</v>
      </c>
      <c r="AL32">
        <v>11208</v>
      </c>
      <c r="AM32">
        <v>11208</v>
      </c>
      <c r="AN32">
        <v>11443</v>
      </c>
      <c r="AO32">
        <v>11294</v>
      </c>
    </row>
    <row r="33" spans="1:41" x14ac:dyDescent="0.25">
      <c r="A33" t="s">
        <v>94</v>
      </c>
      <c r="C33">
        <v>700</v>
      </c>
      <c r="D33">
        <v>10</v>
      </c>
      <c r="E33">
        <v>9297</v>
      </c>
      <c r="G33">
        <v>11530</v>
      </c>
      <c r="H33">
        <v>11226</v>
      </c>
      <c r="I33">
        <v>11413</v>
      </c>
      <c r="J33">
        <v>11525</v>
      </c>
      <c r="K33">
        <v>10769</v>
      </c>
      <c r="L33">
        <v>10769</v>
      </c>
      <c r="M33">
        <v>11530</v>
      </c>
      <c r="N33" s="2">
        <v>11292</v>
      </c>
      <c r="P33">
        <v>9933</v>
      </c>
      <c r="Q33">
        <v>10168</v>
      </c>
      <c r="R33">
        <v>9847</v>
      </c>
      <c r="S33">
        <v>9888</v>
      </c>
      <c r="T33">
        <v>9820</v>
      </c>
      <c r="U33">
        <v>9820</v>
      </c>
      <c r="V33">
        <v>10168</v>
      </c>
      <c r="W33">
        <v>9931</v>
      </c>
      <c r="Y33">
        <v>10123</v>
      </c>
      <c r="Z33">
        <v>10064</v>
      </c>
      <c r="AA33">
        <v>10050</v>
      </c>
      <c r="AB33">
        <v>10373</v>
      </c>
      <c r="AC33">
        <v>10107</v>
      </c>
      <c r="AD33">
        <v>10050</v>
      </c>
      <c r="AE33">
        <v>10373</v>
      </c>
      <c r="AF33">
        <v>10143</v>
      </c>
      <c r="AH33">
        <v>10296</v>
      </c>
      <c r="AI33">
        <v>10703</v>
      </c>
      <c r="AJ33">
        <v>10616</v>
      </c>
      <c r="AK33">
        <v>10421</v>
      </c>
      <c r="AL33">
        <v>10684</v>
      </c>
      <c r="AM33">
        <v>10296</v>
      </c>
      <c r="AN33">
        <v>10703</v>
      </c>
      <c r="AO33">
        <v>10544</v>
      </c>
    </row>
  </sheetData>
  <conditionalFormatting sqref="G2:K33 P2:T33 Y2:AC33 AH2:AL33">
    <cfRule type="cellIs" dxfId="252" priority="1" operator="lessThanOrEqual">
      <formula>$E2</formula>
    </cfRule>
  </conditionalFormatting>
  <conditionalFormatting sqref="G2:K33">
    <cfRule type="cellIs" dxfId="251" priority="8" operator="equal">
      <formula>$L2</formula>
    </cfRule>
    <cfRule type="cellIs" dxfId="250" priority="9" operator="equal">
      <formula>$M2</formula>
    </cfRule>
  </conditionalFormatting>
  <conditionalFormatting sqref="P2:T33">
    <cfRule type="cellIs" dxfId="249" priority="6" operator="equal">
      <formula>$U2</formula>
    </cfRule>
    <cfRule type="cellIs" dxfId="248" priority="7" operator="equal">
      <formula>$V2</formula>
    </cfRule>
  </conditionalFormatting>
  <conditionalFormatting sqref="Y2:AC33">
    <cfRule type="cellIs" dxfId="247" priority="4" operator="equal">
      <formula>$AD2</formula>
    </cfRule>
    <cfRule type="cellIs" dxfId="246" priority="5" operator="equal">
      <formula>$AE2</formula>
    </cfRule>
  </conditionalFormatting>
  <conditionalFormatting sqref="AH2:AL33">
    <cfRule type="cellIs" dxfId="245" priority="2" operator="equal">
      <formula>$AM2</formula>
    </cfRule>
    <cfRule type="cellIs" dxfId="244" priority="3" operator="equal">
      <formula>$AN2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2" zoomScale="145" zoomScaleNormal="145" workbookViewId="0">
      <selection activeCell="L27" sqref="L27"/>
    </sheetView>
  </sheetViews>
  <sheetFormatPr baseColWidth="10" defaultRowHeight="15" x14ac:dyDescent="0.25"/>
  <cols>
    <col min="1" max="1" width="10.28515625" customWidth="1"/>
    <col min="2" max="2" width="14.28515625" bestFit="1" customWidth="1"/>
    <col min="3" max="3" width="9.7109375" customWidth="1"/>
    <col min="4" max="4" width="10.5703125" customWidth="1"/>
    <col min="5" max="5" width="14.28515625" customWidth="1"/>
    <col min="6" max="6" width="13.85546875" customWidth="1"/>
    <col min="8" max="8" width="10.7109375" bestFit="1" customWidth="1"/>
    <col min="9" max="9" width="9.7109375" bestFit="1" customWidth="1"/>
    <col min="10" max="10" width="10.5703125" bestFit="1" customWidth="1"/>
    <col min="11" max="11" width="14.28515625" bestFit="1" customWidth="1"/>
    <col min="12" max="12" width="13.85546875" bestFit="1" customWidth="1"/>
  </cols>
  <sheetData>
    <row r="1" spans="1:12" ht="18" thickBot="1" x14ac:dyDescent="0.35">
      <c r="A1" s="26" t="s">
        <v>21</v>
      </c>
      <c r="B1" s="26"/>
      <c r="C1" s="26"/>
      <c r="D1" s="26"/>
      <c r="E1" s="26"/>
      <c r="F1" s="26"/>
      <c r="H1" s="26" t="s">
        <v>26</v>
      </c>
      <c r="I1" s="26"/>
      <c r="J1" s="26"/>
      <c r="K1" s="26"/>
      <c r="L1" s="26"/>
    </row>
    <row r="2" spans="1:12" ht="15.75" thickTop="1" x14ac:dyDescent="0.25">
      <c r="A2" s="13" t="s">
        <v>22</v>
      </c>
      <c r="B2" s="13" t="s">
        <v>17</v>
      </c>
      <c r="C2" s="7" t="s">
        <v>23</v>
      </c>
      <c r="D2" s="7" t="s">
        <v>2</v>
      </c>
      <c r="E2" s="7" t="s">
        <v>24</v>
      </c>
      <c r="F2" s="7" t="s">
        <v>25</v>
      </c>
      <c r="H2" s="13" t="s">
        <v>22</v>
      </c>
      <c r="I2" s="7" t="s">
        <v>23</v>
      </c>
      <c r="J2" s="7" t="s">
        <v>2</v>
      </c>
      <c r="K2" s="7" t="s">
        <v>24</v>
      </c>
      <c r="L2" s="7" t="s">
        <v>25</v>
      </c>
    </row>
    <row r="3" spans="1:12" x14ac:dyDescent="0.25">
      <c r="A3" s="15" t="str">
        <f>'Données (2)'!A2</f>
        <v>pmed1n</v>
      </c>
      <c r="B3" s="16">
        <f>'Données (2)'!E2</f>
        <v>5819</v>
      </c>
      <c r="C3" s="2">
        <f>'Données (2)'!N2</f>
        <v>6719</v>
      </c>
      <c r="D3">
        <f>'Données (2)'!W2</f>
        <v>5963</v>
      </c>
      <c r="E3">
        <f>'Données (2)'!AF2</f>
        <v>6044</v>
      </c>
      <c r="F3">
        <f>'Données (2)'!AO2</f>
        <v>6238</v>
      </c>
      <c r="H3" s="15" t="str">
        <f>A3</f>
        <v>pmed1n</v>
      </c>
      <c r="I3" s="1">
        <f>((C3-$B3)/$B3)*100</f>
        <v>15.466575012888811</v>
      </c>
      <c r="J3" s="1">
        <f>((D3-$B3)/$B3)*100</f>
        <v>2.4746520020622098</v>
      </c>
      <c r="K3" s="1">
        <f>((E3-$B3)/$B3)*100</f>
        <v>3.8666437532222027</v>
      </c>
      <c r="L3" s="1">
        <f>((F3-$B3)/$B3)*100</f>
        <v>7.2005499226671255</v>
      </c>
    </row>
    <row r="4" spans="1:12" x14ac:dyDescent="0.25">
      <c r="A4" s="15" t="str">
        <f>'Données (2)'!A3</f>
        <v>pmed2n</v>
      </c>
      <c r="B4" s="16">
        <f>'Données (2)'!E3</f>
        <v>4093</v>
      </c>
      <c r="C4" s="2">
        <f>'Données (2)'!N3</f>
        <v>5032</v>
      </c>
      <c r="D4">
        <f>'Données (2)'!W3</f>
        <v>4330</v>
      </c>
      <c r="E4">
        <f>'Données (2)'!AF3</f>
        <v>4409</v>
      </c>
      <c r="F4">
        <f>'Données (2)'!AO3</f>
        <v>4305</v>
      </c>
      <c r="H4" s="15" t="str">
        <f t="shared" ref="H4:H26" si="0">A4</f>
        <v>pmed2n</v>
      </c>
      <c r="I4" s="1">
        <f t="shared" ref="I4:I26" si="1">((C4-$B4)/$B4)*100</f>
        <v>22.941607622770587</v>
      </c>
      <c r="J4" s="1">
        <f t="shared" ref="J4:J26" si="2">((D4-$B4)/$B4)*100</f>
        <v>5.7903738089420962</v>
      </c>
      <c r="K4" s="1">
        <f t="shared" ref="K4:K26" si="3">((E4-$B4)/$B4)*100</f>
        <v>7.7204984119227955</v>
      </c>
      <c r="L4" s="1">
        <f t="shared" ref="L4:L26" si="4">((F4-$B4)/$B4)*100</f>
        <v>5.1795748839482041</v>
      </c>
    </row>
    <row r="5" spans="1:12" x14ac:dyDescent="0.25">
      <c r="A5" s="15" t="str">
        <f>'Données (2)'!A4</f>
        <v>pmed3n</v>
      </c>
      <c r="B5" s="16">
        <f>'Données (2)'!E4</f>
        <v>4250</v>
      </c>
      <c r="C5" s="2">
        <f>'Données (2)'!N4</f>
        <v>5155</v>
      </c>
      <c r="D5">
        <f>'Données (2)'!W4</f>
        <v>4435</v>
      </c>
      <c r="E5">
        <f>'Données (2)'!AF4</f>
        <v>4520</v>
      </c>
      <c r="F5">
        <f>'Données (2)'!AO4</f>
        <v>4566</v>
      </c>
      <c r="H5" s="15" t="str">
        <f t="shared" si="0"/>
        <v>pmed3n</v>
      </c>
      <c r="I5" s="1">
        <f t="shared" si="1"/>
        <v>21.294117647058826</v>
      </c>
      <c r="J5" s="1">
        <f t="shared" si="2"/>
        <v>4.3529411764705879</v>
      </c>
      <c r="K5" s="1">
        <f t="shared" si="3"/>
        <v>6.3529411764705879</v>
      </c>
      <c r="L5" s="1">
        <f t="shared" si="4"/>
        <v>7.4352941176470591</v>
      </c>
    </row>
    <row r="6" spans="1:12" x14ac:dyDescent="0.25">
      <c r="A6" s="15" t="str">
        <f>'Données (2)'!A5</f>
        <v>pmed4n</v>
      </c>
      <c r="B6" s="16">
        <f>'Données (2)'!E5</f>
        <v>3034</v>
      </c>
      <c r="C6" s="2">
        <f>'Données (2)'!N5</f>
        <v>4000</v>
      </c>
      <c r="D6">
        <f>'Données (2)'!W5</f>
        <v>3257</v>
      </c>
      <c r="E6">
        <f>'Données (2)'!AF5</f>
        <v>3600</v>
      </c>
      <c r="F6">
        <f>'Données (2)'!AO5</f>
        <v>3154</v>
      </c>
      <c r="H6" s="15" t="str">
        <f t="shared" si="0"/>
        <v>pmed4n</v>
      </c>
      <c r="I6" s="1">
        <f t="shared" si="1"/>
        <v>31.839156229400135</v>
      </c>
      <c r="J6" s="1">
        <f t="shared" si="2"/>
        <v>7.3500329597890577</v>
      </c>
      <c r="K6" s="1">
        <f t="shared" si="3"/>
        <v>18.655240606460119</v>
      </c>
      <c r="L6" s="1">
        <f t="shared" si="4"/>
        <v>3.9551746868820041</v>
      </c>
    </row>
    <row r="7" spans="1:12" x14ac:dyDescent="0.25">
      <c r="A7" s="15" t="str">
        <f>'Données (2)'!A6</f>
        <v>pmed5n</v>
      </c>
      <c r="B7" s="16">
        <f>'Données (2)'!E6</f>
        <v>1355</v>
      </c>
      <c r="C7" s="2">
        <f>'Données (2)'!N6</f>
        <v>1937</v>
      </c>
      <c r="D7">
        <f>'Données (2)'!W6</f>
        <v>1498</v>
      </c>
      <c r="E7">
        <f>'Données (2)'!AF6</f>
        <v>1643</v>
      </c>
      <c r="F7">
        <f>'Données (2)'!AO6</f>
        <v>1387</v>
      </c>
      <c r="H7" s="15" t="str">
        <f t="shared" si="0"/>
        <v>pmed5n</v>
      </c>
      <c r="I7" s="1">
        <f t="shared" si="1"/>
        <v>42.952029520295206</v>
      </c>
      <c r="J7" s="1">
        <f t="shared" si="2"/>
        <v>10.553505535055351</v>
      </c>
      <c r="K7" s="1">
        <f t="shared" si="3"/>
        <v>21.254612546125461</v>
      </c>
      <c r="L7" s="1">
        <f t="shared" si="4"/>
        <v>2.3616236162361623</v>
      </c>
    </row>
    <row r="8" spans="1:12" x14ac:dyDescent="0.25">
      <c r="A8" s="15" t="str">
        <f>'Données (2)'!A7</f>
        <v>pmed6n</v>
      </c>
      <c r="B8" s="16">
        <f>'Données (2)'!E7</f>
        <v>7824</v>
      </c>
      <c r="C8" s="2">
        <f>'Données (2)'!N7</f>
        <v>8800</v>
      </c>
      <c r="D8">
        <f>'Données (2)'!W7</f>
        <v>8070</v>
      </c>
      <c r="E8">
        <f>'Données (2)'!AF7</f>
        <v>8056</v>
      </c>
      <c r="F8">
        <f>'Données (2)'!AO7</f>
        <v>8527</v>
      </c>
      <c r="H8" s="15" t="str">
        <f t="shared" si="0"/>
        <v>pmed6n</v>
      </c>
      <c r="I8" s="1">
        <f t="shared" si="1"/>
        <v>12.474437627811861</v>
      </c>
      <c r="J8" s="1">
        <f t="shared" si="2"/>
        <v>3.1441717791411041</v>
      </c>
      <c r="K8" s="1">
        <f t="shared" si="3"/>
        <v>2.9652351738241309</v>
      </c>
      <c r="L8" s="1">
        <f t="shared" si="4"/>
        <v>8.9851738241308787</v>
      </c>
    </row>
    <row r="9" spans="1:12" x14ac:dyDescent="0.25">
      <c r="A9" s="15" t="str">
        <f>'Données (2)'!A8</f>
        <v>pmed7n</v>
      </c>
      <c r="B9" s="16">
        <f>'Données (2)'!E8</f>
        <v>5631</v>
      </c>
      <c r="C9" s="2">
        <f>'Données (2)'!N8</f>
        <v>6731</v>
      </c>
      <c r="D9">
        <f>'Données (2)'!W8</f>
        <v>6058</v>
      </c>
      <c r="E9">
        <f>'Données (2)'!AF8</f>
        <v>6187</v>
      </c>
      <c r="F9">
        <f>'Données (2)'!AO8</f>
        <v>5985</v>
      </c>
      <c r="H9" s="15" t="str">
        <f t="shared" si="0"/>
        <v>pmed7n</v>
      </c>
      <c r="I9" s="1">
        <f t="shared" si="1"/>
        <v>19.534718522464924</v>
      </c>
      <c r="J9" s="1">
        <f t="shared" si="2"/>
        <v>7.5830225537204754</v>
      </c>
      <c r="K9" s="1">
        <f t="shared" si="3"/>
        <v>9.8739122713549996</v>
      </c>
      <c r="L9" s="1">
        <f t="shared" si="4"/>
        <v>6.2866275972296215</v>
      </c>
    </row>
    <row r="10" spans="1:12" x14ac:dyDescent="0.25">
      <c r="A10" s="15" t="str">
        <f>'Données (2)'!A9</f>
        <v>pmed8n</v>
      </c>
      <c r="B10" s="16">
        <f>'Données (2)'!E9</f>
        <v>4445</v>
      </c>
      <c r="C10" s="2">
        <f>'Données (2)'!N9</f>
        <v>5774</v>
      </c>
      <c r="D10">
        <f>'Données (2)'!W9</f>
        <v>4893</v>
      </c>
      <c r="E10">
        <f>'Données (2)'!AF9</f>
        <v>4990</v>
      </c>
      <c r="F10">
        <f>'Données (2)'!AO9</f>
        <v>4734</v>
      </c>
      <c r="H10" s="15" t="str">
        <f t="shared" si="0"/>
        <v>pmed8n</v>
      </c>
      <c r="I10" s="1">
        <f t="shared" si="1"/>
        <v>29.898762654668165</v>
      </c>
      <c r="J10" s="1">
        <f t="shared" si="2"/>
        <v>10.078740157480315</v>
      </c>
      <c r="K10" s="1">
        <f t="shared" si="3"/>
        <v>12.260967379077616</v>
      </c>
      <c r="L10" s="1">
        <f t="shared" si="4"/>
        <v>6.5016872890888644</v>
      </c>
    </row>
    <row r="11" spans="1:12" x14ac:dyDescent="0.25">
      <c r="A11" s="15" t="str">
        <f>'Données (2)'!A10</f>
        <v>pmed9n</v>
      </c>
      <c r="B11" s="16">
        <f>'Données (2)'!E10</f>
        <v>2734</v>
      </c>
      <c r="C11" s="2">
        <f>'Données (2)'!N10</f>
        <v>3777</v>
      </c>
      <c r="D11">
        <f>'Données (2)'!W10</f>
        <v>3093</v>
      </c>
      <c r="E11">
        <f>'Données (2)'!AF10</f>
        <v>3230</v>
      </c>
      <c r="F11">
        <f>'Données (2)'!AO10</f>
        <v>2824</v>
      </c>
      <c r="H11" s="15" t="str">
        <f t="shared" si="0"/>
        <v>pmed9n</v>
      </c>
      <c r="I11" s="1">
        <f t="shared" si="1"/>
        <v>38.149231894659842</v>
      </c>
      <c r="J11" s="1">
        <f t="shared" si="2"/>
        <v>13.130943672275055</v>
      </c>
      <c r="K11" s="1">
        <f t="shared" si="3"/>
        <v>18.141916605705926</v>
      </c>
      <c r="L11" s="1">
        <f t="shared" si="4"/>
        <v>3.2918800292611556</v>
      </c>
    </row>
    <row r="12" spans="1:12" x14ac:dyDescent="0.25">
      <c r="A12" s="15" t="str">
        <f>'Données (2)'!A11</f>
        <v>pmed10n</v>
      </c>
      <c r="B12" s="16">
        <f>'Données (2)'!E11</f>
        <v>1255</v>
      </c>
      <c r="C12" s="2">
        <f>'Données (2)'!N11</f>
        <v>1984</v>
      </c>
      <c r="D12">
        <f>'Données (2)'!W11</f>
        <v>1511</v>
      </c>
      <c r="E12">
        <f>'Données (2)'!AF11</f>
        <v>1629</v>
      </c>
      <c r="F12">
        <f>'Données (2)'!AO11</f>
        <v>1295</v>
      </c>
      <c r="H12" s="15" t="str">
        <f t="shared" si="0"/>
        <v>pmed10n</v>
      </c>
      <c r="I12" s="1">
        <f t="shared" si="1"/>
        <v>58.08764940239044</v>
      </c>
      <c r="J12" s="1">
        <f t="shared" si="2"/>
        <v>20.398406374501992</v>
      </c>
      <c r="K12" s="1">
        <f t="shared" si="3"/>
        <v>29.800796812749002</v>
      </c>
      <c r="L12" s="1">
        <f t="shared" si="4"/>
        <v>3.1872509960159361</v>
      </c>
    </row>
    <row r="13" spans="1:12" x14ac:dyDescent="0.25">
      <c r="A13" s="15" t="str">
        <f>'Données (2)'!A12</f>
        <v>pmed11n</v>
      </c>
      <c r="B13" s="16">
        <f>'Données (2)'!E12</f>
        <v>7696</v>
      </c>
      <c r="C13" s="2">
        <f>'Données (2)'!N12</f>
        <v>8764</v>
      </c>
      <c r="D13">
        <f>'Données (2)'!W12</f>
        <v>8021</v>
      </c>
      <c r="E13">
        <f>'Données (2)'!AF12</f>
        <v>8067</v>
      </c>
      <c r="F13">
        <f>'Données (2)'!AO12</f>
        <v>8359</v>
      </c>
      <c r="H13" s="15" t="str">
        <f t="shared" si="0"/>
        <v>pmed11n</v>
      </c>
      <c r="I13" s="1">
        <f t="shared" si="1"/>
        <v>13.877338877338877</v>
      </c>
      <c r="J13" s="1">
        <f t="shared" si="2"/>
        <v>4.2229729729729728</v>
      </c>
      <c r="K13" s="1">
        <f t="shared" si="3"/>
        <v>4.8206860706860706</v>
      </c>
      <c r="L13" s="1">
        <f t="shared" si="4"/>
        <v>8.6148648648648649</v>
      </c>
    </row>
    <row r="14" spans="1:12" x14ac:dyDescent="0.25">
      <c r="A14" s="15" t="str">
        <f>'Données (2)'!A13</f>
        <v>pmed12n</v>
      </c>
      <c r="B14" s="16">
        <f>'Données (2)'!E13</f>
        <v>6634</v>
      </c>
      <c r="C14" s="2">
        <f>'Données (2)'!N13</f>
        <v>8211</v>
      </c>
      <c r="D14">
        <f>'Données (2)'!W13</f>
        <v>7152</v>
      </c>
      <c r="E14">
        <f>'Données (2)'!AF13</f>
        <v>7145</v>
      </c>
      <c r="F14">
        <f>'Données (2)'!AO13</f>
        <v>7349</v>
      </c>
      <c r="H14" s="15" t="str">
        <f t="shared" si="0"/>
        <v>pmed12n</v>
      </c>
      <c r="I14" s="1">
        <f t="shared" si="1"/>
        <v>23.771480253240881</v>
      </c>
      <c r="J14" s="1">
        <f t="shared" si="2"/>
        <v>7.808260476334036</v>
      </c>
      <c r="K14" s="1">
        <f t="shared" si="3"/>
        <v>7.7027434428700641</v>
      </c>
      <c r="L14" s="1">
        <f t="shared" si="4"/>
        <v>10.77781127524872</v>
      </c>
    </row>
    <row r="15" spans="1:12" x14ac:dyDescent="0.25">
      <c r="A15" s="15" t="str">
        <f>'Données (2)'!A14</f>
        <v>pmed13n</v>
      </c>
      <c r="B15" s="16">
        <f>'Données (2)'!E14</f>
        <v>4374</v>
      </c>
      <c r="C15" s="2">
        <f>'Données (2)'!N14</f>
        <v>5642</v>
      </c>
      <c r="D15">
        <f>'Données (2)'!W14</f>
        <v>4868</v>
      </c>
      <c r="E15">
        <f>'Données (2)'!AF14</f>
        <v>4991</v>
      </c>
      <c r="F15">
        <f>'Données (2)'!AO14</f>
        <v>4675</v>
      </c>
      <c r="H15" s="15" t="str">
        <f t="shared" si="0"/>
        <v>pmed13n</v>
      </c>
      <c r="I15" s="1">
        <f t="shared" si="1"/>
        <v>28.989483310470966</v>
      </c>
      <c r="J15" s="1">
        <f t="shared" si="2"/>
        <v>11.294010059442158</v>
      </c>
      <c r="K15" s="1">
        <f t="shared" si="3"/>
        <v>14.106081390032008</v>
      </c>
      <c r="L15" s="1">
        <f t="shared" si="4"/>
        <v>6.881572930955647</v>
      </c>
    </row>
    <row r="16" spans="1:12" x14ac:dyDescent="0.25">
      <c r="A16" s="15" t="str">
        <f>'Données (2)'!A15</f>
        <v>pmed14n</v>
      </c>
      <c r="B16" s="16">
        <f>'Données (2)'!E15</f>
        <v>2968</v>
      </c>
      <c r="C16" s="2">
        <f>'Données (2)'!N15</f>
        <v>4135</v>
      </c>
      <c r="D16">
        <f>'Données (2)'!W15</f>
        <v>3437</v>
      </c>
      <c r="E16">
        <f>'Données (2)'!AF15</f>
        <v>3407</v>
      </c>
      <c r="F16">
        <f>'Données (2)'!AO15</f>
        <v>3083</v>
      </c>
      <c r="H16" s="15" t="str">
        <f t="shared" si="0"/>
        <v>pmed14n</v>
      </c>
      <c r="I16" s="1">
        <f t="shared" si="1"/>
        <v>39.319407008086252</v>
      </c>
      <c r="J16" s="1">
        <f t="shared" si="2"/>
        <v>15.80188679245283</v>
      </c>
      <c r="K16" s="1">
        <f t="shared" si="3"/>
        <v>14.791105121293802</v>
      </c>
      <c r="L16" s="1">
        <f t="shared" si="4"/>
        <v>3.8746630727762805</v>
      </c>
    </row>
    <row r="17" spans="1:12" x14ac:dyDescent="0.25">
      <c r="A17" s="15" t="str">
        <f>'Données (2)'!A17</f>
        <v>pmed16n</v>
      </c>
      <c r="B17" s="16">
        <f>'Données (2)'!E17</f>
        <v>8162</v>
      </c>
      <c r="C17" s="2">
        <f>'Données (2)'!N17</f>
        <v>9197</v>
      </c>
      <c r="D17">
        <f>'Données (2)'!W17</f>
        <v>8486</v>
      </c>
      <c r="E17">
        <f>'Données (2)'!AF17</f>
        <v>8526</v>
      </c>
      <c r="F17">
        <f>'Données (2)'!AO17</f>
        <v>8946</v>
      </c>
      <c r="H17" s="15" t="str">
        <f t="shared" si="0"/>
        <v>pmed16n</v>
      </c>
      <c r="I17" s="1">
        <f t="shared" si="1"/>
        <v>12.680715510904189</v>
      </c>
      <c r="J17" s="1">
        <f t="shared" si="2"/>
        <v>3.9696152903700073</v>
      </c>
      <c r="K17" s="1">
        <f t="shared" si="3"/>
        <v>4.4596912521440828</v>
      </c>
      <c r="L17" s="1">
        <f t="shared" si="4"/>
        <v>9.6054888507718683</v>
      </c>
    </row>
    <row r="18" spans="1:12" x14ac:dyDescent="0.25">
      <c r="A18" s="15" t="str">
        <f>'Données (2)'!A18</f>
        <v>pmed17n</v>
      </c>
      <c r="B18" s="16">
        <f>'Données (2)'!E18</f>
        <v>6999</v>
      </c>
      <c r="C18" s="2">
        <f>'Données (2)'!N18</f>
        <v>8390</v>
      </c>
      <c r="D18">
        <f>'Données (2)'!W18</f>
        <v>7520</v>
      </c>
      <c r="E18">
        <f>'Données (2)'!AF18</f>
        <v>7549</v>
      </c>
      <c r="F18">
        <f>'Données (2)'!AO18</f>
        <v>7822</v>
      </c>
      <c r="H18" s="15" t="str">
        <f t="shared" si="0"/>
        <v>pmed17n</v>
      </c>
      <c r="I18" s="1">
        <f t="shared" si="1"/>
        <v>19.874267752536078</v>
      </c>
      <c r="J18" s="1">
        <f t="shared" si="2"/>
        <v>7.4439205600800111</v>
      </c>
      <c r="K18" s="1">
        <f t="shared" si="3"/>
        <v>7.8582654664952134</v>
      </c>
      <c r="L18" s="1">
        <f t="shared" si="4"/>
        <v>11.758822688955565</v>
      </c>
    </row>
    <row r="19" spans="1:12" x14ac:dyDescent="0.25">
      <c r="A19" s="15" t="str">
        <f>'Données (2)'!A19</f>
        <v>pmed18n</v>
      </c>
      <c r="B19" s="16">
        <f>'Données (2)'!E19</f>
        <v>4809</v>
      </c>
      <c r="C19" s="2">
        <f>'Données (2)'!N19</f>
        <v>6242</v>
      </c>
      <c r="D19">
        <f>'Données (2)'!W19</f>
        <v>5412</v>
      </c>
      <c r="E19">
        <f>'Données (2)'!AF19</f>
        <v>5446</v>
      </c>
      <c r="F19">
        <f>'Données (2)'!AO19</f>
        <v>5084</v>
      </c>
      <c r="H19" s="15" t="str">
        <f t="shared" si="0"/>
        <v>pmed18n</v>
      </c>
      <c r="I19" s="1">
        <f t="shared" si="1"/>
        <v>29.798294863797047</v>
      </c>
      <c r="J19" s="1">
        <f t="shared" si="2"/>
        <v>12.538989394884592</v>
      </c>
      <c r="K19" s="1">
        <f t="shared" si="3"/>
        <v>13.245997088791849</v>
      </c>
      <c r="L19" s="1">
        <f t="shared" si="4"/>
        <v>5.7184445830734036</v>
      </c>
    </row>
    <row r="20" spans="1:12" x14ac:dyDescent="0.25">
      <c r="A20" s="15" t="str">
        <f>'Données (2)'!A22</f>
        <v>pmed21n</v>
      </c>
      <c r="B20" s="16">
        <f>'Données (2)'!E22</f>
        <v>9138</v>
      </c>
      <c r="C20" s="2">
        <f>'Données (2)'!N22</f>
        <v>10643</v>
      </c>
      <c r="D20">
        <f>'Données (2)'!W22</f>
        <v>9754</v>
      </c>
      <c r="E20">
        <f>'Données (2)'!AF22</f>
        <v>9692</v>
      </c>
      <c r="F20">
        <f>'Données (2)'!AO22</f>
        <v>10379</v>
      </c>
      <c r="H20" s="15" t="str">
        <f t="shared" si="0"/>
        <v>pmed21n</v>
      </c>
      <c r="I20" s="1">
        <f t="shared" si="1"/>
        <v>16.46968702123003</v>
      </c>
      <c r="J20" s="1">
        <f t="shared" si="2"/>
        <v>6.7410811993871746</v>
      </c>
      <c r="K20" s="1">
        <f t="shared" si="3"/>
        <v>6.0625957539943087</v>
      </c>
      <c r="L20" s="1">
        <f t="shared" si="4"/>
        <v>13.580652221492667</v>
      </c>
    </row>
    <row r="21" spans="1:12" x14ac:dyDescent="0.25">
      <c r="A21" s="15" t="str">
        <f>'Données (2)'!A23</f>
        <v>pmed22n</v>
      </c>
      <c r="B21" s="16">
        <f>'Données (2)'!E23</f>
        <v>8579</v>
      </c>
      <c r="C21" s="2">
        <f>'Données (2)'!N23</f>
        <v>10246</v>
      </c>
      <c r="D21">
        <f>'Données (2)'!W23</f>
        <v>9283</v>
      </c>
      <c r="E21">
        <f>'Données (2)'!AF23</f>
        <v>9290</v>
      </c>
      <c r="F21">
        <f>'Données (2)'!AO23</f>
        <v>9669</v>
      </c>
      <c r="H21" s="15" t="str">
        <f t="shared" si="0"/>
        <v>pmed22n</v>
      </c>
      <c r="I21" s="1">
        <f t="shared" si="1"/>
        <v>19.431169133931693</v>
      </c>
      <c r="J21" s="1">
        <f t="shared" si="2"/>
        <v>8.2060846252476978</v>
      </c>
      <c r="K21" s="1">
        <f t="shared" si="3"/>
        <v>8.287679216691922</v>
      </c>
      <c r="L21" s="1">
        <f t="shared" si="4"/>
        <v>12.70544352488635</v>
      </c>
    </row>
    <row r="22" spans="1:12" x14ac:dyDescent="0.25">
      <c r="A22" s="15" t="str">
        <f>'Données (2)'!A24</f>
        <v>pmed23n</v>
      </c>
      <c r="B22" s="16">
        <f>'Données (2)'!E24</f>
        <v>4619</v>
      </c>
      <c r="C22" s="2">
        <f>'Données (2)'!N24</f>
        <v>6069</v>
      </c>
      <c r="D22">
        <f>'Données (2)'!W24</f>
        <v>5223</v>
      </c>
      <c r="E22">
        <f>'Données (2)'!AF24</f>
        <v>5334</v>
      </c>
      <c r="F22">
        <f>'Données (2)'!AO24</f>
        <v>4927</v>
      </c>
      <c r="H22" s="15" t="str">
        <f t="shared" si="0"/>
        <v>pmed23n</v>
      </c>
      <c r="I22" s="1">
        <f t="shared" si="1"/>
        <v>31.392076206971204</v>
      </c>
      <c r="J22" s="1">
        <f t="shared" si="2"/>
        <v>13.076423468283178</v>
      </c>
      <c r="K22" s="1">
        <f t="shared" si="3"/>
        <v>15.479541026196147</v>
      </c>
      <c r="L22" s="1">
        <f t="shared" si="4"/>
        <v>6.668109980515263</v>
      </c>
    </row>
    <row r="23" spans="1:12" x14ac:dyDescent="0.25">
      <c r="A23" s="15" t="str">
        <f>'Données (2)'!A27</f>
        <v>pmed26n</v>
      </c>
      <c r="B23" s="16">
        <f>'Données (2)'!E27</f>
        <v>9917</v>
      </c>
      <c r="C23" s="2">
        <f>'Données (2)'!N27</f>
        <v>11345</v>
      </c>
      <c r="D23">
        <f>'Données (2)'!W27</f>
        <v>10417</v>
      </c>
      <c r="E23">
        <f>'Données (2)'!AF27</f>
        <v>10437</v>
      </c>
      <c r="F23">
        <f>'Données (2)'!AO27</f>
        <v>10941</v>
      </c>
      <c r="H23" s="15" t="str">
        <f t="shared" si="0"/>
        <v>pmed26n</v>
      </c>
      <c r="I23" s="1">
        <f t="shared" si="1"/>
        <v>14.399515982656045</v>
      </c>
      <c r="J23" s="1">
        <f t="shared" si="2"/>
        <v>5.0418473328627611</v>
      </c>
      <c r="K23" s="1">
        <f t="shared" si="3"/>
        <v>5.2435212261772719</v>
      </c>
      <c r="L23" s="1">
        <f t="shared" si="4"/>
        <v>10.325703337702935</v>
      </c>
    </row>
    <row r="24" spans="1:12" x14ac:dyDescent="0.25">
      <c r="A24" s="15" t="str">
        <f>'Données (2)'!A28</f>
        <v>pmed27n</v>
      </c>
      <c r="B24" s="16">
        <f>'Données (2)'!E28</f>
        <v>8307</v>
      </c>
      <c r="C24" s="2">
        <f>'Données (2)'!N28</f>
        <v>9834</v>
      </c>
      <c r="D24">
        <f>'Données (2)'!W28</f>
        <v>8893</v>
      </c>
      <c r="E24">
        <f>'Données (2)'!AF28</f>
        <v>8945</v>
      </c>
      <c r="F24">
        <f>'Données (2)'!AO28</f>
        <v>9255</v>
      </c>
      <c r="H24" s="15" t="str">
        <f t="shared" si="0"/>
        <v>pmed27n</v>
      </c>
      <c r="I24" s="1">
        <f t="shared" si="1"/>
        <v>18.382087396171904</v>
      </c>
      <c r="J24" s="1">
        <f t="shared" si="2"/>
        <v>7.0542915613338142</v>
      </c>
      <c r="K24" s="1">
        <f t="shared" si="3"/>
        <v>7.6802696521006384</v>
      </c>
      <c r="L24" s="1">
        <f t="shared" si="4"/>
        <v>11.412062116287467</v>
      </c>
    </row>
    <row r="25" spans="1:12" x14ac:dyDescent="0.25">
      <c r="A25" s="15" t="str">
        <f>'Données (2)'!A32</f>
        <v>pmed31n</v>
      </c>
      <c r="B25" s="16">
        <f>'Données (2)'!E32</f>
        <v>10086</v>
      </c>
      <c r="C25" s="2">
        <f>'Données (2)'!N32</f>
        <v>11847</v>
      </c>
      <c r="D25">
        <f>'Données (2)'!W32</f>
        <v>10677</v>
      </c>
      <c r="E25">
        <f>'Données (2)'!AF32</f>
        <v>10643</v>
      </c>
      <c r="F25">
        <f>'Données (2)'!AO32</f>
        <v>11294</v>
      </c>
      <c r="H25" s="15" t="str">
        <f t="shared" si="0"/>
        <v>pmed31n</v>
      </c>
      <c r="I25" s="1">
        <f t="shared" si="1"/>
        <v>17.459845330160618</v>
      </c>
      <c r="J25" s="1">
        <f t="shared" si="2"/>
        <v>5.8596073765615708</v>
      </c>
      <c r="K25" s="1">
        <f t="shared" si="3"/>
        <v>5.5225064445766403</v>
      </c>
      <c r="L25" s="1">
        <f t="shared" si="4"/>
        <v>11.976997818758676</v>
      </c>
    </row>
    <row r="26" spans="1:12" x14ac:dyDescent="0.25">
      <c r="A26" s="15" t="str">
        <f>'Données (2)'!A33</f>
        <v>pmed32n</v>
      </c>
      <c r="B26" s="16">
        <f>'Données (2)'!E33</f>
        <v>9297</v>
      </c>
      <c r="C26" s="2">
        <f>'Données (2)'!N33</f>
        <v>11292</v>
      </c>
      <c r="D26">
        <f>'Données (2)'!W33</f>
        <v>9931</v>
      </c>
      <c r="E26">
        <f>'Données (2)'!AF33</f>
        <v>10143</v>
      </c>
      <c r="F26">
        <f>'Données (2)'!AO33</f>
        <v>10544</v>
      </c>
      <c r="H26" s="15" t="str">
        <f t="shared" si="0"/>
        <v>pmed32n</v>
      </c>
      <c r="I26" s="1">
        <f t="shared" si="1"/>
        <v>21.458535011293968</v>
      </c>
      <c r="J26" s="1">
        <f t="shared" si="2"/>
        <v>6.8194041088523187</v>
      </c>
      <c r="K26" s="1">
        <f t="shared" si="3"/>
        <v>9.0997095837366899</v>
      </c>
      <c r="L26" s="1">
        <f t="shared" si="4"/>
        <v>13.412928901796278</v>
      </c>
    </row>
    <row r="27" spans="1:12" x14ac:dyDescent="0.25">
      <c r="H27" s="14" t="s">
        <v>27</v>
      </c>
      <c r="I27" s="8">
        <f>AVERAGE(I3:I26)</f>
        <v>24.997591241383272</v>
      </c>
      <c r="J27" s="8">
        <f>AVERAGE(J3:J26)</f>
        <v>8.3639660516043062</v>
      </c>
      <c r="K27" s="8">
        <f>AVERAGE(K3:K26)</f>
        <v>10.635548228029149</v>
      </c>
      <c r="L27" s="8">
        <f>AVERAGE(L3:L26)</f>
        <v>7.98743346379971</v>
      </c>
    </row>
    <row r="28" spans="1:12" x14ac:dyDescent="0.25">
      <c r="A28" s="17" t="s">
        <v>44</v>
      </c>
      <c r="B28" s="15">
        <f>COUNTIF(B3:B26,"&gt;0")</f>
        <v>24</v>
      </c>
      <c r="H28" s="14" t="s">
        <v>28</v>
      </c>
      <c r="I28" s="8">
        <f>_xlfn.STDEV.S(I3:I26)</f>
        <v>11.178012619379704</v>
      </c>
      <c r="J28" s="8">
        <f>_xlfn.STDEV.S(J3:J26)</f>
        <v>4.3076952574556744</v>
      </c>
      <c r="K28" s="8">
        <f>_xlfn.STDEV.S(K3:K26)</f>
        <v>6.5143281614517159</v>
      </c>
      <c r="L28" s="8">
        <f>_xlfn.STDEV.S(L3:L26)</f>
        <v>3.4517961340880143</v>
      </c>
    </row>
    <row r="29" spans="1:12" x14ac:dyDescent="0.25">
      <c r="H29" s="14" t="s">
        <v>29</v>
      </c>
      <c r="I29" s="8">
        <f>_xlfn.VAR.P(I3:I26)</f>
        <v>119.7418008640531</v>
      </c>
      <c r="J29" s="8">
        <f>_xlfn.VAR.P(J3:J26)</f>
        <v>17.78306182981002</v>
      </c>
      <c r="K29" s="8">
        <f>_xlfn.VAR.P(K3:K26)</f>
        <v>40.668285086954448</v>
      </c>
      <c r="L29" s="8">
        <f>_xlfn.VAR.P(L3:L26)</f>
        <v>11.418442528333925</v>
      </c>
    </row>
    <row r="30" spans="1:12" x14ac:dyDescent="0.25">
      <c r="C30" s="7" t="s">
        <v>23</v>
      </c>
      <c r="D30" s="7" t="s">
        <v>2</v>
      </c>
      <c r="E30" s="7" t="s">
        <v>24</v>
      </c>
      <c r="F30" s="7" t="s">
        <v>25</v>
      </c>
      <c r="H30" s="14" t="s">
        <v>30</v>
      </c>
      <c r="I30" s="8">
        <f>MEDIAN(I3:I26)</f>
        <v>21.376326329176397</v>
      </c>
      <c r="J30" s="8">
        <f>MEDIAN(J3:J26)</f>
        <v>7.3969767599345344</v>
      </c>
      <c r="K30" s="8">
        <f>MEDIAN(K3:K26)</f>
        <v>8.0729723415935677</v>
      </c>
      <c r="L30" s="8">
        <f>MEDIAN(L3:L26)</f>
        <v>7.3179220201570923</v>
      </c>
    </row>
    <row r="31" spans="1:12" x14ac:dyDescent="0.25">
      <c r="B31" s="7" t="s">
        <v>23</v>
      </c>
      <c r="C31" s="7">
        <v>0</v>
      </c>
      <c r="D31" s="7">
        <f>COUNTIFS('Dom (2)'!D3:D26,"=Aléatoire")</f>
        <v>0</v>
      </c>
      <c r="E31" s="7">
        <f>COUNTIFS('Dom (2)'!H3:H26,"=Aléatoire")</f>
        <v>0</v>
      </c>
      <c r="F31" s="7">
        <f>COUNTIFS('Dom (2)'!L3:L26,"=Aléatoire")</f>
        <v>0</v>
      </c>
      <c r="H31" s="14" t="s">
        <v>31</v>
      </c>
      <c r="I31" s="8">
        <f>MAX(I3:I26)</f>
        <v>58.08764940239044</v>
      </c>
      <c r="J31" s="8">
        <f>MAX(J3:J26)</f>
        <v>20.398406374501992</v>
      </c>
      <c r="K31" s="8">
        <f>MAX(K3:K26)</f>
        <v>29.800796812749002</v>
      </c>
      <c r="L31" s="8">
        <f>MAX(L3:L26)</f>
        <v>13.580652221492667</v>
      </c>
    </row>
    <row r="32" spans="1:12" x14ac:dyDescent="0.25">
      <c r="B32" s="7" t="s">
        <v>2</v>
      </c>
      <c r="C32" s="7">
        <f>COUNTIFS('Dom (2)'!D3:D26,"=Descente")</f>
        <v>24</v>
      </c>
      <c r="D32" s="7">
        <v>0</v>
      </c>
      <c r="E32" s="7">
        <f>COUNTIFS('Dom (2)'!P3:P26,"=Descente")</f>
        <v>19</v>
      </c>
      <c r="F32" s="7">
        <f>COUNTIFS('Dom (2)'!T3:T26,"=Descente")</f>
        <v>13</v>
      </c>
      <c r="H32" s="14" t="s">
        <v>32</v>
      </c>
      <c r="I32" s="8">
        <f>MIN(I3:I26)</f>
        <v>12.474437627811861</v>
      </c>
      <c r="J32" s="8">
        <f>MIN(J3:J26)</f>
        <v>2.4746520020622098</v>
      </c>
      <c r="K32" s="8">
        <f>MIN(K3:K26)</f>
        <v>2.9652351738241309</v>
      </c>
      <c r="L32" s="8">
        <f>MIN(L3:L26)</f>
        <v>2.3616236162361623</v>
      </c>
    </row>
    <row r="33" spans="2:6" x14ac:dyDescent="0.25">
      <c r="B33" s="7" t="s">
        <v>24</v>
      </c>
      <c r="C33" s="7">
        <f>COUNTIFS('Dom (2)'!H3:H26,"=Recuit Simulé")</f>
        <v>24</v>
      </c>
      <c r="D33" s="7">
        <f>COUNTIFS('Dom (2)'!P3:P26,"=Recuit Simulé")</f>
        <v>5</v>
      </c>
      <c r="E33" s="7">
        <v>0</v>
      </c>
      <c r="F33" s="7">
        <f>COUNTIFS('Dom (2)'!X3:X26,"=Recuit Simulé")</f>
        <v>13</v>
      </c>
    </row>
    <row r="34" spans="2:6" x14ac:dyDescent="0.25">
      <c r="B34" s="7" t="s">
        <v>25</v>
      </c>
      <c r="C34" s="7">
        <f>COUNTIFS('Dom (2)'!L3:L26,"=A. Génetique")</f>
        <v>24</v>
      </c>
      <c r="D34" s="7">
        <f>COUNTIFS('Dom (2)'!T3:T26,"=A. Génetique")</f>
        <v>11</v>
      </c>
      <c r="E34" s="7">
        <f>COUNTIFS('Dom (2)'!X3:X26,"=A. Génetique")</f>
        <v>11</v>
      </c>
      <c r="F34" s="7">
        <v>0</v>
      </c>
    </row>
    <row r="36" spans="2:6" x14ac:dyDescent="0.25">
      <c r="B36" t="s">
        <v>104</v>
      </c>
      <c r="C36">
        <v>0</v>
      </c>
      <c r="D36">
        <v>9</v>
      </c>
      <c r="E36">
        <v>4</v>
      </c>
      <c r="F36">
        <v>11</v>
      </c>
    </row>
    <row r="37" spans="2:6" x14ac:dyDescent="0.25">
      <c r="B37" t="s">
        <v>105</v>
      </c>
      <c r="C37">
        <v>0</v>
      </c>
      <c r="D37">
        <v>1</v>
      </c>
      <c r="E37">
        <v>10</v>
      </c>
      <c r="F37">
        <v>13</v>
      </c>
    </row>
  </sheetData>
  <mergeCells count="2">
    <mergeCell ref="A1:F1"/>
    <mergeCell ref="H1:L1"/>
  </mergeCells>
  <conditionalFormatting sqref="I27:L27">
    <cfRule type="colorScale" priority="18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8:L28">
    <cfRule type="colorScale" priority="18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29:L29">
    <cfRule type="colorScale" priority="18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0:L30">
    <cfRule type="colorScale" priority="18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1:L31">
    <cfRule type="colorScale" priority="18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32:L32">
    <cfRule type="colorScale" priority="18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">
    <cfRule type="containsText" dxfId="243" priority="183" operator="containsText" text="A. Génetique">
      <formula>NOT(ISERROR(SEARCH("A. Génetique",F2)))</formula>
    </cfRule>
  </conditionalFormatting>
  <conditionalFormatting sqref="L2">
    <cfRule type="containsText" dxfId="242" priority="182" operator="containsText" text="A. Génetique">
      <formula>NOT(ISERROR(SEARCH("A. Génetique",L2)))</formula>
    </cfRule>
  </conditionalFormatting>
  <conditionalFormatting sqref="E2">
    <cfRule type="containsText" dxfId="241" priority="181" operator="containsText" text="Recuit Simulé">
      <formula>NOT(ISERROR(SEARCH("Recuit Simulé",E2)))</formula>
    </cfRule>
  </conditionalFormatting>
  <conditionalFormatting sqref="D2">
    <cfRule type="containsText" dxfId="240" priority="180" operator="containsText" text="Descente">
      <formula>NOT(ISERROR(SEARCH("Descente",D2)))</formula>
    </cfRule>
  </conditionalFormatting>
  <conditionalFormatting sqref="J2">
    <cfRule type="containsText" dxfId="239" priority="179" operator="containsText" text="Descente">
      <formula>NOT(ISERROR(SEARCH("Descente",J2)))</formula>
    </cfRule>
  </conditionalFormatting>
  <conditionalFormatting sqref="C2">
    <cfRule type="containsText" dxfId="238" priority="178" operator="containsText" text="Aléatoire">
      <formula>NOT(ISERROR(SEARCH("Aléatoire",C2)))</formula>
    </cfRule>
  </conditionalFormatting>
  <conditionalFormatting sqref="I2">
    <cfRule type="containsText" dxfId="237" priority="177" operator="containsText" text="Aléatoire">
      <formula>NOT(ISERROR(SEARCH("Aléatoire",I2)))</formula>
    </cfRule>
  </conditionalFormatting>
  <conditionalFormatting sqref="K2">
    <cfRule type="containsText" dxfId="236" priority="176" operator="containsText" text="Recuit Simulé">
      <formula>NOT(ISERROR(SEARCH("Recuit Simulé",K2)))</formula>
    </cfRule>
  </conditionalFormatting>
  <conditionalFormatting sqref="F30">
    <cfRule type="containsText" dxfId="235" priority="77" operator="containsText" text="A. Génetique">
      <formula>NOT(ISERROR(SEARCH("A. Génetique",F30)))</formula>
    </cfRule>
  </conditionalFormatting>
  <conditionalFormatting sqref="E30">
    <cfRule type="containsText" dxfId="234" priority="76" operator="containsText" text="Recuit Simulé">
      <formula>NOT(ISERROR(SEARCH("Recuit Simulé",E30)))</formula>
    </cfRule>
  </conditionalFormatting>
  <conditionalFormatting sqref="D30">
    <cfRule type="containsText" dxfId="233" priority="75" operator="containsText" text="Descente">
      <formula>NOT(ISERROR(SEARCH("Descente",D30)))</formula>
    </cfRule>
  </conditionalFormatting>
  <conditionalFormatting sqref="C30">
    <cfRule type="containsText" dxfId="232" priority="74" operator="containsText" text="Aléatoire">
      <formula>NOT(ISERROR(SEARCH("Aléatoire",C30)))</formula>
    </cfRule>
  </conditionalFormatting>
  <conditionalFormatting sqref="B31">
    <cfRule type="containsText" dxfId="231" priority="73" operator="containsText" text="Aléatoire">
      <formula>NOT(ISERROR(SEARCH("Aléatoire",B31)))</formula>
    </cfRule>
  </conditionalFormatting>
  <conditionalFormatting sqref="B32">
    <cfRule type="containsText" dxfId="230" priority="72" operator="containsText" text="Descente">
      <formula>NOT(ISERROR(SEARCH("Descente",B32)))</formula>
    </cfRule>
  </conditionalFormatting>
  <conditionalFormatting sqref="B33">
    <cfRule type="containsText" dxfId="229" priority="71" operator="containsText" text="Recuit Simulé">
      <formula>NOT(ISERROR(SEARCH("Recuit Simulé",B33)))</formula>
    </cfRule>
  </conditionalFormatting>
  <conditionalFormatting sqref="B34">
    <cfRule type="containsText" dxfId="228" priority="70" operator="containsText" text="A. Génetique">
      <formula>NOT(ISERROR(SEARCH("A. Génetique",B34)))</formula>
    </cfRule>
  </conditionalFormatting>
  <conditionalFormatting sqref="D3:F3">
    <cfRule type="top10" dxfId="227" priority="174" rank="1"/>
    <cfRule type="top10" dxfId="226" priority="175" bottom="1" rank="1"/>
  </conditionalFormatting>
  <conditionalFormatting sqref="D4:F4">
    <cfRule type="top10" dxfId="225" priority="45" rank="1"/>
    <cfRule type="top10" dxfId="224" priority="46" bottom="1" rank="1"/>
  </conditionalFormatting>
  <conditionalFormatting sqref="D5:F5">
    <cfRule type="top10" dxfId="223" priority="43" rank="1"/>
    <cfRule type="top10" dxfId="222" priority="44" bottom="1" rank="1"/>
  </conditionalFormatting>
  <conditionalFormatting sqref="D6:F6">
    <cfRule type="top10" dxfId="221" priority="41" rank="1"/>
    <cfRule type="top10" dxfId="220" priority="42" bottom="1" rank="1"/>
  </conditionalFormatting>
  <conditionalFormatting sqref="D7:F7">
    <cfRule type="top10" dxfId="219" priority="39" rank="1"/>
    <cfRule type="top10" dxfId="218" priority="40" bottom="1" rank="1"/>
  </conditionalFormatting>
  <conditionalFormatting sqref="D8:F8">
    <cfRule type="top10" dxfId="217" priority="37" rank="1"/>
    <cfRule type="top10" dxfId="216" priority="38" bottom="1" rank="1"/>
  </conditionalFormatting>
  <conditionalFormatting sqref="D9:F9">
    <cfRule type="top10" dxfId="215" priority="35" rank="1"/>
    <cfRule type="top10" dxfId="214" priority="36" bottom="1" rank="1"/>
  </conditionalFormatting>
  <conditionalFormatting sqref="D10:F10">
    <cfRule type="top10" dxfId="213" priority="33" rank="1"/>
    <cfRule type="top10" dxfId="212" priority="34" bottom="1" rank="1"/>
  </conditionalFormatting>
  <conditionalFormatting sqref="D11:F11">
    <cfRule type="top10" dxfId="211" priority="31" rank="1"/>
    <cfRule type="top10" dxfId="210" priority="32" bottom="1" rank="1"/>
  </conditionalFormatting>
  <conditionalFormatting sqref="D12:F12">
    <cfRule type="top10" dxfId="209" priority="29" rank="1"/>
    <cfRule type="top10" dxfId="208" priority="30" bottom="1" rank="1"/>
  </conditionalFormatting>
  <conditionalFormatting sqref="D13:F13">
    <cfRule type="top10" dxfId="207" priority="27" rank="1"/>
    <cfRule type="top10" dxfId="206" priority="28" bottom="1" rank="1"/>
  </conditionalFormatting>
  <conditionalFormatting sqref="D14:F14">
    <cfRule type="top10" dxfId="205" priority="25" rank="1"/>
    <cfRule type="top10" dxfId="204" priority="26" bottom="1" rank="1"/>
  </conditionalFormatting>
  <conditionalFormatting sqref="D15:F15">
    <cfRule type="top10" dxfId="203" priority="23" rank="1"/>
    <cfRule type="top10" dxfId="202" priority="24" bottom="1" rank="1"/>
  </conditionalFormatting>
  <conditionalFormatting sqref="D16:F16">
    <cfRule type="top10" dxfId="201" priority="21" rank="1"/>
    <cfRule type="top10" dxfId="200" priority="22" bottom="1" rank="1"/>
  </conditionalFormatting>
  <conditionalFormatting sqref="D17:F17">
    <cfRule type="top10" dxfId="199" priority="19" rank="1"/>
    <cfRule type="top10" dxfId="198" priority="20" bottom="1" rank="1"/>
  </conditionalFormatting>
  <conditionalFormatting sqref="D18:F18">
    <cfRule type="top10" dxfId="197" priority="17" rank="1"/>
    <cfRule type="top10" dxfId="196" priority="18" bottom="1" rank="1"/>
  </conditionalFormatting>
  <conditionalFormatting sqref="D19:F19">
    <cfRule type="top10" dxfId="195" priority="15" rank="1"/>
    <cfRule type="top10" dxfId="194" priority="16" bottom="1" rank="1"/>
  </conditionalFormatting>
  <conditionalFormatting sqref="D20:F20">
    <cfRule type="top10" dxfId="193" priority="13" rank="1"/>
    <cfRule type="top10" dxfId="192" priority="14" bottom="1" rank="1"/>
  </conditionalFormatting>
  <conditionalFormatting sqref="D21:F21">
    <cfRule type="top10" dxfId="191" priority="11" rank="1"/>
    <cfRule type="top10" dxfId="190" priority="12" bottom="1" rank="1"/>
  </conditionalFormatting>
  <conditionalFormatting sqref="D22:F22">
    <cfRule type="top10" dxfId="189" priority="9" rank="1"/>
    <cfRule type="top10" dxfId="188" priority="10" bottom="1" rank="1"/>
  </conditionalFormatting>
  <conditionalFormatting sqref="D23:F23">
    <cfRule type="top10" dxfId="187" priority="7" rank="1"/>
    <cfRule type="top10" dxfId="186" priority="8" bottom="1" rank="1"/>
  </conditionalFormatting>
  <conditionalFormatting sqref="D24:F24">
    <cfRule type="top10" dxfId="185" priority="5" rank="1"/>
    <cfRule type="top10" dxfId="184" priority="6" bottom="1" rank="1"/>
  </conditionalFormatting>
  <conditionalFormatting sqref="D25:F25">
    <cfRule type="top10" dxfId="183" priority="3" rank="1"/>
    <cfRule type="top10" dxfId="182" priority="4" bottom="1" rank="1"/>
  </conditionalFormatting>
  <conditionalFormatting sqref="D26:F26">
    <cfRule type="top10" dxfId="181" priority="1" rank="1"/>
    <cfRule type="top10" dxfId="180" priority="2" bottom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1"/>
  <sheetViews>
    <sheetView zoomScale="70" zoomScaleNormal="70" workbookViewId="0">
      <selection activeCell="D31" sqref="D31:D55"/>
    </sheetView>
  </sheetViews>
  <sheetFormatPr baseColWidth="10" defaultRowHeight="15" x14ac:dyDescent="0.25"/>
  <cols>
    <col min="1" max="1" width="9.85546875" customWidth="1"/>
    <col min="2" max="3" width="9.7109375" customWidth="1"/>
    <col min="4" max="4" width="13.7109375" customWidth="1"/>
    <col min="5" max="5" width="13.140625" customWidth="1"/>
    <col min="6" max="6" width="9.7109375" customWidth="1"/>
    <col min="7" max="8" width="13.7109375" customWidth="1"/>
    <col min="9" max="9" width="9.7109375" customWidth="1"/>
    <col min="10" max="10" width="13.7109375" customWidth="1"/>
    <col min="11" max="12" width="13.140625" customWidth="1"/>
    <col min="13" max="13" width="13.7109375" bestFit="1" customWidth="1"/>
    <col min="14" max="14" width="9.7109375" customWidth="1"/>
    <col min="15" max="16" width="13.7109375" customWidth="1"/>
    <col min="17" max="17" width="13.140625" customWidth="1"/>
    <col min="18" max="18" width="9.7109375" customWidth="1"/>
    <col min="19" max="19" width="13.140625" customWidth="1"/>
    <col min="20" max="20" width="13.140625" bestFit="1" customWidth="1"/>
    <col min="21" max="21" width="9.7109375" bestFit="1" customWidth="1"/>
    <col min="22" max="22" width="13.7109375" customWidth="1"/>
    <col min="23" max="23" width="13.140625" customWidth="1"/>
    <col min="24" max="24" width="13.7109375" customWidth="1"/>
  </cols>
  <sheetData>
    <row r="1" spans="1:24" ht="23.25" x14ac:dyDescent="0.35">
      <c r="A1" s="27" t="s">
        <v>33</v>
      </c>
      <c r="B1" s="27"/>
      <c r="C1" s="27"/>
      <c r="D1" s="27"/>
      <c r="E1" s="27"/>
      <c r="F1" s="7"/>
      <c r="G1" s="7"/>
      <c r="H1" s="7"/>
      <c r="I1" s="7"/>
      <c r="R1" s="9"/>
      <c r="S1" s="9"/>
    </row>
    <row r="2" spans="1:24" x14ac:dyDescent="0.25">
      <c r="A2" s="14" t="str">
        <f>Résultats!A2</f>
        <v>Problème</v>
      </c>
      <c r="B2" s="7" t="s">
        <v>23</v>
      </c>
      <c r="C2" s="7" t="s">
        <v>2</v>
      </c>
      <c r="D2" s="13" t="s">
        <v>34</v>
      </c>
      <c r="F2" s="7" t="s">
        <v>23</v>
      </c>
      <c r="G2" s="7" t="s">
        <v>24</v>
      </c>
      <c r="H2" s="13" t="s">
        <v>34</v>
      </c>
      <c r="J2" s="7" t="s">
        <v>23</v>
      </c>
      <c r="K2" s="7" t="s">
        <v>25</v>
      </c>
      <c r="L2" s="13" t="s">
        <v>34</v>
      </c>
      <c r="N2" s="7" t="s">
        <v>2</v>
      </c>
      <c r="O2" s="7" t="s">
        <v>24</v>
      </c>
      <c r="P2" s="13" t="s">
        <v>34</v>
      </c>
      <c r="R2" s="7" t="s">
        <v>2</v>
      </c>
      <c r="S2" s="7" t="s">
        <v>25</v>
      </c>
      <c r="T2" s="13" t="s">
        <v>34</v>
      </c>
      <c r="V2" s="7" t="s">
        <v>24</v>
      </c>
      <c r="W2" s="7" t="s">
        <v>25</v>
      </c>
      <c r="X2" s="13" t="s">
        <v>34</v>
      </c>
    </row>
    <row r="3" spans="1:24" x14ac:dyDescent="0.25">
      <c r="A3" s="15" t="str">
        <f>'Résultats (2)'!A3</f>
        <v>pmed1n</v>
      </c>
      <c r="B3" s="2">
        <f>'Résultats (2)'!C3</f>
        <v>6719</v>
      </c>
      <c r="C3" s="2">
        <f>'Résultats (2)'!$D3</f>
        <v>5963</v>
      </c>
      <c r="D3" s="7" t="str">
        <f>IF(B3 &lt; C3,B$2,C$2)</f>
        <v>Descente</v>
      </c>
      <c r="F3" s="2">
        <f>'Résultats (2)'!$C3</f>
        <v>6719</v>
      </c>
      <c r="G3" s="2">
        <f>'Résultats (2)'!$E3</f>
        <v>6044</v>
      </c>
      <c r="H3" s="7" t="str">
        <f>IF(F3 &lt; G3,F$2,G$2)</f>
        <v>Recuit Simulé</v>
      </c>
      <c r="J3" s="2">
        <f>'Résultats (2)'!$C3</f>
        <v>6719</v>
      </c>
      <c r="K3" s="2">
        <f>'Résultats (2)'!$F3</f>
        <v>6238</v>
      </c>
      <c r="L3" s="7" t="str">
        <f>IF(J3 &lt; K3,J$2,K$2)</f>
        <v>A. Génetique</v>
      </c>
      <c r="N3" s="2">
        <f>'Résultats (2)'!D3</f>
        <v>5963</v>
      </c>
      <c r="O3" s="2">
        <f>'Résultats (2)'!$E3</f>
        <v>6044</v>
      </c>
      <c r="P3" s="7" t="str">
        <f>IF(N3 &lt; O3,N$2,O$2)</f>
        <v>Descente</v>
      </c>
      <c r="R3" s="2">
        <f>'Résultats (2)'!$D3</f>
        <v>5963</v>
      </c>
      <c r="S3" s="2">
        <f>'Résultats (2)'!$F3</f>
        <v>6238</v>
      </c>
      <c r="T3" s="7" t="str">
        <f>IF(R3 &lt; S3,R$2,S$2)</f>
        <v>Descente</v>
      </c>
      <c r="V3" s="2">
        <f>'Résultats (2)'!E3</f>
        <v>6044</v>
      </c>
      <c r="W3" s="2">
        <f>'Résultats (2)'!$F3</f>
        <v>6238</v>
      </c>
      <c r="X3" s="7" t="str">
        <f>IF(V3 &lt; W3,V$2,W$2)</f>
        <v>Recuit Simulé</v>
      </c>
    </row>
    <row r="4" spans="1:24" x14ac:dyDescent="0.25">
      <c r="A4" s="15" t="str">
        <f>'Résultats (2)'!A4</f>
        <v>pmed2n</v>
      </c>
      <c r="B4" s="2">
        <f>'Résultats (2)'!C4</f>
        <v>5032</v>
      </c>
      <c r="C4" s="2">
        <f>'Résultats (2)'!$D4</f>
        <v>4330</v>
      </c>
      <c r="D4" s="7" t="str">
        <f t="shared" ref="D4:D20" si="0">IF(B4 &lt; C4,$B$2,$C$2)</f>
        <v>Descente</v>
      </c>
      <c r="F4" s="2">
        <f>'Résultats (2)'!$C4</f>
        <v>5032</v>
      </c>
      <c r="G4" s="2">
        <f>'Résultats (2)'!$E4</f>
        <v>4409</v>
      </c>
      <c r="H4" s="7" t="str">
        <f t="shared" ref="H4:H20" si="1">IF(F4 &lt; G4,F$2,G$2)</f>
        <v>Recuit Simulé</v>
      </c>
      <c r="J4" s="2">
        <f>'Résultats (2)'!$C4</f>
        <v>5032</v>
      </c>
      <c r="K4" s="2">
        <f>'Résultats (2)'!$F4</f>
        <v>4305</v>
      </c>
      <c r="L4" s="7" t="str">
        <f t="shared" ref="L4:L20" si="2">IF(J4 &lt; K4,J$2,K$2)</f>
        <v>A. Génetique</v>
      </c>
      <c r="N4" s="2">
        <f>'Résultats (2)'!D4</f>
        <v>4330</v>
      </c>
      <c r="O4" s="2">
        <f>'Résultats (2)'!$E4</f>
        <v>4409</v>
      </c>
      <c r="P4" s="7" t="str">
        <f t="shared" ref="P4:P20" si="3">IF(N4 &lt; O4,N$2,O$2)</f>
        <v>Descente</v>
      </c>
      <c r="R4" s="2">
        <f>'Résultats (2)'!$D4</f>
        <v>4330</v>
      </c>
      <c r="S4" s="2">
        <f>'Résultats (2)'!$F4</f>
        <v>4305</v>
      </c>
      <c r="T4" s="7" t="str">
        <f t="shared" ref="T4:T20" si="4">IF(R4 &lt; S4,R$2,S$2)</f>
        <v>A. Génetique</v>
      </c>
      <c r="V4" s="2">
        <f>'Résultats (2)'!E4</f>
        <v>4409</v>
      </c>
      <c r="W4" s="2">
        <f>'Résultats (2)'!$F4</f>
        <v>4305</v>
      </c>
      <c r="X4" s="7" t="str">
        <f t="shared" ref="X4:X20" si="5">IF(V4 &lt; W4,V$2,W$2)</f>
        <v>A. Génetique</v>
      </c>
    </row>
    <row r="5" spans="1:24" x14ac:dyDescent="0.25">
      <c r="A5" s="15" t="str">
        <f>'Résultats (2)'!A5</f>
        <v>pmed3n</v>
      </c>
      <c r="B5" s="2">
        <f>'Résultats (2)'!C5</f>
        <v>5155</v>
      </c>
      <c r="C5" s="2">
        <f>'Résultats (2)'!$D5</f>
        <v>4435</v>
      </c>
      <c r="D5" s="7" t="str">
        <f t="shared" si="0"/>
        <v>Descente</v>
      </c>
      <c r="F5" s="2">
        <f>'Résultats (2)'!$C5</f>
        <v>5155</v>
      </c>
      <c r="G5" s="2">
        <f>'Résultats (2)'!$E5</f>
        <v>4520</v>
      </c>
      <c r="H5" s="7" t="str">
        <f t="shared" si="1"/>
        <v>Recuit Simulé</v>
      </c>
      <c r="J5" s="2">
        <f>'Résultats (2)'!$C5</f>
        <v>5155</v>
      </c>
      <c r="K5" s="2">
        <f>'Résultats (2)'!$F5</f>
        <v>4566</v>
      </c>
      <c r="L5" s="7" t="str">
        <f t="shared" si="2"/>
        <v>A. Génetique</v>
      </c>
      <c r="N5" s="2">
        <f>'Résultats (2)'!D5</f>
        <v>4435</v>
      </c>
      <c r="O5" s="2">
        <f>'Résultats (2)'!$E5</f>
        <v>4520</v>
      </c>
      <c r="P5" s="7" t="str">
        <f t="shared" si="3"/>
        <v>Descente</v>
      </c>
      <c r="R5" s="2">
        <f>'Résultats (2)'!$D5</f>
        <v>4435</v>
      </c>
      <c r="S5" s="2">
        <f>'Résultats (2)'!$F5</f>
        <v>4566</v>
      </c>
      <c r="T5" s="7" t="str">
        <f t="shared" si="4"/>
        <v>Descente</v>
      </c>
      <c r="V5" s="2">
        <f>'Résultats (2)'!E5</f>
        <v>4520</v>
      </c>
      <c r="W5" s="2">
        <f>'Résultats (2)'!$F5</f>
        <v>4566</v>
      </c>
      <c r="X5" s="7" t="str">
        <f t="shared" si="5"/>
        <v>Recuit Simulé</v>
      </c>
    </row>
    <row r="6" spans="1:24" x14ac:dyDescent="0.25">
      <c r="A6" s="15" t="str">
        <f>'Résultats (2)'!A6</f>
        <v>pmed4n</v>
      </c>
      <c r="B6" s="2">
        <f>'Résultats (2)'!C6</f>
        <v>4000</v>
      </c>
      <c r="C6" s="2">
        <f>'Résultats (2)'!$D6</f>
        <v>3257</v>
      </c>
      <c r="D6" s="7" t="str">
        <f t="shared" si="0"/>
        <v>Descente</v>
      </c>
      <c r="F6" s="2">
        <f>'Résultats (2)'!$C6</f>
        <v>4000</v>
      </c>
      <c r="G6" s="2">
        <f>'Résultats (2)'!$E6</f>
        <v>3600</v>
      </c>
      <c r="H6" s="7" t="str">
        <f t="shared" si="1"/>
        <v>Recuit Simulé</v>
      </c>
      <c r="J6" s="2">
        <f>'Résultats (2)'!$C6</f>
        <v>4000</v>
      </c>
      <c r="K6" s="2">
        <f>'Résultats (2)'!$F6</f>
        <v>3154</v>
      </c>
      <c r="L6" s="7" t="str">
        <f t="shared" si="2"/>
        <v>A. Génetique</v>
      </c>
      <c r="N6" s="2">
        <f>'Résultats (2)'!D6</f>
        <v>3257</v>
      </c>
      <c r="O6" s="2">
        <f>'Résultats (2)'!$E6</f>
        <v>3600</v>
      </c>
      <c r="P6" s="7" t="str">
        <f t="shared" si="3"/>
        <v>Descente</v>
      </c>
      <c r="R6" s="2">
        <f>'Résultats (2)'!$D6</f>
        <v>3257</v>
      </c>
      <c r="S6" s="2">
        <f>'Résultats (2)'!$F6</f>
        <v>3154</v>
      </c>
      <c r="T6" s="7" t="str">
        <f t="shared" si="4"/>
        <v>A. Génetique</v>
      </c>
      <c r="V6" s="2">
        <f>'Résultats (2)'!E6</f>
        <v>3600</v>
      </c>
      <c r="W6" s="2">
        <f>'Résultats (2)'!$F6</f>
        <v>3154</v>
      </c>
      <c r="X6" s="7" t="str">
        <f t="shared" si="5"/>
        <v>A. Génetique</v>
      </c>
    </row>
    <row r="7" spans="1:24" x14ac:dyDescent="0.25">
      <c r="A7" s="15" t="str">
        <f>'Résultats (2)'!A7</f>
        <v>pmed5n</v>
      </c>
      <c r="B7" s="2">
        <f>'Résultats (2)'!C7</f>
        <v>1937</v>
      </c>
      <c r="C7" s="2">
        <f>'Résultats (2)'!$D7</f>
        <v>1498</v>
      </c>
      <c r="D7" s="7" t="str">
        <f t="shared" si="0"/>
        <v>Descente</v>
      </c>
      <c r="F7" s="2">
        <f>'Résultats (2)'!$C7</f>
        <v>1937</v>
      </c>
      <c r="G7" s="2">
        <f>'Résultats (2)'!$E7</f>
        <v>1643</v>
      </c>
      <c r="H7" s="7" t="str">
        <f t="shared" si="1"/>
        <v>Recuit Simulé</v>
      </c>
      <c r="J7" s="2">
        <f>'Résultats (2)'!$C7</f>
        <v>1937</v>
      </c>
      <c r="K7" s="2">
        <f>'Résultats (2)'!$F7</f>
        <v>1387</v>
      </c>
      <c r="L7" s="7" t="str">
        <f t="shared" si="2"/>
        <v>A. Génetique</v>
      </c>
      <c r="N7" s="2">
        <f>'Résultats (2)'!D7</f>
        <v>1498</v>
      </c>
      <c r="O7" s="2">
        <f>'Résultats (2)'!$E7</f>
        <v>1643</v>
      </c>
      <c r="P7" s="7" t="str">
        <f t="shared" si="3"/>
        <v>Descente</v>
      </c>
      <c r="R7" s="2">
        <f>'Résultats (2)'!$D7</f>
        <v>1498</v>
      </c>
      <c r="S7" s="2">
        <f>'Résultats (2)'!$F7</f>
        <v>1387</v>
      </c>
      <c r="T7" s="7" t="str">
        <f t="shared" si="4"/>
        <v>A. Génetique</v>
      </c>
      <c r="V7" s="2">
        <f>'Résultats (2)'!E7</f>
        <v>1643</v>
      </c>
      <c r="W7" s="2">
        <f>'Résultats (2)'!$F7</f>
        <v>1387</v>
      </c>
      <c r="X7" s="7" t="str">
        <f t="shared" si="5"/>
        <v>A. Génetique</v>
      </c>
    </row>
    <row r="8" spans="1:24" x14ac:dyDescent="0.25">
      <c r="A8" s="15" t="str">
        <f>'Résultats (2)'!A8</f>
        <v>pmed6n</v>
      </c>
      <c r="B8" s="2">
        <f>'Résultats (2)'!C8</f>
        <v>8800</v>
      </c>
      <c r="C8" s="2">
        <f>'Résultats (2)'!$D8</f>
        <v>8070</v>
      </c>
      <c r="D8" s="7" t="str">
        <f t="shared" si="0"/>
        <v>Descente</v>
      </c>
      <c r="F8" s="2">
        <f>'Résultats (2)'!$C8</f>
        <v>8800</v>
      </c>
      <c r="G8" s="2">
        <f>'Résultats (2)'!$E8</f>
        <v>8056</v>
      </c>
      <c r="H8" s="7" t="str">
        <f t="shared" si="1"/>
        <v>Recuit Simulé</v>
      </c>
      <c r="J8" s="2">
        <f>'Résultats (2)'!$C8</f>
        <v>8800</v>
      </c>
      <c r="K8" s="2">
        <f>'Résultats (2)'!$F8</f>
        <v>8527</v>
      </c>
      <c r="L8" s="7" t="str">
        <f t="shared" si="2"/>
        <v>A. Génetique</v>
      </c>
      <c r="N8" s="2">
        <f>'Résultats (2)'!D8</f>
        <v>8070</v>
      </c>
      <c r="O8" s="2">
        <f>'Résultats (2)'!$E8</f>
        <v>8056</v>
      </c>
      <c r="P8" s="7" t="str">
        <f t="shared" si="3"/>
        <v>Recuit Simulé</v>
      </c>
      <c r="R8" s="2">
        <f>'Résultats (2)'!$D8</f>
        <v>8070</v>
      </c>
      <c r="S8" s="2">
        <f>'Résultats (2)'!$F8</f>
        <v>8527</v>
      </c>
      <c r="T8" s="7" t="str">
        <f t="shared" si="4"/>
        <v>Descente</v>
      </c>
      <c r="V8" s="2">
        <f>'Résultats (2)'!E8</f>
        <v>8056</v>
      </c>
      <c r="W8" s="2">
        <f>'Résultats (2)'!$F8</f>
        <v>8527</v>
      </c>
      <c r="X8" s="7" t="str">
        <f t="shared" si="5"/>
        <v>Recuit Simulé</v>
      </c>
    </row>
    <row r="9" spans="1:24" x14ac:dyDescent="0.25">
      <c r="A9" s="15" t="str">
        <f>'Résultats (2)'!A9</f>
        <v>pmed7n</v>
      </c>
      <c r="B9" s="2">
        <f>'Résultats (2)'!C9</f>
        <v>6731</v>
      </c>
      <c r="C9" s="2">
        <f>'Résultats (2)'!$D9</f>
        <v>6058</v>
      </c>
      <c r="D9" s="7" t="str">
        <f t="shared" si="0"/>
        <v>Descente</v>
      </c>
      <c r="F9" s="2">
        <f>'Résultats (2)'!$C9</f>
        <v>6731</v>
      </c>
      <c r="G9" s="2">
        <f>'Résultats (2)'!$E9</f>
        <v>6187</v>
      </c>
      <c r="H9" s="7" t="str">
        <f t="shared" si="1"/>
        <v>Recuit Simulé</v>
      </c>
      <c r="J9" s="2">
        <f>'Résultats (2)'!$C9</f>
        <v>6731</v>
      </c>
      <c r="K9" s="2">
        <f>'Résultats (2)'!$F9</f>
        <v>5985</v>
      </c>
      <c r="L9" s="7" t="str">
        <f t="shared" si="2"/>
        <v>A. Génetique</v>
      </c>
      <c r="N9" s="2">
        <f>'Résultats (2)'!D9</f>
        <v>6058</v>
      </c>
      <c r="O9" s="2">
        <f>'Résultats (2)'!$E9</f>
        <v>6187</v>
      </c>
      <c r="P9" s="7" t="str">
        <f t="shared" si="3"/>
        <v>Descente</v>
      </c>
      <c r="R9" s="2">
        <f>'Résultats (2)'!$D9</f>
        <v>6058</v>
      </c>
      <c r="S9" s="2">
        <f>'Résultats (2)'!$F9</f>
        <v>5985</v>
      </c>
      <c r="T9" s="7" t="str">
        <f t="shared" si="4"/>
        <v>A. Génetique</v>
      </c>
      <c r="V9" s="2">
        <f>'Résultats (2)'!E9</f>
        <v>6187</v>
      </c>
      <c r="W9" s="2">
        <f>'Résultats (2)'!$F9</f>
        <v>5985</v>
      </c>
      <c r="X9" s="7" t="str">
        <f t="shared" si="5"/>
        <v>A. Génetique</v>
      </c>
    </row>
    <row r="10" spans="1:24" x14ac:dyDescent="0.25">
      <c r="A10" s="15" t="str">
        <f>'Résultats (2)'!A10</f>
        <v>pmed8n</v>
      </c>
      <c r="B10" s="2">
        <f>'Résultats (2)'!C10</f>
        <v>5774</v>
      </c>
      <c r="C10" s="2">
        <f>'Résultats (2)'!$D10</f>
        <v>4893</v>
      </c>
      <c r="D10" s="7" t="str">
        <f t="shared" si="0"/>
        <v>Descente</v>
      </c>
      <c r="F10" s="2">
        <f>'Résultats (2)'!$C10</f>
        <v>5774</v>
      </c>
      <c r="G10" s="2">
        <f>'Résultats (2)'!$E10</f>
        <v>4990</v>
      </c>
      <c r="H10" s="7" t="str">
        <f t="shared" si="1"/>
        <v>Recuit Simulé</v>
      </c>
      <c r="J10" s="2">
        <f>'Résultats (2)'!$C10</f>
        <v>5774</v>
      </c>
      <c r="K10" s="2">
        <f>'Résultats (2)'!$F10</f>
        <v>4734</v>
      </c>
      <c r="L10" s="7" t="str">
        <f t="shared" si="2"/>
        <v>A. Génetique</v>
      </c>
      <c r="N10" s="2">
        <f>'Résultats (2)'!D10</f>
        <v>4893</v>
      </c>
      <c r="O10" s="2">
        <f>'Résultats (2)'!$E10</f>
        <v>4990</v>
      </c>
      <c r="P10" s="7" t="str">
        <f t="shared" si="3"/>
        <v>Descente</v>
      </c>
      <c r="R10" s="2">
        <f>'Résultats (2)'!$D10</f>
        <v>4893</v>
      </c>
      <c r="S10" s="2">
        <f>'Résultats (2)'!$F10</f>
        <v>4734</v>
      </c>
      <c r="T10" s="7" t="str">
        <f t="shared" si="4"/>
        <v>A. Génetique</v>
      </c>
      <c r="V10" s="2">
        <f>'Résultats (2)'!E10</f>
        <v>4990</v>
      </c>
      <c r="W10" s="2">
        <f>'Résultats (2)'!$F10</f>
        <v>4734</v>
      </c>
      <c r="X10" s="7" t="str">
        <f t="shared" si="5"/>
        <v>A. Génetique</v>
      </c>
    </row>
    <row r="11" spans="1:24" x14ac:dyDescent="0.25">
      <c r="A11" s="15" t="str">
        <f>'Résultats (2)'!A11</f>
        <v>pmed9n</v>
      </c>
      <c r="B11" s="2">
        <f>'Résultats (2)'!C11</f>
        <v>3777</v>
      </c>
      <c r="C11" s="2">
        <f>'Résultats (2)'!$D11</f>
        <v>3093</v>
      </c>
      <c r="D11" s="7" t="str">
        <f t="shared" si="0"/>
        <v>Descente</v>
      </c>
      <c r="F11" s="2">
        <f>'Résultats (2)'!$C11</f>
        <v>3777</v>
      </c>
      <c r="G11" s="2">
        <f>'Résultats (2)'!$E11</f>
        <v>3230</v>
      </c>
      <c r="H11" s="7" t="str">
        <f t="shared" si="1"/>
        <v>Recuit Simulé</v>
      </c>
      <c r="J11" s="2">
        <f>'Résultats (2)'!$C11</f>
        <v>3777</v>
      </c>
      <c r="K11" s="2">
        <f>'Résultats (2)'!$F11</f>
        <v>2824</v>
      </c>
      <c r="L11" s="7" t="str">
        <f t="shared" si="2"/>
        <v>A. Génetique</v>
      </c>
      <c r="N11" s="2">
        <f>'Résultats (2)'!D11</f>
        <v>3093</v>
      </c>
      <c r="O11" s="2">
        <f>'Résultats (2)'!$E11</f>
        <v>3230</v>
      </c>
      <c r="P11" s="7" t="str">
        <f t="shared" si="3"/>
        <v>Descente</v>
      </c>
      <c r="R11" s="2">
        <f>'Résultats (2)'!$D11</f>
        <v>3093</v>
      </c>
      <c r="S11" s="2">
        <f>'Résultats (2)'!$F11</f>
        <v>2824</v>
      </c>
      <c r="T11" s="7" t="str">
        <f t="shared" si="4"/>
        <v>A. Génetique</v>
      </c>
      <c r="V11" s="2">
        <f>'Résultats (2)'!E11</f>
        <v>3230</v>
      </c>
      <c r="W11" s="2">
        <f>'Résultats (2)'!$F11</f>
        <v>2824</v>
      </c>
      <c r="X11" s="7" t="str">
        <f t="shared" si="5"/>
        <v>A. Génetique</v>
      </c>
    </row>
    <row r="12" spans="1:24" x14ac:dyDescent="0.25">
      <c r="A12" s="15" t="str">
        <f>'Résultats (2)'!A12</f>
        <v>pmed10n</v>
      </c>
      <c r="B12" s="2">
        <f>'Résultats (2)'!C12</f>
        <v>1984</v>
      </c>
      <c r="C12" s="2">
        <f>'Résultats (2)'!$D12</f>
        <v>1511</v>
      </c>
      <c r="D12" s="7" t="str">
        <f t="shared" si="0"/>
        <v>Descente</v>
      </c>
      <c r="F12" s="2">
        <f>'Résultats (2)'!$C12</f>
        <v>1984</v>
      </c>
      <c r="G12" s="2">
        <f>'Résultats (2)'!$E12</f>
        <v>1629</v>
      </c>
      <c r="H12" s="7" t="str">
        <f t="shared" si="1"/>
        <v>Recuit Simulé</v>
      </c>
      <c r="J12" s="2">
        <f>'Résultats (2)'!$C12</f>
        <v>1984</v>
      </c>
      <c r="K12" s="2">
        <f>'Résultats (2)'!$F12</f>
        <v>1295</v>
      </c>
      <c r="L12" s="7" t="str">
        <f t="shared" si="2"/>
        <v>A. Génetique</v>
      </c>
      <c r="N12" s="2">
        <f>'Résultats (2)'!D12</f>
        <v>1511</v>
      </c>
      <c r="O12" s="2">
        <f>'Résultats (2)'!$E12</f>
        <v>1629</v>
      </c>
      <c r="P12" s="7" t="str">
        <f t="shared" si="3"/>
        <v>Descente</v>
      </c>
      <c r="R12" s="2">
        <f>'Résultats (2)'!$D12</f>
        <v>1511</v>
      </c>
      <c r="S12" s="2">
        <f>'Résultats (2)'!$F12</f>
        <v>1295</v>
      </c>
      <c r="T12" s="7" t="str">
        <f t="shared" si="4"/>
        <v>A. Génetique</v>
      </c>
      <c r="V12" s="2">
        <f>'Résultats (2)'!E12</f>
        <v>1629</v>
      </c>
      <c r="W12" s="2">
        <f>'Résultats (2)'!$F12</f>
        <v>1295</v>
      </c>
      <c r="X12" s="7" t="str">
        <f t="shared" si="5"/>
        <v>A. Génetique</v>
      </c>
    </row>
    <row r="13" spans="1:24" x14ac:dyDescent="0.25">
      <c r="A13" s="15" t="str">
        <f>'Résultats (2)'!A13</f>
        <v>pmed11n</v>
      </c>
      <c r="B13" s="2">
        <f>'Résultats (2)'!C13</f>
        <v>8764</v>
      </c>
      <c r="C13" s="2">
        <f>'Résultats (2)'!$D13</f>
        <v>8021</v>
      </c>
      <c r="D13" s="7" t="str">
        <f t="shared" si="0"/>
        <v>Descente</v>
      </c>
      <c r="F13" s="2">
        <f>'Résultats (2)'!$C13</f>
        <v>8764</v>
      </c>
      <c r="G13" s="2">
        <f>'Résultats (2)'!$E13</f>
        <v>8067</v>
      </c>
      <c r="H13" s="7" t="str">
        <f t="shared" si="1"/>
        <v>Recuit Simulé</v>
      </c>
      <c r="J13" s="2">
        <f>'Résultats (2)'!$C13</f>
        <v>8764</v>
      </c>
      <c r="K13" s="2">
        <f>'Résultats (2)'!$F13</f>
        <v>8359</v>
      </c>
      <c r="L13" s="7" t="str">
        <f t="shared" si="2"/>
        <v>A. Génetique</v>
      </c>
      <c r="N13" s="2">
        <f>'Résultats (2)'!D13</f>
        <v>8021</v>
      </c>
      <c r="O13" s="2">
        <f>'Résultats (2)'!$E13</f>
        <v>8067</v>
      </c>
      <c r="P13" s="7" t="str">
        <f t="shared" si="3"/>
        <v>Descente</v>
      </c>
      <c r="R13" s="2">
        <f>'Résultats (2)'!$D13</f>
        <v>8021</v>
      </c>
      <c r="S13" s="2">
        <f>'Résultats (2)'!$F13</f>
        <v>8359</v>
      </c>
      <c r="T13" s="7" t="str">
        <f t="shared" si="4"/>
        <v>Descente</v>
      </c>
      <c r="V13" s="2">
        <f>'Résultats (2)'!E13</f>
        <v>8067</v>
      </c>
      <c r="W13" s="2">
        <f>'Résultats (2)'!$F13</f>
        <v>8359</v>
      </c>
      <c r="X13" s="7" t="str">
        <f t="shared" si="5"/>
        <v>Recuit Simulé</v>
      </c>
    </row>
    <row r="14" spans="1:24" x14ac:dyDescent="0.25">
      <c r="A14" s="15" t="str">
        <f>'Résultats (2)'!A14</f>
        <v>pmed12n</v>
      </c>
      <c r="B14" s="2">
        <f>'Résultats (2)'!C14</f>
        <v>8211</v>
      </c>
      <c r="C14" s="2">
        <f>'Résultats (2)'!$D14</f>
        <v>7152</v>
      </c>
      <c r="D14" s="7" t="str">
        <f t="shared" si="0"/>
        <v>Descente</v>
      </c>
      <c r="F14" s="2">
        <f>'Résultats (2)'!$C14</f>
        <v>8211</v>
      </c>
      <c r="G14" s="2">
        <f>'Résultats (2)'!$E14</f>
        <v>7145</v>
      </c>
      <c r="H14" s="7" t="str">
        <f t="shared" si="1"/>
        <v>Recuit Simulé</v>
      </c>
      <c r="J14" s="2">
        <f>'Résultats (2)'!$C14</f>
        <v>8211</v>
      </c>
      <c r="K14" s="2">
        <f>'Résultats (2)'!$F14</f>
        <v>7349</v>
      </c>
      <c r="L14" s="7" t="str">
        <f t="shared" si="2"/>
        <v>A. Génetique</v>
      </c>
      <c r="N14" s="2">
        <f>'Résultats (2)'!D14</f>
        <v>7152</v>
      </c>
      <c r="O14" s="2">
        <f>'Résultats (2)'!$E14</f>
        <v>7145</v>
      </c>
      <c r="P14" s="7" t="str">
        <f t="shared" si="3"/>
        <v>Recuit Simulé</v>
      </c>
      <c r="R14" s="2">
        <f>'Résultats (2)'!$D14</f>
        <v>7152</v>
      </c>
      <c r="S14" s="2">
        <f>'Résultats (2)'!$F14</f>
        <v>7349</v>
      </c>
      <c r="T14" s="7" t="str">
        <f t="shared" si="4"/>
        <v>Descente</v>
      </c>
      <c r="V14" s="2">
        <f>'Résultats (2)'!E14</f>
        <v>7145</v>
      </c>
      <c r="W14" s="2">
        <f>'Résultats (2)'!$F14</f>
        <v>7349</v>
      </c>
      <c r="X14" s="7" t="str">
        <f t="shared" si="5"/>
        <v>Recuit Simulé</v>
      </c>
    </row>
    <row r="15" spans="1:24" x14ac:dyDescent="0.25">
      <c r="A15" s="15" t="str">
        <f>'Résultats (2)'!A15</f>
        <v>pmed13n</v>
      </c>
      <c r="B15" s="2">
        <f>'Résultats (2)'!C15</f>
        <v>5642</v>
      </c>
      <c r="C15" s="2">
        <f>'Résultats (2)'!$D15</f>
        <v>4868</v>
      </c>
      <c r="D15" s="7" t="str">
        <f t="shared" si="0"/>
        <v>Descente</v>
      </c>
      <c r="F15" s="2">
        <f>'Résultats (2)'!$C15</f>
        <v>5642</v>
      </c>
      <c r="G15" s="2">
        <f>'Résultats (2)'!$E15</f>
        <v>4991</v>
      </c>
      <c r="H15" s="7" t="str">
        <f t="shared" si="1"/>
        <v>Recuit Simulé</v>
      </c>
      <c r="J15" s="2">
        <f>'Résultats (2)'!$C15</f>
        <v>5642</v>
      </c>
      <c r="K15" s="2">
        <f>'Résultats (2)'!$F15</f>
        <v>4675</v>
      </c>
      <c r="L15" s="7" t="str">
        <f t="shared" si="2"/>
        <v>A. Génetique</v>
      </c>
      <c r="N15" s="2">
        <f>'Résultats (2)'!D15</f>
        <v>4868</v>
      </c>
      <c r="O15" s="2">
        <f>'Résultats (2)'!$E15</f>
        <v>4991</v>
      </c>
      <c r="P15" s="7" t="str">
        <f t="shared" si="3"/>
        <v>Descente</v>
      </c>
      <c r="R15" s="2">
        <f>'Résultats (2)'!$D15</f>
        <v>4868</v>
      </c>
      <c r="S15" s="2">
        <f>'Résultats (2)'!$F15</f>
        <v>4675</v>
      </c>
      <c r="T15" s="7" t="str">
        <f t="shared" si="4"/>
        <v>A. Génetique</v>
      </c>
      <c r="V15" s="2">
        <f>'Résultats (2)'!E15</f>
        <v>4991</v>
      </c>
      <c r="W15" s="2">
        <f>'Résultats (2)'!$F15</f>
        <v>4675</v>
      </c>
      <c r="X15" s="7" t="str">
        <f t="shared" si="5"/>
        <v>A. Génetique</v>
      </c>
    </row>
    <row r="16" spans="1:24" x14ac:dyDescent="0.25">
      <c r="A16" s="15" t="str">
        <f>'Résultats (2)'!A16</f>
        <v>pmed14n</v>
      </c>
      <c r="B16" s="2">
        <f>'Résultats (2)'!C16</f>
        <v>4135</v>
      </c>
      <c r="C16" s="2">
        <f>'Résultats (2)'!$D16</f>
        <v>3437</v>
      </c>
      <c r="D16" s="7" t="str">
        <f t="shared" si="0"/>
        <v>Descente</v>
      </c>
      <c r="F16" s="2">
        <f>'Résultats (2)'!$C16</f>
        <v>4135</v>
      </c>
      <c r="G16" s="2">
        <f>'Résultats (2)'!$E16</f>
        <v>3407</v>
      </c>
      <c r="H16" s="7" t="str">
        <f t="shared" si="1"/>
        <v>Recuit Simulé</v>
      </c>
      <c r="J16" s="2">
        <f>'Résultats (2)'!$C16</f>
        <v>4135</v>
      </c>
      <c r="K16" s="2">
        <f>'Résultats (2)'!$F16</f>
        <v>3083</v>
      </c>
      <c r="L16" s="7" t="str">
        <f t="shared" si="2"/>
        <v>A. Génetique</v>
      </c>
      <c r="N16" s="2">
        <f>'Résultats (2)'!D16</f>
        <v>3437</v>
      </c>
      <c r="O16" s="2">
        <f>'Résultats (2)'!$E16</f>
        <v>3407</v>
      </c>
      <c r="P16" s="7" t="str">
        <f t="shared" si="3"/>
        <v>Recuit Simulé</v>
      </c>
      <c r="R16" s="2">
        <f>'Résultats (2)'!$D16</f>
        <v>3437</v>
      </c>
      <c r="S16" s="2">
        <f>'Résultats (2)'!$F16</f>
        <v>3083</v>
      </c>
      <c r="T16" s="7" t="str">
        <f t="shared" si="4"/>
        <v>A. Génetique</v>
      </c>
      <c r="V16" s="2">
        <f>'Résultats (2)'!E16</f>
        <v>3407</v>
      </c>
      <c r="W16" s="2">
        <f>'Résultats (2)'!$F16</f>
        <v>3083</v>
      </c>
      <c r="X16" s="7" t="str">
        <f t="shared" si="5"/>
        <v>A. Génetique</v>
      </c>
    </row>
    <row r="17" spans="1:24" x14ac:dyDescent="0.25">
      <c r="A17" s="15" t="str">
        <f>'Résultats (2)'!A17</f>
        <v>pmed16n</v>
      </c>
      <c r="B17" s="2">
        <f>'Résultats (2)'!C17</f>
        <v>9197</v>
      </c>
      <c r="C17" s="2">
        <f>'Résultats (2)'!$D17</f>
        <v>8486</v>
      </c>
      <c r="D17" s="7" t="str">
        <f t="shared" si="0"/>
        <v>Descente</v>
      </c>
      <c r="F17" s="2">
        <f>'Résultats (2)'!$C17</f>
        <v>9197</v>
      </c>
      <c r="G17" s="2">
        <f>'Résultats (2)'!$E17</f>
        <v>8526</v>
      </c>
      <c r="H17" s="7" t="str">
        <f t="shared" si="1"/>
        <v>Recuit Simulé</v>
      </c>
      <c r="J17" s="2">
        <f>'Résultats (2)'!$C17</f>
        <v>9197</v>
      </c>
      <c r="K17" s="2">
        <f>'Résultats (2)'!$F17</f>
        <v>8946</v>
      </c>
      <c r="L17" s="7" t="str">
        <f t="shared" si="2"/>
        <v>A. Génetique</v>
      </c>
      <c r="N17" s="2">
        <f>'Résultats (2)'!D17</f>
        <v>8486</v>
      </c>
      <c r="O17" s="2">
        <f>'Résultats (2)'!$E17</f>
        <v>8526</v>
      </c>
      <c r="P17" s="7" t="str">
        <f t="shared" si="3"/>
        <v>Descente</v>
      </c>
      <c r="R17" s="2">
        <f>'Résultats (2)'!$D17</f>
        <v>8486</v>
      </c>
      <c r="S17" s="2">
        <f>'Résultats (2)'!$F17</f>
        <v>8946</v>
      </c>
      <c r="T17" s="7" t="str">
        <f t="shared" si="4"/>
        <v>Descente</v>
      </c>
      <c r="V17" s="2">
        <f>'Résultats (2)'!E17</f>
        <v>8526</v>
      </c>
      <c r="W17" s="2">
        <f>'Résultats (2)'!$F17</f>
        <v>8946</v>
      </c>
      <c r="X17" s="7" t="str">
        <f t="shared" si="5"/>
        <v>Recuit Simulé</v>
      </c>
    </row>
    <row r="18" spans="1:24" x14ac:dyDescent="0.25">
      <c r="A18" s="15" t="str">
        <f>'Résultats (2)'!A18</f>
        <v>pmed17n</v>
      </c>
      <c r="B18" s="2">
        <f>'Résultats (2)'!C18</f>
        <v>8390</v>
      </c>
      <c r="C18" s="2">
        <f>'Résultats (2)'!$D18</f>
        <v>7520</v>
      </c>
      <c r="D18" s="7" t="str">
        <f t="shared" si="0"/>
        <v>Descente</v>
      </c>
      <c r="F18" s="2">
        <f>'Résultats (2)'!$C18</f>
        <v>8390</v>
      </c>
      <c r="G18" s="2">
        <f>'Résultats (2)'!$E18</f>
        <v>7549</v>
      </c>
      <c r="H18" s="7" t="str">
        <f t="shared" si="1"/>
        <v>Recuit Simulé</v>
      </c>
      <c r="J18" s="2">
        <f>'Résultats (2)'!$C18</f>
        <v>8390</v>
      </c>
      <c r="K18" s="2">
        <f>'Résultats (2)'!$F18</f>
        <v>7822</v>
      </c>
      <c r="L18" s="7" t="str">
        <f t="shared" si="2"/>
        <v>A. Génetique</v>
      </c>
      <c r="N18" s="2">
        <f>'Résultats (2)'!D18</f>
        <v>7520</v>
      </c>
      <c r="O18" s="2">
        <f>'Résultats (2)'!$E18</f>
        <v>7549</v>
      </c>
      <c r="P18" s="7" t="str">
        <f t="shared" si="3"/>
        <v>Descente</v>
      </c>
      <c r="R18" s="2">
        <f>'Résultats (2)'!$D18</f>
        <v>7520</v>
      </c>
      <c r="S18" s="2">
        <f>'Résultats (2)'!$F18</f>
        <v>7822</v>
      </c>
      <c r="T18" s="7" t="str">
        <f t="shared" si="4"/>
        <v>Descente</v>
      </c>
      <c r="V18" s="2">
        <f>'Résultats (2)'!E18</f>
        <v>7549</v>
      </c>
      <c r="W18" s="2">
        <f>'Résultats (2)'!$F18</f>
        <v>7822</v>
      </c>
      <c r="X18" s="7" t="str">
        <f t="shared" si="5"/>
        <v>Recuit Simulé</v>
      </c>
    </row>
    <row r="19" spans="1:24" x14ac:dyDescent="0.25">
      <c r="A19" s="15" t="str">
        <f>'Résultats (2)'!A19</f>
        <v>pmed18n</v>
      </c>
      <c r="B19" s="2">
        <f>'Résultats (2)'!C19</f>
        <v>6242</v>
      </c>
      <c r="C19" s="2">
        <f>'Résultats (2)'!$D19</f>
        <v>5412</v>
      </c>
      <c r="D19" s="7" t="str">
        <f t="shared" si="0"/>
        <v>Descente</v>
      </c>
      <c r="F19" s="2">
        <f>'Résultats (2)'!$C19</f>
        <v>6242</v>
      </c>
      <c r="G19" s="2">
        <f>'Résultats (2)'!$E19</f>
        <v>5446</v>
      </c>
      <c r="H19" s="7" t="str">
        <f t="shared" si="1"/>
        <v>Recuit Simulé</v>
      </c>
      <c r="J19" s="2">
        <f>'Résultats (2)'!$C19</f>
        <v>6242</v>
      </c>
      <c r="K19" s="2">
        <f>'Résultats (2)'!$F19</f>
        <v>5084</v>
      </c>
      <c r="L19" s="7" t="str">
        <f t="shared" si="2"/>
        <v>A. Génetique</v>
      </c>
      <c r="N19" s="2">
        <f>'Résultats (2)'!D19</f>
        <v>5412</v>
      </c>
      <c r="O19" s="2">
        <f>'Résultats (2)'!$E19</f>
        <v>5446</v>
      </c>
      <c r="P19" s="7" t="str">
        <f t="shared" si="3"/>
        <v>Descente</v>
      </c>
      <c r="R19" s="2">
        <f>'Résultats (2)'!$D19</f>
        <v>5412</v>
      </c>
      <c r="S19" s="2">
        <f>'Résultats (2)'!$F19</f>
        <v>5084</v>
      </c>
      <c r="T19" s="7" t="str">
        <f t="shared" si="4"/>
        <v>A. Génetique</v>
      </c>
      <c r="V19" s="2">
        <f>'Résultats (2)'!E19</f>
        <v>5446</v>
      </c>
      <c r="W19" s="2">
        <f>'Résultats (2)'!$F19</f>
        <v>5084</v>
      </c>
      <c r="X19" s="7" t="str">
        <f t="shared" si="5"/>
        <v>A. Génetique</v>
      </c>
    </row>
    <row r="20" spans="1:24" x14ac:dyDescent="0.25">
      <c r="A20" s="15" t="str">
        <f>'Résultats (2)'!A20</f>
        <v>pmed21n</v>
      </c>
      <c r="B20" s="2">
        <f>'Résultats (2)'!C20</f>
        <v>10643</v>
      </c>
      <c r="C20" s="2">
        <f>'Résultats (2)'!$D20</f>
        <v>9754</v>
      </c>
      <c r="D20" s="7" t="str">
        <f t="shared" si="0"/>
        <v>Descente</v>
      </c>
      <c r="F20" s="2">
        <f>'Résultats (2)'!$C20</f>
        <v>10643</v>
      </c>
      <c r="G20" s="2">
        <f>'Résultats (2)'!$E20</f>
        <v>9692</v>
      </c>
      <c r="H20" s="7" t="str">
        <f t="shared" si="1"/>
        <v>Recuit Simulé</v>
      </c>
      <c r="J20" s="2">
        <f>'Résultats (2)'!$C20</f>
        <v>10643</v>
      </c>
      <c r="K20" s="2">
        <f>'Résultats (2)'!$F20</f>
        <v>10379</v>
      </c>
      <c r="L20" s="7" t="str">
        <f t="shared" si="2"/>
        <v>A. Génetique</v>
      </c>
      <c r="N20" s="2">
        <f>'Résultats (2)'!D20</f>
        <v>9754</v>
      </c>
      <c r="O20" s="2">
        <f>'Résultats (2)'!$E20</f>
        <v>9692</v>
      </c>
      <c r="P20" s="7" t="str">
        <f t="shared" si="3"/>
        <v>Recuit Simulé</v>
      </c>
      <c r="R20" s="2">
        <f>'Résultats (2)'!$D20</f>
        <v>9754</v>
      </c>
      <c r="S20" s="2">
        <f>'Résultats (2)'!$F20</f>
        <v>10379</v>
      </c>
      <c r="T20" s="7" t="str">
        <f t="shared" si="4"/>
        <v>Descente</v>
      </c>
      <c r="V20" s="2">
        <f>'Résultats (2)'!E20</f>
        <v>9692</v>
      </c>
      <c r="W20" s="2">
        <f>'Résultats (2)'!$F20</f>
        <v>10379</v>
      </c>
      <c r="X20" s="7" t="str">
        <f t="shared" si="5"/>
        <v>Recuit Simulé</v>
      </c>
    </row>
    <row r="21" spans="1:24" x14ac:dyDescent="0.25">
      <c r="A21" s="15" t="str">
        <f>'Résultats (2)'!A21</f>
        <v>pmed22n</v>
      </c>
      <c r="B21" s="2">
        <f>'Résultats (2)'!C21</f>
        <v>10246</v>
      </c>
      <c r="C21" s="2">
        <f>'Résultats (2)'!$D21</f>
        <v>9283</v>
      </c>
      <c r="D21" s="7" t="str">
        <f t="shared" ref="D21:D26" si="6">IF(B21 &lt; C21,$B$2,$C$2)</f>
        <v>Descente</v>
      </c>
      <c r="F21" s="2">
        <f>'Résultats (2)'!$C21</f>
        <v>10246</v>
      </c>
      <c r="G21" s="2">
        <f>'Résultats (2)'!$E21</f>
        <v>9290</v>
      </c>
      <c r="H21" s="7" t="str">
        <f t="shared" ref="H21:H26" si="7">IF(F21 &lt; G21,F$2,G$2)</f>
        <v>Recuit Simulé</v>
      </c>
      <c r="J21" s="2">
        <f>'Résultats (2)'!$C21</f>
        <v>10246</v>
      </c>
      <c r="K21" s="2">
        <f>'Résultats (2)'!$F21</f>
        <v>9669</v>
      </c>
      <c r="L21" s="7" t="str">
        <f t="shared" ref="L21:L26" si="8">IF(J21 &lt; K21,J$2,K$2)</f>
        <v>A. Génetique</v>
      </c>
      <c r="N21" s="2">
        <f>'Résultats (2)'!D21</f>
        <v>9283</v>
      </c>
      <c r="O21" s="2">
        <f>'Résultats (2)'!$E21</f>
        <v>9290</v>
      </c>
      <c r="P21" s="7" t="str">
        <f t="shared" ref="P21:P26" si="9">IF(N21 &lt; O21,N$2,O$2)</f>
        <v>Descente</v>
      </c>
      <c r="R21" s="2">
        <f>'Résultats (2)'!$D21</f>
        <v>9283</v>
      </c>
      <c r="S21" s="2">
        <f>'Résultats (2)'!$F21</f>
        <v>9669</v>
      </c>
      <c r="T21" s="7" t="str">
        <f t="shared" ref="T21:T26" si="10">IF(R21 &lt; S21,R$2,S$2)</f>
        <v>Descente</v>
      </c>
      <c r="V21" s="2">
        <f>'Résultats (2)'!E21</f>
        <v>9290</v>
      </c>
      <c r="W21" s="2">
        <f>'Résultats (2)'!$F21</f>
        <v>9669</v>
      </c>
      <c r="X21" s="7" t="str">
        <f t="shared" ref="X21:X26" si="11">IF(V21 &lt; W21,V$2,W$2)</f>
        <v>Recuit Simulé</v>
      </c>
    </row>
    <row r="22" spans="1:24" x14ac:dyDescent="0.25">
      <c r="A22" s="15" t="str">
        <f>'Résultats (2)'!A22</f>
        <v>pmed23n</v>
      </c>
      <c r="B22" s="2">
        <f>'Résultats (2)'!C22</f>
        <v>6069</v>
      </c>
      <c r="C22" s="2">
        <f>'Résultats (2)'!$D22</f>
        <v>5223</v>
      </c>
      <c r="D22" s="7" t="str">
        <f t="shared" si="6"/>
        <v>Descente</v>
      </c>
      <c r="F22" s="2">
        <f>'Résultats (2)'!$C22</f>
        <v>6069</v>
      </c>
      <c r="G22" s="2">
        <f>'Résultats (2)'!$E22</f>
        <v>5334</v>
      </c>
      <c r="H22" s="7" t="str">
        <f t="shared" si="7"/>
        <v>Recuit Simulé</v>
      </c>
      <c r="J22" s="2">
        <f>'Résultats (2)'!$C22</f>
        <v>6069</v>
      </c>
      <c r="K22" s="2">
        <f>'Résultats (2)'!$F22</f>
        <v>4927</v>
      </c>
      <c r="L22" s="7" t="str">
        <f t="shared" si="8"/>
        <v>A. Génetique</v>
      </c>
      <c r="N22" s="2">
        <f>'Résultats (2)'!D22</f>
        <v>5223</v>
      </c>
      <c r="O22" s="2">
        <f>'Résultats (2)'!$E22</f>
        <v>5334</v>
      </c>
      <c r="P22" s="7" t="str">
        <f t="shared" si="9"/>
        <v>Descente</v>
      </c>
      <c r="R22" s="2">
        <f>'Résultats (2)'!$D22</f>
        <v>5223</v>
      </c>
      <c r="S22" s="2">
        <f>'Résultats (2)'!$F22</f>
        <v>4927</v>
      </c>
      <c r="T22" s="7" t="str">
        <f t="shared" si="10"/>
        <v>A. Génetique</v>
      </c>
      <c r="V22" s="2">
        <f>'Résultats (2)'!E22</f>
        <v>5334</v>
      </c>
      <c r="W22" s="2">
        <f>'Résultats (2)'!$F22</f>
        <v>4927</v>
      </c>
      <c r="X22" s="7" t="str">
        <f t="shared" si="11"/>
        <v>A. Génetique</v>
      </c>
    </row>
    <row r="23" spans="1:24" x14ac:dyDescent="0.25">
      <c r="A23" s="15" t="str">
        <f>'Résultats (2)'!A23</f>
        <v>pmed26n</v>
      </c>
      <c r="B23" s="2">
        <f>'Résultats (2)'!C23</f>
        <v>11345</v>
      </c>
      <c r="C23" s="2">
        <f>'Résultats (2)'!$D23</f>
        <v>10417</v>
      </c>
      <c r="D23" s="7" t="str">
        <f t="shared" si="6"/>
        <v>Descente</v>
      </c>
      <c r="F23" s="2">
        <f>'Résultats (2)'!$C23</f>
        <v>11345</v>
      </c>
      <c r="G23" s="2">
        <f>'Résultats (2)'!$E23</f>
        <v>10437</v>
      </c>
      <c r="H23" s="7" t="str">
        <f t="shared" si="7"/>
        <v>Recuit Simulé</v>
      </c>
      <c r="J23" s="2">
        <f>'Résultats (2)'!$C23</f>
        <v>11345</v>
      </c>
      <c r="K23" s="2">
        <f>'Résultats (2)'!$F23</f>
        <v>10941</v>
      </c>
      <c r="L23" s="7" t="str">
        <f t="shared" si="8"/>
        <v>A. Génetique</v>
      </c>
      <c r="N23" s="2">
        <f>'Résultats (2)'!D23</f>
        <v>10417</v>
      </c>
      <c r="O23" s="2">
        <f>'Résultats (2)'!$E23</f>
        <v>10437</v>
      </c>
      <c r="P23" s="7" t="str">
        <f t="shared" si="9"/>
        <v>Descente</v>
      </c>
      <c r="R23" s="2">
        <f>'Résultats (2)'!$D23</f>
        <v>10417</v>
      </c>
      <c r="S23" s="2">
        <f>'Résultats (2)'!$F23</f>
        <v>10941</v>
      </c>
      <c r="T23" s="7" t="str">
        <f t="shared" si="10"/>
        <v>Descente</v>
      </c>
      <c r="V23" s="2">
        <f>'Résultats (2)'!E23</f>
        <v>10437</v>
      </c>
      <c r="W23" s="2">
        <f>'Résultats (2)'!$F23</f>
        <v>10941</v>
      </c>
      <c r="X23" s="7" t="str">
        <f t="shared" si="11"/>
        <v>Recuit Simulé</v>
      </c>
    </row>
    <row r="24" spans="1:24" x14ac:dyDescent="0.25">
      <c r="A24" s="15" t="str">
        <f>'Résultats (2)'!A24</f>
        <v>pmed27n</v>
      </c>
      <c r="B24" s="2">
        <f>'Résultats (2)'!C24</f>
        <v>9834</v>
      </c>
      <c r="C24" s="2">
        <f>'Résultats (2)'!$D24</f>
        <v>8893</v>
      </c>
      <c r="D24" s="7" t="str">
        <f t="shared" si="6"/>
        <v>Descente</v>
      </c>
      <c r="F24" s="2">
        <f>'Résultats (2)'!$C24</f>
        <v>9834</v>
      </c>
      <c r="G24" s="2">
        <f>'Résultats (2)'!$E24</f>
        <v>8945</v>
      </c>
      <c r="H24" s="7" t="str">
        <f t="shared" si="7"/>
        <v>Recuit Simulé</v>
      </c>
      <c r="J24" s="2">
        <f>'Résultats (2)'!$C24</f>
        <v>9834</v>
      </c>
      <c r="K24" s="2">
        <f>'Résultats (2)'!$F24</f>
        <v>9255</v>
      </c>
      <c r="L24" s="7" t="str">
        <f t="shared" si="8"/>
        <v>A. Génetique</v>
      </c>
      <c r="N24" s="2">
        <f>'Résultats (2)'!D24</f>
        <v>8893</v>
      </c>
      <c r="O24" s="2">
        <f>'Résultats (2)'!$E24</f>
        <v>8945</v>
      </c>
      <c r="P24" s="7" t="str">
        <f t="shared" si="9"/>
        <v>Descente</v>
      </c>
      <c r="R24" s="2">
        <f>'Résultats (2)'!$D24</f>
        <v>8893</v>
      </c>
      <c r="S24" s="2">
        <f>'Résultats (2)'!$F24</f>
        <v>9255</v>
      </c>
      <c r="T24" s="7" t="str">
        <f t="shared" si="10"/>
        <v>Descente</v>
      </c>
      <c r="V24" s="2">
        <f>'Résultats (2)'!E24</f>
        <v>8945</v>
      </c>
      <c r="W24" s="2">
        <f>'Résultats (2)'!$F24</f>
        <v>9255</v>
      </c>
      <c r="X24" s="7" t="str">
        <f t="shared" si="11"/>
        <v>Recuit Simulé</v>
      </c>
    </row>
    <row r="25" spans="1:24" x14ac:dyDescent="0.25">
      <c r="A25" s="15" t="str">
        <f>'Résultats (2)'!A25</f>
        <v>pmed31n</v>
      </c>
      <c r="B25" s="2">
        <f>'Résultats (2)'!C25</f>
        <v>11847</v>
      </c>
      <c r="C25" s="2">
        <f>'Résultats (2)'!$D25</f>
        <v>10677</v>
      </c>
      <c r="D25" s="7" t="str">
        <f t="shared" si="6"/>
        <v>Descente</v>
      </c>
      <c r="F25" s="2">
        <f>'Résultats (2)'!$C25</f>
        <v>11847</v>
      </c>
      <c r="G25" s="2">
        <f>'Résultats (2)'!$E25</f>
        <v>10643</v>
      </c>
      <c r="H25" s="7" t="str">
        <f t="shared" si="7"/>
        <v>Recuit Simulé</v>
      </c>
      <c r="J25" s="2">
        <f>'Résultats (2)'!$C25</f>
        <v>11847</v>
      </c>
      <c r="K25" s="2">
        <f>'Résultats (2)'!$F25</f>
        <v>11294</v>
      </c>
      <c r="L25" s="7" t="str">
        <f t="shared" si="8"/>
        <v>A. Génetique</v>
      </c>
      <c r="N25" s="2">
        <f>'Résultats (2)'!D25</f>
        <v>10677</v>
      </c>
      <c r="O25" s="2">
        <f>'Résultats (2)'!$E25</f>
        <v>10643</v>
      </c>
      <c r="P25" s="7" t="str">
        <f t="shared" si="9"/>
        <v>Recuit Simulé</v>
      </c>
      <c r="R25" s="2">
        <f>'Résultats (2)'!$D25</f>
        <v>10677</v>
      </c>
      <c r="S25" s="2">
        <f>'Résultats (2)'!$F25</f>
        <v>11294</v>
      </c>
      <c r="T25" s="7" t="str">
        <f t="shared" si="10"/>
        <v>Descente</v>
      </c>
      <c r="V25" s="2">
        <f>'Résultats (2)'!E25</f>
        <v>10643</v>
      </c>
      <c r="W25" s="2">
        <f>'Résultats (2)'!$F25</f>
        <v>11294</v>
      </c>
      <c r="X25" s="7" t="str">
        <f t="shared" si="11"/>
        <v>Recuit Simulé</v>
      </c>
    </row>
    <row r="26" spans="1:24" x14ac:dyDescent="0.25">
      <c r="A26" s="15" t="str">
        <f>'Résultats (2)'!A26</f>
        <v>pmed32n</v>
      </c>
      <c r="B26" s="2">
        <f>'Résultats (2)'!C26</f>
        <v>11292</v>
      </c>
      <c r="C26" s="2">
        <f>'Résultats (2)'!$D26</f>
        <v>9931</v>
      </c>
      <c r="D26" s="7" t="str">
        <f t="shared" si="6"/>
        <v>Descente</v>
      </c>
      <c r="F26" s="2">
        <f>'Résultats (2)'!$C26</f>
        <v>11292</v>
      </c>
      <c r="G26" s="2">
        <f>'Résultats (2)'!$E26</f>
        <v>10143</v>
      </c>
      <c r="H26" s="7" t="str">
        <f t="shared" si="7"/>
        <v>Recuit Simulé</v>
      </c>
      <c r="J26" s="2">
        <f>'Résultats (2)'!$C26</f>
        <v>11292</v>
      </c>
      <c r="K26" s="2">
        <f>'Résultats (2)'!$F26</f>
        <v>10544</v>
      </c>
      <c r="L26" s="7" t="str">
        <f t="shared" si="8"/>
        <v>A. Génetique</v>
      </c>
      <c r="N26" s="2">
        <f>'Résultats (2)'!D26</f>
        <v>9931</v>
      </c>
      <c r="O26" s="2">
        <f>'Résultats (2)'!$E26</f>
        <v>10143</v>
      </c>
      <c r="P26" s="7" t="str">
        <f t="shared" si="9"/>
        <v>Descente</v>
      </c>
      <c r="R26" s="2">
        <f>'Résultats (2)'!$D26</f>
        <v>9931</v>
      </c>
      <c r="S26" s="2">
        <f>'Résultats (2)'!$F26</f>
        <v>10544</v>
      </c>
      <c r="T26" s="7" t="str">
        <f t="shared" si="10"/>
        <v>Descente</v>
      </c>
      <c r="V26" s="2">
        <f>'Résultats (2)'!E26</f>
        <v>10143</v>
      </c>
      <c r="W26" s="2">
        <f>'Résultats (2)'!$F26</f>
        <v>10544</v>
      </c>
      <c r="X26" s="7" t="str">
        <f t="shared" si="11"/>
        <v>Recuit Simulé</v>
      </c>
    </row>
    <row r="27" spans="1:24" x14ac:dyDescent="0.25">
      <c r="B27" s="2"/>
    </row>
    <row r="28" spans="1:24" ht="23.25" x14ac:dyDescent="0.35">
      <c r="A28" s="27" t="s">
        <v>40</v>
      </c>
      <c r="B28" s="27"/>
      <c r="C28" s="27"/>
      <c r="D28" s="27"/>
      <c r="E28" s="27"/>
    </row>
    <row r="29" spans="1:24" ht="18" thickBot="1" x14ac:dyDescent="0.35">
      <c r="A29" s="26" t="s">
        <v>41</v>
      </c>
      <c r="B29" s="26"/>
      <c r="C29" s="26"/>
      <c r="D29" s="26"/>
      <c r="E29" s="26"/>
      <c r="G29" s="26" t="s">
        <v>42</v>
      </c>
      <c r="H29" s="26"/>
      <c r="I29" s="26"/>
      <c r="J29" s="26"/>
      <c r="K29" s="26"/>
      <c r="M29" s="26" t="s">
        <v>43</v>
      </c>
      <c r="N29" s="26"/>
      <c r="O29" s="26"/>
      <c r="P29" s="26"/>
      <c r="Q29" s="26"/>
    </row>
    <row r="30" spans="1:24" ht="15.75" thickTop="1" x14ac:dyDescent="0.25">
      <c r="A30" s="14"/>
      <c r="B30" s="7" t="s">
        <v>23</v>
      </c>
      <c r="C30" s="7" t="s">
        <v>2</v>
      </c>
      <c r="D30" s="7" t="s">
        <v>24</v>
      </c>
      <c r="E30" s="7" t="s">
        <v>25</v>
      </c>
      <c r="G30" s="14"/>
      <c r="H30" s="7" t="s">
        <v>23</v>
      </c>
      <c r="I30" s="7" t="s">
        <v>2</v>
      </c>
      <c r="J30" s="7" t="s">
        <v>24</v>
      </c>
      <c r="K30" s="7" t="s">
        <v>25</v>
      </c>
      <c r="M30" s="14"/>
      <c r="N30" s="7" t="s">
        <v>23</v>
      </c>
      <c r="O30" s="7" t="s">
        <v>2</v>
      </c>
      <c r="P30" s="7" t="s">
        <v>24</v>
      </c>
      <c r="Q30" s="7" t="s">
        <v>25</v>
      </c>
      <c r="S30" s="14" t="str">
        <f>Résultats!B23</f>
        <v>Problème</v>
      </c>
      <c r="T30" s="7" t="s">
        <v>23</v>
      </c>
      <c r="U30" s="7" t="s">
        <v>2</v>
      </c>
      <c r="V30" s="7" t="s">
        <v>24</v>
      </c>
      <c r="W30" s="7" t="s">
        <v>25</v>
      </c>
    </row>
    <row r="31" spans="1:24" x14ac:dyDescent="0.25">
      <c r="A31" s="23" t="s">
        <v>103</v>
      </c>
      <c r="B31" s="1">
        <f>'Résultats (2)'!I8</f>
        <v>12.474437627811861</v>
      </c>
      <c r="C31" s="1">
        <f>'Résultats (2)'!J3</f>
        <v>2.4746520020622098</v>
      </c>
      <c r="D31" s="1">
        <f>'Résultats (2)'!K8</f>
        <v>2.9652351738241309</v>
      </c>
      <c r="E31" s="1">
        <f>'Résultats (2)'!L3</f>
        <v>7.2005499226671255</v>
      </c>
      <c r="G31" s="15">
        <v>0</v>
      </c>
      <c r="H31">
        <f>COUNTIF(B$31:B$54,"&lt;"&amp;$G31)</f>
        <v>0</v>
      </c>
      <c r="I31">
        <f>COUNTIF(C$31:C$54,"&lt;"&amp;$G31)</f>
        <v>0</v>
      </c>
      <c r="J31">
        <f>COUNTIF(D$31:D$54,"&lt;"&amp;$G31)</f>
        <v>0</v>
      </c>
      <c r="K31">
        <f>COUNTIF(E$31:E$54,"&lt;"&amp;$G31)</f>
        <v>0</v>
      </c>
      <c r="M31" s="15">
        <f>G31</f>
        <v>0</v>
      </c>
      <c r="N31" s="1">
        <f>H31/'Résultats (2)'!$B$28</f>
        <v>0</v>
      </c>
      <c r="O31" s="1">
        <f>I31/'Résultats (2)'!$B$28</f>
        <v>0</v>
      </c>
      <c r="P31" s="1">
        <f>J31/'Résultats (2)'!$B$28</f>
        <v>0</v>
      </c>
      <c r="Q31" s="1">
        <f>K31/'Résultats (2)'!$B$28</f>
        <v>0</v>
      </c>
      <c r="S31" s="15" t="str">
        <f>'Résultats (2)'!H3</f>
        <v>pmed1n</v>
      </c>
      <c r="T31" s="2">
        <f>'Résultats (2)'!I3</f>
        <v>15.466575012888811</v>
      </c>
      <c r="U31" s="2">
        <f>'Résultats (2)'!J3</f>
        <v>2.4746520020622098</v>
      </c>
      <c r="V31" s="2">
        <f>'Résultats (2)'!K3</f>
        <v>3.8666437532222027</v>
      </c>
      <c r="W31" s="2">
        <f>'Résultats (2)'!L3</f>
        <v>7.2005499226671255</v>
      </c>
    </row>
    <row r="32" spans="1:24" x14ac:dyDescent="0.25">
      <c r="A32" s="15">
        <v>1</v>
      </c>
      <c r="B32" s="1">
        <f>'Résultats (2)'!I17</f>
        <v>12.680715510904189</v>
      </c>
      <c r="C32" s="1">
        <f>'Résultats (2)'!J8</f>
        <v>3.1441717791411041</v>
      </c>
      <c r="D32" s="1">
        <f>'Résultats (2)'!K3</f>
        <v>3.8666437532222027</v>
      </c>
      <c r="E32" s="1">
        <f>'Résultats (2)'!L7</f>
        <v>2.3616236162361623</v>
      </c>
      <c r="G32" s="15">
        <f>G31+2</f>
        <v>2</v>
      </c>
      <c r="H32">
        <f t="shared" ref="H32:H61" si="12">COUNTIF(B$31:B$54,"&lt;"&amp;$G32)</f>
        <v>0</v>
      </c>
      <c r="I32">
        <f t="shared" ref="I32:I61" si="13">COUNTIF(C$31:C$54,"&lt;"&amp;$G32)</f>
        <v>0</v>
      </c>
      <c r="J32">
        <f t="shared" ref="J32:J61" si="14">COUNTIF(D$31:D$54,"&lt;"&amp;$G32)</f>
        <v>0</v>
      </c>
      <c r="K32">
        <f t="shared" ref="K32:K61" si="15">COUNTIF(E$31:E$54,"&lt;"&amp;$G32)</f>
        <v>0</v>
      </c>
      <c r="M32" s="15">
        <f t="shared" ref="M32:M54" si="16">G32</f>
        <v>2</v>
      </c>
      <c r="N32" s="1">
        <f>H32/'Résultats (2)'!$B$28</f>
        <v>0</v>
      </c>
      <c r="O32" s="1">
        <f>I32/'Résultats (2)'!$B$28</f>
        <v>0</v>
      </c>
      <c r="P32" s="1">
        <f>J32/'Résultats (2)'!$B$28</f>
        <v>0</v>
      </c>
      <c r="Q32" s="1">
        <f>K32/'Résultats (2)'!$B$28</f>
        <v>0</v>
      </c>
      <c r="S32" s="15" t="str">
        <f>'Résultats (2)'!H4</f>
        <v>pmed2n</v>
      </c>
      <c r="T32" s="2">
        <f>'Résultats (2)'!I4</f>
        <v>22.941607622770587</v>
      </c>
      <c r="U32" s="2">
        <f>'Résultats (2)'!J4</f>
        <v>5.7903738089420962</v>
      </c>
      <c r="V32" s="2">
        <f>'Résultats (2)'!K4</f>
        <v>7.7204984119227955</v>
      </c>
      <c r="W32" s="2">
        <f>'Résultats (2)'!L4</f>
        <v>5.1795748839482041</v>
      </c>
    </row>
    <row r="33" spans="1:23" x14ac:dyDescent="0.25">
      <c r="A33" s="15">
        <f>A32+1</f>
        <v>2</v>
      </c>
      <c r="B33" s="1">
        <f>'Résultats (2)'!I13</f>
        <v>13.877338877338877</v>
      </c>
      <c r="C33" s="1">
        <f>'Résultats (2)'!J17</f>
        <v>3.9696152903700073</v>
      </c>
      <c r="D33" s="1">
        <f>'Résultats (2)'!K17</f>
        <v>4.4596912521440828</v>
      </c>
      <c r="E33" s="1">
        <f>'Résultats (2)'!L12</f>
        <v>3.1872509960159361</v>
      </c>
      <c r="G33" s="15">
        <f t="shared" ref="G33:G61" si="17">G32+2</f>
        <v>4</v>
      </c>
      <c r="H33">
        <f t="shared" si="12"/>
        <v>0</v>
      </c>
      <c r="I33">
        <f t="shared" si="13"/>
        <v>3</v>
      </c>
      <c r="J33">
        <f t="shared" si="14"/>
        <v>2</v>
      </c>
      <c r="K33">
        <f t="shared" si="15"/>
        <v>5</v>
      </c>
      <c r="M33" s="15">
        <f t="shared" si="16"/>
        <v>4</v>
      </c>
      <c r="N33" s="1">
        <f>H33/'Résultats (2)'!$B$28</f>
        <v>0</v>
      </c>
      <c r="O33" s="1">
        <f>I33/'Résultats (2)'!$B$28</f>
        <v>0.125</v>
      </c>
      <c r="P33" s="1">
        <f>J33/'Résultats (2)'!$B$28</f>
        <v>8.3333333333333329E-2</v>
      </c>
      <c r="Q33" s="1">
        <f>K33/'Résultats (2)'!$B$28</f>
        <v>0.20833333333333334</v>
      </c>
      <c r="S33" s="15" t="str">
        <f>'Résultats (2)'!H5</f>
        <v>pmed3n</v>
      </c>
      <c r="T33" s="2">
        <f>'Résultats (2)'!I5</f>
        <v>21.294117647058826</v>
      </c>
      <c r="U33" s="2">
        <f>'Résultats (2)'!J5</f>
        <v>4.3529411764705879</v>
      </c>
      <c r="V33" s="2">
        <f>'Résultats (2)'!K5</f>
        <v>6.3529411764705879</v>
      </c>
      <c r="W33" s="2">
        <f>'Résultats (2)'!L5</f>
        <v>7.4352941176470591</v>
      </c>
    </row>
    <row r="34" spans="1:23" x14ac:dyDescent="0.25">
      <c r="A34" s="15">
        <f t="shared" ref="A34:A55" si="18">A33+1</f>
        <v>3</v>
      </c>
      <c r="B34" s="1">
        <f>'Résultats (2)'!I23</f>
        <v>14.399515982656045</v>
      </c>
      <c r="C34" s="1">
        <f>'Résultats (2)'!J13</f>
        <v>4.2229729729729728</v>
      </c>
      <c r="D34" s="1">
        <f>'Résultats (2)'!K13</f>
        <v>4.8206860706860706</v>
      </c>
      <c r="E34" s="1">
        <f>'Résultats (2)'!L11</f>
        <v>3.2918800292611556</v>
      </c>
      <c r="G34" s="15">
        <f t="shared" si="17"/>
        <v>6</v>
      </c>
      <c r="H34">
        <f t="shared" si="12"/>
        <v>0</v>
      </c>
      <c r="I34">
        <f t="shared" si="13"/>
        <v>8</v>
      </c>
      <c r="J34">
        <f t="shared" si="14"/>
        <v>6</v>
      </c>
      <c r="K34">
        <f t="shared" si="15"/>
        <v>7</v>
      </c>
      <c r="M34" s="15">
        <f t="shared" si="16"/>
        <v>6</v>
      </c>
      <c r="N34" s="1">
        <f>H34/'Résultats (2)'!$B$28</f>
        <v>0</v>
      </c>
      <c r="O34" s="1">
        <f>I34/'Résultats (2)'!$B$28</f>
        <v>0.33333333333333331</v>
      </c>
      <c r="P34" s="1">
        <f>J34/'Résultats (2)'!$B$28</f>
        <v>0.25</v>
      </c>
      <c r="Q34" s="1">
        <f>K34/'Résultats (2)'!$B$28</f>
        <v>0.29166666666666669</v>
      </c>
      <c r="S34" s="15" t="str">
        <f>'Résultats (2)'!H6</f>
        <v>pmed4n</v>
      </c>
      <c r="T34" s="2">
        <f>'Résultats (2)'!I6</f>
        <v>31.839156229400135</v>
      </c>
      <c r="U34" s="2">
        <f>'Résultats (2)'!J6</f>
        <v>7.3500329597890577</v>
      </c>
      <c r="V34" s="2">
        <f>'Résultats (2)'!K6</f>
        <v>18.655240606460119</v>
      </c>
      <c r="W34" s="2">
        <f>'Résultats (2)'!L6</f>
        <v>3.9551746868820041</v>
      </c>
    </row>
    <row r="35" spans="1:23" x14ac:dyDescent="0.25">
      <c r="A35" s="15">
        <f t="shared" si="18"/>
        <v>4</v>
      </c>
      <c r="B35" s="1">
        <f>'Résultats (2)'!I3</f>
        <v>15.466575012888811</v>
      </c>
      <c r="C35" s="1">
        <f>'Résultats (2)'!J5</f>
        <v>4.3529411764705879</v>
      </c>
      <c r="D35" s="1">
        <f>'Résultats (2)'!K23</f>
        <v>5.2435212261772719</v>
      </c>
      <c r="E35" s="1">
        <f>'Résultats (2)'!L16</f>
        <v>3.8746630727762805</v>
      </c>
      <c r="G35" s="15">
        <f t="shared" si="17"/>
        <v>8</v>
      </c>
      <c r="H35">
        <f t="shared" si="12"/>
        <v>0</v>
      </c>
      <c r="I35">
        <f t="shared" si="13"/>
        <v>15</v>
      </c>
      <c r="J35">
        <f t="shared" si="14"/>
        <v>12</v>
      </c>
      <c r="K35">
        <f t="shared" si="15"/>
        <v>14</v>
      </c>
      <c r="M35" s="15">
        <f t="shared" si="16"/>
        <v>8</v>
      </c>
      <c r="N35" s="1">
        <f>H35/'Résultats (2)'!$B$28</f>
        <v>0</v>
      </c>
      <c r="O35" s="1">
        <f>I35/'Résultats (2)'!$B$28</f>
        <v>0.625</v>
      </c>
      <c r="P35" s="1">
        <f>J35/'Résultats (2)'!$B$28</f>
        <v>0.5</v>
      </c>
      <c r="Q35" s="1">
        <f>K35/'Résultats (2)'!$B$28</f>
        <v>0.58333333333333337</v>
      </c>
      <c r="S35" s="15" t="str">
        <f>'Résultats (2)'!H7</f>
        <v>pmed5n</v>
      </c>
      <c r="T35" s="2">
        <f>'Résultats (2)'!I7</f>
        <v>42.952029520295206</v>
      </c>
      <c r="U35" s="2">
        <f>'Résultats (2)'!J7</f>
        <v>10.553505535055351</v>
      </c>
      <c r="V35" s="2">
        <f>'Résultats (2)'!K7</f>
        <v>21.254612546125461</v>
      </c>
      <c r="W35" s="2">
        <f>'Résultats (2)'!L7</f>
        <v>2.3616236162361623</v>
      </c>
    </row>
    <row r="36" spans="1:23" x14ac:dyDescent="0.25">
      <c r="A36" s="15">
        <f t="shared" si="18"/>
        <v>5</v>
      </c>
      <c r="B36" s="1">
        <f>'Résultats (2)'!I20</f>
        <v>16.46968702123003</v>
      </c>
      <c r="C36" s="1">
        <f>'Résultats (2)'!J23</f>
        <v>5.0418473328627611</v>
      </c>
      <c r="D36" s="1">
        <f>'Résultats (2)'!K25</f>
        <v>5.5225064445766403</v>
      </c>
      <c r="E36" s="1">
        <f>'Résultats (2)'!L6</f>
        <v>3.9551746868820041</v>
      </c>
      <c r="G36" s="15">
        <f t="shared" si="17"/>
        <v>10</v>
      </c>
      <c r="H36">
        <f t="shared" si="12"/>
        <v>0</v>
      </c>
      <c r="I36">
        <f t="shared" si="13"/>
        <v>17</v>
      </c>
      <c r="J36">
        <f t="shared" si="14"/>
        <v>15</v>
      </c>
      <c r="K36">
        <f t="shared" si="15"/>
        <v>17</v>
      </c>
      <c r="M36" s="15">
        <f t="shared" si="16"/>
        <v>10</v>
      </c>
      <c r="N36" s="1">
        <f>H36/'Résultats (2)'!$B$28</f>
        <v>0</v>
      </c>
      <c r="O36" s="1">
        <f>I36/'Résultats (2)'!$B$28</f>
        <v>0.70833333333333337</v>
      </c>
      <c r="P36" s="1">
        <f>J36/'Résultats (2)'!$B$28</f>
        <v>0.625</v>
      </c>
      <c r="Q36" s="1">
        <f>K36/'Résultats (2)'!$B$28</f>
        <v>0.70833333333333337</v>
      </c>
      <c r="S36" s="15" t="str">
        <f>'Résultats (2)'!H8</f>
        <v>pmed6n</v>
      </c>
      <c r="T36" s="2">
        <f>'Résultats (2)'!I8</f>
        <v>12.474437627811861</v>
      </c>
      <c r="U36" s="2">
        <f>'Résultats (2)'!J8</f>
        <v>3.1441717791411041</v>
      </c>
      <c r="V36" s="2">
        <f>'Résultats (2)'!K8</f>
        <v>2.9652351738241309</v>
      </c>
      <c r="W36" s="2">
        <f>'Résultats (2)'!L8</f>
        <v>8.9851738241308787</v>
      </c>
    </row>
    <row r="37" spans="1:23" x14ac:dyDescent="0.25">
      <c r="A37" s="15">
        <f t="shared" si="18"/>
        <v>6</v>
      </c>
      <c r="B37" s="1">
        <f>'Résultats (2)'!I25</f>
        <v>17.459845330160618</v>
      </c>
      <c r="C37" s="1">
        <f>'Résultats (2)'!J4</f>
        <v>5.7903738089420962</v>
      </c>
      <c r="D37" s="1">
        <f>'Résultats (2)'!K20</f>
        <v>6.0625957539943087</v>
      </c>
      <c r="E37" s="1">
        <f>'Résultats (2)'!L4</f>
        <v>5.1795748839482041</v>
      </c>
      <c r="G37" s="15">
        <f t="shared" si="17"/>
        <v>12</v>
      </c>
      <c r="H37">
        <f t="shared" si="12"/>
        <v>0</v>
      </c>
      <c r="I37">
        <f t="shared" si="13"/>
        <v>20</v>
      </c>
      <c r="J37">
        <f t="shared" si="14"/>
        <v>16</v>
      </c>
      <c r="K37">
        <f t="shared" si="15"/>
        <v>22</v>
      </c>
      <c r="M37" s="15">
        <f t="shared" si="16"/>
        <v>12</v>
      </c>
      <c r="N37" s="1">
        <f>H37/'Résultats (2)'!$B$28</f>
        <v>0</v>
      </c>
      <c r="O37" s="1">
        <f>I37/'Résultats (2)'!$B$28</f>
        <v>0.83333333333333337</v>
      </c>
      <c r="P37" s="1">
        <f>J37/'Résultats (2)'!$B$28</f>
        <v>0.66666666666666663</v>
      </c>
      <c r="Q37" s="1">
        <f>K37/'Résultats (2)'!$B$28</f>
        <v>0.91666666666666663</v>
      </c>
      <c r="S37" s="15" t="str">
        <f>'Résultats (2)'!H9</f>
        <v>pmed7n</v>
      </c>
      <c r="T37" s="2">
        <f>'Résultats (2)'!I9</f>
        <v>19.534718522464924</v>
      </c>
      <c r="U37" s="2">
        <f>'Résultats (2)'!J9</f>
        <v>7.5830225537204754</v>
      </c>
      <c r="V37" s="2">
        <f>'Résultats (2)'!K9</f>
        <v>9.8739122713549996</v>
      </c>
      <c r="W37" s="2">
        <f>'Résultats (2)'!L9</f>
        <v>6.2866275972296215</v>
      </c>
    </row>
    <row r="38" spans="1:23" x14ac:dyDescent="0.25">
      <c r="A38" s="15">
        <f t="shared" si="18"/>
        <v>7</v>
      </c>
      <c r="B38" s="1">
        <f>'Résultats (2)'!I24</f>
        <v>18.382087396171904</v>
      </c>
      <c r="C38" s="1">
        <f>'Résultats (2)'!J25</f>
        <v>5.8596073765615708</v>
      </c>
      <c r="D38" s="1">
        <f>'Résultats (2)'!K5</f>
        <v>6.3529411764705879</v>
      </c>
      <c r="E38" s="1">
        <f>'Résultats (2)'!L19</f>
        <v>5.7184445830734036</v>
      </c>
      <c r="G38" s="15">
        <f t="shared" si="17"/>
        <v>14</v>
      </c>
      <c r="H38">
        <f t="shared" si="12"/>
        <v>3</v>
      </c>
      <c r="I38">
        <f t="shared" si="13"/>
        <v>23</v>
      </c>
      <c r="J38">
        <f t="shared" si="14"/>
        <v>18</v>
      </c>
      <c r="K38">
        <f t="shared" si="15"/>
        <v>24</v>
      </c>
      <c r="M38" s="15">
        <f t="shared" si="16"/>
        <v>14</v>
      </c>
      <c r="N38" s="1">
        <f>H38/'Résultats (2)'!$B$28</f>
        <v>0.125</v>
      </c>
      <c r="O38" s="1">
        <f>I38/'Résultats (2)'!$B$28</f>
        <v>0.95833333333333337</v>
      </c>
      <c r="P38" s="1">
        <f>J38/'Résultats (2)'!$B$28</f>
        <v>0.75</v>
      </c>
      <c r="Q38" s="1">
        <f>K38/'Résultats (2)'!$B$28</f>
        <v>1</v>
      </c>
      <c r="S38" s="15" t="str">
        <f>'Résultats (2)'!H10</f>
        <v>pmed8n</v>
      </c>
      <c r="T38" s="2">
        <f>'Résultats (2)'!I10</f>
        <v>29.898762654668165</v>
      </c>
      <c r="U38" s="2">
        <f>'Résultats (2)'!J10</f>
        <v>10.078740157480315</v>
      </c>
      <c r="V38" s="2">
        <f>'Résultats (2)'!K10</f>
        <v>12.260967379077616</v>
      </c>
      <c r="W38" s="2">
        <f>'Résultats (2)'!L10</f>
        <v>6.5016872890888644</v>
      </c>
    </row>
    <row r="39" spans="1:23" x14ac:dyDescent="0.25">
      <c r="A39" s="15">
        <f t="shared" si="18"/>
        <v>8</v>
      </c>
      <c r="B39" s="1">
        <f>'Résultats (2)'!I21</f>
        <v>19.431169133931693</v>
      </c>
      <c r="C39" s="1">
        <f>'Résultats (2)'!J20</f>
        <v>6.7410811993871746</v>
      </c>
      <c r="D39" s="1">
        <f>'Résultats (2)'!K24</f>
        <v>7.6802696521006384</v>
      </c>
      <c r="E39" s="1">
        <f>'Résultats (2)'!L9</f>
        <v>6.2866275972296215</v>
      </c>
      <c r="G39" s="15">
        <f t="shared" si="17"/>
        <v>16</v>
      </c>
      <c r="H39">
        <f t="shared" si="12"/>
        <v>5</v>
      </c>
      <c r="I39">
        <f t="shared" si="13"/>
        <v>24</v>
      </c>
      <c r="J39">
        <f t="shared" si="14"/>
        <v>21</v>
      </c>
      <c r="K39">
        <f t="shared" si="15"/>
        <v>24</v>
      </c>
      <c r="M39" s="15">
        <f t="shared" si="16"/>
        <v>16</v>
      </c>
      <c r="N39" s="1">
        <f>H39/'Résultats (2)'!$B$28</f>
        <v>0.20833333333333334</v>
      </c>
      <c r="O39" s="1">
        <f>I39/'Résultats (2)'!$B$28</f>
        <v>1</v>
      </c>
      <c r="P39" s="1">
        <f>J39/'Résultats (2)'!$B$28</f>
        <v>0.875</v>
      </c>
      <c r="Q39" s="1">
        <f>K39/'Résultats (2)'!$B$28</f>
        <v>1</v>
      </c>
      <c r="S39" s="15" t="str">
        <f>'Résultats (2)'!H11</f>
        <v>pmed9n</v>
      </c>
      <c r="T39" s="2">
        <f>'Résultats (2)'!I11</f>
        <v>38.149231894659842</v>
      </c>
      <c r="U39" s="2">
        <f>'Résultats (2)'!J11</f>
        <v>13.130943672275055</v>
      </c>
      <c r="V39" s="2">
        <f>'Résultats (2)'!K11</f>
        <v>18.141916605705926</v>
      </c>
      <c r="W39" s="2">
        <f>'Résultats (2)'!L11</f>
        <v>3.2918800292611556</v>
      </c>
    </row>
    <row r="40" spans="1:23" x14ac:dyDescent="0.25">
      <c r="A40" s="15">
        <f t="shared" si="18"/>
        <v>9</v>
      </c>
      <c r="B40" s="1">
        <f>'Résultats (2)'!I9</f>
        <v>19.534718522464924</v>
      </c>
      <c r="C40" s="1">
        <f>'Résultats (2)'!J26</f>
        <v>6.8194041088523187</v>
      </c>
      <c r="D40" s="1">
        <f>'Résultats (2)'!K14</f>
        <v>7.7027434428700641</v>
      </c>
      <c r="E40" s="1">
        <f>'Résultats (2)'!L10</f>
        <v>6.5016872890888644</v>
      </c>
      <c r="G40" s="15">
        <f t="shared" si="17"/>
        <v>18</v>
      </c>
      <c r="H40">
        <f t="shared" si="12"/>
        <v>7</v>
      </c>
      <c r="I40">
        <f t="shared" si="13"/>
        <v>24</v>
      </c>
      <c r="J40">
        <f t="shared" si="14"/>
        <v>21</v>
      </c>
      <c r="K40">
        <f t="shared" si="15"/>
        <v>24</v>
      </c>
      <c r="M40" s="15">
        <f t="shared" si="16"/>
        <v>18</v>
      </c>
      <c r="N40" s="1">
        <f>H40/'Résultats (2)'!$B$28</f>
        <v>0.29166666666666669</v>
      </c>
      <c r="O40" s="1">
        <f>I40/'Résultats (2)'!$B$28</f>
        <v>1</v>
      </c>
      <c r="P40" s="1">
        <f>J40/'Résultats (2)'!$B$28</f>
        <v>0.875</v>
      </c>
      <c r="Q40" s="1">
        <f>K40/'Résultats (2)'!$B$28</f>
        <v>1</v>
      </c>
      <c r="S40" s="15" t="str">
        <f>'Résultats (2)'!H12</f>
        <v>pmed10n</v>
      </c>
      <c r="T40" s="2">
        <f>'Résultats (2)'!I12</f>
        <v>58.08764940239044</v>
      </c>
      <c r="U40" s="2">
        <f>'Résultats (2)'!J12</f>
        <v>20.398406374501992</v>
      </c>
      <c r="V40" s="2">
        <f>'Résultats (2)'!K12</f>
        <v>29.800796812749002</v>
      </c>
      <c r="W40" s="2">
        <f>'Résultats (2)'!L12</f>
        <v>3.1872509960159361</v>
      </c>
    </row>
    <row r="41" spans="1:23" x14ac:dyDescent="0.25">
      <c r="A41" s="15">
        <f t="shared" si="18"/>
        <v>10</v>
      </c>
      <c r="B41" s="1">
        <f>'Résultats (2)'!I18</f>
        <v>19.874267752536078</v>
      </c>
      <c r="C41" s="1">
        <f>'Résultats (2)'!J24</f>
        <v>7.0542915613338142</v>
      </c>
      <c r="D41" s="1">
        <f>'Résultats (2)'!K4</f>
        <v>7.7204984119227955</v>
      </c>
      <c r="E41" s="1">
        <f>'Résultats (2)'!L22</f>
        <v>6.668109980515263</v>
      </c>
      <c r="G41" s="15">
        <f t="shared" si="17"/>
        <v>20</v>
      </c>
      <c r="H41">
        <f t="shared" si="12"/>
        <v>11</v>
      </c>
      <c r="I41">
        <f t="shared" si="13"/>
        <v>24</v>
      </c>
      <c r="J41">
        <f t="shared" si="14"/>
        <v>23</v>
      </c>
      <c r="K41">
        <f t="shared" si="15"/>
        <v>24</v>
      </c>
      <c r="M41" s="15">
        <f t="shared" si="16"/>
        <v>20</v>
      </c>
      <c r="N41" s="1">
        <f>H41/'Résultats (2)'!$B$28</f>
        <v>0.45833333333333331</v>
      </c>
      <c r="O41" s="1">
        <f>I41/'Résultats (2)'!$B$28</f>
        <v>1</v>
      </c>
      <c r="P41" s="1">
        <f>J41/'Résultats (2)'!$B$28</f>
        <v>0.95833333333333337</v>
      </c>
      <c r="Q41" s="1">
        <f>K41/'Résultats (2)'!$B$28</f>
        <v>1</v>
      </c>
      <c r="S41" s="15" t="str">
        <f>'Résultats (2)'!H13</f>
        <v>pmed11n</v>
      </c>
      <c r="T41" s="2">
        <f>'Résultats (2)'!I13</f>
        <v>13.877338877338877</v>
      </c>
      <c r="U41" s="2">
        <f>'Résultats (2)'!J13</f>
        <v>4.2229729729729728</v>
      </c>
      <c r="V41" s="2">
        <f>'Résultats (2)'!K13</f>
        <v>4.8206860706860706</v>
      </c>
      <c r="W41" s="2">
        <f>'Résultats (2)'!L13</f>
        <v>8.6148648648648649</v>
      </c>
    </row>
    <row r="42" spans="1:23" x14ac:dyDescent="0.25">
      <c r="A42" s="15">
        <f t="shared" si="18"/>
        <v>11</v>
      </c>
      <c r="B42" s="1">
        <f>'Résultats (2)'!I5</f>
        <v>21.294117647058826</v>
      </c>
      <c r="C42" s="1">
        <f>'Résultats (2)'!J6</f>
        <v>7.3500329597890577</v>
      </c>
      <c r="D42" s="1">
        <f>'Résultats (2)'!K18</f>
        <v>7.8582654664952134</v>
      </c>
      <c r="E42" s="1">
        <f>'Résultats (2)'!L15</f>
        <v>6.881572930955647</v>
      </c>
      <c r="G42" s="15">
        <f t="shared" si="17"/>
        <v>22</v>
      </c>
      <c r="H42">
        <f t="shared" si="12"/>
        <v>13</v>
      </c>
      <c r="I42">
        <f t="shared" si="13"/>
        <v>24</v>
      </c>
      <c r="J42">
        <f t="shared" si="14"/>
        <v>24</v>
      </c>
      <c r="K42">
        <f t="shared" si="15"/>
        <v>24</v>
      </c>
      <c r="M42" s="15">
        <f t="shared" si="16"/>
        <v>22</v>
      </c>
      <c r="N42" s="1">
        <f>H42/'Résultats (2)'!$B$28</f>
        <v>0.54166666666666663</v>
      </c>
      <c r="O42" s="1">
        <f>I42/'Résultats (2)'!$B$28</f>
        <v>1</v>
      </c>
      <c r="P42" s="1">
        <f>J42/'Résultats (2)'!$B$28</f>
        <v>1</v>
      </c>
      <c r="Q42" s="1">
        <f>K42/'Résultats (2)'!$B$28</f>
        <v>1</v>
      </c>
      <c r="S42" s="15" t="str">
        <f>'Résultats (2)'!H14</f>
        <v>pmed12n</v>
      </c>
      <c r="T42" s="2">
        <f>'Résultats (2)'!I14</f>
        <v>23.771480253240881</v>
      </c>
      <c r="U42" s="2">
        <f>'Résultats (2)'!J14</f>
        <v>7.808260476334036</v>
      </c>
      <c r="V42" s="2">
        <f>'Résultats (2)'!K14</f>
        <v>7.7027434428700641</v>
      </c>
      <c r="W42" s="2">
        <f>'Résultats (2)'!L14</f>
        <v>10.77781127524872</v>
      </c>
    </row>
    <row r="43" spans="1:23" x14ac:dyDescent="0.25">
      <c r="A43" s="15">
        <f t="shared" si="18"/>
        <v>12</v>
      </c>
      <c r="B43" s="1">
        <f>'Résultats (2)'!I26</f>
        <v>21.458535011293968</v>
      </c>
      <c r="C43" s="1">
        <f>'Résultats (2)'!J18</f>
        <v>7.4439205600800111</v>
      </c>
      <c r="D43" s="1">
        <f>'Résultats (2)'!K21</f>
        <v>8.287679216691922</v>
      </c>
      <c r="E43" s="1">
        <f>'Résultats (2)'!L5</f>
        <v>7.4352941176470591</v>
      </c>
      <c r="G43" s="15">
        <f t="shared" si="17"/>
        <v>24</v>
      </c>
      <c r="H43">
        <f t="shared" si="12"/>
        <v>15</v>
      </c>
      <c r="I43">
        <f t="shared" si="13"/>
        <v>24</v>
      </c>
      <c r="J43">
        <f t="shared" si="14"/>
        <v>24</v>
      </c>
      <c r="K43">
        <f t="shared" si="15"/>
        <v>24</v>
      </c>
      <c r="M43" s="15">
        <f t="shared" si="16"/>
        <v>24</v>
      </c>
      <c r="N43" s="1">
        <f>H43/'Résultats (2)'!$B$28</f>
        <v>0.625</v>
      </c>
      <c r="O43" s="1">
        <f>I43/'Résultats (2)'!$B$28</f>
        <v>1</v>
      </c>
      <c r="P43" s="1">
        <f>J43/'Résultats (2)'!$B$28</f>
        <v>1</v>
      </c>
      <c r="Q43" s="1">
        <f>K43/'Résultats (2)'!$B$28</f>
        <v>1</v>
      </c>
      <c r="S43" s="15" t="str">
        <f>'Résultats (2)'!H15</f>
        <v>pmed13n</v>
      </c>
      <c r="T43" s="2">
        <f>'Résultats (2)'!I15</f>
        <v>28.989483310470966</v>
      </c>
      <c r="U43" s="2">
        <f>'Résultats (2)'!J15</f>
        <v>11.294010059442158</v>
      </c>
      <c r="V43" s="2">
        <f>'Résultats (2)'!K15</f>
        <v>14.106081390032008</v>
      </c>
      <c r="W43" s="2">
        <f>'Résultats (2)'!L15</f>
        <v>6.881572930955647</v>
      </c>
    </row>
    <row r="44" spans="1:23" x14ac:dyDescent="0.25">
      <c r="A44" s="15">
        <f t="shared" si="18"/>
        <v>13</v>
      </c>
      <c r="B44" s="1">
        <f>'Résultats (2)'!I4</f>
        <v>22.941607622770587</v>
      </c>
      <c r="C44" s="1">
        <f>'Résultats (2)'!J9</f>
        <v>7.5830225537204754</v>
      </c>
      <c r="D44" s="1">
        <f>'Résultats (2)'!K26</f>
        <v>9.0997095837366899</v>
      </c>
      <c r="E44" s="1">
        <f>'Résultats (2)'!L27</f>
        <v>7.98743346379971</v>
      </c>
      <c r="G44" s="15">
        <f t="shared" si="17"/>
        <v>26</v>
      </c>
      <c r="H44">
        <f t="shared" si="12"/>
        <v>16</v>
      </c>
      <c r="I44">
        <f t="shared" si="13"/>
        <v>24</v>
      </c>
      <c r="J44">
        <f t="shared" si="14"/>
        <v>24</v>
      </c>
      <c r="K44">
        <f t="shared" si="15"/>
        <v>24</v>
      </c>
      <c r="M44" s="15">
        <f t="shared" si="16"/>
        <v>26</v>
      </c>
      <c r="N44" s="1">
        <f>H44/'Résultats (2)'!$B$28</f>
        <v>0.66666666666666663</v>
      </c>
      <c r="O44" s="1">
        <f>I44/'Résultats (2)'!$B$28</f>
        <v>1</v>
      </c>
      <c r="P44" s="1">
        <f>J44/'Résultats (2)'!$B$28</f>
        <v>1</v>
      </c>
      <c r="Q44" s="1">
        <f>K44/'Résultats (2)'!$B$28</f>
        <v>1</v>
      </c>
      <c r="S44" s="15" t="str">
        <f>'Résultats (2)'!H16</f>
        <v>pmed14n</v>
      </c>
      <c r="T44" s="2">
        <f>'Résultats (2)'!I16</f>
        <v>39.319407008086252</v>
      </c>
      <c r="U44" s="2">
        <f>'Résultats (2)'!J16</f>
        <v>15.80188679245283</v>
      </c>
      <c r="V44" s="2">
        <f>'Résultats (2)'!K16</f>
        <v>14.791105121293802</v>
      </c>
      <c r="W44" s="2">
        <f>'Résultats (2)'!L16</f>
        <v>3.8746630727762805</v>
      </c>
    </row>
    <row r="45" spans="1:23" x14ac:dyDescent="0.25">
      <c r="A45" s="15">
        <f t="shared" si="18"/>
        <v>14</v>
      </c>
      <c r="B45" s="1">
        <f>'Résultats (2)'!I14</f>
        <v>23.771480253240881</v>
      </c>
      <c r="C45" s="1">
        <f>'Résultats (2)'!J14</f>
        <v>7.808260476334036</v>
      </c>
      <c r="D45" s="1">
        <f>'Résultats (2)'!K9</f>
        <v>9.8739122713549996</v>
      </c>
      <c r="E45" s="1">
        <f>'Résultats (2)'!L13</f>
        <v>8.6148648648648649</v>
      </c>
      <c r="G45" s="15">
        <f t="shared" si="17"/>
        <v>28</v>
      </c>
      <c r="H45">
        <f t="shared" si="12"/>
        <v>16</v>
      </c>
      <c r="I45">
        <f t="shared" si="13"/>
        <v>24</v>
      </c>
      <c r="J45">
        <f t="shared" si="14"/>
        <v>24</v>
      </c>
      <c r="K45">
        <f t="shared" si="15"/>
        <v>24</v>
      </c>
      <c r="M45" s="15">
        <f t="shared" si="16"/>
        <v>28</v>
      </c>
      <c r="N45" s="1">
        <f>H45/'Résultats (2)'!$B$28</f>
        <v>0.66666666666666663</v>
      </c>
      <c r="O45" s="1">
        <f>I45/'Résultats (2)'!$B$28</f>
        <v>1</v>
      </c>
      <c r="P45" s="1">
        <f>J45/'Résultats (2)'!$B$28</f>
        <v>1</v>
      </c>
      <c r="Q45" s="1">
        <f>K45/'Résultats (2)'!$B$28</f>
        <v>1</v>
      </c>
      <c r="S45" s="15" t="str">
        <f>'Résultats (2)'!H17</f>
        <v>pmed16n</v>
      </c>
      <c r="T45" s="2">
        <f>'Résultats (2)'!I17</f>
        <v>12.680715510904189</v>
      </c>
      <c r="U45" s="2">
        <f>'Résultats (2)'!J17</f>
        <v>3.9696152903700073</v>
      </c>
      <c r="V45" s="2">
        <f>'Résultats (2)'!K17</f>
        <v>4.4596912521440828</v>
      </c>
      <c r="W45" s="2">
        <f>'Résultats (2)'!L17</f>
        <v>9.6054888507718683</v>
      </c>
    </row>
    <row r="46" spans="1:23" x14ac:dyDescent="0.25">
      <c r="A46" s="15">
        <f t="shared" si="18"/>
        <v>15</v>
      </c>
      <c r="B46" s="1">
        <f>'Résultats (2)'!I27</f>
        <v>24.997591241383272</v>
      </c>
      <c r="C46" s="1">
        <f>'Résultats (2)'!J21</f>
        <v>8.2060846252476978</v>
      </c>
      <c r="D46" s="1">
        <f>'Résultats (2)'!K27</f>
        <v>10.635548228029149</v>
      </c>
      <c r="E46" s="1">
        <f>'Résultats (2)'!L8</f>
        <v>8.9851738241308787</v>
      </c>
      <c r="G46" s="15">
        <f t="shared" si="17"/>
        <v>30</v>
      </c>
      <c r="H46">
        <f t="shared" si="12"/>
        <v>19</v>
      </c>
      <c r="I46">
        <f t="shared" si="13"/>
        <v>24</v>
      </c>
      <c r="J46">
        <f t="shared" si="14"/>
        <v>24</v>
      </c>
      <c r="K46">
        <f t="shared" si="15"/>
        <v>24</v>
      </c>
      <c r="M46" s="15">
        <f t="shared" si="16"/>
        <v>30</v>
      </c>
      <c r="N46" s="1">
        <f>H46/'Résultats (2)'!$B$28</f>
        <v>0.79166666666666663</v>
      </c>
      <c r="O46" s="1">
        <f>I46/'Résultats (2)'!$B$28</f>
        <v>1</v>
      </c>
      <c r="P46" s="1">
        <f>J46/'Résultats (2)'!$B$28</f>
        <v>1</v>
      </c>
      <c r="Q46" s="1">
        <f>K46/'Résultats (2)'!$B$28</f>
        <v>1</v>
      </c>
      <c r="S46" s="15" t="str">
        <f>'Résultats (2)'!H18</f>
        <v>pmed17n</v>
      </c>
      <c r="T46" s="2">
        <f>'Résultats (2)'!I18</f>
        <v>19.874267752536078</v>
      </c>
      <c r="U46" s="2">
        <f>'Résultats (2)'!J18</f>
        <v>7.4439205600800111</v>
      </c>
      <c r="V46" s="2">
        <f>'Résultats (2)'!K18</f>
        <v>7.8582654664952134</v>
      </c>
      <c r="W46" s="2">
        <f>'Résultats (2)'!L18</f>
        <v>11.758822688955565</v>
      </c>
    </row>
    <row r="47" spans="1:23" x14ac:dyDescent="0.25">
      <c r="A47" s="15">
        <f t="shared" si="18"/>
        <v>16</v>
      </c>
      <c r="B47" s="1">
        <f>'Résultats (2)'!I15</f>
        <v>28.989483310470966</v>
      </c>
      <c r="C47" s="1">
        <f>'Résultats (2)'!J27</f>
        <v>8.3639660516043062</v>
      </c>
      <c r="D47" s="1">
        <f>'Résultats (2)'!K10</f>
        <v>12.260967379077616</v>
      </c>
      <c r="E47" s="1">
        <f>'Résultats (2)'!L17</f>
        <v>9.6054888507718683</v>
      </c>
      <c r="G47" s="15">
        <f t="shared" si="17"/>
        <v>32</v>
      </c>
      <c r="H47">
        <f t="shared" si="12"/>
        <v>21</v>
      </c>
      <c r="I47">
        <f t="shared" si="13"/>
        <v>24</v>
      </c>
      <c r="J47">
        <f t="shared" si="14"/>
        <v>24</v>
      </c>
      <c r="K47">
        <f t="shared" si="15"/>
        <v>24</v>
      </c>
      <c r="M47" s="15">
        <f t="shared" si="16"/>
        <v>32</v>
      </c>
      <c r="N47" s="1">
        <f>H47/'Résultats (2)'!$B$28</f>
        <v>0.875</v>
      </c>
      <c r="O47" s="1">
        <f>I47/'Résultats (2)'!$B$28</f>
        <v>1</v>
      </c>
      <c r="P47" s="1">
        <f>J47/'Résultats (2)'!$B$28</f>
        <v>1</v>
      </c>
      <c r="Q47" s="1">
        <f>K47/'Résultats (2)'!$B$28</f>
        <v>1</v>
      </c>
      <c r="S47" s="15" t="str">
        <f>'Résultats (2)'!H19</f>
        <v>pmed18n</v>
      </c>
      <c r="T47" s="2">
        <f>'Résultats (2)'!I19</f>
        <v>29.798294863797047</v>
      </c>
      <c r="U47" s="2">
        <f>'Résultats (2)'!J19</f>
        <v>12.538989394884592</v>
      </c>
      <c r="V47" s="2">
        <f>'Résultats (2)'!K19</f>
        <v>13.245997088791849</v>
      </c>
      <c r="W47" s="2">
        <f>'Résultats (2)'!L19</f>
        <v>5.7184445830734036</v>
      </c>
    </row>
    <row r="48" spans="1:23" x14ac:dyDescent="0.25">
      <c r="A48" s="15">
        <f t="shared" si="18"/>
        <v>17</v>
      </c>
      <c r="B48" s="1">
        <f>'Résultats (2)'!I19</f>
        <v>29.798294863797047</v>
      </c>
      <c r="C48" s="1">
        <f>'Résultats (2)'!J10</f>
        <v>10.078740157480315</v>
      </c>
      <c r="D48" s="1">
        <f>'Résultats (2)'!K19</f>
        <v>13.245997088791849</v>
      </c>
      <c r="E48" s="1">
        <f>'Résultats (2)'!L23</f>
        <v>10.325703337702935</v>
      </c>
      <c r="G48" s="15">
        <f t="shared" si="17"/>
        <v>34</v>
      </c>
      <c r="H48">
        <f t="shared" si="12"/>
        <v>21</v>
      </c>
      <c r="I48">
        <f t="shared" si="13"/>
        <v>24</v>
      </c>
      <c r="J48">
        <f t="shared" si="14"/>
        <v>24</v>
      </c>
      <c r="K48">
        <f t="shared" si="15"/>
        <v>24</v>
      </c>
      <c r="M48" s="15">
        <f t="shared" si="16"/>
        <v>34</v>
      </c>
      <c r="N48" s="1">
        <f>H48/'Résultats (2)'!$B$28</f>
        <v>0.875</v>
      </c>
      <c r="O48" s="1">
        <f>I48/'Résultats (2)'!$B$28</f>
        <v>1</v>
      </c>
      <c r="P48" s="1">
        <f>J48/'Résultats (2)'!$B$28</f>
        <v>1</v>
      </c>
      <c r="Q48" s="1">
        <f>K48/'Résultats (2)'!$B$28</f>
        <v>1</v>
      </c>
      <c r="S48" s="15" t="str">
        <f>'Résultats (2)'!H20</f>
        <v>pmed21n</v>
      </c>
      <c r="T48" s="2">
        <f>'Résultats (2)'!I20</f>
        <v>16.46968702123003</v>
      </c>
      <c r="U48" s="2">
        <f>'Résultats (2)'!J20</f>
        <v>6.7410811993871746</v>
      </c>
      <c r="V48" s="2">
        <f>'Résultats (2)'!K20</f>
        <v>6.0625957539943087</v>
      </c>
      <c r="W48" s="2">
        <f>'Résultats (2)'!L20</f>
        <v>13.580652221492667</v>
      </c>
    </row>
    <row r="49" spans="1:23" x14ac:dyDescent="0.25">
      <c r="A49" s="15">
        <f t="shared" si="18"/>
        <v>18</v>
      </c>
      <c r="B49" s="1">
        <f>'Résultats (2)'!I10</f>
        <v>29.898762654668165</v>
      </c>
      <c r="C49" s="1">
        <f>'Résultats (2)'!J7</f>
        <v>10.553505535055351</v>
      </c>
      <c r="D49" s="1">
        <f>'Résultats (2)'!K15</f>
        <v>14.106081390032008</v>
      </c>
      <c r="E49" s="1">
        <f>'Résultats (2)'!L14</f>
        <v>10.77781127524872</v>
      </c>
      <c r="G49" s="15">
        <f t="shared" si="17"/>
        <v>36</v>
      </c>
      <c r="H49">
        <f t="shared" si="12"/>
        <v>21</v>
      </c>
      <c r="I49">
        <f t="shared" si="13"/>
        <v>24</v>
      </c>
      <c r="J49">
        <f t="shared" si="14"/>
        <v>24</v>
      </c>
      <c r="K49">
        <f t="shared" si="15"/>
        <v>24</v>
      </c>
      <c r="M49" s="15">
        <f t="shared" si="16"/>
        <v>36</v>
      </c>
      <c r="N49" s="1">
        <f>H49/'Résultats (2)'!$B$28</f>
        <v>0.875</v>
      </c>
      <c r="O49" s="1">
        <f>I49/'Résultats (2)'!$B$28</f>
        <v>1</v>
      </c>
      <c r="P49" s="1">
        <f>J49/'Résultats (2)'!$B$28</f>
        <v>1</v>
      </c>
      <c r="Q49" s="1">
        <f>K49/'Résultats (2)'!$B$28</f>
        <v>1</v>
      </c>
      <c r="S49" s="15" t="str">
        <f>'Résultats (2)'!H21</f>
        <v>pmed22n</v>
      </c>
      <c r="T49" s="2">
        <f>'Résultats (2)'!I21</f>
        <v>19.431169133931693</v>
      </c>
      <c r="U49" s="2">
        <f>'Résultats (2)'!J21</f>
        <v>8.2060846252476978</v>
      </c>
      <c r="V49" s="2">
        <f>'Résultats (2)'!K21</f>
        <v>8.287679216691922</v>
      </c>
      <c r="W49" s="2">
        <f>'Résultats (2)'!L21</f>
        <v>12.70544352488635</v>
      </c>
    </row>
    <row r="50" spans="1:23" x14ac:dyDescent="0.25">
      <c r="A50" s="15">
        <f t="shared" si="18"/>
        <v>19</v>
      </c>
      <c r="B50" s="1">
        <f>'Résultats (2)'!I22</f>
        <v>31.392076206971204</v>
      </c>
      <c r="C50" s="1">
        <f>'Résultats (2)'!J15</f>
        <v>11.294010059442158</v>
      </c>
      <c r="D50" s="1">
        <f>'Résultats (2)'!K16</f>
        <v>14.791105121293802</v>
      </c>
      <c r="E50" s="1">
        <f>'Résultats (2)'!L24</f>
        <v>11.412062116287467</v>
      </c>
      <c r="G50" s="15">
        <f t="shared" si="17"/>
        <v>38</v>
      </c>
      <c r="H50">
        <f t="shared" si="12"/>
        <v>21</v>
      </c>
      <c r="I50">
        <f t="shared" si="13"/>
        <v>24</v>
      </c>
      <c r="J50">
        <f t="shared" si="14"/>
        <v>24</v>
      </c>
      <c r="K50">
        <f t="shared" si="15"/>
        <v>24</v>
      </c>
      <c r="M50" s="15">
        <f t="shared" si="16"/>
        <v>38</v>
      </c>
      <c r="N50" s="1">
        <f>H50/'Résultats (2)'!$B$28</f>
        <v>0.875</v>
      </c>
      <c r="O50" s="1">
        <f>I50/'Résultats (2)'!$B$28</f>
        <v>1</v>
      </c>
      <c r="P50" s="1">
        <f>J50/'Résultats (2)'!$B$28</f>
        <v>1</v>
      </c>
      <c r="Q50" s="1">
        <f>K50/'Résultats (2)'!$B$28</f>
        <v>1</v>
      </c>
      <c r="S50" s="15" t="str">
        <f>'Résultats (2)'!H22</f>
        <v>pmed23n</v>
      </c>
      <c r="T50" s="2">
        <f>'Résultats (2)'!I22</f>
        <v>31.392076206971204</v>
      </c>
      <c r="U50" s="2">
        <f>'Résultats (2)'!J22</f>
        <v>13.076423468283178</v>
      </c>
      <c r="V50" s="2">
        <f>'Résultats (2)'!K22</f>
        <v>15.479541026196147</v>
      </c>
      <c r="W50" s="2">
        <f>'Résultats (2)'!L22</f>
        <v>6.668109980515263</v>
      </c>
    </row>
    <row r="51" spans="1:23" x14ac:dyDescent="0.25">
      <c r="A51" s="15">
        <f t="shared" si="18"/>
        <v>20</v>
      </c>
      <c r="B51" s="1">
        <f>'Résultats (2)'!I6</f>
        <v>31.839156229400135</v>
      </c>
      <c r="C51" s="1">
        <f>'Résultats (2)'!J19</f>
        <v>12.538989394884592</v>
      </c>
      <c r="D51" s="1">
        <f>'Résultats (2)'!K22</f>
        <v>15.479541026196147</v>
      </c>
      <c r="E51" s="1">
        <f>'Résultats (2)'!L18</f>
        <v>11.758822688955565</v>
      </c>
      <c r="G51" s="15">
        <f t="shared" si="17"/>
        <v>40</v>
      </c>
      <c r="H51">
        <f t="shared" si="12"/>
        <v>23</v>
      </c>
      <c r="I51">
        <f t="shared" si="13"/>
        <v>24</v>
      </c>
      <c r="J51">
        <f t="shared" si="14"/>
        <v>24</v>
      </c>
      <c r="K51">
        <f t="shared" si="15"/>
        <v>24</v>
      </c>
      <c r="M51" s="15">
        <f t="shared" si="16"/>
        <v>40</v>
      </c>
      <c r="N51" s="1">
        <f>H51/'Résultats (2)'!$B$28</f>
        <v>0.95833333333333337</v>
      </c>
      <c r="O51" s="1">
        <f>I51/'Résultats (2)'!$B$28</f>
        <v>1</v>
      </c>
      <c r="P51" s="1">
        <f>J51/'Résultats (2)'!$B$28</f>
        <v>1</v>
      </c>
      <c r="Q51" s="1">
        <f>K51/'Résultats (2)'!$B$28</f>
        <v>1</v>
      </c>
      <c r="S51" s="15" t="str">
        <f>'Résultats (2)'!H23</f>
        <v>pmed26n</v>
      </c>
      <c r="T51" s="2">
        <f>'Résultats (2)'!I23</f>
        <v>14.399515982656045</v>
      </c>
      <c r="U51" s="2">
        <f>'Résultats (2)'!J23</f>
        <v>5.0418473328627611</v>
      </c>
      <c r="V51" s="2">
        <f>'Résultats (2)'!K23</f>
        <v>5.2435212261772719</v>
      </c>
      <c r="W51" s="2">
        <f>'Résultats (2)'!L23</f>
        <v>10.325703337702935</v>
      </c>
    </row>
    <row r="52" spans="1:23" x14ac:dyDescent="0.25">
      <c r="A52" s="15">
        <f t="shared" si="18"/>
        <v>21</v>
      </c>
      <c r="B52" s="1">
        <f>'Résultats (2)'!I11</f>
        <v>38.149231894659842</v>
      </c>
      <c r="C52" s="1">
        <f>'Résultats (2)'!J22</f>
        <v>13.076423468283178</v>
      </c>
      <c r="D52" s="1">
        <f>'Résultats (2)'!K11</f>
        <v>18.141916605705926</v>
      </c>
      <c r="E52" s="1">
        <f>'Résultats (2)'!L25</f>
        <v>11.976997818758676</v>
      </c>
      <c r="G52" s="15">
        <f t="shared" si="17"/>
        <v>42</v>
      </c>
      <c r="H52">
        <f t="shared" si="12"/>
        <v>23</v>
      </c>
      <c r="I52">
        <f t="shared" si="13"/>
        <v>24</v>
      </c>
      <c r="J52">
        <f t="shared" si="14"/>
        <v>24</v>
      </c>
      <c r="K52">
        <f t="shared" si="15"/>
        <v>24</v>
      </c>
      <c r="M52" s="15">
        <f t="shared" si="16"/>
        <v>42</v>
      </c>
      <c r="N52" s="1">
        <f>H52/'Résultats (2)'!$B$28</f>
        <v>0.95833333333333337</v>
      </c>
      <c r="O52" s="1">
        <f>I52/'Résultats (2)'!$B$28</f>
        <v>1</v>
      </c>
      <c r="P52" s="1">
        <f>J52/'Résultats (2)'!$B$28</f>
        <v>1</v>
      </c>
      <c r="Q52" s="1">
        <f>K52/'Résultats (2)'!$B$28</f>
        <v>1</v>
      </c>
      <c r="S52" s="15" t="str">
        <f>'Résultats (2)'!H24</f>
        <v>pmed27n</v>
      </c>
      <c r="T52" s="2">
        <f>'Résultats (2)'!I24</f>
        <v>18.382087396171904</v>
      </c>
      <c r="U52" s="2">
        <f>'Résultats (2)'!J24</f>
        <v>7.0542915613338142</v>
      </c>
      <c r="V52" s="2">
        <f>'Résultats (2)'!K24</f>
        <v>7.6802696521006384</v>
      </c>
      <c r="W52" s="2">
        <f>'Résultats (2)'!L24</f>
        <v>11.412062116287467</v>
      </c>
    </row>
    <row r="53" spans="1:23" x14ac:dyDescent="0.25">
      <c r="A53" s="15">
        <f t="shared" si="18"/>
        <v>22</v>
      </c>
      <c r="B53" s="1">
        <f>'Résultats (2)'!I16</f>
        <v>39.319407008086252</v>
      </c>
      <c r="C53" s="1">
        <f>'Résultats (2)'!J11</f>
        <v>13.130943672275055</v>
      </c>
      <c r="D53" s="1">
        <f>'Résultats (2)'!K6</f>
        <v>18.655240606460119</v>
      </c>
      <c r="E53" s="1">
        <f>'Résultats (2)'!L21</f>
        <v>12.70544352488635</v>
      </c>
      <c r="G53" s="15">
        <f t="shared" si="17"/>
        <v>44</v>
      </c>
      <c r="H53">
        <f t="shared" si="12"/>
        <v>24</v>
      </c>
      <c r="I53">
        <f t="shared" si="13"/>
        <v>24</v>
      </c>
      <c r="J53">
        <f t="shared" si="14"/>
        <v>24</v>
      </c>
      <c r="K53">
        <f t="shared" si="15"/>
        <v>24</v>
      </c>
      <c r="M53" s="15">
        <f t="shared" si="16"/>
        <v>44</v>
      </c>
      <c r="N53" s="1">
        <f>H53/'Résultats (2)'!$B$28</f>
        <v>1</v>
      </c>
      <c r="O53" s="1">
        <f>I53/'Résultats (2)'!$B$28</f>
        <v>1</v>
      </c>
      <c r="P53" s="1">
        <f>J53/'Résultats (2)'!$B$28</f>
        <v>1</v>
      </c>
      <c r="Q53" s="1">
        <f>K53/'Résultats (2)'!$B$28</f>
        <v>1</v>
      </c>
      <c r="S53" s="15" t="str">
        <f>'Résultats (2)'!H25</f>
        <v>pmed31n</v>
      </c>
      <c r="T53" s="2">
        <f>'Résultats (2)'!I25</f>
        <v>17.459845330160618</v>
      </c>
      <c r="U53" s="2">
        <f>'Résultats (2)'!J25</f>
        <v>5.8596073765615708</v>
      </c>
      <c r="V53" s="2">
        <f>'Résultats (2)'!K25</f>
        <v>5.5225064445766403</v>
      </c>
      <c r="W53" s="2">
        <f>'Résultats (2)'!L25</f>
        <v>11.976997818758676</v>
      </c>
    </row>
    <row r="54" spans="1:23" x14ac:dyDescent="0.25">
      <c r="A54" s="15">
        <f t="shared" si="18"/>
        <v>23</v>
      </c>
      <c r="B54" s="1">
        <f>'Résultats (2)'!I7</f>
        <v>42.952029520295206</v>
      </c>
      <c r="C54" s="1">
        <f>'Résultats (2)'!J16</f>
        <v>15.80188679245283</v>
      </c>
      <c r="D54" s="1">
        <f>'Résultats (2)'!K7</f>
        <v>21.254612546125461</v>
      </c>
      <c r="E54" s="1">
        <f>'Résultats (2)'!L26</f>
        <v>13.412928901796278</v>
      </c>
      <c r="G54" s="15">
        <f t="shared" si="17"/>
        <v>46</v>
      </c>
      <c r="H54">
        <f t="shared" si="12"/>
        <v>24</v>
      </c>
      <c r="I54">
        <f t="shared" si="13"/>
        <v>24</v>
      </c>
      <c r="J54">
        <f t="shared" si="14"/>
        <v>24</v>
      </c>
      <c r="K54">
        <f t="shared" si="15"/>
        <v>24</v>
      </c>
      <c r="M54" s="15">
        <f t="shared" si="16"/>
        <v>46</v>
      </c>
      <c r="N54" s="1">
        <f>H54/'Résultats (2)'!$B$28</f>
        <v>1</v>
      </c>
      <c r="O54" s="1">
        <f>I54/'Résultats (2)'!$B$28</f>
        <v>1</v>
      </c>
      <c r="P54" s="1">
        <f>J54/'Résultats (2)'!$B$28</f>
        <v>1</v>
      </c>
      <c r="Q54" s="1">
        <f>K54/'Résultats (2)'!$B$28</f>
        <v>1</v>
      </c>
      <c r="S54" s="15" t="str">
        <f>'Résultats (2)'!H26</f>
        <v>pmed32n</v>
      </c>
      <c r="T54" s="2">
        <f>'Résultats (2)'!I26</f>
        <v>21.458535011293968</v>
      </c>
      <c r="U54" s="2">
        <f>'Résultats (2)'!J26</f>
        <v>6.8194041088523187</v>
      </c>
      <c r="V54" s="2">
        <f>'Résultats (2)'!K26</f>
        <v>9.0997095837366899</v>
      </c>
      <c r="W54" s="2">
        <f>'Résultats (2)'!L26</f>
        <v>13.412928901796278</v>
      </c>
    </row>
    <row r="55" spans="1:23" x14ac:dyDescent="0.25">
      <c r="A55" s="15">
        <f t="shared" si="18"/>
        <v>24</v>
      </c>
      <c r="B55" s="1">
        <f>'Résultats (2)'!I12</f>
        <v>58.08764940239044</v>
      </c>
      <c r="C55" s="1">
        <f>'Résultats (2)'!J12</f>
        <v>20.398406374501992</v>
      </c>
      <c r="D55" s="1">
        <f>'Résultats (2)'!K12</f>
        <v>29.800796812749002</v>
      </c>
      <c r="E55" s="1">
        <f>'Résultats (2)'!L20</f>
        <v>13.580652221492667</v>
      </c>
      <c r="G55" s="15">
        <f t="shared" si="17"/>
        <v>48</v>
      </c>
      <c r="H55">
        <f t="shared" si="12"/>
        <v>24</v>
      </c>
      <c r="I55">
        <f t="shared" si="13"/>
        <v>24</v>
      </c>
      <c r="J55">
        <f t="shared" si="14"/>
        <v>24</v>
      </c>
      <c r="K55">
        <f t="shared" si="15"/>
        <v>24</v>
      </c>
      <c r="M55" s="15">
        <f t="shared" ref="M55:M61" si="19">G55</f>
        <v>48</v>
      </c>
      <c r="N55" s="1">
        <f>H55/'Résultats (2)'!$B$28</f>
        <v>1</v>
      </c>
      <c r="O55" s="1">
        <f>I55/'Résultats (2)'!$B$28</f>
        <v>1</v>
      </c>
      <c r="P55" s="1">
        <f>J55/'Résultats (2)'!$B$28</f>
        <v>1</v>
      </c>
      <c r="Q55" s="1">
        <f>K55/'Résultats (2)'!$B$28</f>
        <v>1</v>
      </c>
    </row>
    <row r="56" spans="1:23" x14ac:dyDescent="0.25">
      <c r="G56" s="15">
        <f t="shared" si="17"/>
        <v>50</v>
      </c>
      <c r="H56">
        <f t="shared" si="12"/>
        <v>24</v>
      </c>
      <c r="I56">
        <f t="shared" si="13"/>
        <v>24</v>
      </c>
      <c r="J56">
        <f t="shared" si="14"/>
        <v>24</v>
      </c>
      <c r="K56">
        <f t="shared" si="15"/>
        <v>24</v>
      </c>
      <c r="M56" s="15">
        <f t="shared" si="19"/>
        <v>50</v>
      </c>
      <c r="N56" s="1">
        <f>H56/'Résultats (2)'!$B$28</f>
        <v>1</v>
      </c>
      <c r="O56" s="1">
        <f>I56/'Résultats (2)'!$B$28</f>
        <v>1</v>
      </c>
      <c r="P56" s="1">
        <f>J56/'Résultats (2)'!$B$28</f>
        <v>1</v>
      </c>
      <c r="Q56" s="1">
        <f>K56/'Résultats (2)'!$B$28</f>
        <v>1</v>
      </c>
    </row>
    <row r="57" spans="1:23" x14ac:dyDescent="0.25">
      <c r="G57" s="15">
        <f t="shared" si="17"/>
        <v>52</v>
      </c>
      <c r="H57">
        <f t="shared" si="12"/>
        <v>24</v>
      </c>
      <c r="I57">
        <f t="shared" si="13"/>
        <v>24</v>
      </c>
      <c r="J57">
        <f t="shared" si="14"/>
        <v>24</v>
      </c>
      <c r="K57">
        <f t="shared" si="15"/>
        <v>24</v>
      </c>
      <c r="M57" s="15">
        <f t="shared" si="19"/>
        <v>52</v>
      </c>
      <c r="N57" s="1">
        <f>H57/'Résultats (2)'!$B$28</f>
        <v>1</v>
      </c>
      <c r="O57" s="1">
        <f>I57/'Résultats (2)'!$B$28</f>
        <v>1</v>
      </c>
      <c r="P57" s="1">
        <f>J57/'Résultats (2)'!$B$28</f>
        <v>1</v>
      </c>
      <c r="Q57" s="1">
        <f>K57/'Résultats (2)'!$B$28</f>
        <v>1</v>
      </c>
    </row>
    <row r="58" spans="1:23" x14ac:dyDescent="0.25">
      <c r="G58" s="15">
        <f t="shared" si="17"/>
        <v>54</v>
      </c>
      <c r="H58">
        <f t="shared" si="12"/>
        <v>24</v>
      </c>
      <c r="I58">
        <f t="shared" si="13"/>
        <v>24</v>
      </c>
      <c r="J58">
        <f t="shared" si="14"/>
        <v>24</v>
      </c>
      <c r="K58">
        <f t="shared" si="15"/>
        <v>24</v>
      </c>
      <c r="M58" s="15">
        <f t="shared" si="19"/>
        <v>54</v>
      </c>
      <c r="N58" s="1">
        <f>H58/'Résultats (2)'!$B$28</f>
        <v>1</v>
      </c>
      <c r="O58" s="1">
        <f>I58/'Résultats (2)'!$B$28</f>
        <v>1</v>
      </c>
      <c r="P58" s="1">
        <f>J58/'Résultats (2)'!$B$28</f>
        <v>1</v>
      </c>
      <c r="Q58" s="1">
        <f>K58/'Résultats (2)'!$B$28</f>
        <v>1</v>
      </c>
    </row>
    <row r="59" spans="1:23" x14ac:dyDescent="0.25">
      <c r="G59" s="15">
        <f t="shared" si="17"/>
        <v>56</v>
      </c>
      <c r="H59">
        <f t="shared" si="12"/>
        <v>24</v>
      </c>
      <c r="I59">
        <f t="shared" si="13"/>
        <v>24</v>
      </c>
      <c r="J59">
        <f t="shared" si="14"/>
        <v>24</v>
      </c>
      <c r="K59">
        <f t="shared" si="15"/>
        <v>24</v>
      </c>
      <c r="M59" s="15">
        <f t="shared" si="19"/>
        <v>56</v>
      </c>
      <c r="N59" s="1">
        <f>H59/'Résultats (2)'!$B$28</f>
        <v>1</v>
      </c>
      <c r="O59" s="1">
        <f>I59/'Résultats (2)'!$B$28</f>
        <v>1</v>
      </c>
      <c r="P59" s="1">
        <f>J59/'Résultats (2)'!$B$28</f>
        <v>1</v>
      </c>
      <c r="Q59" s="1">
        <f>K59/'Résultats (2)'!$B$28</f>
        <v>1</v>
      </c>
    </row>
    <row r="60" spans="1:23" x14ac:dyDescent="0.25">
      <c r="G60" s="15">
        <f t="shared" si="17"/>
        <v>58</v>
      </c>
      <c r="H60">
        <f t="shared" si="12"/>
        <v>24</v>
      </c>
      <c r="I60">
        <f t="shared" si="13"/>
        <v>24</v>
      </c>
      <c r="J60">
        <f t="shared" si="14"/>
        <v>24</v>
      </c>
      <c r="K60">
        <f t="shared" si="15"/>
        <v>24</v>
      </c>
      <c r="M60" s="15">
        <f t="shared" si="19"/>
        <v>58</v>
      </c>
      <c r="N60" s="1">
        <f>H60/'Résultats (2)'!$B$28</f>
        <v>1</v>
      </c>
      <c r="O60" s="1">
        <f>I60/'Résultats (2)'!$B$28</f>
        <v>1</v>
      </c>
      <c r="P60" s="1">
        <f>J60/'Résultats (2)'!$B$28</f>
        <v>1</v>
      </c>
      <c r="Q60" s="1">
        <f>K60/'Résultats (2)'!$B$28</f>
        <v>1</v>
      </c>
    </row>
    <row r="61" spans="1:23" x14ac:dyDescent="0.25">
      <c r="G61" s="15">
        <f t="shared" si="17"/>
        <v>60</v>
      </c>
      <c r="H61">
        <f t="shared" si="12"/>
        <v>24</v>
      </c>
      <c r="I61">
        <f t="shared" si="13"/>
        <v>24</v>
      </c>
      <c r="J61">
        <f t="shared" si="14"/>
        <v>24</v>
      </c>
      <c r="K61">
        <f t="shared" si="15"/>
        <v>24</v>
      </c>
      <c r="M61" s="15">
        <f t="shared" si="19"/>
        <v>60</v>
      </c>
      <c r="N61" s="1">
        <f>H61/'Résultats (2)'!$B$28</f>
        <v>1</v>
      </c>
      <c r="O61" s="1">
        <f>I61/'Résultats (2)'!$B$28</f>
        <v>1</v>
      </c>
      <c r="P61" s="1">
        <f>J61/'Résultats (2)'!$B$28</f>
        <v>1</v>
      </c>
      <c r="Q61" s="1">
        <f>K61/'Résultats (2)'!$B$28</f>
        <v>1</v>
      </c>
    </row>
  </sheetData>
  <sortState ref="D31:D55">
    <sortCondition ref="D31"/>
  </sortState>
  <mergeCells count="5">
    <mergeCell ref="A1:E1"/>
    <mergeCell ref="A28:E28"/>
    <mergeCell ref="A29:E29"/>
    <mergeCell ref="G29:K29"/>
    <mergeCell ref="M29:Q29"/>
  </mergeCells>
  <conditionalFormatting sqref="C2 N2 R2 P3:P26 T3:T26 D3:D26">
    <cfRule type="containsText" dxfId="179" priority="28" operator="containsText" text="Descente">
      <formula>NOT(ISERROR(SEARCH("Descente",C2)))</formula>
    </cfRule>
  </conditionalFormatting>
  <conditionalFormatting sqref="B2 F2 J2 D3:D26 H3:H26 L3:L26">
    <cfRule type="containsText" dxfId="178" priority="27" operator="containsText" text="Aléatoire">
      <formula>NOT(ISERROR(SEARCH("Aléatoire",B2)))</formula>
    </cfRule>
  </conditionalFormatting>
  <conditionalFormatting sqref="V2 O2 G2 H3:H26 P3:P26 X3:X26">
    <cfRule type="containsText" dxfId="177" priority="26" operator="containsText" text="Recuit Simulé">
      <formula>NOT(ISERROR(SEARCH("Recuit Simulé",G2)))</formula>
    </cfRule>
  </conditionalFormatting>
  <conditionalFormatting sqref="K2 S2 W2 L3:M26 P3:Q26 T3:U26 X3:X26">
    <cfRule type="containsText" dxfId="176" priority="25" operator="containsText" text="A. Génetique">
      <formula>NOT(ISERROR(SEARCH("A. Génetique",K2)))</formula>
    </cfRule>
  </conditionalFormatting>
  <conditionalFormatting sqref="E30">
    <cfRule type="containsText" dxfId="175" priority="24" operator="containsText" text="A. Génetique">
      <formula>NOT(ISERROR(SEARCH("A. Génetique",E30)))</formula>
    </cfRule>
  </conditionalFormatting>
  <conditionalFormatting sqref="K30">
    <cfRule type="containsText" dxfId="174" priority="23" operator="containsText" text="A. Génetique">
      <formula>NOT(ISERROR(SEARCH("A. Génetique",K30)))</formula>
    </cfRule>
  </conditionalFormatting>
  <conditionalFormatting sqref="Q30">
    <cfRule type="containsText" dxfId="173" priority="22" operator="containsText" text="A. Génetique">
      <formula>NOT(ISERROR(SEARCH("A. Génetique",Q30)))</formula>
    </cfRule>
  </conditionalFormatting>
  <conditionalFormatting sqref="D30">
    <cfRule type="containsText" dxfId="172" priority="21" operator="containsText" text="Recuit Simulé">
      <formula>NOT(ISERROR(SEARCH("Recuit Simulé",D30)))</formula>
    </cfRule>
  </conditionalFormatting>
  <conditionalFormatting sqref="J30">
    <cfRule type="containsText" dxfId="171" priority="20" operator="containsText" text="Recuit Simulé">
      <formula>NOT(ISERROR(SEARCH("Recuit Simulé",J30)))</formula>
    </cfRule>
  </conditionalFormatting>
  <conditionalFormatting sqref="P30">
    <cfRule type="containsText" dxfId="170" priority="19" operator="containsText" text="Recuit Simulé">
      <formula>NOT(ISERROR(SEARCH("Recuit Simulé",P30)))</formula>
    </cfRule>
  </conditionalFormatting>
  <conditionalFormatting sqref="I30">
    <cfRule type="containsText" dxfId="169" priority="18" operator="containsText" text="Descente">
      <formula>NOT(ISERROR(SEARCH("Descente",I30)))</formula>
    </cfRule>
  </conditionalFormatting>
  <conditionalFormatting sqref="O30">
    <cfRule type="containsText" dxfId="168" priority="17" operator="containsText" text="Descente">
      <formula>NOT(ISERROR(SEARCH("Descente",O30)))</formula>
    </cfRule>
  </conditionalFormatting>
  <conditionalFormatting sqref="C30">
    <cfRule type="containsText" dxfId="167" priority="16" operator="containsText" text="Descente">
      <formula>NOT(ISERROR(SEARCH("Descente",C30)))</formula>
    </cfRule>
  </conditionalFormatting>
  <conditionalFormatting sqref="B30">
    <cfRule type="containsText" dxfId="166" priority="15" operator="containsText" text="Aléatoire">
      <formula>NOT(ISERROR(SEARCH("Aléatoire",B30)))</formula>
    </cfRule>
  </conditionalFormatting>
  <conditionalFormatting sqref="H30">
    <cfRule type="containsText" dxfId="165" priority="14" operator="containsText" text="Aléatoire">
      <formula>NOT(ISERROR(SEARCH("Aléatoire",H30)))</formula>
    </cfRule>
  </conditionalFormatting>
  <conditionalFormatting sqref="N30">
    <cfRule type="containsText" dxfId="164" priority="13" operator="containsText" text="Aléatoire">
      <formula>NOT(ISERROR(SEARCH("Aléatoire",N30)))</formula>
    </cfRule>
  </conditionalFormatting>
  <conditionalFormatting sqref="W30">
    <cfRule type="containsText" dxfId="163" priority="12" operator="containsText" text="A. Génetique">
      <formula>NOT(ISERROR(SEARCH("A. Génetique",W30)))</formula>
    </cfRule>
  </conditionalFormatting>
  <conditionalFormatting sqref="V30">
    <cfRule type="containsText" dxfId="162" priority="11" operator="containsText" text="Recuit Simulé">
      <formula>NOT(ISERROR(SEARCH("Recuit Simulé",V30)))</formula>
    </cfRule>
  </conditionalFormatting>
  <conditionalFormatting sqref="U30">
    <cfRule type="containsText" dxfId="161" priority="10" operator="containsText" text="Descente">
      <formula>NOT(ISERROR(SEARCH("Descente",U30)))</formula>
    </cfRule>
  </conditionalFormatting>
  <conditionalFormatting sqref="T30">
    <cfRule type="containsText" dxfId="160" priority="9" operator="containsText" text="Aléatoire">
      <formula>NOT(ISERROR(SEARCH("Aléatoire",T30)))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F13" sqref="F13"/>
    </sheetView>
  </sheetViews>
  <sheetFormatPr baseColWidth="10" defaultRowHeight="15" x14ac:dyDescent="0.25"/>
  <cols>
    <col min="1" max="1" width="17.42578125" customWidth="1"/>
    <col min="2" max="2" width="11.5703125" customWidth="1"/>
    <col min="3" max="3" width="17.42578125" customWidth="1"/>
    <col min="4" max="4" width="16.7109375" customWidth="1"/>
    <col min="5" max="5" width="12.7109375" bestFit="1" customWidth="1"/>
    <col min="6" max="6" width="13.85546875" customWidth="1"/>
    <col min="8" max="8" width="17.42578125" bestFit="1" customWidth="1"/>
    <col min="9" max="9" width="11.5703125" bestFit="1" customWidth="1"/>
    <col min="10" max="10" width="17.42578125" bestFit="1" customWidth="1"/>
    <col min="11" max="11" width="16.7109375" bestFit="1" customWidth="1"/>
    <col min="12" max="12" width="12.7109375" bestFit="1" customWidth="1"/>
    <col min="13" max="13" width="13.85546875" bestFit="1" customWidth="1"/>
  </cols>
  <sheetData>
    <row r="1" spans="1:13" ht="23.25" x14ac:dyDescent="0.35">
      <c r="A1" s="27" t="s">
        <v>45</v>
      </c>
      <c r="B1" s="27"/>
      <c r="C1" s="27"/>
      <c r="D1" s="27"/>
      <c r="E1" s="27"/>
      <c r="F1" s="27"/>
      <c r="H1" s="27" t="s">
        <v>45</v>
      </c>
      <c r="I1" s="27"/>
      <c r="J1" s="27"/>
      <c r="K1" s="27"/>
      <c r="L1" s="27"/>
      <c r="M1" s="27"/>
    </row>
    <row r="2" spans="1:13" x14ac:dyDescent="0.25">
      <c r="A2" s="19" t="s">
        <v>95</v>
      </c>
      <c r="B2" s="15">
        <f>0.05</f>
        <v>0.05</v>
      </c>
      <c r="D2" s="17" t="s">
        <v>71</v>
      </c>
      <c r="E2" s="15">
        <f>2*'Résultats (2)'!B28-2</f>
        <v>46</v>
      </c>
      <c r="H2" s="19" t="s">
        <v>95</v>
      </c>
      <c r="I2" s="15">
        <f>0.01</f>
        <v>0.01</v>
      </c>
    </row>
    <row r="4" spans="1:13" x14ac:dyDescent="0.25">
      <c r="A4" s="14" t="s">
        <v>47</v>
      </c>
      <c r="B4" s="7" t="s">
        <v>23</v>
      </c>
      <c r="C4" s="7" t="s">
        <v>2</v>
      </c>
      <c r="D4" s="7" t="s">
        <v>24</v>
      </c>
      <c r="E4" s="7" t="s">
        <v>25</v>
      </c>
    </row>
    <row r="5" spans="1:13" x14ac:dyDescent="0.25">
      <c r="A5" s="15" t="s">
        <v>27</v>
      </c>
      <c r="B5" s="1">
        <f>'Résultats (2)'!I27</f>
        <v>24.997591241383272</v>
      </c>
      <c r="C5" s="1">
        <f>'Résultats (2)'!J27</f>
        <v>8.3639660516043062</v>
      </c>
      <c r="D5" s="1">
        <f>'Résultats (2)'!K27</f>
        <v>10.635548228029149</v>
      </c>
      <c r="E5" s="1">
        <f>'Résultats (2)'!L27</f>
        <v>7.98743346379971</v>
      </c>
    </row>
    <row r="6" spans="1:13" x14ac:dyDescent="0.25">
      <c r="A6" s="15" t="s">
        <v>28</v>
      </c>
      <c r="B6" s="1">
        <f>'Résultats (2)'!I28</f>
        <v>11.178012619379704</v>
      </c>
      <c r="C6" s="1">
        <f>'Résultats (2)'!J28</f>
        <v>4.3076952574556744</v>
      </c>
      <c r="D6" s="1">
        <f>'Résultats (2)'!K28</f>
        <v>6.5143281614517159</v>
      </c>
      <c r="E6" s="1">
        <f>'Résultats (2)'!L28</f>
        <v>3.4517961340880143</v>
      </c>
    </row>
    <row r="7" spans="1:13" x14ac:dyDescent="0.25">
      <c r="A7" s="15" t="s">
        <v>29</v>
      </c>
      <c r="B7" s="1">
        <f>'Résultats (2)'!I29</f>
        <v>119.7418008640531</v>
      </c>
      <c r="C7" s="1">
        <f>'Résultats (2)'!J29</f>
        <v>17.78306182981002</v>
      </c>
      <c r="D7" s="1">
        <f>'Résultats (2)'!K29</f>
        <v>40.668285086954448</v>
      </c>
      <c r="E7" s="1">
        <f>'Résultats (2)'!L29</f>
        <v>11.418442528333925</v>
      </c>
    </row>
    <row r="9" spans="1:13" x14ac:dyDescent="0.25">
      <c r="A9" s="14" t="s">
        <v>48</v>
      </c>
      <c r="B9" s="14" t="s">
        <v>49</v>
      </c>
      <c r="C9" s="14" t="s">
        <v>72</v>
      </c>
      <c r="H9" s="14" t="s">
        <v>48</v>
      </c>
      <c r="I9" s="14" t="s">
        <v>49</v>
      </c>
      <c r="J9" s="14" t="s">
        <v>72</v>
      </c>
    </row>
    <row r="10" spans="1:13" x14ac:dyDescent="0.25">
      <c r="A10" s="24" t="s">
        <v>106</v>
      </c>
      <c r="B10" s="11">
        <v>2.0141</v>
      </c>
      <c r="H10" s="15" t="s">
        <v>75</v>
      </c>
      <c r="I10" s="11">
        <v>2.6896</v>
      </c>
    </row>
    <row r="11" spans="1:13" x14ac:dyDescent="0.25">
      <c r="A11" s="24" t="s">
        <v>107</v>
      </c>
      <c r="B11">
        <f>-B10</f>
        <v>-2.0141</v>
      </c>
      <c r="H11" s="15" t="s">
        <v>76</v>
      </c>
      <c r="I11">
        <f>-I10</f>
        <v>-2.6896</v>
      </c>
    </row>
    <row r="13" spans="1:13" x14ac:dyDescent="0.25">
      <c r="A13" s="13" t="s">
        <v>50</v>
      </c>
      <c r="B13" s="13" t="s">
        <v>51</v>
      </c>
      <c r="C13" s="25" t="s">
        <v>107</v>
      </c>
      <c r="D13" s="25" t="s">
        <v>106</v>
      </c>
      <c r="E13" s="13" t="s">
        <v>52</v>
      </c>
      <c r="F13" s="13" t="s">
        <v>53</v>
      </c>
      <c r="H13" s="13" t="s">
        <v>50</v>
      </c>
      <c r="I13" s="13" t="s">
        <v>51</v>
      </c>
      <c r="J13" s="25" t="s">
        <v>107</v>
      </c>
      <c r="K13" s="25" t="s">
        <v>106</v>
      </c>
      <c r="L13" s="13" t="s">
        <v>52</v>
      </c>
      <c r="M13" s="13" t="s">
        <v>53</v>
      </c>
    </row>
    <row r="14" spans="1:13" x14ac:dyDescent="0.25">
      <c r="A14" s="18" t="s">
        <v>54</v>
      </c>
      <c r="B14" s="10">
        <f>($E$5-$D$5)/SQRT(($E$7+$D$7)/'Résultats (2)'!$B$28)</f>
        <v>-1.7975413387388084</v>
      </c>
      <c r="C14">
        <f>$B$11</f>
        <v>-2.0141</v>
      </c>
      <c r="D14">
        <f>$B$10</f>
        <v>2.0141</v>
      </c>
      <c r="E14" s="7" t="str">
        <f>IF(AND($B14&gt;$C14,$B14&lt;$D14),"H0 accepté","H0 rejeté")</f>
        <v>H0 accepté</v>
      </c>
      <c r="F14" s="7"/>
      <c r="H14" s="18" t="s">
        <v>54</v>
      </c>
      <c r="I14" s="10">
        <f>B14</f>
        <v>-1.7975413387388084</v>
      </c>
      <c r="J14">
        <f>$I$11</f>
        <v>-2.6896</v>
      </c>
      <c r="K14">
        <f>$I$10</f>
        <v>2.6896</v>
      </c>
      <c r="L14" s="7" t="str">
        <f>IF(AND($B14&gt;$C14,$B14&lt;$D14),"H0 accepté","H0 rejeté")</f>
        <v>H0 accepté</v>
      </c>
      <c r="M14" s="7"/>
    </row>
    <row r="15" spans="1:13" x14ac:dyDescent="0.25">
      <c r="A15" s="18" t="s">
        <v>55</v>
      </c>
      <c r="B15" s="10">
        <f>($E$5-$C$5)/SQRT(($E$7+$C$7)/'Résultats (2)'!$B$28)</f>
        <v>-0.34135445664930497</v>
      </c>
      <c r="C15">
        <f t="shared" ref="C15:C19" si="0">$B$11</f>
        <v>-2.0141</v>
      </c>
      <c r="D15">
        <f t="shared" ref="D15:D19" si="1">$B$10</f>
        <v>2.0141</v>
      </c>
      <c r="E15" s="7" t="str">
        <f t="shared" ref="E15:E19" si="2">IF(AND($B15&gt;$C15,$B15&lt;$D15),"H0 accepté","H0 rejeté")</f>
        <v>H0 accepté</v>
      </c>
      <c r="F15" s="7"/>
      <c r="H15" s="18" t="s">
        <v>55</v>
      </c>
      <c r="I15" s="10">
        <f t="shared" ref="I15:I19" si="3">B15</f>
        <v>-0.34135445664930497</v>
      </c>
      <c r="J15">
        <f t="shared" ref="J15:J19" si="4">$I$11</f>
        <v>-2.6896</v>
      </c>
      <c r="K15">
        <f t="shared" ref="K15:K19" si="5">$I$10</f>
        <v>2.6896</v>
      </c>
      <c r="L15" s="7" t="str">
        <f t="shared" ref="L15:L19" si="6">IF(AND($B15&gt;$C15,$B15&lt;$D15),"H0 accepté","H0 rejeté")</f>
        <v>H0 accepté</v>
      </c>
      <c r="M15" s="7"/>
    </row>
    <row r="16" spans="1:13" x14ac:dyDescent="0.25">
      <c r="A16" s="18" t="s">
        <v>59</v>
      </c>
      <c r="B16" s="10">
        <f>($E$5-$B$5)/SQRT(($E$7+$B$7)/'Résultats (2)'!$B$28)</f>
        <v>-7.2763378516468373</v>
      </c>
      <c r="C16">
        <f t="shared" si="0"/>
        <v>-2.0141</v>
      </c>
      <c r="D16">
        <f t="shared" si="1"/>
        <v>2.0141</v>
      </c>
      <c r="E16" s="7" t="str">
        <f t="shared" si="2"/>
        <v>H0 rejeté</v>
      </c>
      <c r="F16" s="7" t="s">
        <v>25</v>
      </c>
      <c r="H16" s="18" t="s">
        <v>59</v>
      </c>
      <c r="I16" s="10">
        <f t="shared" si="3"/>
        <v>-7.2763378516468373</v>
      </c>
      <c r="J16">
        <f t="shared" si="4"/>
        <v>-2.6896</v>
      </c>
      <c r="K16">
        <f t="shared" si="5"/>
        <v>2.6896</v>
      </c>
      <c r="L16" s="7" t="str">
        <f t="shared" si="6"/>
        <v>H0 rejeté</v>
      </c>
      <c r="M16" s="7" t="s">
        <v>25</v>
      </c>
    </row>
    <row r="17" spans="1:13" x14ac:dyDescent="0.25">
      <c r="A17" s="18" t="s">
        <v>56</v>
      </c>
      <c r="B17" s="10">
        <f>($D$5-$C$5)/SQRT(($D$7+$C$7)/'Résultats (2)'!$B$28)</f>
        <v>1.4555824533724122</v>
      </c>
      <c r="C17">
        <f t="shared" si="0"/>
        <v>-2.0141</v>
      </c>
      <c r="D17">
        <f t="shared" si="1"/>
        <v>2.0141</v>
      </c>
      <c r="E17" s="7" t="str">
        <f t="shared" si="2"/>
        <v>H0 accepté</v>
      </c>
      <c r="F17" s="7"/>
      <c r="H17" s="18" t="s">
        <v>56</v>
      </c>
      <c r="I17" s="10">
        <f t="shared" si="3"/>
        <v>1.4555824533724122</v>
      </c>
      <c r="J17">
        <f t="shared" si="4"/>
        <v>-2.6896</v>
      </c>
      <c r="K17">
        <f t="shared" si="5"/>
        <v>2.6896</v>
      </c>
      <c r="L17" s="7" t="str">
        <f t="shared" si="6"/>
        <v>H0 accepté</v>
      </c>
      <c r="M17" s="7"/>
    </row>
    <row r="18" spans="1:13" x14ac:dyDescent="0.25">
      <c r="A18" s="18" t="s">
        <v>57</v>
      </c>
      <c r="B18" s="10">
        <f>($D$5-$B$5)/SQRT(($D$7+$B$7)/'Résultats (2)'!$B$28)</f>
        <v>-5.5552807011481864</v>
      </c>
      <c r="C18">
        <f t="shared" si="0"/>
        <v>-2.0141</v>
      </c>
      <c r="D18">
        <f t="shared" si="1"/>
        <v>2.0141</v>
      </c>
      <c r="E18" s="7" t="str">
        <f t="shared" si="2"/>
        <v>H0 rejeté</v>
      </c>
      <c r="F18" s="7" t="s">
        <v>24</v>
      </c>
      <c r="H18" s="18" t="s">
        <v>57</v>
      </c>
      <c r="I18" s="10">
        <f t="shared" si="3"/>
        <v>-5.5552807011481864</v>
      </c>
      <c r="J18">
        <f t="shared" si="4"/>
        <v>-2.6896</v>
      </c>
      <c r="K18">
        <f t="shared" si="5"/>
        <v>2.6896</v>
      </c>
      <c r="L18" s="7" t="str">
        <f t="shared" si="6"/>
        <v>H0 rejeté</v>
      </c>
      <c r="M18" s="7" t="s">
        <v>24</v>
      </c>
    </row>
    <row r="19" spans="1:13" x14ac:dyDescent="0.25">
      <c r="A19" s="18" t="s">
        <v>58</v>
      </c>
      <c r="B19" s="10">
        <f>($C$5-$B$5)/SQRT(($C$7+$B$7)/'Résultats (2)'!$B$28)</f>
        <v>-6.9486737596179706</v>
      </c>
      <c r="C19">
        <f t="shared" si="0"/>
        <v>-2.0141</v>
      </c>
      <c r="D19">
        <f t="shared" si="1"/>
        <v>2.0141</v>
      </c>
      <c r="E19" s="7" t="str">
        <f t="shared" si="2"/>
        <v>H0 rejeté</v>
      </c>
      <c r="F19" s="7" t="s">
        <v>2</v>
      </c>
      <c r="H19" s="18" t="s">
        <v>58</v>
      </c>
      <c r="I19" s="10">
        <f t="shared" si="3"/>
        <v>-6.9486737596179706</v>
      </c>
      <c r="J19">
        <f t="shared" si="4"/>
        <v>-2.6896</v>
      </c>
      <c r="K19">
        <f t="shared" si="5"/>
        <v>2.6896</v>
      </c>
      <c r="L19" s="7" t="str">
        <f t="shared" si="6"/>
        <v>H0 rejeté</v>
      </c>
      <c r="M19" s="7" t="s">
        <v>2</v>
      </c>
    </row>
  </sheetData>
  <mergeCells count="2">
    <mergeCell ref="A1:F1"/>
    <mergeCell ref="H1:M1"/>
  </mergeCells>
  <conditionalFormatting sqref="E14:E19">
    <cfRule type="containsText" dxfId="159" priority="21" operator="containsText" text="H0 rejeté">
      <formula>NOT(ISERROR(SEARCH("H0 rejeté",E14)))</formula>
    </cfRule>
    <cfRule type="containsText" dxfId="158" priority="22" operator="containsText" text="H0 accepté">
      <formula>NOT(ISERROR(SEARCH("H0 accepté",E14)))</formula>
    </cfRule>
  </conditionalFormatting>
  <conditionalFormatting sqref="E4">
    <cfRule type="containsText" dxfId="157" priority="20" operator="containsText" text="A. Génetique">
      <formula>NOT(ISERROR(SEARCH("A. Génetique",E4)))</formula>
    </cfRule>
  </conditionalFormatting>
  <conditionalFormatting sqref="D4">
    <cfRule type="containsText" dxfId="156" priority="19" operator="containsText" text="Recuit Simulé">
      <formula>NOT(ISERROR(SEARCH("Recuit Simulé",D4)))</formula>
    </cfRule>
  </conditionalFormatting>
  <conditionalFormatting sqref="C4">
    <cfRule type="containsText" dxfId="155" priority="18" operator="containsText" text="Descente">
      <formula>NOT(ISERROR(SEARCH("Descente",C4)))</formula>
    </cfRule>
  </conditionalFormatting>
  <conditionalFormatting sqref="B4">
    <cfRule type="containsText" dxfId="154" priority="17" operator="containsText" text="Aléatoire">
      <formula>NOT(ISERROR(SEARCH("Aléatoire",B4)))</formula>
    </cfRule>
  </conditionalFormatting>
  <conditionalFormatting sqref="F15">
    <cfRule type="containsText" dxfId="153" priority="16" operator="containsText" text="A. Génetique">
      <formula>NOT(ISERROR(SEARCH("A. Génetique",F15)))</formula>
    </cfRule>
  </conditionalFormatting>
  <conditionalFormatting sqref="F16">
    <cfRule type="containsText" dxfId="152" priority="15" operator="containsText" text="A. Génetique">
      <formula>NOT(ISERROR(SEARCH("A. Génetique",F16)))</formula>
    </cfRule>
  </conditionalFormatting>
  <conditionalFormatting sqref="F17">
    <cfRule type="containsText" dxfId="151" priority="14" operator="containsText" text="Recuit Simulé">
      <formula>NOT(ISERROR(SEARCH("Recuit Simulé",F17)))</formula>
    </cfRule>
  </conditionalFormatting>
  <conditionalFormatting sqref="F18">
    <cfRule type="containsText" dxfId="150" priority="13" operator="containsText" text="Recuit Simulé">
      <formula>NOT(ISERROR(SEARCH("Recuit Simulé",F18)))</formula>
    </cfRule>
  </conditionalFormatting>
  <conditionalFormatting sqref="F19">
    <cfRule type="containsText" dxfId="149" priority="12" operator="containsText" text="Descente">
      <formula>NOT(ISERROR(SEARCH("Descente",F19)))</formula>
    </cfRule>
  </conditionalFormatting>
  <conditionalFormatting sqref="L14:L19">
    <cfRule type="containsText" dxfId="148" priority="10" operator="containsText" text="H0 rejeté">
      <formula>NOT(ISERROR(SEARCH("H0 rejeté",L14)))</formula>
    </cfRule>
    <cfRule type="containsText" dxfId="147" priority="11" operator="containsText" text="H0 accepté">
      <formula>NOT(ISERROR(SEARCH("H0 accepté",L14)))</formula>
    </cfRule>
  </conditionalFormatting>
  <conditionalFormatting sqref="L4">
    <cfRule type="containsText" dxfId="146" priority="9" operator="containsText" text="A. Génetique">
      <formula>NOT(ISERROR(SEARCH("A. Génetique",L4)))</formula>
    </cfRule>
  </conditionalFormatting>
  <conditionalFormatting sqref="K4">
    <cfRule type="containsText" dxfId="145" priority="8" operator="containsText" text="Recuit Simulé">
      <formula>NOT(ISERROR(SEARCH("Recuit Simulé",K4)))</formula>
    </cfRule>
  </conditionalFormatting>
  <conditionalFormatting sqref="J4">
    <cfRule type="containsText" dxfId="144" priority="7" operator="containsText" text="Descente">
      <formula>NOT(ISERROR(SEARCH("Descente",J4)))</formula>
    </cfRule>
  </conditionalFormatting>
  <conditionalFormatting sqref="I4">
    <cfRule type="containsText" dxfId="143" priority="6" operator="containsText" text="Aléatoire">
      <formula>NOT(ISERROR(SEARCH("Aléatoire",I4)))</formula>
    </cfRule>
  </conditionalFormatting>
  <conditionalFormatting sqref="M15">
    <cfRule type="containsText" dxfId="142" priority="5" operator="containsText" text="A. Génetique">
      <formula>NOT(ISERROR(SEARCH("A. Génetique",M15)))</formula>
    </cfRule>
  </conditionalFormatting>
  <conditionalFormatting sqref="M16">
    <cfRule type="containsText" dxfId="141" priority="4" operator="containsText" text="A. Génetique">
      <formula>NOT(ISERROR(SEARCH("A. Génetique",M16)))</formula>
    </cfRule>
  </conditionalFormatting>
  <conditionalFormatting sqref="M17">
    <cfRule type="containsText" dxfId="140" priority="3" operator="containsText" text="Recuit Simulé">
      <formula>NOT(ISERROR(SEARCH("Recuit Simulé",M17)))</formula>
    </cfRule>
  </conditionalFormatting>
  <conditionalFormatting sqref="M18">
    <cfRule type="containsText" dxfId="139" priority="2" operator="containsText" text="Recuit Simulé">
      <formula>NOT(ISERROR(SEARCH("Recuit Simulé",M18)))</formula>
    </cfRule>
  </conditionalFormatting>
  <conditionalFormatting sqref="M19">
    <cfRule type="containsText" dxfId="138" priority="1" operator="containsText" text="Descente">
      <formula>NOT(ISERROR(SEARCH("Descente",M19)))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A31" zoomScale="85" zoomScaleNormal="85" workbookViewId="0">
      <selection activeCell="I60" sqref="I60"/>
    </sheetView>
  </sheetViews>
  <sheetFormatPr baseColWidth="10" defaultRowHeight="15" x14ac:dyDescent="0.25"/>
  <cols>
    <col min="2" max="2" width="13.28515625" customWidth="1"/>
    <col min="3" max="3" width="13.7109375" customWidth="1"/>
    <col min="4" max="4" width="13.42578125" customWidth="1"/>
    <col min="5" max="5" width="14.42578125" customWidth="1"/>
    <col min="10" max="10" width="14.28515625" customWidth="1"/>
    <col min="11" max="11" width="13.85546875" customWidth="1"/>
    <col min="18" max="18" width="14.7109375" customWidth="1"/>
    <col min="19" max="19" width="12.5703125" customWidth="1"/>
    <col min="26" max="26" width="13.85546875" customWidth="1"/>
    <col min="27" max="27" width="13.42578125" customWidth="1"/>
    <col min="34" max="34" width="13.85546875" customWidth="1"/>
    <col min="35" max="35" width="12.7109375" customWidth="1"/>
    <col min="42" max="42" width="13.28515625" customWidth="1"/>
    <col min="43" max="43" width="12.7109375" customWidth="1"/>
  </cols>
  <sheetData>
    <row r="1" spans="1:10" ht="23.25" x14ac:dyDescent="0.35">
      <c r="A1" s="27" t="s">
        <v>60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x14ac:dyDescent="0.25">
      <c r="A2" s="17" t="s">
        <v>44</v>
      </c>
      <c r="B2" s="15">
        <f>'Résultats (2)'!B28</f>
        <v>24</v>
      </c>
    </row>
    <row r="3" spans="1:10" x14ac:dyDescent="0.25">
      <c r="A3" s="20" t="s">
        <v>95</v>
      </c>
      <c r="B3" s="15">
        <f>'Student (2)'!B2</f>
        <v>0.05</v>
      </c>
    </row>
    <row r="5" spans="1:10" x14ac:dyDescent="0.25">
      <c r="A5" s="14" t="str">
        <f>Résultats!A2</f>
        <v>Problème</v>
      </c>
      <c r="B5" s="7" t="s">
        <v>23</v>
      </c>
      <c r="C5" s="7" t="s">
        <v>2</v>
      </c>
      <c r="D5" s="7" t="s">
        <v>24</v>
      </c>
      <c r="E5" s="7" t="s">
        <v>25</v>
      </c>
    </row>
    <row r="6" spans="1:10" x14ac:dyDescent="0.25">
      <c r="A6" s="15" t="str">
        <f>'Résultats (2)'!H3</f>
        <v>pmed1n</v>
      </c>
      <c r="B6" s="1">
        <f>'Résultats (2)'!I3</f>
        <v>15.466575012888811</v>
      </c>
      <c r="C6" s="1">
        <f>'Résultats (2)'!J3</f>
        <v>2.4746520020622098</v>
      </c>
      <c r="D6" s="1">
        <f>'Résultats (2)'!K3</f>
        <v>3.8666437532222027</v>
      </c>
      <c r="E6" s="1">
        <f>'Résultats (2)'!L3</f>
        <v>7.2005499226671255</v>
      </c>
    </row>
    <row r="7" spans="1:10" x14ac:dyDescent="0.25">
      <c r="A7" s="15" t="str">
        <f>'Résultats (2)'!H4</f>
        <v>pmed2n</v>
      </c>
      <c r="B7" s="1">
        <f>'Résultats (2)'!I4</f>
        <v>22.941607622770587</v>
      </c>
      <c r="C7" s="1">
        <f>'Résultats (2)'!J4</f>
        <v>5.7903738089420962</v>
      </c>
      <c r="D7" s="1">
        <f>'Résultats (2)'!K4</f>
        <v>7.7204984119227955</v>
      </c>
      <c r="E7" s="1">
        <f>'Résultats (2)'!L4</f>
        <v>5.1795748839482041</v>
      </c>
    </row>
    <row r="8" spans="1:10" x14ac:dyDescent="0.25">
      <c r="A8" s="15" t="str">
        <f>'Résultats (2)'!H5</f>
        <v>pmed3n</v>
      </c>
      <c r="B8" s="1">
        <f>'Résultats (2)'!I5</f>
        <v>21.294117647058826</v>
      </c>
      <c r="C8" s="1">
        <f>'Résultats (2)'!J5</f>
        <v>4.3529411764705879</v>
      </c>
      <c r="D8" s="1">
        <f>'Résultats (2)'!K5</f>
        <v>6.3529411764705879</v>
      </c>
      <c r="E8" s="1">
        <f>'Résultats (2)'!L5</f>
        <v>7.4352941176470591</v>
      </c>
    </row>
    <row r="9" spans="1:10" x14ac:dyDescent="0.25">
      <c r="A9" s="15" t="str">
        <f>'Résultats (2)'!H6</f>
        <v>pmed4n</v>
      </c>
      <c r="B9" s="1">
        <f>'Résultats (2)'!I6</f>
        <v>31.839156229400135</v>
      </c>
      <c r="C9" s="1">
        <f>'Résultats (2)'!J6</f>
        <v>7.3500329597890577</v>
      </c>
      <c r="D9" s="1">
        <f>'Résultats (2)'!K6</f>
        <v>18.655240606460119</v>
      </c>
      <c r="E9" s="1">
        <f>'Résultats (2)'!L6</f>
        <v>3.9551746868820041</v>
      </c>
    </row>
    <row r="10" spans="1:10" x14ac:dyDescent="0.25">
      <c r="A10" s="15" t="str">
        <f>'Résultats (2)'!H7</f>
        <v>pmed5n</v>
      </c>
      <c r="B10" s="1">
        <f>'Résultats (2)'!I7</f>
        <v>42.952029520295206</v>
      </c>
      <c r="C10" s="1">
        <f>'Résultats (2)'!J7</f>
        <v>10.553505535055351</v>
      </c>
      <c r="D10" s="1">
        <f>'Résultats (2)'!K7</f>
        <v>21.254612546125461</v>
      </c>
      <c r="E10" s="1">
        <f>'Résultats (2)'!L7</f>
        <v>2.3616236162361623</v>
      </c>
    </row>
    <row r="11" spans="1:10" x14ac:dyDescent="0.25">
      <c r="A11" s="15" t="str">
        <f>'Résultats (2)'!H8</f>
        <v>pmed6n</v>
      </c>
      <c r="B11" s="1">
        <f>'Résultats (2)'!I8</f>
        <v>12.474437627811861</v>
      </c>
      <c r="C11" s="1">
        <f>'Résultats (2)'!J8</f>
        <v>3.1441717791411041</v>
      </c>
      <c r="D11" s="1">
        <f>'Résultats (2)'!K8</f>
        <v>2.9652351738241309</v>
      </c>
      <c r="E11" s="1">
        <f>'Résultats (2)'!L8</f>
        <v>8.9851738241308787</v>
      </c>
    </row>
    <row r="12" spans="1:10" x14ac:dyDescent="0.25">
      <c r="A12" s="15" t="str">
        <f>'Résultats (2)'!H9</f>
        <v>pmed7n</v>
      </c>
      <c r="B12" s="1">
        <f>'Résultats (2)'!I9</f>
        <v>19.534718522464924</v>
      </c>
      <c r="C12" s="1">
        <f>'Résultats (2)'!J9</f>
        <v>7.5830225537204754</v>
      </c>
      <c r="D12" s="1">
        <f>'Résultats (2)'!K9</f>
        <v>9.8739122713549996</v>
      </c>
      <c r="E12" s="1">
        <f>'Résultats (2)'!L9</f>
        <v>6.2866275972296215</v>
      </c>
    </row>
    <row r="13" spans="1:10" x14ac:dyDescent="0.25">
      <c r="A13" s="15" t="str">
        <f>'Résultats (2)'!H10</f>
        <v>pmed8n</v>
      </c>
      <c r="B13" s="1">
        <f>'Résultats (2)'!I10</f>
        <v>29.898762654668165</v>
      </c>
      <c r="C13" s="1">
        <f>'Résultats (2)'!J10</f>
        <v>10.078740157480315</v>
      </c>
      <c r="D13" s="1">
        <f>'Résultats (2)'!K10</f>
        <v>12.260967379077616</v>
      </c>
      <c r="E13" s="1">
        <f>'Résultats (2)'!L10</f>
        <v>6.5016872890888644</v>
      </c>
    </row>
    <row r="14" spans="1:10" x14ac:dyDescent="0.25">
      <c r="A14" s="15" t="str">
        <f>'Résultats (2)'!H11</f>
        <v>pmed9n</v>
      </c>
      <c r="B14" s="1">
        <f>'Résultats (2)'!I11</f>
        <v>38.149231894659842</v>
      </c>
      <c r="C14" s="1">
        <f>'Résultats (2)'!J11</f>
        <v>13.130943672275055</v>
      </c>
      <c r="D14" s="1">
        <f>'Résultats (2)'!K11</f>
        <v>18.141916605705926</v>
      </c>
      <c r="E14" s="1">
        <f>'Résultats (2)'!L11</f>
        <v>3.2918800292611556</v>
      </c>
    </row>
    <row r="15" spans="1:10" x14ac:dyDescent="0.25">
      <c r="A15" s="15" t="str">
        <f>'Résultats (2)'!H12</f>
        <v>pmed10n</v>
      </c>
      <c r="B15" s="1">
        <f>'Résultats (2)'!I12</f>
        <v>58.08764940239044</v>
      </c>
      <c r="C15" s="1">
        <f>'Résultats (2)'!J12</f>
        <v>20.398406374501992</v>
      </c>
      <c r="D15" s="1">
        <f>'Résultats (2)'!K12</f>
        <v>29.800796812749002</v>
      </c>
      <c r="E15" s="1">
        <f>'Résultats (2)'!L12</f>
        <v>3.1872509960159361</v>
      </c>
    </row>
    <row r="16" spans="1:10" x14ac:dyDescent="0.25">
      <c r="A16" s="15" t="str">
        <f>'Résultats (2)'!H13</f>
        <v>pmed11n</v>
      </c>
      <c r="B16" s="1">
        <f>'Résultats (2)'!I13</f>
        <v>13.877338877338877</v>
      </c>
      <c r="C16" s="1">
        <f>'Résultats (2)'!J13</f>
        <v>4.2229729729729728</v>
      </c>
      <c r="D16" s="1">
        <f>'Résultats (2)'!K13</f>
        <v>4.8206860706860706</v>
      </c>
      <c r="E16" s="1">
        <f>'Résultats (2)'!L13</f>
        <v>8.6148648648648649</v>
      </c>
    </row>
    <row r="17" spans="1:9" x14ac:dyDescent="0.25">
      <c r="A17" s="15" t="str">
        <f>'Résultats (2)'!H14</f>
        <v>pmed12n</v>
      </c>
      <c r="B17" s="1">
        <f>'Résultats (2)'!I14</f>
        <v>23.771480253240881</v>
      </c>
      <c r="C17" s="1">
        <f>'Résultats (2)'!J14</f>
        <v>7.808260476334036</v>
      </c>
      <c r="D17" s="1">
        <f>'Résultats (2)'!K14</f>
        <v>7.7027434428700641</v>
      </c>
      <c r="E17" s="1">
        <f>'Résultats (2)'!L14</f>
        <v>10.77781127524872</v>
      </c>
    </row>
    <row r="18" spans="1:9" x14ac:dyDescent="0.25">
      <c r="A18" s="15" t="str">
        <f>'Résultats (2)'!H15</f>
        <v>pmed13n</v>
      </c>
      <c r="B18" s="1">
        <f>'Résultats (2)'!I15</f>
        <v>28.989483310470966</v>
      </c>
      <c r="C18" s="1">
        <f>'Résultats (2)'!J15</f>
        <v>11.294010059442158</v>
      </c>
      <c r="D18" s="1">
        <f>'Résultats (2)'!K15</f>
        <v>14.106081390032008</v>
      </c>
      <c r="E18" s="1">
        <f>'Résultats (2)'!L15</f>
        <v>6.881572930955647</v>
      </c>
    </row>
    <row r="19" spans="1:9" x14ac:dyDescent="0.25">
      <c r="A19" s="15" t="str">
        <f>'Résultats (2)'!H16</f>
        <v>pmed14n</v>
      </c>
      <c r="B19" s="1">
        <f>'Résultats (2)'!I16</f>
        <v>39.319407008086252</v>
      </c>
      <c r="C19" s="1">
        <f>'Résultats (2)'!J16</f>
        <v>15.80188679245283</v>
      </c>
      <c r="D19" s="1">
        <f>'Résultats (2)'!K16</f>
        <v>14.791105121293802</v>
      </c>
      <c r="E19" s="1">
        <f>'Résultats (2)'!L16</f>
        <v>3.8746630727762805</v>
      </c>
    </row>
    <row r="20" spans="1:9" x14ac:dyDescent="0.25">
      <c r="A20" s="15" t="str">
        <f>'Résultats (2)'!H17</f>
        <v>pmed16n</v>
      </c>
      <c r="B20" s="1">
        <f>'Résultats (2)'!I17</f>
        <v>12.680715510904189</v>
      </c>
      <c r="C20" s="1">
        <f>'Résultats (2)'!J17</f>
        <v>3.9696152903700073</v>
      </c>
      <c r="D20" s="1">
        <f>'Résultats (2)'!K17</f>
        <v>4.4596912521440828</v>
      </c>
      <c r="E20" s="1">
        <f>'Résultats (2)'!L17</f>
        <v>9.6054888507718683</v>
      </c>
      <c r="H20" s="7"/>
      <c r="I20" s="7"/>
    </row>
    <row r="21" spans="1:9" x14ac:dyDescent="0.25">
      <c r="A21" s="15" t="str">
        <f>'Résultats (2)'!H18</f>
        <v>pmed17n</v>
      </c>
      <c r="B21" s="1">
        <f>'Résultats (2)'!I18</f>
        <v>19.874267752536078</v>
      </c>
      <c r="C21" s="1">
        <f>'Résultats (2)'!J18</f>
        <v>7.4439205600800111</v>
      </c>
      <c r="D21" s="1">
        <f>'Résultats (2)'!K18</f>
        <v>7.8582654664952134</v>
      </c>
      <c r="E21" s="1">
        <f>'Résultats (2)'!L18</f>
        <v>11.758822688955565</v>
      </c>
    </row>
    <row r="22" spans="1:9" x14ac:dyDescent="0.25">
      <c r="A22" s="15" t="str">
        <f>'Résultats (2)'!H19</f>
        <v>pmed18n</v>
      </c>
      <c r="B22" s="1">
        <f>'Résultats (2)'!I19</f>
        <v>29.798294863797047</v>
      </c>
      <c r="C22" s="1">
        <f>'Résultats (2)'!J19</f>
        <v>12.538989394884592</v>
      </c>
      <c r="D22" s="1">
        <f>'Résultats (2)'!K19</f>
        <v>13.245997088791849</v>
      </c>
      <c r="E22" s="1">
        <f>'Résultats (2)'!L19</f>
        <v>5.7184445830734036</v>
      </c>
    </row>
    <row r="23" spans="1:9" x14ac:dyDescent="0.25">
      <c r="A23" s="15" t="str">
        <f>'Résultats (2)'!H20</f>
        <v>pmed21n</v>
      </c>
      <c r="B23" s="1">
        <f>'Résultats (2)'!I20</f>
        <v>16.46968702123003</v>
      </c>
      <c r="C23" s="1">
        <f>'Résultats (2)'!J20</f>
        <v>6.7410811993871746</v>
      </c>
      <c r="D23" s="1">
        <f>'Résultats (2)'!K20</f>
        <v>6.0625957539943087</v>
      </c>
      <c r="E23" s="1">
        <f>'Résultats (2)'!L20</f>
        <v>13.580652221492667</v>
      </c>
    </row>
    <row r="24" spans="1:9" x14ac:dyDescent="0.25">
      <c r="A24" s="15" t="str">
        <f>'Résultats (2)'!H21</f>
        <v>pmed22n</v>
      </c>
      <c r="B24" s="1">
        <f>'Résultats (2)'!I21</f>
        <v>19.431169133931693</v>
      </c>
      <c r="C24" s="1">
        <f>'Résultats (2)'!J21</f>
        <v>8.2060846252476978</v>
      </c>
      <c r="D24" s="1">
        <f>'Résultats (2)'!K21</f>
        <v>8.287679216691922</v>
      </c>
      <c r="E24" s="1">
        <f>'Résultats (2)'!L21</f>
        <v>12.70544352488635</v>
      </c>
    </row>
    <row r="25" spans="1:9" x14ac:dyDescent="0.25">
      <c r="A25" s="15" t="str">
        <f>'Résultats (2)'!H22</f>
        <v>pmed23n</v>
      </c>
      <c r="B25" s="1">
        <f>'Résultats (2)'!I22</f>
        <v>31.392076206971204</v>
      </c>
      <c r="C25" s="1">
        <f>'Résultats (2)'!J22</f>
        <v>13.076423468283178</v>
      </c>
      <c r="D25" s="1">
        <f>'Résultats (2)'!K22</f>
        <v>15.479541026196147</v>
      </c>
      <c r="E25" s="1">
        <f>'Résultats (2)'!L22</f>
        <v>6.668109980515263</v>
      </c>
    </row>
    <row r="26" spans="1:9" x14ac:dyDescent="0.25">
      <c r="A26" s="15" t="str">
        <f>'Résultats (2)'!H23</f>
        <v>pmed26n</v>
      </c>
      <c r="B26" s="1">
        <f>'Résultats (2)'!I23</f>
        <v>14.399515982656045</v>
      </c>
      <c r="C26" s="1">
        <f>'Résultats (2)'!J23</f>
        <v>5.0418473328627611</v>
      </c>
      <c r="D26" s="1">
        <f>'Résultats (2)'!K23</f>
        <v>5.2435212261772719</v>
      </c>
      <c r="E26" s="1">
        <f>'Résultats (2)'!L23</f>
        <v>10.325703337702935</v>
      </c>
    </row>
    <row r="27" spans="1:9" x14ac:dyDescent="0.25">
      <c r="A27" s="15" t="str">
        <f>'Résultats (2)'!H24</f>
        <v>pmed27n</v>
      </c>
      <c r="B27" s="1">
        <f>'Résultats (2)'!I24</f>
        <v>18.382087396171904</v>
      </c>
      <c r="C27" s="1">
        <f>'Résultats (2)'!J24</f>
        <v>7.0542915613338142</v>
      </c>
      <c r="D27" s="1">
        <f>'Résultats (2)'!K24</f>
        <v>7.6802696521006384</v>
      </c>
      <c r="E27" s="1">
        <f>'Résultats (2)'!L24</f>
        <v>11.412062116287467</v>
      </c>
    </row>
    <row r="28" spans="1:9" x14ac:dyDescent="0.25">
      <c r="A28" s="15" t="str">
        <f>'Résultats (2)'!H25</f>
        <v>pmed31n</v>
      </c>
      <c r="B28" s="1">
        <f>'Résultats (2)'!I25</f>
        <v>17.459845330160618</v>
      </c>
      <c r="C28" s="1">
        <f>'Résultats (2)'!J25</f>
        <v>5.8596073765615708</v>
      </c>
      <c r="D28" s="1">
        <f>'Résultats (2)'!K25</f>
        <v>5.5225064445766403</v>
      </c>
      <c r="E28" s="1">
        <f>'Résultats (2)'!L25</f>
        <v>11.976997818758676</v>
      </c>
    </row>
    <row r="29" spans="1:9" x14ac:dyDescent="0.25">
      <c r="A29" s="15" t="str">
        <f>'Résultats (2)'!H26</f>
        <v>pmed32n</v>
      </c>
      <c r="B29" s="1">
        <f>'Résultats (2)'!I26</f>
        <v>21.458535011293968</v>
      </c>
      <c r="C29" s="1">
        <f>'Résultats (2)'!J26</f>
        <v>6.8194041088523187</v>
      </c>
      <c r="D29" s="1">
        <f>'Résultats (2)'!K26</f>
        <v>9.0997095837366899</v>
      </c>
      <c r="E29" s="1">
        <f>'Résultats (2)'!L26</f>
        <v>13.412928901796278</v>
      </c>
    </row>
    <row r="30" spans="1:9" x14ac:dyDescent="0.25">
      <c r="A30" s="14" t="s">
        <v>27</v>
      </c>
      <c r="B30" s="21">
        <f>'Résultats (2)'!I27</f>
        <v>24.997591241383272</v>
      </c>
      <c r="C30" s="21">
        <f>'Résultats (2)'!J27</f>
        <v>8.3639660516043062</v>
      </c>
      <c r="D30" s="21">
        <f>'Résultats (2)'!K27</f>
        <v>10.635548228029149</v>
      </c>
      <c r="E30" s="21">
        <f>'Résultats (2)'!L27</f>
        <v>7.98743346379971</v>
      </c>
    </row>
    <row r="31" spans="1:9" x14ac:dyDescent="0.25">
      <c r="A31" s="14" t="s">
        <v>28</v>
      </c>
      <c r="B31" s="21">
        <f>'Résultats (2)'!I28</f>
        <v>11.178012619379704</v>
      </c>
      <c r="C31" s="21">
        <f>'Résultats (2)'!J28</f>
        <v>4.3076952574556744</v>
      </c>
      <c r="D31" s="21">
        <f>'Résultats (2)'!K28</f>
        <v>6.5143281614517159</v>
      </c>
      <c r="E31" s="21">
        <f>'Résultats (2)'!L28</f>
        <v>3.4517961340880143</v>
      </c>
    </row>
    <row r="33" spans="1:48" x14ac:dyDescent="0.25">
      <c r="A33" s="14" t="str">
        <f>A5</f>
        <v>Problème</v>
      </c>
      <c r="B33" s="7" t="s">
        <v>25</v>
      </c>
      <c r="C33" s="7" t="s">
        <v>24</v>
      </c>
      <c r="D33" s="13" t="s">
        <v>61</v>
      </c>
      <c r="E33" s="13" t="s">
        <v>62</v>
      </c>
      <c r="F33" s="13" t="s">
        <v>63</v>
      </c>
      <c r="G33" s="13" t="s">
        <v>64</v>
      </c>
      <c r="H33" s="13" t="s">
        <v>65</v>
      </c>
      <c r="J33" s="7" t="s">
        <v>25</v>
      </c>
      <c r="K33" s="7" t="s">
        <v>2</v>
      </c>
      <c r="L33" s="13" t="s">
        <v>61</v>
      </c>
      <c r="M33" s="13" t="s">
        <v>62</v>
      </c>
      <c r="N33" s="13" t="s">
        <v>63</v>
      </c>
      <c r="O33" s="13" t="s">
        <v>64</v>
      </c>
      <c r="P33" s="13" t="s">
        <v>65</v>
      </c>
      <c r="R33" s="7" t="s">
        <v>25</v>
      </c>
      <c r="S33" s="7" t="s">
        <v>23</v>
      </c>
      <c r="T33" s="13" t="s">
        <v>61</v>
      </c>
      <c r="U33" s="13" t="s">
        <v>62</v>
      </c>
      <c r="V33" s="13" t="s">
        <v>63</v>
      </c>
      <c r="W33" s="13" t="s">
        <v>64</v>
      </c>
      <c r="X33" s="13" t="s">
        <v>65</v>
      </c>
      <c r="Z33" s="7" t="s">
        <v>24</v>
      </c>
      <c r="AA33" s="7" t="s">
        <v>2</v>
      </c>
      <c r="AB33" s="13" t="s">
        <v>61</v>
      </c>
      <c r="AC33" s="13" t="s">
        <v>62</v>
      </c>
      <c r="AD33" s="13" t="s">
        <v>63</v>
      </c>
      <c r="AE33" s="13" t="s">
        <v>64</v>
      </c>
      <c r="AF33" s="13" t="s">
        <v>65</v>
      </c>
      <c r="AH33" s="7" t="s">
        <v>24</v>
      </c>
      <c r="AI33" s="7" t="s">
        <v>23</v>
      </c>
      <c r="AJ33" s="13" t="s">
        <v>61</v>
      </c>
      <c r="AK33" s="13" t="s">
        <v>62</v>
      </c>
      <c r="AL33" s="13" t="s">
        <v>63</v>
      </c>
      <c r="AM33" s="13" t="s">
        <v>64</v>
      </c>
      <c r="AN33" s="13" t="s">
        <v>65</v>
      </c>
      <c r="AP33" s="7" t="s">
        <v>2</v>
      </c>
      <c r="AQ33" s="7" t="s">
        <v>23</v>
      </c>
      <c r="AR33" s="13" t="s">
        <v>61</v>
      </c>
      <c r="AS33" s="13" t="s">
        <v>62</v>
      </c>
      <c r="AT33" s="13" t="s">
        <v>63</v>
      </c>
      <c r="AU33" s="13" t="s">
        <v>64</v>
      </c>
      <c r="AV33" s="13" t="s">
        <v>65</v>
      </c>
    </row>
    <row r="34" spans="1:48" x14ac:dyDescent="0.25">
      <c r="A34" s="15" t="str">
        <f>A6</f>
        <v>pmed1n</v>
      </c>
      <c r="B34" s="1">
        <f>$E6</f>
        <v>7.2005499226671255</v>
      </c>
      <c r="C34" s="1">
        <f>$D6</f>
        <v>3.8666437532222027</v>
      </c>
      <c r="D34" s="1">
        <f>B34-C34</f>
        <v>3.3339061694449228</v>
      </c>
      <c r="E34" s="1">
        <f>ABS(D34)</f>
        <v>3.3339061694449228</v>
      </c>
      <c r="F34" s="7">
        <f>IF(D34=0,"Discard",_xlfn.RANK.EQ(E34,E$34:E$57,1))</f>
        <v>4</v>
      </c>
      <c r="G34" s="7" t="str">
        <f>IF(D34=0,"Discard",IF(D34&gt;0,"+","-"))</f>
        <v>+</v>
      </c>
      <c r="H34" s="7">
        <f>IF(G34="Discard","Discard",IF(D34&gt;0,F34,0))</f>
        <v>4</v>
      </c>
      <c r="J34" s="1">
        <f>$E6</f>
        <v>7.2005499226671255</v>
      </c>
      <c r="K34" s="1">
        <f>$C6</f>
        <v>2.4746520020622098</v>
      </c>
      <c r="L34" s="1">
        <f>J34-K34</f>
        <v>4.7258979206049156</v>
      </c>
      <c r="M34" s="1">
        <f>ABS(L34)</f>
        <v>4.7258979206049156</v>
      </c>
      <c r="N34" s="7">
        <f>IF(L34=0,"Discard",_xlfn.RANK.EQ(M34,M$34:M$57,1))</f>
        <v>12</v>
      </c>
      <c r="O34" s="7" t="str">
        <f>IF(L34=0,"Discard",IF(L34&gt;0,"+","-"))</f>
        <v>+</v>
      </c>
      <c r="P34" s="7">
        <f>IF(O34="Discard","Discard",IF(L34&gt;0,N34,0))</f>
        <v>12</v>
      </c>
      <c r="R34" s="1">
        <f>$E6</f>
        <v>7.2005499226671255</v>
      </c>
      <c r="S34" s="1">
        <f>$B6</f>
        <v>15.466575012888811</v>
      </c>
      <c r="T34" s="1">
        <f>R34-S34</f>
        <v>-8.2660250902216852</v>
      </c>
      <c r="U34" s="1">
        <f>ABS(T34)</f>
        <v>8.2660250902216852</v>
      </c>
      <c r="V34" s="7">
        <f>IF(T34=0,"Discard",_xlfn.RANK.EQ(U34,U$34:U$57,1))</f>
        <v>11</v>
      </c>
      <c r="W34" s="7" t="str">
        <f>IF(T34=0,"Discard",IF(T34&gt;0,"+","-"))</f>
        <v>-</v>
      </c>
      <c r="X34" s="7">
        <f>IF(W34="Discard","Discard",IF(T34&gt;0,V34,0))</f>
        <v>0</v>
      </c>
      <c r="Z34" s="1">
        <f>$D6</f>
        <v>3.8666437532222027</v>
      </c>
      <c r="AA34" s="1">
        <f>$C6</f>
        <v>2.4746520020622098</v>
      </c>
      <c r="AB34" s="1">
        <f>Z34-AA34</f>
        <v>1.3919917511599929</v>
      </c>
      <c r="AC34" s="1">
        <f>ABS(AB34)</f>
        <v>1.3919917511599929</v>
      </c>
      <c r="AD34" s="7">
        <f>IF(AB34=0,"Discard",_xlfn.RANK.EQ(AC34,AC$34:AC$57,1))</f>
        <v>13</v>
      </c>
      <c r="AE34" s="7" t="str">
        <f>IF(AB34=0,"Discard",IF(AB34&gt;0,"+","-"))</f>
        <v>+</v>
      </c>
      <c r="AF34" s="7">
        <f>IF(AE34="Discard","Discard",IF(AB34&gt;0,AD34,0))</f>
        <v>13</v>
      </c>
      <c r="AH34" s="1">
        <f>$D6</f>
        <v>3.8666437532222027</v>
      </c>
      <c r="AI34" s="1">
        <f>$B6</f>
        <v>15.466575012888811</v>
      </c>
      <c r="AJ34" s="1">
        <f>AH34-AI34</f>
        <v>-11.599931259666608</v>
      </c>
      <c r="AK34" s="1">
        <f>ABS(AJ34)</f>
        <v>11.599931259666608</v>
      </c>
      <c r="AL34" s="7">
        <f>IF(AJ34=0,"Discard",_xlfn.RANK.EQ(AK34,AK$34:AK$57,1))</f>
        <v>9</v>
      </c>
      <c r="AM34" s="7" t="str">
        <f>IF(AJ34=0,"Discard",IF(AJ34&gt;0,"+","-"))</f>
        <v>-</v>
      </c>
      <c r="AN34" s="7">
        <f>IF(AM34="Discard","Discard",IF(AJ34&gt;0,AL34,0))</f>
        <v>0</v>
      </c>
      <c r="AP34" s="1">
        <f>$C6</f>
        <v>2.4746520020622098</v>
      </c>
      <c r="AQ34" s="1">
        <f>$B6</f>
        <v>15.466575012888811</v>
      </c>
      <c r="AR34" s="1">
        <f>AP34-AQ34</f>
        <v>-12.9919230108266</v>
      </c>
      <c r="AS34" s="1">
        <f>ABS(AR34)</f>
        <v>12.9919230108266</v>
      </c>
      <c r="AT34" s="7">
        <f>IF(AR34=0,"Discard",_xlfn.RANK.EQ(AS34,AS$34:AS$57,1))</f>
        <v>11</v>
      </c>
      <c r="AU34" s="7" t="str">
        <f>IF(AR34=0,"Discard",IF(AR34&gt;0,"+","-"))</f>
        <v>-</v>
      </c>
      <c r="AV34" s="7">
        <f>IF(AU34="Discard","Discard",IF(AR34&gt;0,AT34,0))</f>
        <v>0</v>
      </c>
    </row>
    <row r="35" spans="1:48" x14ac:dyDescent="0.25">
      <c r="A35" s="15" t="str">
        <f t="shared" ref="A35:A57" si="0">A7</f>
        <v>pmed2n</v>
      </c>
      <c r="B35" s="1">
        <f t="shared" ref="B35:B57" si="1">$E7</f>
        <v>5.1795748839482041</v>
      </c>
      <c r="C35" s="1">
        <f t="shared" ref="C35:C57" si="2">$D7</f>
        <v>7.7204984119227955</v>
      </c>
      <c r="D35" s="1">
        <f t="shared" ref="D35:D57" si="3">B35-C35</f>
        <v>-2.5409235279745914</v>
      </c>
      <c r="E35" s="1">
        <f t="shared" ref="E35:E57" si="4">ABS(D35)</f>
        <v>2.5409235279745914</v>
      </c>
      <c r="F35" s="7">
        <f t="shared" ref="F35:F57" si="5">IF(D35=0,"Discard",_xlfn.RANK.EQ(E35,E$34:E$57,1))</f>
        <v>2</v>
      </c>
      <c r="G35" s="7" t="str">
        <f t="shared" ref="G35:G57" si="6">IF(D35=0,"Discard",IF(D35&gt;0,"+","-"))</f>
        <v>-</v>
      </c>
      <c r="H35" s="7">
        <f t="shared" ref="H35:H57" si="7">IF(G35="Discard","Discard",IF(D35&gt;0,F35,0))</f>
        <v>0</v>
      </c>
      <c r="J35" s="1">
        <f t="shared" ref="J35:J57" si="8">$E7</f>
        <v>5.1795748839482041</v>
      </c>
      <c r="K35" s="1">
        <f t="shared" ref="K35:K57" si="9">$C7</f>
        <v>5.7903738089420962</v>
      </c>
      <c r="L35" s="1">
        <f t="shared" ref="L35:L57" si="10">J35-K35</f>
        <v>-0.6107989249938921</v>
      </c>
      <c r="M35" s="1">
        <f t="shared" ref="M35:M57" si="11">ABS(L35)</f>
        <v>0.6107989249938921</v>
      </c>
      <c r="N35" s="7">
        <f t="shared" ref="N35:N57" si="12">IF(L35=0,"Discard",_xlfn.RANK.EQ(M35,M$34:M$57,1))</f>
        <v>1</v>
      </c>
      <c r="O35" s="7" t="str">
        <f t="shared" ref="O35:O57" si="13">IF(L35=0,"Discard",IF(L35&gt;0,"+","-"))</f>
        <v>-</v>
      </c>
      <c r="P35" s="7">
        <f t="shared" ref="P35:P57" si="14">IF(O35="Discard","Discard",IF(L35&gt;0,N35,0))</f>
        <v>0</v>
      </c>
      <c r="R35" s="1">
        <f t="shared" ref="R35:R57" si="15">$E7</f>
        <v>5.1795748839482041</v>
      </c>
      <c r="S35" s="1">
        <f t="shared" ref="S35:S57" si="16">$B7</f>
        <v>22.941607622770587</v>
      </c>
      <c r="T35" s="1">
        <f t="shared" ref="T35:T57" si="17">R35-S35</f>
        <v>-17.762032738822384</v>
      </c>
      <c r="U35" s="1">
        <f t="shared" ref="U35:U57" si="18">ABS(T35)</f>
        <v>17.762032738822384</v>
      </c>
      <c r="V35" s="7">
        <f t="shared" ref="V35:V57" si="19">IF(T35=0,"Discard",_xlfn.RANK.EQ(U35,U$34:U$57,1))</f>
        <v>15</v>
      </c>
      <c r="W35" s="7" t="str">
        <f t="shared" ref="W35:W57" si="20">IF(T35=0,"Discard",IF(T35&gt;0,"+","-"))</f>
        <v>-</v>
      </c>
      <c r="X35" s="7">
        <f t="shared" ref="X35:X57" si="21">IF(W35="Discard","Discard",IF(T35&gt;0,V35,0))</f>
        <v>0</v>
      </c>
      <c r="Z35" s="1">
        <f t="shared" ref="Z35:Z57" si="22">$D7</f>
        <v>7.7204984119227955</v>
      </c>
      <c r="AA35" s="1">
        <f t="shared" ref="AA35:AA57" si="23">$C7</f>
        <v>5.7903738089420962</v>
      </c>
      <c r="AB35" s="1">
        <f t="shared" ref="AB35:AB57" si="24">Z35-AA35</f>
        <v>1.9301246029806993</v>
      </c>
      <c r="AC35" s="1">
        <f t="shared" ref="AC35:AC57" si="25">ABS(AB35)</f>
        <v>1.9301246029806993</v>
      </c>
      <c r="AD35" s="7">
        <f t="shared" ref="AD35:AD57" si="26">IF(AB35=0,"Discard",_xlfn.RANK.EQ(AC35,AC$34:AC$57,1))</f>
        <v>14</v>
      </c>
      <c r="AE35" s="7" t="str">
        <f t="shared" ref="AE35:AE57" si="27">IF(AB35=0,"Discard",IF(AB35&gt;0,"+","-"))</f>
        <v>+</v>
      </c>
      <c r="AF35" s="7">
        <f t="shared" ref="AF35:AF57" si="28">IF(AE35="Discard","Discard",IF(AB35&gt;0,AD35,0))</f>
        <v>14</v>
      </c>
      <c r="AH35" s="1">
        <f t="shared" ref="AH35:AH57" si="29">$D7</f>
        <v>7.7204984119227955</v>
      </c>
      <c r="AI35" s="1">
        <f t="shared" ref="AI35:AI57" si="30">$B7</f>
        <v>22.941607622770587</v>
      </c>
      <c r="AJ35" s="1">
        <f t="shared" ref="AJ35:AJ57" si="31">AH35-AI35</f>
        <v>-15.221109210847791</v>
      </c>
      <c r="AK35" s="1">
        <f t="shared" ref="AK35:AK57" si="32">ABS(AJ35)</f>
        <v>15.221109210847791</v>
      </c>
      <c r="AL35" s="7">
        <f t="shared" ref="AL35:AL57" si="33">IF(AJ35=0,"Discard",_xlfn.RANK.EQ(AK35,AK$34:AK$57,1))</f>
        <v>16</v>
      </c>
      <c r="AM35" s="7" t="str">
        <f t="shared" ref="AM35:AM57" si="34">IF(AJ35=0,"Discard",IF(AJ35&gt;0,"+","-"))</f>
        <v>-</v>
      </c>
      <c r="AN35" s="7">
        <f t="shared" ref="AN35:AN57" si="35">IF(AM35="Discard","Discard",IF(AJ35&gt;0,AL35,0))</f>
        <v>0</v>
      </c>
      <c r="AP35" s="1">
        <f t="shared" ref="AP35:AP57" si="36">$C7</f>
        <v>5.7903738089420962</v>
      </c>
      <c r="AQ35" s="1">
        <f t="shared" ref="AQ35:AQ57" si="37">$B7</f>
        <v>22.941607622770587</v>
      </c>
      <c r="AR35" s="1">
        <f t="shared" ref="AR35:AR57" si="38">AP35-AQ35</f>
        <v>-17.15123381382849</v>
      </c>
      <c r="AS35" s="1">
        <f t="shared" ref="AS35:AS57" si="39">ABS(AR35)</f>
        <v>17.15123381382849</v>
      </c>
      <c r="AT35" s="7">
        <f t="shared" ref="AT35:AT57" si="40">IF(AR35=0,"Discard",_xlfn.RANK.EQ(AS35,AS$34:AS$57,1))</f>
        <v>15</v>
      </c>
      <c r="AU35" s="7" t="str">
        <f t="shared" ref="AU35:AU57" si="41">IF(AR35=0,"Discard",IF(AR35&gt;0,"+","-"))</f>
        <v>-</v>
      </c>
      <c r="AV35" s="7">
        <f t="shared" ref="AV35:AV57" si="42">IF(AU35="Discard","Discard",IF(AR35&gt;0,AT35,0))</f>
        <v>0</v>
      </c>
    </row>
    <row r="36" spans="1:48" x14ac:dyDescent="0.25">
      <c r="A36" s="15" t="str">
        <f t="shared" si="0"/>
        <v>pmed3n</v>
      </c>
      <c r="B36" s="1">
        <f t="shared" si="1"/>
        <v>7.4352941176470591</v>
      </c>
      <c r="C36" s="1">
        <f t="shared" si="2"/>
        <v>6.3529411764705879</v>
      </c>
      <c r="D36" s="1">
        <f t="shared" si="3"/>
        <v>1.0823529411764712</v>
      </c>
      <c r="E36" s="1">
        <f t="shared" si="4"/>
        <v>1.0823529411764712</v>
      </c>
      <c r="F36" s="7">
        <f t="shared" si="5"/>
        <v>1</v>
      </c>
      <c r="G36" s="7" t="str">
        <f t="shared" si="6"/>
        <v>+</v>
      </c>
      <c r="H36" s="7">
        <f t="shared" si="7"/>
        <v>1</v>
      </c>
      <c r="J36" s="1">
        <f t="shared" si="8"/>
        <v>7.4352941176470591</v>
      </c>
      <c r="K36" s="1">
        <f t="shared" si="9"/>
        <v>4.3529411764705879</v>
      </c>
      <c r="L36" s="1">
        <f t="shared" si="10"/>
        <v>3.0823529411764712</v>
      </c>
      <c r="M36" s="1">
        <f t="shared" si="11"/>
        <v>3.0823529411764712</v>
      </c>
      <c r="N36" s="7">
        <f t="shared" si="12"/>
        <v>4</v>
      </c>
      <c r="O36" s="7" t="str">
        <f t="shared" si="13"/>
        <v>+</v>
      </c>
      <c r="P36" s="7">
        <f t="shared" si="14"/>
        <v>4</v>
      </c>
      <c r="R36" s="1">
        <f t="shared" si="15"/>
        <v>7.4352941176470591</v>
      </c>
      <c r="S36" s="1">
        <f t="shared" si="16"/>
        <v>21.294117647058826</v>
      </c>
      <c r="T36" s="1">
        <f t="shared" si="17"/>
        <v>-13.858823529411767</v>
      </c>
      <c r="U36" s="1">
        <f t="shared" si="18"/>
        <v>13.858823529411767</v>
      </c>
      <c r="V36" s="7">
        <f t="shared" si="19"/>
        <v>14</v>
      </c>
      <c r="W36" s="7" t="str">
        <f t="shared" si="20"/>
        <v>-</v>
      </c>
      <c r="X36" s="7">
        <f t="shared" si="21"/>
        <v>0</v>
      </c>
      <c r="Z36" s="1">
        <f t="shared" si="22"/>
        <v>6.3529411764705879</v>
      </c>
      <c r="AA36" s="1">
        <f t="shared" si="23"/>
        <v>4.3529411764705879</v>
      </c>
      <c r="AB36" s="1">
        <f t="shared" si="24"/>
        <v>2</v>
      </c>
      <c r="AC36" s="1">
        <f t="shared" si="25"/>
        <v>2</v>
      </c>
      <c r="AD36" s="7">
        <f t="shared" si="26"/>
        <v>15</v>
      </c>
      <c r="AE36" s="7" t="str">
        <f t="shared" si="27"/>
        <v>+</v>
      </c>
      <c r="AF36" s="7">
        <f t="shared" si="28"/>
        <v>15</v>
      </c>
      <c r="AH36" s="1">
        <f t="shared" si="29"/>
        <v>6.3529411764705879</v>
      </c>
      <c r="AI36" s="1">
        <f t="shared" si="30"/>
        <v>21.294117647058826</v>
      </c>
      <c r="AJ36" s="1">
        <f t="shared" si="31"/>
        <v>-14.941176470588239</v>
      </c>
      <c r="AK36" s="1">
        <f t="shared" si="32"/>
        <v>14.941176470588239</v>
      </c>
      <c r="AL36" s="7">
        <f t="shared" si="33"/>
        <v>15</v>
      </c>
      <c r="AM36" s="7" t="str">
        <f t="shared" si="34"/>
        <v>-</v>
      </c>
      <c r="AN36" s="7">
        <f t="shared" si="35"/>
        <v>0</v>
      </c>
      <c r="AP36" s="1">
        <f t="shared" si="36"/>
        <v>4.3529411764705879</v>
      </c>
      <c r="AQ36" s="1">
        <f t="shared" si="37"/>
        <v>21.294117647058826</v>
      </c>
      <c r="AR36" s="1">
        <f t="shared" si="38"/>
        <v>-16.941176470588239</v>
      </c>
      <c r="AS36" s="1">
        <f t="shared" si="39"/>
        <v>16.941176470588239</v>
      </c>
      <c r="AT36" s="7">
        <f t="shared" si="40"/>
        <v>14</v>
      </c>
      <c r="AU36" s="7" t="str">
        <f t="shared" si="41"/>
        <v>-</v>
      </c>
      <c r="AV36" s="7">
        <f t="shared" si="42"/>
        <v>0</v>
      </c>
    </row>
    <row r="37" spans="1:48" x14ac:dyDescent="0.25">
      <c r="A37" s="15" t="str">
        <f t="shared" si="0"/>
        <v>pmed4n</v>
      </c>
      <c r="B37" s="1">
        <f t="shared" si="1"/>
        <v>3.9551746868820041</v>
      </c>
      <c r="C37" s="1">
        <f t="shared" si="2"/>
        <v>18.655240606460119</v>
      </c>
      <c r="D37" s="1">
        <f t="shared" si="3"/>
        <v>-14.700065919578115</v>
      </c>
      <c r="E37" s="1">
        <f t="shared" si="4"/>
        <v>14.700065919578115</v>
      </c>
      <c r="F37" s="7">
        <f t="shared" si="5"/>
        <v>21</v>
      </c>
      <c r="G37" s="7" t="str">
        <f t="shared" si="6"/>
        <v>-</v>
      </c>
      <c r="H37" s="7">
        <f t="shared" si="7"/>
        <v>0</v>
      </c>
      <c r="J37" s="1">
        <f t="shared" si="8"/>
        <v>3.9551746868820041</v>
      </c>
      <c r="K37" s="1">
        <f t="shared" si="9"/>
        <v>7.3500329597890577</v>
      </c>
      <c r="L37" s="1">
        <f t="shared" si="10"/>
        <v>-3.3948582729070536</v>
      </c>
      <c r="M37" s="1">
        <f t="shared" si="11"/>
        <v>3.3948582729070536</v>
      </c>
      <c r="N37" s="7">
        <f t="shared" si="12"/>
        <v>5</v>
      </c>
      <c r="O37" s="7" t="str">
        <f t="shared" si="13"/>
        <v>-</v>
      </c>
      <c r="P37" s="7">
        <f t="shared" si="14"/>
        <v>0</v>
      </c>
      <c r="R37" s="1">
        <f t="shared" si="15"/>
        <v>3.9551746868820041</v>
      </c>
      <c r="S37" s="1">
        <f t="shared" si="16"/>
        <v>31.839156229400135</v>
      </c>
      <c r="T37" s="1">
        <f t="shared" si="17"/>
        <v>-27.883981542518132</v>
      </c>
      <c r="U37" s="1">
        <f t="shared" si="18"/>
        <v>27.883981542518132</v>
      </c>
      <c r="V37" s="7">
        <f t="shared" si="19"/>
        <v>20</v>
      </c>
      <c r="W37" s="7" t="str">
        <f t="shared" si="20"/>
        <v>-</v>
      </c>
      <c r="X37" s="7">
        <f t="shared" si="21"/>
        <v>0</v>
      </c>
      <c r="Z37" s="1">
        <f t="shared" si="22"/>
        <v>18.655240606460119</v>
      </c>
      <c r="AA37" s="1">
        <f t="shared" si="23"/>
        <v>7.3500329597890577</v>
      </c>
      <c r="AB37" s="1">
        <f t="shared" si="24"/>
        <v>11.305207646671061</v>
      </c>
      <c r="AC37" s="1">
        <f t="shared" si="25"/>
        <v>11.305207646671061</v>
      </c>
      <c r="AD37" s="7">
        <f t="shared" si="26"/>
        <v>24</v>
      </c>
      <c r="AE37" s="7" t="str">
        <f t="shared" si="27"/>
        <v>+</v>
      </c>
      <c r="AF37" s="7">
        <f t="shared" si="28"/>
        <v>24</v>
      </c>
      <c r="AH37" s="1">
        <f t="shared" si="29"/>
        <v>18.655240606460119</v>
      </c>
      <c r="AI37" s="1">
        <f t="shared" si="30"/>
        <v>31.839156229400135</v>
      </c>
      <c r="AJ37" s="1">
        <f t="shared" si="31"/>
        <v>-13.183915622940017</v>
      </c>
      <c r="AK37" s="1">
        <f t="shared" si="32"/>
        <v>13.183915622940017</v>
      </c>
      <c r="AL37" s="7">
        <f t="shared" si="33"/>
        <v>13</v>
      </c>
      <c r="AM37" s="7" t="str">
        <f t="shared" si="34"/>
        <v>-</v>
      </c>
      <c r="AN37" s="7">
        <f t="shared" si="35"/>
        <v>0</v>
      </c>
      <c r="AP37" s="1">
        <f t="shared" si="36"/>
        <v>7.3500329597890577</v>
      </c>
      <c r="AQ37" s="1">
        <f t="shared" si="37"/>
        <v>31.839156229400135</v>
      </c>
      <c r="AR37" s="1">
        <f t="shared" si="38"/>
        <v>-24.489123269611078</v>
      </c>
      <c r="AS37" s="1">
        <f t="shared" si="39"/>
        <v>24.489123269611078</v>
      </c>
      <c r="AT37" s="7">
        <f t="shared" si="40"/>
        <v>21</v>
      </c>
      <c r="AU37" s="7" t="str">
        <f t="shared" si="41"/>
        <v>-</v>
      </c>
      <c r="AV37" s="7">
        <f t="shared" si="42"/>
        <v>0</v>
      </c>
    </row>
    <row r="38" spans="1:48" x14ac:dyDescent="0.25">
      <c r="A38" s="15" t="str">
        <f t="shared" si="0"/>
        <v>pmed5n</v>
      </c>
      <c r="B38" s="1">
        <f t="shared" si="1"/>
        <v>2.3616236162361623</v>
      </c>
      <c r="C38" s="1">
        <f t="shared" si="2"/>
        <v>21.254612546125461</v>
      </c>
      <c r="D38" s="1">
        <f t="shared" si="3"/>
        <v>-18.892988929889299</v>
      </c>
      <c r="E38" s="1">
        <f t="shared" si="4"/>
        <v>18.892988929889299</v>
      </c>
      <c r="F38" s="7">
        <f t="shared" si="5"/>
        <v>23</v>
      </c>
      <c r="G38" s="7" t="str">
        <f t="shared" si="6"/>
        <v>-</v>
      </c>
      <c r="H38" s="7">
        <f t="shared" si="7"/>
        <v>0</v>
      </c>
      <c r="J38" s="1">
        <f t="shared" si="8"/>
        <v>2.3616236162361623</v>
      </c>
      <c r="K38" s="1">
        <f t="shared" si="9"/>
        <v>10.553505535055351</v>
      </c>
      <c r="L38" s="1">
        <f t="shared" si="10"/>
        <v>-8.1918819188191883</v>
      </c>
      <c r="M38" s="1">
        <f t="shared" si="11"/>
        <v>8.1918819188191883</v>
      </c>
      <c r="N38" s="7">
        <f t="shared" si="12"/>
        <v>21</v>
      </c>
      <c r="O38" s="7" t="str">
        <f t="shared" si="13"/>
        <v>-</v>
      </c>
      <c r="P38" s="7">
        <f t="shared" si="14"/>
        <v>0</v>
      </c>
      <c r="R38" s="1">
        <f t="shared" si="15"/>
        <v>2.3616236162361623</v>
      </c>
      <c r="S38" s="1">
        <f t="shared" si="16"/>
        <v>42.952029520295206</v>
      </c>
      <c r="T38" s="1">
        <f t="shared" si="17"/>
        <v>-40.59040590405904</v>
      </c>
      <c r="U38" s="1">
        <f t="shared" si="18"/>
        <v>40.59040590405904</v>
      </c>
      <c r="V38" s="7">
        <f t="shared" si="19"/>
        <v>23</v>
      </c>
      <c r="W38" s="7" t="str">
        <f t="shared" si="20"/>
        <v>-</v>
      </c>
      <c r="X38" s="7">
        <f t="shared" si="21"/>
        <v>0</v>
      </c>
      <c r="Z38" s="1">
        <f t="shared" si="22"/>
        <v>21.254612546125461</v>
      </c>
      <c r="AA38" s="1">
        <f t="shared" si="23"/>
        <v>10.553505535055351</v>
      </c>
      <c r="AB38" s="1">
        <f t="shared" si="24"/>
        <v>10.701107011070111</v>
      </c>
      <c r="AC38" s="1">
        <f t="shared" si="25"/>
        <v>10.701107011070111</v>
      </c>
      <c r="AD38" s="7">
        <f t="shared" si="26"/>
        <v>23</v>
      </c>
      <c r="AE38" s="7" t="str">
        <f t="shared" si="27"/>
        <v>+</v>
      </c>
      <c r="AF38" s="7">
        <f t="shared" si="28"/>
        <v>23</v>
      </c>
      <c r="AH38" s="1">
        <f t="shared" si="29"/>
        <v>21.254612546125461</v>
      </c>
      <c r="AI38" s="1">
        <f t="shared" si="30"/>
        <v>42.952029520295206</v>
      </c>
      <c r="AJ38" s="1">
        <f t="shared" si="31"/>
        <v>-21.697416974169744</v>
      </c>
      <c r="AK38" s="1">
        <f t="shared" si="32"/>
        <v>21.697416974169744</v>
      </c>
      <c r="AL38" s="7">
        <f t="shared" si="33"/>
        <v>22</v>
      </c>
      <c r="AM38" s="7" t="str">
        <f t="shared" si="34"/>
        <v>-</v>
      </c>
      <c r="AN38" s="7">
        <f t="shared" si="35"/>
        <v>0</v>
      </c>
      <c r="AP38" s="1">
        <f t="shared" si="36"/>
        <v>10.553505535055351</v>
      </c>
      <c r="AQ38" s="1">
        <f t="shared" si="37"/>
        <v>42.952029520295206</v>
      </c>
      <c r="AR38" s="1">
        <f t="shared" si="38"/>
        <v>-32.398523985239855</v>
      </c>
      <c r="AS38" s="1">
        <f t="shared" si="39"/>
        <v>32.398523985239855</v>
      </c>
      <c r="AT38" s="7">
        <f t="shared" si="40"/>
        <v>23</v>
      </c>
      <c r="AU38" s="7" t="str">
        <f t="shared" si="41"/>
        <v>-</v>
      </c>
      <c r="AV38" s="7">
        <f t="shared" si="42"/>
        <v>0</v>
      </c>
    </row>
    <row r="39" spans="1:48" x14ac:dyDescent="0.25">
      <c r="A39" s="15" t="str">
        <f t="shared" si="0"/>
        <v>pmed6n</v>
      </c>
      <c r="B39" s="1">
        <f t="shared" si="1"/>
        <v>8.9851738241308787</v>
      </c>
      <c r="C39" s="1">
        <f t="shared" si="2"/>
        <v>2.9652351738241309</v>
      </c>
      <c r="D39" s="1">
        <f t="shared" si="3"/>
        <v>6.0199386503067478</v>
      </c>
      <c r="E39" s="1">
        <f t="shared" si="4"/>
        <v>6.0199386503067478</v>
      </c>
      <c r="F39" s="7">
        <f t="shared" si="5"/>
        <v>14</v>
      </c>
      <c r="G39" s="7" t="str">
        <f t="shared" si="6"/>
        <v>+</v>
      </c>
      <c r="H39" s="7">
        <f t="shared" si="7"/>
        <v>14</v>
      </c>
      <c r="J39" s="1">
        <f t="shared" si="8"/>
        <v>8.9851738241308787</v>
      </c>
      <c r="K39" s="1">
        <f t="shared" si="9"/>
        <v>3.1441717791411041</v>
      </c>
      <c r="L39" s="1">
        <f t="shared" si="10"/>
        <v>5.841002044989775</v>
      </c>
      <c r="M39" s="1">
        <f t="shared" si="11"/>
        <v>5.841002044989775</v>
      </c>
      <c r="N39" s="7">
        <f t="shared" si="12"/>
        <v>15</v>
      </c>
      <c r="O39" s="7" t="str">
        <f t="shared" si="13"/>
        <v>+</v>
      </c>
      <c r="P39" s="7">
        <f t="shared" si="14"/>
        <v>15</v>
      </c>
      <c r="R39" s="1">
        <f t="shared" si="15"/>
        <v>8.9851738241308787</v>
      </c>
      <c r="S39" s="1">
        <f t="shared" si="16"/>
        <v>12.474437627811861</v>
      </c>
      <c r="T39" s="1">
        <f t="shared" si="17"/>
        <v>-3.4892638036809824</v>
      </c>
      <c r="U39" s="1">
        <f t="shared" si="18"/>
        <v>3.4892638036809824</v>
      </c>
      <c r="V39" s="7">
        <f t="shared" si="19"/>
        <v>3</v>
      </c>
      <c r="W39" s="7" t="str">
        <f t="shared" si="20"/>
        <v>-</v>
      </c>
      <c r="X39" s="7">
        <f t="shared" si="21"/>
        <v>0</v>
      </c>
      <c r="Z39" s="1">
        <f t="shared" si="22"/>
        <v>2.9652351738241309</v>
      </c>
      <c r="AA39" s="1">
        <f t="shared" si="23"/>
        <v>3.1441717791411041</v>
      </c>
      <c r="AB39" s="1">
        <f t="shared" si="24"/>
        <v>-0.1789366053169732</v>
      </c>
      <c r="AC39" s="1">
        <f t="shared" si="25"/>
        <v>0.1789366053169732</v>
      </c>
      <c r="AD39" s="7">
        <f t="shared" si="26"/>
        <v>3</v>
      </c>
      <c r="AE39" s="7" t="str">
        <f t="shared" si="27"/>
        <v>-</v>
      </c>
      <c r="AF39" s="7">
        <f t="shared" si="28"/>
        <v>0</v>
      </c>
      <c r="AH39" s="1">
        <f t="shared" si="29"/>
        <v>2.9652351738241309</v>
      </c>
      <c r="AI39" s="1">
        <f t="shared" si="30"/>
        <v>12.474437627811861</v>
      </c>
      <c r="AJ39" s="1">
        <f t="shared" si="31"/>
        <v>-9.5092024539877293</v>
      </c>
      <c r="AK39" s="1">
        <f t="shared" si="32"/>
        <v>9.5092024539877293</v>
      </c>
      <c r="AL39" s="7">
        <f t="shared" si="33"/>
        <v>4</v>
      </c>
      <c r="AM39" s="7" t="str">
        <f t="shared" si="34"/>
        <v>-</v>
      </c>
      <c r="AN39" s="7">
        <f t="shared" si="35"/>
        <v>0</v>
      </c>
      <c r="AP39" s="1">
        <f t="shared" si="36"/>
        <v>3.1441717791411041</v>
      </c>
      <c r="AQ39" s="1">
        <f t="shared" si="37"/>
        <v>12.474437627811861</v>
      </c>
      <c r="AR39" s="1">
        <f t="shared" si="38"/>
        <v>-9.3302658486707575</v>
      </c>
      <c r="AS39" s="1">
        <f t="shared" si="39"/>
        <v>9.3302658486707575</v>
      </c>
      <c r="AT39" s="7">
        <f t="shared" si="40"/>
        <v>2</v>
      </c>
      <c r="AU39" s="7" t="str">
        <f t="shared" si="41"/>
        <v>-</v>
      </c>
      <c r="AV39" s="7">
        <f t="shared" si="42"/>
        <v>0</v>
      </c>
    </row>
    <row r="40" spans="1:48" x14ac:dyDescent="0.25">
      <c r="A40" s="15" t="str">
        <f t="shared" si="0"/>
        <v>pmed7n</v>
      </c>
      <c r="B40" s="1">
        <f t="shared" si="1"/>
        <v>6.2866275972296215</v>
      </c>
      <c r="C40" s="1">
        <f t="shared" si="2"/>
        <v>9.8739122713549996</v>
      </c>
      <c r="D40" s="1">
        <f t="shared" si="3"/>
        <v>-3.5872846741253781</v>
      </c>
      <c r="E40" s="1">
        <f t="shared" si="4"/>
        <v>3.5872846741253781</v>
      </c>
      <c r="F40" s="7">
        <f t="shared" si="5"/>
        <v>5</v>
      </c>
      <c r="G40" s="7" t="str">
        <f t="shared" si="6"/>
        <v>-</v>
      </c>
      <c r="H40" s="7">
        <f t="shared" si="7"/>
        <v>0</v>
      </c>
      <c r="J40" s="1">
        <f t="shared" si="8"/>
        <v>6.2866275972296215</v>
      </c>
      <c r="K40" s="1">
        <f t="shared" si="9"/>
        <v>7.5830225537204754</v>
      </c>
      <c r="L40" s="1">
        <f t="shared" si="10"/>
        <v>-1.2963949564908539</v>
      </c>
      <c r="M40" s="1">
        <f t="shared" si="11"/>
        <v>1.2963949564908539</v>
      </c>
      <c r="N40" s="7">
        <f t="shared" si="12"/>
        <v>2</v>
      </c>
      <c r="O40" s="7" t="str">
        <f t="shared" si="13"/>
        <v>-</v>
      </c>
      <c r="P40" s="7">
        <f t="shared" si="14"/>
        <v>0</v>
      </c>
      <c r="R40" s="1">
        <f t="shared" si="15"/>
        <v>6.2866275972296215</v>
      </c>
      <c r="S40" s="1">
        <f t="shared" si="16"/>
        <v>19.534718522464924</v>
      </c>
      <c r="T40" s="1">
        <f t="shared" si="17"/>
        <v>-13.248090925235303</v>
      </c>
      <c r="U40" s="1">
        <f t="shared" si="18"/>
        <v>13.248090925235303</v>
      </c>
      <c r="V40" s="7">
        <f t="shared" si="19"/>
        <v>13</v>
      </c>
      <c r="W40" s="7" t="str">
        <f t="shared" si="20"/>
        <v>-</v>
      </c>
      <c r="X40" s="7">
        <f t="shared" si="21"/>
        <v>0</v>
      </c>
      <c r="Z40" s="1">
        <f t="shared" si="22"/>
        <v>9.8739122713549996</v>
      </c>
      <c r="AA40" s="1">
        <f t="shared" si="23"/>
        <v>7.5830225537204754</v>
      </c>
      <c r="AB40" s="1">
        <f t="shared" si="24"/>
        <v>2.2908897176345242</v>
      </c>
      <c r="AC40" s="1">
        <f t="shared" si="25"/>
        <v>2.2908897176345242</v>
      </c>
      <c r="AD40" s="7">
        <f t="shared" si="26"/>
        <v>18</v>
      </c>
      <c r="AE40" s="7" t="str">
        <f t="shared" si="27"/>
        <v>+</v>
      </c>
      <c r="AF40" s="7">
        <f t="shared" si="28"/>
        <v>18</v>
      </c>
      <c r="AH40" s="1">
        <f t="shared" si="29"/>
        <v>9.8739122713549996</v>
      </c>
      <c r="AI40" s="1">
        <f t="shared" si="30"/>
        <v>19.534718522464924</v>
      </c>
      <c r="AJ40" s="1">
        <f t="shared" si="31"/>
        <v>-9.6608062511099249</v>
      </c>
      <c r="AK40" s="1">
        <f t="shared" si="32"/>
        <v>9.6608062511099249</v>
      </c>
      <c r="AL40" s="7">
        <f t="shared" si="33"/>
        <v>5</v>
      </c>
      <c r="AM40" s="7" t="str">
        <f t="shared" si="34"/>
        <v>-</v>
      </c>
      <c r="AN40" s="7">
        <f t="shared" si="35"/>
        <v>0</v>
      </c>
      <c r="AP40" s="1">
        <f t="shared" si="36"/>
        <v>7.5830225537204754</v>
      </c>
      <c r="AQ40" s="1">
        <f t="shared" si="37"/>
        <v>19.534718522464924</v>
      </c>
      <c r="AR40" s="1">
        <f t="shared" si="38"/>
        <v>-11.951695968744449</v>
      </c>
      <c r="AS40" s="1">
        <f t="shared" si="39"/>
        <v>11.951695968744449</v>
      </c>
      <c r="AT40" s="7">
        <f t="shared" si="40"/>
        <v>9</v>
      </c>
      <c r="AU40" s="7" t="str">
        <f t="shared" si="41"/>
        <v>-</v>
      </c>
      <c r="AV40" s="7">
        <f t="shared" si="42"/>
        <v>0</v>
      </c>
    </row>
    <row r="41" spans="1:48" x14ac:dyDescent="0.25">
      <c r="A41" s="15" t="str">
        <f t="shared" si="0"/>
        <v>pmed8n</v>
      </c>
      <c r="B41" s="1">
        <f t="shared" si="1"/>
        <v>6.5016872890888644</v>
      </c>
      <c r="C41" s="1">
        <f t="shared" si="2"/>
        <v>12.260967379077616</v>
      </c>
      <c r="D41" s="1">
        <f t="shared" si="3"/>
        <v>-5.759280089988752</v>
      </c>
      <c r="E41" s="1">
        <f t="shared" si="4"/>
        <v>5.759280089988752</v>
      </c>
      <c r="F41" s="7">
        <f t="shared" si="5"/>
        <v>13</v>
      </c>
      <c r="G41" s="7" t="str">
        <f t="shared" si="6"/>
        <v>-</v>
      </c>
      <c r="H41" s="7">
        <f t="shared" si="7"/>
        <v>0</v>
      </c>
      <c r="J41" s="1">
        <f t="shared" si="8"/>
        <v>6.5016872890888644</v>
      </c>
      <c r="K41" s="1">
        <f t="shared" si="9"/>
        <v>10.078740157480315</v>
      </c>
      <c r="L41" s="1">
        <f t="shared" si="10"/>
        <v>-3.5770528683914504</v>
      </c>
      <c r="M41" s="1">
        <f t="shared" si="11"/>
        <v>3.5770528683914504</v>
      </c>
      <c r="N41" s="7">
        <f t="shared" si="12"/>
        <v>6</v>
      </c>
      <c r="O41" s="7" t="str">
        <f t="shared" si="13"/>
        <v>-</v>
      </c>
      <c r="P41" s="7">
        <f t="shared" si="14"/>
        <v>0</v>
      </c>
      <c r="R41" s="1">
        <f t="shared" si="15"/>
        <v>6.5016872890888644</v>
      </c>
      <c r="S41" s="1">
        <f t="shared" si="16"/>
        <v>29.898762654668165</v>
      </c>
      <c r="T41" s="1">
        <f t="shared" si="17"/>
        <v>-23.397075365579301</v>
      </c>
      <c r="U41" s="1">
        <f t="shared" si="18"/>
        <v>23.397075365579301</v>
      </c>
      <c r="V41" s="7">
        <f t="shared" si="19"/>
        <v>17</v>
      </c>
      <c r="W41" s="7" t="str">
        <f t="shared" si="20"/>
        <v>-</v>
      </c>
      <c r="X41" s="7">
        <f t="shared" si="21"/>
        <v>0</v>
      </c>
      <c r="Z41" s="1">
        <f t="shared" si="22"/>
        <v>12.260967379077616</v>
      </c>
      <c r="AA41" s="1">
        <f t="shared" si="23"/>
        <v>10.078740157480315</v>
      </c>
      <c r="AB41" s="1">
        <f t="shared" si="24"/>
        <v>2.1822272215973015</v>
      </c>
      <c r="AC41" s="1">
        <f t="shared" si="25"/>
        <v>2.1822272215973015</v>
      </c>
      <c r="AD41" s="7">
        <f t="shared" si="26"/>
        <v>16</v>
      </c>
      <c r="AE41" s="7" t="str">
        <f t="shared" si="27"/>
        <v>+</v>
      </c>
      <c r="AF41" s="7">
        <f t="shared" si="28"/>
        <v>16</v>
      </c>
      <c r="AH41" s="1">
        <f t="shared" si="29"/>
        <v>12.260967379077616</v>
      </c>
      <c r="AI41" s="1">
        <f t="shared" si="30"/>
        <v>29.898762654668165</v>
      </c>
      <c r="AJ41" s="1">
        <f t="shared" si="31"/>
        <v>-17.637795275590548</v>
      </c>
      <c r="AK41" s="1">
        <f t="shared" si="32"/>
        <v>17.637795275590548</v>
      </c>
      <c r="AL41" s="7">
        <f t="shared" si="33"/>
        <v>20</v>
      </c>
      <c r="AM41" s="7" t="str">
        <f t="shared" si="34"/>
        <v>-</v>
      </c>
      <c r="AN41" s="7">
        <f t="shared" si="35"/>
        <v>0</v>
      </c>
      <c r="AP41" s="1">
        <f t="shared" si="36"/>
        <v>10.078740157480315</v>
      </c>
      <c r="AQ41" s="1">
        <f t="shared" si="37"/>
        <v>29.898762654668165</v>
      </c>
      <c r="AR41" s="1">
        <f t="shared" si="38"/>
        <v>-19.82002249718785</v>
      </c>
      <c r="AS41" s="1">
        <f t="shared" si="39"/>
        <v>19.82002249718785</v>
      </c>
      <c r="AT41" s="7">
        <f t="shared" si="40"/>
        <v>19</v>
      </c>
      <c r="AU41" s="7" t="str">
        <f t="shared" si="41"/>
        <v>-</v>
      </c>
      <c r="AV41" s="7">
        <f t="shared" si="42"/>
        <v>0</v>
      </c>
    </row>
    <row r="42" spans="1:48" x14ac:dyDescent="0.25">
      <c r="A42" s="15" t="str">
        <f t="shared" si="0"/>
        <v>pmed9n</v>
      </c>
      <c r="B42" s="1">
        <f t="shared" si="1"/>
        <v>3.2918800292611556</v>
      </c>
      <c r="C42" s="1">
        <f t="shared" si="2"/>
        <v>18.141916605705926</v>
      </c>
      <c r="D42" s="1">
        <f t="shared" si="3"/>
        <v>-14.85003657644477</v>
      </c>
      <c r="E42" s="1">
        <f t="shared" si="4"/>
        <v>14.85003657644477</v>
      </c>
      <c r="F42" s="7">
        <f t="shared" si="5"/>
        <v>22</v>
      </c>
      <c r="G42" s="7" t="str">
        <f t="shared" si="6"/>
        <v>-</v>
      </c>
      <c r="H42" s="7">
        <f t="shared" si="7"/>
        <v>0</v>
      </c>
      <c r="J42" s="1">
        <f t="shared" si="8"/>
        <v>3.2918800292611556</v>
      </c>
      <c r="K42" s="1">
        <f t="shared" si="9"/>
        <v>13.130943672275055</v>
      </c>
      <c r="L42" s="1">
        <f t="shared" si="10"/>
        <v>-9.8390636430138994</v>
      </c>
      <c r="M42" s="1">
        <f t="shared" si="11"/>
        <v>9.8390636430138994</v>
      </c>
      <c r="N42" s="7">
        <f t="shared" si="12"/>
        <v>22</v>
      </c>
      <c r="O42" s="7" t="str">
        <f t="shared" si="13"/>
        <v>-</v>
      </c>
      <c r="P42" s="7">
        <f t="shared" si="14"/>
        <v>0</v>
      </c>
      <c r="R42" s="1">
        <f t="shared" si="15"/>
        <v>3.2918800292611556</v>
      </c>
      <c r="S42" s="1">
        <f t="shared" si="16"/>
        <v>38.149231894659842</v>
      </c>
      <c r="T42" s="1">
        <f t="shared" si="17"/>
        <v>-34.857351865398684</v>
      </c>
      <c r="U42" s="1">
        <f t="shared" si="18"/>
        <v>34.857351865398684</v>
      </c>
      <c r="V42" s="7">
        <f t="shared" si="19"/>
        <v>21</v>
      </c>
      <c r="W42" s="7" t="str">
        <f t="shared" si="20"/>
        <v>-</v>
      </c>
      <c r="X42" s="7">
        <f t="shared" si="21"/>
        <v>0</v>
      </c>
      <c r="Z42" s="1">
        <f t="shared" si="22"/>
        <v>18.141916605705926</v>
      </c>
      <c r="AA42" s="1">
        <f t="shared" si="23"/>
        <v>13.130943672275055</v>
      </c>
      <c r="AB42" s="1">
        <f t="shared" si="24"/>
        <v>5.010972933430871</v>
      </c>
      <c r="AC42" s="1">
        <f t="shared" si="25"/>
        <v>5.010972933430871</v>
      </c>
      <c r="AD42" s="7">
        <f t="shared" si="26"/>
        <v>21</v>
      </c>
      <c r="AE42" s="7" t="str">
        <f t="shared" si="27"/>
        <v>+</v>
      </c>
      <c r="AF42" s="7">
        <f t="shared" si="28"/>
        <v>21</v>
      </c>
      <c r="AH42" s="1">
        <f t="shared" si="29"/>
        <v>18.141916605705926</v>
      </c>
      <c r="AI42" s="1">
        <f t="shared" si="30"/>
        <v>38.149231894659842</v>
      </c>
      <c r="AJ42" s="1">
        <f t="shared" si="31"/>
        <v>-20.007315288953915</v>
      </c>
      <c r="AK42" s="1">
        <f t="shared" si="32"/>
        <v>20.007315288953915</v>
      </c>
      <c r="AL42" s="7">
        <f t="shared" si="33"/>
        <v>21</v>
      </c>
      <c r="AM42" s="7" t="str">
        <f t="shared" si="34"/>
        <v>-</v>
      </c>
      <c r="AN42" s="7">
        <f t="shared" si="35"/>
        <v>0</v>
      </c>
      <c r="AP42" s="1">
        <f t="shared" si="36"/>
        <v>13.130943672275055</v>
      </c>
      <c r="AQ42" s="1">
        <f t="shared" si="37"/>
        <v>38.149231894659842</v>
      </c>
      <c r="AR42" s="1">
        <f t="shared" si="38"/>
        <v>-25.018288222384786</v>
      </c>
      <c r="AS42" s="1">
        <f t="shared" si="39"/>
        <v>25.018288222384786</v>
      </c>
      <c r="AT42" s="7">
        <f t="shared" si="40"/>
        <v>22</v>
      </c>
      <c r="AU42" s="7" t="str">
        <f t="shared" si="41"/>
        <v>-</v>
      </c>
      <c r="AV42" s="7">
        <f t="shared" si="42"/>
        <v>0</v>
      </c>
    </row>
    <row r="43" spans="1:48" x14ac:dyDescent="0.25">
      <c r="A43" s="15" t="str">
        <f t="shared" si="0"/>
        <v>pmed10n</v>
      </c>
      <c r="B43" s="1">
        <f t="shared" si="1"/>
        <v>3.1872509960159361</v>
      </c>
      <c r="C43" s="1">
        <f t="shared" si="2"/>
        <v>29.800796812749002</v>
      </c>
      <c r="D43" s="1">
        <f t="shared" si="3"/>
        <v>-26.613545816733065</v>
      </c>
      <c r="E43" s="1">
        <f t="shared" si="4"/>
        <v>26.613545816733065</v>
      </c>
      <c r="F43" s="7">
        <f t="shared" si="5"/>
        <v>24</v>
      </c>
      <c r="G43" s="7" t="str">
        <f t="shared" si="6"/>
        <v>-</v>
      </c>
      <c r="H43" s="7">
        <f t="shared" si="7"/>
        <v>0</v>
      </c>
      <c r="J43" s="1">
        <f t="shared" si="8"/>
        <v>3.1872509960159361</v>
      </c>
      <c r="K43" s="1">
        <f t="shared" si="9"/>
        <v>20.398406374501992</v>
      </c>
      <c r="L43" s="1">
        <f t="shared" si="10"/>
        <v>-17.211155378486055</v>
      </c>
      <c r="M43" s="1">
        <f t="shared" si="11"/>
        <v>17.211155378486055</v>
      </c>
      <c r="N43" s="7">
        <f t="shared" si="12"/>
        <v>24</v>
      </c>
      <c r="O43" s="7" t="str">
        <f t="shared" si="13"/>
        <v>-</v>
      </c>
      <c r="P43" s="7">
        <f t="shared" si="14"/>
        <v>0</v>
      </c>
      <c r="R43" s="1">
        <f t="shared" si="15"/>
        <v>3.1872509960159361</v>
      </c>
      <c r="S43" s="1">
        <f t="shared" si="16"/>
        <v>58.08764940239044</v>
      </c>
      <c r="T43" s="1">
        <f t="shared" si="17"/>
        <v>-54.900398406374507</v>
      </c>
      <c r="U43" s="1">
        <f t="shared" si="18"/>
        <v>54.900398406374507</v>
      </c>
      <c r="V43" s="7">
        <f t="shared" si="19"/>
        <v>24</v>
      </c>
      <c r="W43" s="7" t="str">
        <f t="shared" si="20"/>
        <v>-</v>
      </c>
      <c r="X43" s="7">
        <f t="shared" si="21"/>
        <v>0</v>
      </c>
      <c r="Z43" s="1">
        <f t="shared" si="22"/>
        <v>29.800796812749002</v>
      </c>
      <c r="AA43" s="1">
        <f t="shared" si="23"/>
        <v>20.398406374501992</v>
      </c>
      <c r="AB43" s="1">
        <f t="shared" si="24"/>
        <v>9.4023904382470107</v>
      </c>
      <c r="AC43" s="1">
        <f t="shared" si="25"/>
        <v>9.4023904382470107</v>
      </c>
      <c r="AD43" s="7">
        <f t="shared" si="26"/>
        <v>22</v>
      </c>
      <c r="AE43" s="7" t="str">
        <f t="shared" si="27"/>
        <v>+</v>
      </c>
      <c r="AF43" s="7">
        <f t="shared" si="28"/>
        <v>22</v>
      </c>
      <c r="AH43" s="1">
        <f t="shared" si="29"/>
        <v>29.800796812749002</v>
      </c>
      <c r="AI43" s="1">
        <f t="shared" si="30"/>
        <v>58.08764940239044</v>
      </c>
      <c r="AJ43" s="1">
        <f t="shared" si="31"/>
        <v>-28.286852589641438</v>
      </c>
      <c r="AK43" s="1">
        <f t="shared" si="32"/>
        <v>28.286852589641438</v>
      </c>
      <c r="AL43" s="7">
        <f t="shared" si="33"/>
        <v>24</v>
      </c>
      <c r="AM43" s="7" t="str">
        <f t="shared" si="34"/>
        <v>-</v>
      </c>
      <c r="AN43" s="7">
        <f t="shared" si="35"/>
        <v>0</v>
      </c>
      <c r="AP43" s="1">
        <f t="shared" si="36"/>
        <v>20.398406374501992</v>
      </c>
      <c r="AQ43" s="1">
        <f t="shared" si="37"/>
        <v>58.08764940239044</v>
      </c>
      <c r="AR43" s="1">
        <f t="shared" si="38"/>
        <v>-37.689243027888452</v>
      </c>
      <c r="AS43" s="1">
        <f t="shared" si="39"/>
        <v>37.689243027888452</v>
      </c>
      <c r="AT43" s="7">
        <f t="shared" si="40"/>
        <v>24</v>
      </c>
      <c r="AU43" s="7" t="str">
        <f t="shared" si="41"/>
        <v>-</v>
      </c>
      <c r="AV43" s="7">
        <f t="shared" si="42"/>
        <v>0</v>
      </c>
    </row>
    <row r="44" spans="1:48" x14ac:dyDescent="0.25">
      <c r="A44" s="15" t="str">
        <f t="shared" si="0"/>
        <v>pmed11n</v>
      </c>
      <c r="B44" s="1">
        <f t="shared" si="1"/>
        <v>8.6148648648648649</v>
      </c>
      <c r="C44" s="1">
        <f t="shared" si="2"/>
        <v>4.8206860706860706</v>
      </c>
      <c r="D44" s="1">
        <f t="shared" si="3"/>
        <v>3.7941787941787943</v>
      </c>
      <c r="E44" s="1">
        <f t="shared" si="4"/>
        <v>3.7941787941787943</v>
      </c>
      <c r="F44" s="7">
        <f t="shared" si="5"/>
        <v>7</v>
      </c>
      <c r="G44" s="7" t="str">
        <f t="shared" si="6"/>
        <v>+</v>
      </c>
      <c r="H44" s="7">
        <f t="shared" si="7"/>
        <v>7</v>
      </c>
      <c r="J44" s="1">
        <f t="shared" si="8"/>
        <v>8.6148648648648649</v>
      </c>
      <c r="K44" s="1">
        <f t="shared" si="9"/>
        <v>4.2229729729729728</v>
      </c>
      <c r="L44" s="1">
        <f t="shared" si="10"/>
        <v>4.3918918918918921</v>
      </c>
      <c r="M44" s="1">
        <f t="shared" si="11"/>
        <v>4.3918918918918921</v>
      </c>
      <c r="N44" s="7">
        <f t="shared" si="12"/>
        <v>9</v>
      </c>
      <c r="O44" s="7" t="str">
        <f t="shared" si="13"/>
        <v>+</v>
      </c>
      <c r="P44" s="7">
        <f t="shared" si="14"/>
        <v>9</v>
      </c>
      <c r="R44" s="1">
        <f t="shared" si="15"/>
        <v>8.6148648648648649</v>
      </c>
      <c r="S44" s="1">
        <f t="shared" si="16"/>
        <v>13.877338877338877</v>
      </c>
      <c r="T44" s="1">
        <f t="shared" si="17"/>
        <v>-5.2624740124740121</v>
      </c>
      <c r="U44" s="1">
        <f t="shared" si="18"/>
        <v>5.2624740124740121</v>
      </c>
      <c r="V44" s="7">
        <f t="shared" si="19"/>
        <v>5</v>
      </c>
      <c r="W44" s="7" t="str">
        <f t="shared" si="20"/>
        <v>-</v>
      </c>
      <c r="X44" s="7">
        <f t="shared" si="21"/>
        <v>0</v>
      </c>
      <c r="Z44" s="1">
        <f t="shared" si="22"/>
        <v>4.8206860706860706</v>
      </c>
      <c r="AA44" s="1">
        <f t="shared" si="23"/>
        <v>4.2229729729729728</v>
      </c>
      <c r="AB44" s="1">
        <f t="shared" si="24"/>
        <v>0.59771309771309777</v>
      </c>
      <c r="AC44" s="1">
        <f t="shared" si="25"/>
        <v>0.59771309771309777</v>
      </c>
      <c r="AD44" s="7">
        <f t="shared" si="26"/>
        <v>8</v>
      </c>
      <c r="AE44" s="7" t="str">
        <f t="shared" si="27"/>
        <v>+</v>
      </c>
      <c r="AF44" s="7">
        <f t="shared" si="28"/>
        <v>8</v>
      </c>
      <c r="AH44" s="1">
        <f t="shared" si="29"/>
        <v>4.8206860706860706</v>
      </c>
      <c r="AI44" s="1">
        <f t="shared" si="30"/>
        <v>13.877338877338877</v>
      </c>
      <c r="AJ44" s="1">
        <f t="shared" si="31"/>
        <v>-9.0566528066528065</v>
      </c>
      <c r="AK44" s="1">
        <f t="shared" si="32"/>
        <v>9.0566528066528065</v>
      </c>
      <c r="AL44" s="7">
        <f t="shared" si="33"/>
        <v>2</v>
      </c>
      <c r="AM44" s="7" t="str">
        <f t="shared" si="34"/>
        <v>-</v>
      </c>
      <c r="AN44" s="7">
        <f t="shared" si="35"/>
        <v>0</v>
      </c>
      <c r="AP44" s="1">
        <f t="shared" si="36"/>
        <v>4.2229729729729728</v>
      </c>
      <c r="AQ44" s="1">
        <f t="shared" si="37"/>
        <v>13.877338877338877</v>
      </c>
      <c r="AR44" s="1">
        <f t="shared" si="38"/>
        <v>-9.6543659043659034</v>
      </c>
      <c r="AS44" s="1">
        <f t="shared" si="39"/>
        <v>9.6543659043659034</v>
      </c>
      <c r="AT44" s="7">
        <f t="shared" si="40"/>
        <v>4</v>
      </c>
      <c r="AU44" s="7" t="str">
        <f t="shared" si="41"/>
        <v>-</v>
      </c>
      <c r="AV44" s="7">
        <f t="shared" si="42"/>
        <v>0</v>
      </c>
    </row>
    <row r="45" spans="1:48" x14ac:dyDescent="0.25">
      <c r="A45" s="15" t="str">
        <f t="shared" si="0"/>
        <v>pmed12n</v>
      </c>
      <c r="B45" s="1">
        <f t="shared" si="1"/>
        <v>10.77781127524872</v>
      </c>
      <c r="C45" s="1">
        <f t="shared" si="2"/>
        <v>7.7027434428700641</v>
      </c>
      <c r="D45" s="1">
        <f t="shared" si="3"/>
        <v>3.0750678323786556</v>
      </c>
      <c r="E45" s="1">
        <f t="shared" si="4"/>
        <v>3.0750678323786556</v>
      </c>
      <c r="F45" s="7">
        <f t="shared" si="5"/>
        <v>3</v>
      </c>
      <c r="G45" s="7" t="str">
        <f t="shared" si="6"/>
        <v>+</v>
      </c>
      <c r="H45" s="7">
        <f t="shared" si="7"/>
        <v>3</v>
      </c>
      <c r="J45" s="1">
        <f t="shared" si="8"/>
        <v>10.77781127524872</v>
      </c>
      <c r="K45" s="1">
        <f t="shared" si="9"/>
        <v>7.808260476334036</v>
      </c>
      <c r="L45" s="1">
        <f t="shared" si="10"/>
        <v>2.9695507989146837</v>
      </c>
      <c r="M45" s="1">
        <f t="shared" si="11"/>
        <v>2.9695507989146837</v>
      </c>
      <c r="N45" s="7">
        <f t="shared" si="12"/>
        <v>3</v>
      </c>
      <c r="O45" s="7" t="str">
        <f t="shared" si="13"/>
        <v>+</v>
      </c>
      <c r="P45" s="7">
        <f t="shared" si="14"/>
        <v>3</v>
      </c>
      <c r="R45" s="1">
        <f t="shared" si="15"/>
        <v>10.77781127524872</v>
      </c>
      <c r="S45" s="1">
        <f t="shared" si="16"/>
        <v>23.771480253240881</v>
      </c>
      <c r="T45" s="1">
        <f t="shared" si="17"/>
        <v>-12.993668977992161</v>
      </c>
      <c r="U45" s="1">
        <f t="shared" si="18"/>
        <v>12.993668977992161</v>
      </c>
      <c r="V45" s="7">
        <f t="shared" si="19"/>
        <v>12</v>
      </c>
      <c r="W45" s="7" t="str">
        <f t="shared" si="20"/>
        <v>-</v>
      </c>
      <c r="X45" s="7">
        <f t="shared" si="21"/>
        <v>0</v>
      </c>
      <c r="Z45" s="1">
        <f t="shared" si="22"/>
        <v>7.7027434428700641</v>
      </c>
      <c r="AA45" s="1">
        <f t="shared" si="23"/>
        <v>7.808260476334036</v>
      </c>
      <c r="AB45" s="1">
        <f t="shared" si="24"/>
        <v>-0.1055170334639719</v>
      </c>
      <c r="AC45" s="1">
        <f t="shared" si="25"/>
        <v>0.1055170334639719</v>
      </c>
      <c r="AD45" s="7">
        <f t="shared" si="26"/>
        <v>2</v>
      </c>
      <c r="AE45" s="7" t="str">
        <f t="shared" si="27"/>
        <v>-</v>
      </c>
      <c r="AF45" s="7">
        <f t="shared" si="28"/>
        <v>0</v>
      </c>
      <c r="AH45" s="1">
        <f t="shared" si="29"/>
        <v>7.7027434428700641</v>
      </c>
      <c r="AI45" s="1">
        <f t="shared" si="30"/>
        <v>23.771480253240881</v>
      </c>
      <c r="AJ45" s="1">
        <f t="shared" si="31"/>
        <v>-16.068736810370815</v>
      </c>
      <c r="AK45" s="1">
        <f t="shared" si="32"/>
        <v>16.068736810370815</v>
      </c>
      <c r="AL45" s="7">
        <f t="shared" si="33"/>
        <v>18</v>
      </c>
      <c r="AM45" s="7" t="str">
        <f t="shared" si="34"/>
        <v>-</v>
      </c>
      <c r="AN45" s="7">
        <f t="shared" si="35"/>
        <v>0</v>
      </c>
      <c r="AP45" s="1">
        <f t="shared" si="36"/>
        <v>7.808260476334036</v>
      </c>
      <c r="AQ45" s="1">
        <f t="shared" si="37"/>
        <v>23.771480253240881</v>
      </c>
      <c r="AR45" s="1">
        <f t="shared" si="38"/>
        <v>-15.963219776906845</v>
      </c>
      <c r="AS45" s="1">
        <f t="shared" si="39"/>
        <v>15.963219776906845</v>
      </c>
      <c r="AT45" s="7">
        <f t="shared" si="40"/>
        <v>13</v>
      </c>
      <c r="AU45" s="7" t="str">
        <f t="shared" si="41"/>
        <v>-</v>
      </c>
      <c r="AV45" s="7">
        <f t="shared" si="42"/>
        <v>0</v>
      </c>
    </row>
    <row r="46" spans="1:48" x14ac:dyDescent="0.25">
      <c r="A46" s="15" t="str">
        <f t="shared" si="0"/>
        <v>pmed13n</v>
      </c>
      <c r="B46" s="1">
        <f t="shared" si="1"/>
        <v>6.881572930955647</v>
      </c>
      <c r="C46" s="1">
        <f t="shared" si="2"/>
        <v>14.106081390032008</v>
      </c>
      <c r="D46" s="1">
        <f t="shared" si="3"/>
        <v>-7.2245084590763611</v>
      </c>
      <c r="E46" s="1">
        <f t="shared" si="4"/>
        <v>7.2245084590763611</v>
      </c>
      <c r="F46" s="7">
        <f t="shared" si="5"/>
        <v>16</v>
      </c>
      <c r="G46" s="7" t="str">
        <f t="shared" si="6"/>
        <v>-</v>
      </c>
      <c r="H46" s="7">
        <f t="shared" si="7"/>
        <v>0</v>
      </c>
      <c r="J46" s="1">
        <f t="shared" si="8"/>
        <v>6.881572930955647</v>
      </c>
      <c r="K46" s="1">
        <f t="shared" si="9"/>
        <v>11.294010059442158</v>
      </c>
      <c r="L46" s="1">
        <f t="shared" si="10"/>
        <v>-4.4124371284865109</v>
      </c>
      <c r="M46" s="1">
        <f t="shared" si="11"/>
        <v>4.4124371284865109</v>
      </c>
      <c r="N46" s="7">
        <f t="shared" si="12"/>
        <v>10</v>
      </c>
      <c r="O46" s="7" t="str">
        <f t="shared" si="13"/>
        <v>-</v>
      </c>
      <c r="P46" s="7">
        <f t="shared" si="14"/>
        <v>0</v>
      </c>
      <c r="R46" s="1">
        <f t="shared" si="15"/>
        <v>6.881572930955647</v>
      </c>
      <c r="S46" s="1">
        <f t="shared" si="16"/>
        <v>28.989483310470966</v>
      </c>
      <c r="T46" s="1">
        <f t="shared" si="17"/>
        <v>-22.107910379515317</v>
      </c>
      <c r="U46" s="1">
        <f t="shared" si="18"/>
        <v>22.107910379515317</v>
      </c>
      <c r="V46" s="7">
        <f t="shared" si="19"/>
        <v>16</v>
      </c>
      <c r="W46" s="7" t="str">
        <f t="shared" si="20"/>
        <v>-</v>
      </c>
      <c r="X46" s="7">
        <f t="shared" si="21"/>
        <v>0</v>
      </c>
      <c r="Z46" s="1">
        <f t="shared" si="22"/>
        <v>14.106081390032008</v>
      </c>
      <c r="AA46" s="1">
        <f t="shared" si="23"/>
        <v>11.294010059442158</v>
      </c>
      <c r="AB46" s="1">
        <f t="shared" si="24"/>
        <v>2.8120713305898501</v>
      </c>
      <c r="AC46" s="1">
        <f t="shared" si="25"/>
        <v>2.8120713305898501</v>
      </c>
      <c r="AD46" s="7">
        <f t="shared" si="26"/>
        <v>20</v>
      </c>
      <c r="AE46" s="7" t="str">
        <f t="shared" si="27"/>
        <v>+</v>
      </c>
      <c r="AF46" s="7">
        <f t="shared" si="28"/>
        <v>20</v>
      </c>
      <c r="AH46" s="1">
        <f t="shared" si="29"/>
        <v>14.106081390032008</v>
      </c>
      <c r="AI46" s="1">
        <f t="shared" si="30"/>
        <v>28.989483310470966</v>
      </c>
      <c r="AJ46" s="1">
        <f t="shared" si="31"/>
        <v>-14.883401920438958</v>
      </c>
      <c r="AK46" s="1">
        <f t="shared" si="32"/>
        <v>14.883401920438958</v>
      </c>
      <c r="AL46" s="7">
        <f t="shared" si="33"/>
        <v>14</v>
      </c>
      <c r="AM46" s="7" t="str">
        <f t="shared" si="34"/>
        <v>-</v>
      </c>
      <c r="AN46" s="7">
        <f t="shared" si="35"/>
        <v>0</v>
      </c>
      <c r="AP46" s="1">
        <f t="shared" si="36"/>
        <v>11.294010059442158</v>
      </c>
      <c r="AQ46" s="1">
        <f t="shared" si="37"/>
        <v>28.989483310470966</v>
      </c>
      <c r="AR46" s="1">
        <f t="shared" si="38"/>
        <v>-17.695473251028808</v>
      </c>
      <c r="AS46" s="1">
        <f t="shared" si="39"/>
        <v>17.695473251028808</v>
      </c>
      <c r="AT46" s="7">
        <f t="shared" si="40"/>
        <v>17</v>
      </c>
      <c r="AU46" s="7" t="str">
        <f t="shared" si="41"/>
        <v>-</v>
      </c>
      <c r="AV46" s="7">
        <f t="shared" si="42"/>
        <v>0</v>
      </c>
    </row>
    <row r="47" spans="1:48" x14ac:dyDescent="0.25">
      <c r="A47" s="15" t="str">
        <f t="shared" si="0"/>
        <v>pmed14n</v>
      </c>
      <c r="B47" s="1">
        <f t="shared" si="1"/>
        <v>3.8746630727762805</v>
      </c>
      <c r="C47" s="1">
        <f t="shared" si="2"/>
        <v>14.791105121293802</v>
      </c>
      <c r="D47" s="1">
        <f t="shared" si="3"/>
        <v>-10.916442048517521</v>
      </c>
      <c r="E47" s="1">
        <f t="shared" si="4"/>
        <v>10.916442048517521</v>
      </c>
      <c r="F47" s="7">
        <f t="shared" si="5"/>
        <v>20</v>
      </c>
      <c r="G47" s="7" t="str">
        <f t="shared" si="6"/>
        <v>-</v>
      </c>
      <c r="H47" s="7">
        <f t="shared" si="7"/>
        <v>0</v>
      </c>
      <c r="J47" s="1">
        <f t="shared" si="8"/>
        <v>3.8746630727762805</v>
      </c>
      <c r="K47" s="1">
        <f t="shared" si="9"/>
        <v>15.80188679245283</v>
      </c>
      <c r="L47" s="1">
        <f t="shared" si="10"/>
        <v>-11.927223719676549</v>
      </c>
      <c r="M47" s="1">
        <f t="shared" si="11"/>
        <v>11.927223719676549</v>
      </c>
      <c r="N47" s="7">
        <f t="shared" si="12"/>
        <v>23</v>
      </c>
      <c r="O47" s="7" t="str">
        <f t="shared" si="13"/>
        <v>-</v>
      </c>
      <c r="P47" s="7">
        <f t="shared" si="14"/>
        <v>0</v>
      </c>
      <c r="R47" s="1">
        <f t="shared" si="15"/>
        <v>3.8746630727762805</v>
      </c>
      <c r="S47" s="1">
        <f t="shared" si="16"/>
        <v>39.319407008086252</v>
      </c>
      <c r="T47" s="1">
        <f t="shared" si="17"/>
        <v>-35.444743935309972</v>
      </c>
      <c r="U47" s="1">
        <f t="shared" si="18"/>
        <v>35.444743935309972</v>
      </c>
      <c r="V47" s="7">
        <f t="shared" si="19"/>
        <v>22</v>
      </c>
      <c r="W47" s="7" t="str">
        <f t="shared" si="20"/>
        <v>-</v>
      </c>
      <c r="X47" s="7">
        <f t="shared" si="21"/>
        <v>0</v>
      </c>
      <c r="Z47" s="1">
        <f t="shared" si="22"/>
        <v>14.791105121293802</v>
      </c>
      <c r="AA47" s="1">
        <f t="shared" si="23"/>
        <v>15.80188679245283</v>
      </c>
      <c r="AB47" s="1">
        <f t="shared" si="24"/>
        <v>-1.0107816711590285</v>
      </c>
      <c r="AC47" s="1">
        <f t="shared" si="25"/>
        <v>1.0107816711590285</v>
      </c>
      <c r="AD47" s="7">
        <f t="shared" si="26"/>
        <v>12</v>
      </c>
      <c r="AE47" s="7" t="str">
        <f t="shared" si="27"/>
        <v>-</v>
      </c>
      <c r="AF47" s="7">
        <f t="shared" si="28"/>
        <v>0</v>
      </c>
      <c r="AH47" s="1">
        <f t="shared" si="29"/>
        <v>14.791105121293802</v>
      </c>
      <c r="AI47" s="1">
        <f t="shared" si="30"/>
        <v>39.319407008086252</v>
      </c>
      <c r="AJ47" s="1">
        <f t="shared" si="31"/>
        <v>-24.528301886792448</v>
      </c>
      <c r="AK47" s="1">
        <f t="shared" si="32"/>
        <v>24.528301886792448</v>
      </c>
      <c r="AL47" s="7">
        <f t="shared" si="33"/>
        <v>23</v>
      </c>
      <c r="AM47" s="7" t="str">
        <f t="shared" si="34"/>
        <v>-</v>
      </c>
      <c r="AN47" s="7">
        <f t="shared" si="35"/>
        <v>0</v>
      </c>
      <c r="AP47" s="1">
        <f t="shared" si="36"/>
        <v>15.80188679245283</v>
      </c>
      <c r="AQ47" s="1">
        <f t="shared" si="37"/>
        <v>39.319407008086252</v>
      </c>
      <c r="AR47" s="1">
        <f t="shared" si="38"/>
        <v>-23.517520215633422</v>
      </c>
      <c r="AS47" s="1">
        <f t="shared" si="39"/>
        <v>23.517520215633422</v>
      </c>
      <c r="AT47" s="7">
        <f t="shared" si="40"/>
        <v>20</v>
      </c>
      <c r="AU47" s="7" t="str">
        <f t="shared" si="41"/>
        <v>-</v>
      </c>
      <c r="AV47" s="7">
        <f t="shared" si="42"/>
        <v>0</v>
      </c>
    </row>
    <row r="48" spans="1:48" x14ac:dyDescent="0.25">
      <c r="A48" s="15" t="str">
        <f t="shared" si="0"/>
        <v>pmed16n</v>
      </c>
      <c r="B48" s="1">
        <f t="shared" si="1"/>
        <v>9.6054888507718683</v>
      </c>
      <c r="C48" s="1">
        <f t="shared" si="2"/>
        <v>4.4596912521440828</v>
      </c>
      <c r="D48" s="1">
        <f t="shared" si="3"/>
        <v>5.1457975986277855</v>
      </c>
      <c r="E48" s="1">
        <f t="shared" si="4"/>
        <v>5.1457975986277855</v>
      </c>
      <c r="F48" s="7">
        <f t="shared" si="5"/>
        <v>12</v>
      </c>
      <c r="G48" s="7" t="str">
        <f t="shared" si="6"/>
        <v>+</v>
      </c>
      <c r="H48" s="7">
        <f t="shared" si="7"/>
        <v>12</v>
      </c>
      <c r="J48" s="1">
        <f t="shared" si="8"/>
        <v>9.6054888507718683</v>
      </c>
      <c r="K48" s="1">
        <f t="shared" si="9"/>
        <v>3.9696152903700073</v>
      </c>
      <c r="L48" s="1">
        <f t="shared" si="10"/>
        <v>5.635873560401861</v>
      </c>
      <c r="M48" s="1">
        <f t="shared" si="11"/>
        <v>5.635873560401861</v>
      </c>
      <c r="N48" s="7">
        <f t="shared" si="12"/>
        <v>14</v>
      </c>
      <c r="O48" s="7" t="str">
        <f t="shared" si="13"/>
        <v>+</v>
      </c>
      <c r="P48" s="7">
        <f t="shared" si="14"/>
        <v>14</v>
      </c>
      <c r="R48" s="1">
        <f t="shared" si="15"/>
        <v>9.6054888507718683</v>
      </c>
      <c r="S48" s="1">
        <f t="shared" si="16"/>
        <v>12.680715510904189</v>
      </c>
      <c r="T48" s="1">
        <f t="shared" si="17"/>
        <v>-3.075226660132321</v>
      </c>
      <c r="U48" s="1">
        <f t="shared" si="18"/>
        <v>3.075226660132321</v>
      </c>
      <c r="V48" s="7">
        <f t="shared" si="19"/>
        <v>2</v>
      </c>
      <c r="W48" s="7" t="str">
        <f t="shared" si="20"/>
        <v>-</v>
      </c>
      <c r="X48" s="7">
        <f t="shared" si="21"/>
        <v>0</v>
      </c>
      <c r="Z48" s="1">
        <f t="shared" si="22"/>
        <v>4.4596912521440828</v>
      </c>
      <c r="AA48" s="1">
        <f t="shared" si="23"/>
        <v>3.9696152903700073</v>
      </c>
      <c r="AB48" s="1">
        <f t="shared" si="24"/>
        <v>0.49007596177407553</v>
      </c>
      <c r="AC48" s="1">
        <f t="shared" si="25"/>
        <v>0.49007596177407553</v>
      </c>
      <c r="AD48" s="7">
        <f t="shared" si="26"/>
        <v>7</v>
      </c>
      <c r="AE48" s="7" t="str">
        <f t="shared" si="27"/>
        <v>+</v>
      </c>
      <c r="AF48" s="7">
        <f t="shared" si="28"/>
        <v>7</v>
      </c>
      <c r="AH48" s="1">
        <f t="shared" si="29"/>
        <v>4.4596912521440828</v>
      </c>
      <c r="AI48" s="1">
        <f t="shared" si="30"/>
        <v>12.680715510904189</v>
      </c>
      <c r="AJ48" s="1">
        <f t="shared" si="31"/>
        <v>-8.2210242587601066</v>
      </c>
      <c r="AK48" s="1">
        <f t="shared" si="32"/>
        <v>8.2210242587601066</v>
      </c>
      <c r="AL48" s="7">
        <f t="shared" si="33"/>
        <v>1</v>
      </c>
      <c r="AM48" s="7" t="str">
        <f t="shared" si="34"/>
        <v>-</v>
      </c>
      <c r="AN48" s="7">
        <f t="shared" si="35"/>
        <v>0</v>
      </c>
      <c r="AP48" s="1">
        <f t="shared" si="36"/>
        <v>3.9696152903700073</v>
      </c>
      <c r="AQ48" s="1">
        <f t="shared" si="37"/>
        <v>12.680715510904189</v>
      </c>
      <c r="AR48" s="1">
        <f t="shared" si="38"/>
        <v>-8.7111002205341812</v>
      </c>
      <c r="AS48" s="1">
        <f t="shared" si="39"/>
        <v>8.7111002205341812</v>
      </c>
      <c r="AT48" s="7">
        <f t="shared" si="40"/>
        <v>1</v>
      </c>
      <c r="AU48" s="7" t="str">
        <f t="shared" si="41"/>
        <v>-</v>
      </c>
      <c r="AV48" s="7">
        <f t="shared" si="42"/>
        <v>0</v>
      </c>
    </row>
    <row r="49" spans="1:48" x14ac:dyDescent="0.25">
      <c r="A49" s="15" t="str">
        <f t="shared" si="0"/>
        <v>pmed17n</v>
      </c>
      <c r="B49" s="1">
        <f t="shared" si="1"/>
        <v>11.758822688955565</v>
      </c>
      <c r="C49" s="1">
        <f t="shared" si="2"/>
        <v>7.8582654664952134</v>
      </c>
      <c r="D49" s="1">
        <f t="shared" si="3"/>
        <v>3.9005572224603515</v>
      </c>
      <c r="E49" s="1">
        <f t="shared" si="4"/>
        <v>3.9005572224603515</v>
      </c>
      <c r="F49" s="7">
        <f t="shared" si="5"/>
        <v>8</v>
      </c>
      <c r="G49" s="7" t="str">
        <f t="shared" si="6"/>
        <v>+</v>
      </c>
      <c r="H49" s="7">
        <f t="shared" si="7"/>
        <v>8</v>
      </c>
      <c r="J49" s="1">
        <f t="shared" si="8"/>
        <v>11.758822688955565</v>
      </c>
      <c r="K49" s="1">
        <f t="shared" si="9"/>
        <v>7.4439205600800111</v>
      </c>
      <c r="L49" s="1">
        <f t="shared" si="10"/>
        <v>4.3149021288755538</v>
      </c>
      <c r="M49" s="1">
        <f t="shared" si="11"/>
        <v>4.3149021288755538</v>
      </c>
      <c r="N49" s="7">
        <f t="shared" si="12"/>
        <v>7</v>
      </c>
      <c r="O49" s="7" t="str">
        <f t="shared" si="13"/>
        <v>+</v>
      </c>
      <c r="P49" s="7">
        <f t="shared" si="14"/>
        <v>7</v>
      </c>
      <c r="R49" s="1">
        <f t="shared" si="15"/>
        <v>11.758822688955565</v>
      </c>
      <c r="S49" s="1">
        <f t="shared" si="16"/>
        <v>19.874267752536078</v>
      </c>
      <c r="T49" s="1">
        <f t="shared" si="17"/>
        <v>-8.1154450635805127</v>
      </c>
      <c r="U49" s="1">
        <f t="shared" si="18"/>
        <v>8.1154450635805127</v>
      </c>
      <c r="V49" s="7">
        <f t="shared" si="19"/>
        <v>10</v>
      </c>
      <c r="W49" s="7" t="str">
        <f t="shared" si="20"/>
        <v>-</v>
      </c>
      <c r="X49" s="7">
        <f t="shared" si="21"/>
        <v>0</v>
      </c>
      <c r="Z49" s="1">
        <f t="shared" si="22"/>
        <v>7.8582654664952134</v>
      </c>
      <c r="AA49" s="1">
        <f t="shared" si="23"/>
        <v>7.4439205600800111</v>
      </c>
      <c r="AB49" s="1">
        <f t="shared" si="24"/>
        <v>0.41434490641520227</v>
      </c>
      <c r="AC49" s="1">
        <f t="shared" si="25"/>
        <v>0.41434490641520227</v>
      </c>
      <c r="AD49" s="7">
        <f t="shared" si="26"/>
        <v>6</v>
      </c>
      <c r="AE49" s="7" t="str">
        <f t="shared" si="27"/>
        <v>+</v>
      </c>
      <c r="AF49" s="7">
        <f t="shared" si="28"/>
        <v>6</v>
      </c>
      <c r="AH49" s="1">
        <f t="shared" si="29"/>
        <v>7.8582654664952134</v>
      </c>
      <c r="AI49" s="1">
        <f t="shared" si="30"/>
        <v>19.874267752536078</v>
      </c>
      <c r="AJ49" s="1">
        <f t="shared" si="31"/>
        <v>-12.016002286040864</v>
      </c>
      <c r="AK49" s="1">
        <f t="shared" si="32"/>
        <v>12.016002286040864</v>
      </c>
      <c r="AL49" s="7">
        <f t="shared" si="33"/>
        <v>11</v>
      </c>
      <c r="AM49" s="7" t="str">
        <f t="shared" si="34"/>
        <v>-</v>
      </c>
      <c r="AN49" s="7">
        <f t="shared" si="35"/>
        <v>0</v>
      </c>
      <c r="AP49" s="1">
        <f t="shared" si="36"/>
        <v>7.4439205600800111</v>
      </c>
      <c r="AQ49" s="1">
        <f t="shared" si="37"/>
        <v>19.874267752536078</v>
      </c>
      <c r="AR49" s="1">
        <f t="shared" si="38"/>
        <v>-12.430347192456066</v>
      </c>
      <c r="AS49" s="1">
        <f t="shared" si="39"/>
        <v>12.430347192456066</v>
      </c>
      <c r="AT49" s="7">
        <f t="shared" si="40"/>
        <v>10</v>
      </c>
      <c r="AU49" s="7" t="str">
        <f t="shared" si="41"/>
        <v>-</v>
      </c>
      <c r="AV49" s="7">
        <f t="shared" si="42"/>
        <v>0</v>
      </c>
    </row>
    <row r="50" spans="1:48" x14ac:dyDescent="0.25">
      <c r="A50" s="15" t="str">
        <f t="shared" si="0"/>
        <v>pmed18n</v>
      </c>
      <c r="B50" s="1">
        <f t="shared" si="1"/>
        <v>5.7184445830734036</v>
      </c>
      <c r="C50" s="1">
        <f t="shared" si="2"/>
        <v>13.245997088791849</v>
      </c>
      <c r="D50" s="1">
        <f t="shared" si="3"/>
        <v>-7.5275525057184458</v>
      </c>
      <c r="E50" s="1">
        <f t="shared" si="4"/>
        <v>7.5275525057184458</v>
      </c>
      <c r="F50" s="7">
        <f t="shared" si="5"/>
        <v>18</v>
      </c>
      <c r="G50" s="7" t="str">
        <f t="shared" si="6"/>
        <v>-</v>
      </c>
      <c r="H50" s="7">
        <f t="shared" si="7"/>
        <v>0</v>
      </c>
      <c r="J50" s="1">
        <f t="shared" si="8"/>
        <v>5.7184445830734036</v>
      </c>
      <c r="K50" s="1">
        <f t="shared" si="9"/>
        <v>12.538989394884592</v>
      </c>
      <c r="L50" s="1">
        <f t="shared" si="10"/>
        <v>-6.820544811811188</v>
      </c>
      <c r="M50" s="1">
        <f t="shared" si="11"/>
        <v>6.820544811811188</v>
      </c>
      <c r="N50" s="7">
        <f t="shared" si="12"/>
        <v>19</v>
      </c>
      <c r="O50" s="7" t="str">
        <f t="shared" si="13"/>
        <v>-</v>
      </c>
      <c r="P50" s="7">
        <f t="shared" si="14"/>
        <v>0</v>
      </c>
      <c r="R50" s="1">
        <f t="shared" si="15"/>
        <v>5.7184445830734036</v>
      </c>
      <c r="S50" s="1">
        <f t="shared" si="16"/>
        <v>29.798294863797047</v>
      </c>
      <c r="T50" s="1">
        <f t="shared" si="17"/>
        <v>-24.079850280723644</v>
      </c>
      <c r="U50" s="1">
        <f t="shared" si="18"/>
        <v>24.079850280723644</v>
      </c>
      <c r="V50" s="7">
        <f t="shared" si="19"/>
        <v>18</v>
      </c>
      <c r="W50" s="7" t="str">
        <f t="shared" si="20"/>
        <v>-</v>
      </c>
      <c r="X50" s="7">
        <f t="shared" si="21"/>
        <v>0</v>
      </c>
      <c r="Z50" s="1">
        <f t="shared" si="22"/>
        <v>13.245997088791849</v>
      </c>
      <c r="AA50" s="1">
        <f t="shared" si="23"/>
        <v>12.538989394884592</v>
      </c>
      <c r="AB50" s="1">
        <f t="shared" si="24"/>
        <v>0.70700769390725782</v>
      </c>
      <c r="AC50" s="1">
        <f t="shared" si="25"/>
        <v>0.70700769390725782</v>
      </c>
      <c r="AD50" s="7">
        <f t="shared" si="26"/>
        <v>11</v>
      </c>
      <c r="AE50" s="7" t="str">
        <f t="shared" si="27"/>
        <v>+</v>
      </c>
      <c r="AF50" s="7">
        <f t="shared" si="28"/>
        <v>11</v>
      </c>
      <c r="AH50" s="1">
        <f t="shared" si="29"/>
        <v>13.245997088791849</v>
      </c>
      <c r="AI50" s="1">
        <f t="shared" si="30"/>
        <v>29.798294863797047</v>
      </c>
      <c r="AJ50" s="1">
        <f t="shared" si="31"/>
        <v>-16.552297775005197</v>
      </c>
      <c r="AK50" s="1">
        <f t="shared" si="32"/>
        <v>16.552297775005197</v>
      </c>
      <c r="AL50" s="7">
        <f t="shared" si="33"/>
        <v>19</v>
      </c>
      <c r="AM50" s="7" t="str">
        <f t="shared" si="34"/>
        <v>-</v>
      </c>
      <c r="AN50" s="7">
        <f t="shared" si="35"/>
        <v>0</v>
      </c>
      <c r="AP50" s="1">
        <f t="shared" si="36"/>
        <v>12.538989394884592</v>
      </c>
      <c r="AQ50" s="1">
        <f t="shared" si="37"/>
        <v>29.798294863797047</v>
      </c>
      <c r="AR50" s="1">
        <f t="shared" si="38"/>
        <v>-17.259305468912455</v>
      </c>
      <c r="AS50" s="1">
        <f t="shared" si="39"/>
        <v>17.259305468912455</v>
      </c>
      <c r="AT50" s="7">
        <f t="shared" si="40"/>
        <v>16</v>
      </c>
      <c r="AU50" s="7" t="str">
        <f t="shared" si="41"/>
        <v>-</v>
      </c>
      <c r="AV50" s="7">
        <f t="shared" si="42"/>
        <v>0</v>
      </c>
    </row>
    <row r="51" spans="1:48" x14ac:dyDescent="0.25">
      <c r="A51" s="15" t="str">
        <f t="shared" si="0"/>
        <v>pmed21n</v>
      </c>
      <c r="B51" s="1">
        <f t="shared" si="1"/>
        <v>13.580652221492667</v>
      </c>
      <c r="C51" s="1">
        <f t="shared" si="2"/>
        <v>6.0625957539943087</v>
      </c>
      <c r="D51" s="1">
        <f t="shared" si="3"/>
        <v>7.5180564674983579</v>
      </c>
      <c r="E51" s="1">
        <f t="shared" si="4"/>
        <v>7.5180564674983579</v>
      </c>
      <c r="F51" s="7">
        <f t="shared" si="5"/>
        <v>17</v>
      </c>
      <c r="G51" s="7" t="str">
        <f t="shared" si="6"/>
        <v>+</v>
      </c>
      <c r="H51" s="7">
        <f t="shared" si="7"/>
        <v>17</v>
      </c>
      <c r="J51" s="1">
        <f t="shared" si="8"/>
        <v>13.580652221492667</v>
      </c>
      <c r="K51" s="1">
        <f t="shared" si="9"/>
        <v>6.7410811993871746</v>
      </c>
      <c r="L51" s="1">
        <f t="shared" si="10"/>
        <v>6.8395710221054919</v>
      </c>
      <c r="M51" s="1">
        <f t="shared" si="11"/>
        <v>6.8395710221054919</v>
      </c>
      <c r="N51" s="7">
        <f t="shared" si="12"/>
        <v>20</v>
      </c>
      <c r="O51" s="7" t="str">
        <f t="shared" si="13"/>
        <v>+</v>
      </c>
      <c r="P51" s="7">
        <f t="shared" si="14"/>
        <v>20</v>
      </c>
      <c r="R51" s="1">
        <f t="shared" si="15"/>
        <v>13.580652221492667</v>
      </c>
      <c r="S51" s="1">
        <f t="shared" si="16"/>
        <v>16.46968702123003</v>
      </c>
      <c r="T51" s="1">
        <f t="shared" si="17"/>
        <v>-2.8890347997373631</v>
      </c>
      <c r="U51" s="1">
        <f t="shared" si="18"/>
        <v>2.8890347997373631</v>
      </c>
      <c r="V51" s="7">
        <f t="shared" si="19"/>
        <v>1</v>
      </c>
      <c r="W51" s="7" t="str">
        <f t="shared" si="20"/>
        <v>-</v>
      </c>
      <c r="X51" s="7">
        <f t="shared" si="21"/>
        <v>0</v>
      </c>
      <c r="Z51" s="1">
        <f t="shared" si="22"/>
        <v>6.0625957539943087</v>
      </c>
      <c r="AA51" s="1">
        <f t="shared" si="23"/>
        <v>6.7410811993871746</v>
      </c>
      <c r="AB51" s="1">
        <f t="shared" si="24"/>
        <v>-0.67848544539286593</v>
      </c>
      <c r="AC51" s="1">
        <f t="shared" si="25"/>
        <v>0.67848544539286593</v>
      </c>
      <c r="AD51" s="7">
        <f t="shared" si="26"/>
        <v>10</v>
      </c>
      <c r="AE51" s="7" t="str">
        <f t="shared" si="27"/>
        <v>-</v>
      </c>
      <c r="AF51" s="7">
        <f t="shared" si="28"/>
        <v>0</v>
      </c>
      <c r="AH51" s="1">
        <f t="shared" si="29"/>
        <v>6.0625957539943087</v>
      </c>
      <c r="AI51" s="1">
        <f t="shared" si="30"/>
        <v>16.46968702123003</v>
      </c>
      <c r="AJ51" s="1">
        <f t="shared" si="31"/>
        <v>-10.407091267235721</v>
      </c>
      <c r="AK51" s="1">
        <f t="shared" si="32"/>
        <v>10.407091267235721</v>
      </c>
      <c r="AL51" s="7">
        <f t="shared" si="33"/>
        <v>6</v>
      </c>
      <c r="AM51" s="7" t="str">
        <f t="shared" si="34"/>
        <v>-</v>
      </c>
      <c r="AN51" s="7">
        <f t="shared" si="35"/>
        <v>0</v>
      </c>
      <c r="AP51" s="1">
        <f t="shared" si="36"/>
        <v>6.7410811993871746</v>
      </c>
      <c r="AQ51" s="1">
        <f t="shared" si="37"/>
        <v>16.46968702123003</v>
      </c>
      <c r="AR51" s="1">
        <f t="shared" si="38"/>
        <v>-9.7286058218428551</v>
      </c>
      <c r="AS51" s="1">
        <f t="shared" si="39"/>
        <v>9.7286058218428551</v>
      </c>
      <c r="AT51" s="7">
        <f t="shared" si="40"/>
        <v>5</v>
      </c>
      <c r="AU51" s="7" t="str">
        <f t="shared" si="41"/>
        <v>-</v>
      </c>
      <c r="AV51" s="7">
        <f t="shared" si="42"/>
        <v>0</v>
      </c>
    </row>
    <row r="52" spans="1:48" x14ac:dyDescent="0.25">
      <c r="A52" s="15" t="str">
        <f t="shared" si="0"/>
        <v>pmed22n</v>
      </c>
      <c r="B52" s="1">
        <f t="shared" si="1"/>
        <v>12.70544352488635</v>
      </c>
      <c r="C52" s="1">
        <f t="shared" si="2"/>
        <v>8.287679216691922</v>
      </c>
      <c r="D52" s="1">
        <f t="shared" si="3"/>
        <v>4.4177643081944282</v>
      </c>
      <c r="E52" s="1">
        <f t="shared" si="4"/>
        <v>4.4177643081944282</v>
      </c>
      <c r="F52" s="7">
        <f t="shared" si="5"/>
        <v>10</v>
      </c>
      <c r="G52" s="7" t="str">
        <f t="shared" si="6"/>
        <v>+</v>
      </c>
      <c r="H52" s="7">
        <f t="shared" si="7"/>
        <v>10</v>
      </c>
      <c r="J52" s="1">
        <f t="shared" si="8"/>
        <v>12.70544352488635</v>
      </c>
      <c r="K52" s="1">
        <f t="shared" si="9"/>
        <v>8.2060846252476978</v>
      </c>
      <c r="L52" s="1">
        <f t="shared" si="10"/>
        <v>4.4993588996386524</v>
      </c>
      <c r="M52" s="1">
        <f t="shared" si="11"/>
        <v>4.4993588996386524</v>
      </c>
      <c r="N52" s="7">
        <f t="shared" si="12"/>
        <v>11</v>
      </c>
      <c r="O52" s="7" t="str">
        <f t="shared" si="13"/>
        <v>+</v>
      </c>
      <c r="P52" s="7">
        <f t="shared" si="14"/>
        <v>11</v>
      </c>
      <c r="R52" s="1">
        <f t="shared" si="15"/>
        <v>12.70544352488635</v>
      </c>
      <c r="S52" s="1">
        <f t="shared" si="16"/>
        <v>19.431169133931693</v>
      </c>
      <c r="T52" s="1">
        <f t="shared" si="17"/>
        <v>-6.7257256090453428</v>
      </c>
      <c r="U52" s="1">
        <f t="shared" si="18"/>
        <v>6.7257256090453428</v>
      </c>
      <c r="V52" s="7">
        <f t="shared" si="19"/>
        <v>7</v>
      </c>
      <c r="W52" s="7" t="str">
        <f t="shared" si="20"/>
        <v>-</v>
      </c>
      <c r="X52" s="7">
        <f t="shared" si="21"/>
        <v>0</v>
      </c>
      <c r="Z52" s="1">
        <f t="shared" si="22"/>
        <v>8.287679216691922</v>
      </c>
      <c r="AA52" s="1">
        <f t="shared" si="23"/>
        <v>8.2060846252476978</v>
      </c>
      <c r="AB52" s="1">
        <f t="shared" si="24"/>
        <v>8.1594591444224207E-2</v>
      </c>
      <c r="AC52" s="1">
        <f t="shared" si="25"/>
        <v>8.1594591444224207E-2</v>
      </c>
      <c r="AD52" s="7">
        <f t="shared" si="26"/>
        <v>1</v>
      </c>
      <c r="AE52" s="7" t="str">
        <f t="shared" si="27"/>
        <v>+</v>
      </c>
      <c r="AF52" s="7">
        <f t="shared" si="28"/>
        <v>1</v>
      </c>
      <c r="AH52" s="1">
        <f t="shared" si="29"/>
        <v>8.287679216691922</v>
      </c>
      <c r="AI52" s="1">
        <f t="shared" si="30"/>
        <v>19.431169133931693</v>
      </c>
      <c r="AJ52" s="1">
        <f t="shared" si="31"/>
        <v>-11.143489917239771</v>
      </c>
      <c r="AK52" s="1">
        <f t="shared" si="32"/>
        <v>11.143489917239771</v>
      </c>
      <c r="AL52" s="7">
        <f t="shared" si="33"/>
        <v>8</v>
      </c>
      <c r="AM52" s="7" t="str">
        <f t="shared" si="34"/>
        <v>-</v>
      </c>
      <c r="AN52" s="7">
        <f t="shared" si="35"/>
        <v>0</v>
      </c>
      <c r="AP52" s="1">
        <f t="shared" si="36"/>
        <v>8.2060846252476978</v>
      </c>
      <c r="AQ52" s="1">
        <f t="shared" si="37"/>
        <v>19.431169133931693</v>
      </c>
      <c r="AR52" s="1">
        <f t="shared" si="38"/>
        <v>-11.225084508683995</v>
      </c>
      <c r="AS52" s="1">
        <f t="shared" si="39"/>
        <v>11.225084508683995</v>
      </c>
      <c r="AT52" s="7">
        <f t="shared" si="40"/>
        <v>6</v>
      </c>
      <c r="AU52" s="7" t="str">
        <f t="shared" si="41"/>
        <v>-</v>
      </c>
      <c r="AV52" s="7">
        <f t="shared" si="42"/>
        <v>0</v>
      </c>
    </row>
    <row r="53" spans="1:48" x14ac:dyDescent="0.25">
      <c r="A53" s="15" t="str">
        <f t="shared" si="0"/>
        <v>pmed23n</v>
      </c>
      <c r="B53" s="1">
        <f t="shared" si="1"/>
        <v>6.668109980515263</v>
      </c>
      <c r="C53" s="1">
        <f t="shared" si="2"/>
        <v>15.479541026196147</v>
      </c>
      <c r="D53" s="1">
        <f t="shared" si="3"/>
        <v>-8.8114310456808838</v>
      </c>
      <c r="E53" s="1">
        <f t="shared" si="4"/>
        <v>8.8114310456808838</v>
      </c>
      <c r="F53" s="7">
        <f t="shared" si="5"/>
        <v>19</v>
      </c>
      <c r="G53" s="7" t="str">
        <f t="shared" si="6"/>
        <v>-</v>
      </c>
      <c r="H53" s="7">
        <f t="shared" si="7"/>
        <v>0</v>
      </c>
      <c r="J53" s="1">
        <f t="shared" si="8"/>
        <v>6.668109980515263</v>
      </c>
      <c r="K53" s="1">
        <f t="shared" si="9"/>
        <v>13.076423468283178</v>
      </c>
      <c r="L53" s="1">
        <f t="shared" si="10"/>
        <v>-6.4083134877679147</v>
      </c>
      <c r="M53" s="1">
        <f t="shared" si="11"/>
        <v>6.4083134877679147</v>
      </c>
      <c r="N53" s="7">
        <f t="shared" si="12"/>
        <v>17</v>
      </c>
      <c r="O53" s="7" t="str">
        <f t="shared" si="13"/>
        <v>-</v>
      </c>
      <c r="P53" s="7">
        <f t="shared" si="14"/>
        <v>0</v>
      </c>
      <c r="R53" s="1">
        <f t="shared" si="15"/>
        <v>6.668109980515263</v>
      </c>
      <c r="S53" s="1">
        <f t="shared" si="16"/>
        <v>31.392076206971204</v>
      </c>
      <c r="T53" s="1">
        <f t="shared" si="17"/>
        <v>-24.723966226455943</v>
      </c>
      <c r="U53" s="1">
        <f t="shared" si="18"/>
        <v>24.723966226455943</v>
      </c>
      <c r="V53" s="7">
        <f t="shared" si="19"/>
        <v>19</v>
      </c>
      <c r="W53" s="7" t="str">
        <f t="shared" si="20"/>
        <v>-</v>
      </c>
      <c r="X53" s="7">
        <f t="shared" si="21"/>
        <v>0</v>
      </c>
      <c r="Z53" s="1">
        <f t="shared" si="22"/>
        <v>15.479541026196147</v>
      </c>
      <c r="AA53" s="1">
        <f t="shared" si="23"/>
        <v>13.076423468283178</v>
      </c>
      <c r="AB53" s="1">
        <f t="shared" si="24"/>
        <v>2.4031175579129691</v>
      </c>
      <c r="AC53" s="1">
        <f t="shared" si="25"/>
        <v>2.4031175579129691</v>
      </c>
      <c r="AD53" s="7">
        <f t="shared" si="26"/>
        <v>19</v>
      </c>
      <c r="AE53" s="7" t="str">
        <f t="shared" si="27"/>
        <v>+</v>
      </c>
      <c r="AF53" s="7">
        <f t="shared" si="28"/>
        <v>19</v>
      </c>
      <c r="AH53" s="1">
        <f t="shared" si="29"/>
        <v>15.479541026196147</v>
      </c>
      <c r="AI53" s="1">
        <f t="shared" si="30"/>
        <v>31.392076206971204</v>
      </c>
      <c r="AJ53" s="1">
        <f t="shared" si="31"/>
        <v>-15.912535180775057</v>
      </c>
      <c r="AK53" s="1">
        <f t="shared" si="32"/>
        <v>15.912535180775057</v>
      </c>
      <c r="AL53" s="7">
        <f t="shared" si="33"/>
        <v>17</v>
      </c>
      <c r="AM53" s="7" t="str">
        <f t="shared" si="34"/>
        <v>-</v>
      </c>
      <c r="AN53" s="7">
        <f t="shared" si="35"/>
        <v>0</v>
      </c>
      <c r="AP53" s="1">
        <f t="shared" si="36"/>
        <v>13.076423468283178</v>
      </c>
      <c r="AQ53" s="1">
        <f t="shared" si="37"/>
        <v>31.392076206971204</v>
      </c>
      <c r="AR53" s="1">
        <f t="shared" si="38"/>
        <v>-18.315652738688026</v>
      </c>
      <c r="AS53" s="1">
        <f t="shared" si="39"/>
        <v>18.315652738688026</v>
      </c>
      <c r="AT53" s="7">
        <f t="shared" si="40"/>
        <v>18</v>
      </c>
      <c r="AU53" s="7" t="str">
        <f t="shared" si="41"/>
        <v>-</v>
      </c>
      <c r="AV53" s="7">
        <f t="shared" si="42"/>
        <v>0</v>
      </c>
    </row>
    <row r="54" spans="1:48" x14ac:dyDescent="0.25">
      <c r="A54" s="15" t="str">
        <f t="shared" si="0"/>
        <v>pmed26n</v>
      </c>
      <c r="B54" s="1">
        <f t="shared" si="1"/>
        <v>10.325703337702935</v>
      </c>
      <c r="C54" s="1">
        <f t="shared" si="2"/>
        <v>5.2435212261772719</v>
      </c>
      <c r="D54" s="1">
        <f t="shared" si="3"/>
        <v>5.0821821115256629</v>
      </c>
      <c r="E54" s="1">
        <f t="shared" si="4"/>
        <v>5.0821821115256629</v>
      </c>
      <c r="F54" s="7">
        <f t="shared" si="5"/>
        <v>11</v>
      </c>
      <c r="G54" s="7" t="str">
        <f t="shared" si="6"/>
        <v>+</v>
      </c>
      <c r="H54" s="7">
        <f t="shared" si="7"/>
        <v>11</v>
      </c>
      <c r="J54" s="1">
        <f t="shared" si="8"/>
        <v>10.325703337702935</v>
      </c>
      <c r="K54" s="1">
        <f t="shared" si="9"/>
        <v>5.0418473328627611</v>
      </c>
      <c r="L54" s="1">
        <f t="shared" si="10"/>
        <v>5.2838560048401737</v>
      </c>
      <c r="M54" s="1">
        <f t="shared" si="11"/>
        <v>5.2838560048401737</v>
      </c>
      <c r="N54" s="7">
        <f t="shared" si="12"/>
        <v>13</v>
      </c>
      <c r="O54" s="7" t="str">
        <f t="shared" si="13"/>
        <v>+</v>
      </c>
      <c r="P54" s="7">
        <f t="shared" si="14"/>
        <v>13</v>
      </c>
      <c r="R54" s="1">
        <f t="shared" si="15"/>
        <v>10.325703337702935</v>
      </c>
      <c r="S54" s="1">
        <f t="shared" si="16"/>
        <v>14.399515982656045</v>
      </c>
      <c r="T54" s="1">
        <f t="shared" si="17"/>
        <v>-4.0738126449531098</v>
      </c>
      <c r="U54" s="1">
        <f t="shared" si="18"/>
        <v>4.0738126449531098</v>
      </c>
      <c r="V54" s="7">
        <f t="shared" si="19"/>
        <v>4</v>
      </c>
      <c r="W54" s="7" t="str">
        <f t="shared" si="20"/>
        <v>-</v>
      </c>
      <c r="X54" s="7">
        <f t="shared" si="21"/>
        <v>0</v>
      </c>
      <c r="Z54" s="1">
        <f t="shared" si="22"/>
        <v>5.2435212261772719</v>
      </c>
      <c r="AA54" s="1">
        <f t="shared" si="23"/>
        <v>5.0418473328627611</v>
      </c>
      <c r="AB54" s="1">
        <f t="shared" si="24"/>
        <v>0.2016738933145108</v>
      </c>
      <c r="AC54" s="1">
        <f t="shared" si="25"/>
        <v>0.2016738933145108</v>
      </c>
      <c r="AD54" s="7">
        <f t="shared" si="26"/>
        <v>4</v>
      </c>
      <c r="AE54" s="7" t="str">
        <f t="shared" si="27"/>
        <v>+</v>
      </c>
      <c r="AF54" s="7">
        <f t="shared" si="28"/>
        <v>4</v>
      </c>
      <c r="AH54" s="1">
        <f t="shared" si="29"/>
        <v>5.2435212261772719</v>
      </c>
      <c r="AI54" s="1">
        <f t="shared" si="30"/>
        <v>14.399515982656045</v>
      </c>
      <c r="AJ54" s="1">
        <f t="shared" si="31"/>
        <v>-9.1559947564787727</v>
      </c>
      <c r="AK54" s="1">
        <f t="shared" si="32"/>
        <v>9.1559947564787727</v>
      </c>
      <c r="AL54" s="7">
        <f t="shared" si="33"/>
        <v>3</v>
      </c>
      <c r="AM54" s="7" t="str">
        <f t="shared" si="34"/>
        <v>-</v>
      </c>
      <c r="AN54" s="7">
        <f t="shared" si="35"/>
        <v>0</v>
      </c>
      <c r="AP54" s="1">
        <f t="shared" si="36"/>
        <v>5.0418473328627611</v>
      </c>
      <c r="AQ54" s="1">
        <f t="shared" si="37"/>
        <v>14.399515982656045</v>
      </c>
      <c r="AR54" s="1">
        <f t="shared" si="38"/>
        <v>-9.3576686497932826</v>
      </c>
      <c r="AS54" s="1">
        <f t="shared" si="39"/>
        <v>9.3576686497932826</v>
      </c>
      <c r="AT54" s="7">
        <f t="shared" si="40"/>
        <v>3</v>
      </c>
      <c r="AU54" s="7" t="str">
        <f t="shared" si="41"/>
        <v>-</v>
      </c>
      <c r="AV54" s="7">
        <f t="shared" si="42"/>
        <v>0</v>
      </c>
    </row>
    <row r="55" spans="1:48" x14ac:dyDescent="0.25">
      <c r="A55" s="15" t="str">
        <f t="shared" si="0"/>
        <v>pmed27n</v>
      </c>
      <c r="B55" s="1">
        <f t="shared" si="1"/>
        <v>11.412062116287467</v>
      </c>
      <c r="C55" s="1">
        <f t="shared" si="2"/>
        <v>7.6802696521006384</v>
      </c>
      <c r="D55" s="1">
        <f t="shared" si="3"/>
        <v>3.731792464186829</v>
      </c>
      <c r="E55" s="1">
        <f t="shared" si="4"/>
        <v>3.731792464186829</v>
      </c>
      <c r="F55" s="7">
        <f t="shared" si="5"/>
        <v>6</v>
      </c>
      <c r="G55" s="7" t="str">
        <f t="shared" si="6"/>
        <v>+</v>
      </c>
      <c r="H55" s="7">
        <f t="shared" si="7"/>
        <v>6</v>
      </c>
      <c r="J55" s="1">
        <f t="shared" si="8"/>
        <v>11.412062116287467</v>
      </c>
      <c r="K55" s="1">
        <f t="shared" si="9"/>
        <v>7.0542915613338142</v>
      </c>
      <c r="L55" s="1">
        <f t="shared" si="10"/>
        <v>4.3577705549536532</v>
      </c>
      <c r="M55" s="1">
        <f t="shared" si="11"/>
        <v>4.3577705549536532</v>
      </c>
      <c r="N55" s="7">
        <f t="shared" si="12"/>
        <v>8</v>
      </c>
      <c r="O55" s="7" t="str">
        <f t="shared" si="13"/>
        <v>+</v>
      </c>
      <c r="P55" s="7">
        <f t="shared" si="14"/>
        <v>8</v>
      </c>
      <c r="R55" s="1">
        <f t="shared" si="15"/>
        <v>11.412062116287467</v>
      </c>
      <c r="S55" s="1">
        <f t="shared" si="16"/>
        <v>18.382087396171904</v>
      </c>
      <c r="T55" s="1">
        <f t="shared" si="17"/>
        <v>-6.9700252798844371</v>
      </c>
      <c r="U55" s="1">
        <f t="shared" si="18"/>
        <v>6.9700252798844371</v>
      </c>
      <c r="V55" s="7">
        <f t="shared" si="19"/>
        <v>8</v>
      </c>
      <c r="W55" s="7" t="str">
        <f t="shared" si="20"/>
        <v>-</v>
      </c>
      <c r="X55" s="7">
        <f t="shared" si="21"/>
        <v>0</v>
      </c>
      <c r="Z55" s="1">
        <f t="shared" si="22"/>
        <v>7.6802696521006384</v>
      </c>
      <c r="AA55" s="1">
        <f t="shared" si="23"/>
        <v>7.0542915613338142</v>
      </c>
      <c r="AB55" s="1">
        <f t="shared" si="24"/>
        <v>0.6259780907668242</v>
      </c>
      <c r="AC55" s="1">
        <f t="shared" si="25"/>
        <v>0.6259780907668242</v>
      </c>
      <c r="AD55" s="7">
        <f t="shared" si="26"/>
        <v>9</v>
      </c>
      <c r="AE55" s="7" t="str">
        <f t="shared" si="27"/>
        <v>+</v>
      </c>
      <c r="AF55" s="7">
        <f t="shared" si="28"/>
        <v>9</v>
      </c>
      <c r="AH55" s="1">
        <f t="shared" si="29"/>
        <v>7.6802696521006384</v>
      </c>
      <c r="AI55" s="1">
        <f t="shared" si="30"/>
        <v>18.382087396171904</v>
      </c>
      <c r="AJ55" s="1">
        <f t="shared" si="31"/>
        <v>-10.701817744071267</v>
      </c>
      <c r="AK55" s="1">
        <f t="shared" si="32"/>
        <v>10.701817744071267</v>
      </c>
      <c r="AL55" s="7">
        <f t="shared" si="33"/>
        <v>7</v>
      </c>
      <c r="AM55" s="7" t="str">
        <f t="shared" si="34"/>
        <v>-</v>
      </c>
      <c r="AN55" s="7">
        <f t="shared" si="35"/>
        <v>0</v>
      </c>
      <c r="AP55" s="1">
        <f t="shared" si="36"/>
        <v>7.0542915613338142</v>
      </c>
      <c r="AQ55" s="1">
        <f t="shared" si="37"/>
        <v>18.382087396171904</v>
      </c>
      <c r="AR55" s="1">
        <f t="shared" si="38"/>
        <v>-11.32779583483809</v>
      </c>
      <c r="AS55" s="1">
        <f t="shared" si="39"/>
        <v>11.32779583483809</v>
      </c>
      <c r="AT55" s="7">
        <f t="shared" si="40"/>
        <v>7</v>
      </c>
      <c r="AU55" s="7" t="str">
        <f t="shared" si="41"/>
        <v>-</v>
      </c>
      <c r="AV55" s="7">
        <f t="shared" si="42"/>
        <v>0</v>
      </c>
    </row>
    <row r="56" spans="1:48" x14ac:dyDescent="0.25">
      <c r="A56" s="15" t="str">
        <f t="shared" si="0"/>
        <v>pmed31n</v>
      </c>
      <c r="B56" s="1">
        <f t="shared" si="1"/>
        <v>11.976997818758676</v>
      </c>
      <c r="C56" s="1">
        <f t="shared" si="2"/>
        <v>5.5225064445766403</v>
      </c>
      <c r="D56" s="1">
        <f t="shared" si="3"/>
        <v>6.4544913741820356</v>
      </c>
      <c r="E56" s="1">
        <f t="shared" si="4"/>
        <v>6.4544913741820356</v>
      </c>
      <c r="F56" s="7">
        <f t="shared" si="5"/>
        <v>15</v>
      </c>
      <c r="G56" s="7" t="str">
        <f t="shared" si="6"/>
        <v>+</v>
      </c>
      <c r="H56" s="7">
        <f t="shared" si="7"/>
        <v>15</v>
      </c>
      <c r="J56" s="1">
        <f t="shared" si="8"/>
        <v>11.976997818758676</v>
      </c>
      <c r="K56" s="1">
        <f t="shared" si="9"/>
        <v>5.8596073765615708</v>
      </c>
      <c r="L56" s="1">
        <f t="shared" si="10"/>
        <v>6.117390442197105</v>
      </c>
      <c r="M56" s="1">
        <f t="shared" si="11"/>
        <v>6.117390442197105</v>
      </c>
      <c r="N56" s="7">
        <f t="shared" si="12"/>
        <v>16</v>
      </c>
      <c r="O56" s="7" t="str">
        <f t="shared" si="13"/>
        <v>+</v>
      </c>
      <c r="P56" s="7">
        <f t="shared" si="14"/>
        <v>16</v>
      </c>
      <c r="R56" s="1">
        <f t="shared" si="15"/>
        <v>11.976997818758676</v>
      </c>
      <c r="S56" s="1">
        <f t="shared" si="16"/>
        <v>17.459845330160618</v>
      </c>
      <c r="T56" s="1">
        <f t="shared" si="17"/>
        <v>-5.4828475114019426</v>
      </c>
      <c r="U56" s="1">
        <f t="shared" si="18"/>
        <v>5.4828475114019426</v>
      </c>
      <c r="V56" s="7">
        <f t="shared" si="19"/>
        <v>6</v>
      </c>
      <c r="W56" s="7" t="str">
        <f t="shared" si="20"/>
        <v>-</v>
      </c>
      <c r="X56" s="7">
        <f t="shared" si="21"/>
        <v>0</v>
      </c>
      <c r="Z56" s="1">
        <f t="shared" si="22"/>
        <v>5.5225064445766403</v>
      </c>
      <c r="AA56" s="1">
        <f t="shared" si="23"/>
        <v>5.8596073765615708</v>
      </c>
      <c r="AB56" s="1">
        <f t="shared" si="24"/>
        <v>-0.33710093198493052</v>
      </c>
      <c r="AC56" s="1">
        <f t="shared" si="25"/>
        <v>0.33710093198493052</v>
      </c>
      <c r="AD56" s="7">
        <f t="shared" si="26"/>
        <v>5</v>
      </c>
      <c r="AE56" s="7" t="str">
        <f t="shared" si="27"/>
        <v>-</v>
      </c>
      <c r="AF56" s="7">
        <f t="shared" si="28"/>
        <v>0</v>
      </c>
      <c r="AH56" s="1">
        <f t="shared" si="29"/>
        <v>5.5225064445766403</v>
      </c>
      <c r="AI56" s="1">
        <f t="shared" si="30"/>
        <v>17.459845330160618</v>
      </c>
      <c r="AJ56" s="1">
        <f t="shared" si="31"/>
        <v>-11.937338885583978</v>
      </c>
      <c r="AK56" s="1">
        <f t="shared" si="32"/>
        <v>11.937338885583978</v>
      </c>
      <c r="AL56" s="7">
        <f t="shared" si="33"/>
        <v>10</v>
      </c>
      <c r="AM56" s="7" t="str">
        <f t="shared" si="34"/>
        <v>-</v>
      </c>
      <c r="AN56" s="7">
        <f t="shared" si="35"/>
        <v>0</v>
      </c>
      <c r="AP56" s="1">
        <f t="shared" si="36"/>
        <v>5.8596073765615708</v>
      </c>
      <c r="AQ56" s="1">
        <f t="shared" si="37"/>
        <v>17.459845330160618</v>
      </c>
      <c r="AR56" s="1">
        <f t="shared" si="38"/>
        <v>-11.600237953599049</v>
      </c>
      <c r="AS56" s="1">
        <f t="shared" si="39"/>
        <v>11.600237953599049</v>
      </c>
      <c r="AT56" s="7">
        <f t="shared" si="40"/>
        <v>8</v>
      </c>
      <c r="AU56" s="7" t="str">
        <f t="shared" si="41"/>
        <v>-</v>
      </c>
      <c r="AV56" s="7">
        <f t="shared" si="42"/>
        <v>0</v>
      </c>
    </row>
    <row r="57" spans="1:48" x14ac:dyDescent="0.25">
      <c r="A57" s="15" t="str">
        <f t="shared" si="0"/>
        <v>pmed32n</v>
      </c>
      <c r="B57" s="1">
        <f t="shared" si="1"/>
        <v>13.412928901796278</v>
      </c>
      <c r="C57" s="1">
        <f t="shared" si="2"/>
        <v>9.0997095837366899</v>
      </c>
      <c r="D57" s="1">
        <f t="shared" si="3"/>
        <v>4.3132193180595877</v>
      </c>
      <c r="E57" s="1">
        <f t="shared" si="4"/>
        <v>4.3132193180595877</v>
      </c>
      <c r="F57" s="7">
        <f t="shared" si="5"/>
        <v>9</v>
      </c>
      <c r="G57" s="7" t="str">
        <f t="shared" si="6"/>
        <v>+</v>
      </c>
      <c r="H57" s="7">
        <f t="shared" si="7"/>
        <v>9</v>
      </c>
      <c r="J57" s="1">
        <f t="shared" si="8"/>
        <v>13.412928901796278</v>
      </c>
      <c r="K57" s="1">
        <f t="shared" si="9"/>
        <v>6.8194041088523187</v>
      </c>
      <c r="L57" s="1">
        <f t="shared" si="10"/>
        <v>6.5935247929439589</v>
      </c>
      <c r="M57" s="1">
        <f t="shared" si="11"/>
        <v>6.5935247929439589</v>
      </c>
      <c r="N57" s="7">
        <f t="shared" si="12"/>
        <v>18</v>
      </c>
      <c r="O57" s="7" t="str">
        <f t="shared" si="13"/>
        <v>+</v>
      </c>
      <c r="P57" s="7">
        <f t="shared" si="14"/>
        <v>18</v>
      </c>
      <c r="R57" s="1">
        <f t="shared" si="15"/>
        <v>13.412928901796278</v>
      </c>
      <c r="S57" s="1">
        <f t="shared" si="16"/>
        <v>21.458535011293968</v>
      </c>
      <c r="T57" s="1">
        <f t="shared" si="17"/>
        <v>-8.0456061094976903</v>
      </c>
      <c r="U57" s="1">
        <f t="shared" si="18"/>
        <v>8.0456061094976903</v>
      </c>
      <c r="V57" s="7">
        <f t="shared" si="19"/>
        <v>9</v>
      </c>
      <c r="W57" s="7" t="str">
        <f t="shared" si="20"/>
        <v>-</v>
      </c>
      <c r="X57" s="7">
        <f t="shared" si="21"/>
        <v>0</v>
      </c>
      <c r="Z57" s="1">
        <f t="shared" si="22"/>
        <v>9.0997095837366899</v>
      </c>
      <c r="AA57" s="1">
        <f t="shared" si="23"/>
        <v>6.8194041088523187</v>
      </c>
      <c r="AB57" s="1">
        <f t="shared" si="24"/>
        <v>2.2803054748843712</v>
      </c>
      <c r="AC57" s="1">
        <f t="shared" si="25"/>
        <v>2.2803054748843712</v>
      </c>
      <c r="AD57" s="7">
        <f t="shared" si="26"/>
        <v>17</v>
      </c>
      <c r="AE57" s="7" t="str">
        <f t="shared" si="27"/>
        <v>+</v>
      </c>
      <c r="AF57" s="7">
        <f t="shared" si="28"/>
        <v>17</v>
      </c>
      <c r="AH57" s="1">
        <f t="shared" si="29"/>
        <v>9.0997095837366899</v>
      </c>
      <c r="AI57" s="1">
        <f t="shared" si="30"/>
        <v>21.458535011293968</v>
      </c>
      <c r="AJ57" s="1">
        <f t="shared" si="31"/>
        <v>-12.358825427557278</v>
      </c>
      <c r="AK57" s="1">
        <f t="shared" si="32"/>
        <v>12.358825427557278</v>
      </c>
      <c r="AL57" s="7">
        <f t="shared" si="33"/>
        <v>12</v>
      </c>
      <c r="AM57" s="7" t="str">
        <f t="shared" si="34"/>
        <v>-</v>
      </c>
      <c r="AN57" s="7">
        <f t="shared" si="35"/>
        <v>0</v>
      </c>
      <c r="AP57" s="1">
        <f t="shared" si="36"/>
        <v>6.8194041088523187</v>
      </c>
      <c r="AQ57" s="1">
        <f t="shared" si="37"/>
        <v>21.458535011293968</v>
      </c>
      <c r="AR57" s="1">
        <f t="shared" si="38"/>
        <v>-14.63913090244165</v>
      </c>
      <c r="AS57" s="1">
        <f t="shared" si="39"/>
        <v>14.63913090244165</v>
      </c>
      <c r="AT57" s="7">
        <f t="shared" si="40"/>
        <v>12</v>
      </c>
      <c r="AU57" s="7" t="str">
        <f t="shared" si="41"/>
        <v>-</v>
      </c>
      <c r="AV57" s="7">
        <f t="shared" si="42"/>
        <v>0</v>
      </c>
    </row>
    <row r="58" spans="1:48" x14ac:dyDescent="0.25">
      <c r="G58" s="14" t="s">
        <v>66</v>
      </c>
      <c r="H58">
        <f>SUM(H34:H57)</f>
        <v>117</v>
      </c>
      <c r="O58" s="14" t="s">
        <v>66</v>
      </c>
      <c r="P58">
        <f>SUM(P34:P57)</f>
        <v>150</v>
      </c>
      <c r="W58" s="14" t="s">
        <v>66</v>
      </c>
      <c r="X58">
        <f>SUM(X34:X57)</f>
        <v>0</v>
      </c>
      <c r="AE58" s="14" t="s">
        <v>66</v>
      </c>
      <c r="AF58">
        <f>SUM(AF34:AF57)</f>
        <v>268</v>
      </c>
      <c r="AM58" s="14" t="s">
        <v>66</v>
      </c>
      <c r="AN58">
        <f>SUM(AN34:AN57)</f>
        <v>0</v>
      </c>
      <c r="AU58" s="14" t="s">
        <v>66</v>
      </c>
      <c r="AV58">
        <f>SUM(AV34:AV57)</f>
        <v>0</v>
      </c>
    </row>
    <row r="59" spans="1:48" x14ac:dyDescent="0.25">
      <c r="G59" s="14" t="s">
        <v>67</v>
      </c>
      <c r="H59">
        <f>COUNTIF(H34:H57,"&lt;&gt;Discard")</f>
        <v>24</v>
      </c>
      <c r="O59" s="14" t="s">
        <v>67</v>
      </c>
      <c r="P59">
        <f>COUNTIF(P34:P57,"&lt;&gt;Discard")</f>
        <v>24</v>
      </c>
      <c r="W59" s="14" t="s">
        <v>67</v>
      </c>
      <c r="X59">
        <f>COUNTIF(X34:X57,"&lt;&gt;Discard")</f>
        <v>24</v>
      </c>
      <c r="AE59" s="14" t="s">
        <v>67</v>
      </c>
      <c r="AF59">
        <f>COUNTIF(AF34:AF57,"&lt;&gt;Discard")</f>
        <v>24</v>
      </c>
      <c r="AM59" s="14" t="s">
        <v>67</v>
      </c>
      <c r="AN59">
        <f>COUNTIF(AN34:AN57,"&lt;&gt;Discard")</f>
        <v>24</v>
      </c>
      <c r="AU59" s="14" t="s">
        <v>67</v>
      </c>
      <c r="AV59">
        <f>COUNTIF(AV34:AV57,"&lt;&gt;Discard")</f>
        <v>24</v>
      </c>
    </row>
    <row r="60" spans="1:48" x14ac:dyDescent="0.25">
      <c r="G60" s="14" t="s">
        <v>77</v>
      </c>
      <c r="H60">
        <f>(H59*(H59+1))/4</f>
        <v>150</v>
      </c>
      <c r="O60" s="14" t="s">
        <v>77</v>
      </c>
      <c r="P60">
        <f>(P59*(P59+1))/4</f>
        <v>150</v>
      </c>
      <c r="W60" s="14" t="s">
        <v>77</v>
      </c>
      <c r="X60">
        <f>(X59*(X59+1))/4</f>
        <v>150</v>
      </c>
      <c r="AE60" s="14" t="s">
        <v>77</v>
      </c>
      <c r="AF60">
        <f>(AF59*(AF59+1))/4</f>
        <v>150</v>
      </c>
      <c r="AM60" s="14" t="s">
        <v>77</v>
      </c>
      <c r="AN60">
        <f>(AN59*(AN59+1))/4</f>
        <v>150</v>
      </c>
      <c r="AU60" s="14" t="s">
        <v>77</v>
      </c>
      <c r="AV60">
        <f>(AV59*(AV59+1))/4</f>
        <v>150</v>
      </c>
    </row>
    <row r="61" spans="1:48" x14ac:dyDescent="0.25">
      <c r="G61" s="14" t="s">
        <v>78</v>
      </c>
      <c r="H61">
        <f>SQRT(((H59*(H59+1))*(2*H59+1))/24)</f>
        <v>35</v>
      </c>
      <c r="O61" s="14" t="s">
        <v>78</v>
      </c>
      <c r="P61">
        <f>SQRT(((P59*(P59+1))*(2*P59+1))/24)</f>
        <v>35</v>
      </c>
      <c r="W61" s="14" t="s">
        <v>78</v>
      </c>
      <c r="X61">
        <f>SQRT(((X59*(X59+1))*(2*X59+1))/24)</f>
        <v>35</v>
      </c>
      <c r="AE61" s="14" t="s">
        <v>78</v>
      </c>
      <c r="AF61">
        <f>SQRT(((AF59*(AF59+1))*(2*AF59+1))/24)</f>
        <v>35</v>
      </c>
      <c r="AM61" s="14" t="s">
        <v>78</v>
      </c>
      <c r="AN61">
        <f>SQRT(((AN59*(AN59+1))*(2*AN59+1))/24)</f>
        <v>35</v>
      </c>
      <c r="AU61" s="14" t="s">
        <v>78</v>
      </c>
      <c r="AV61">
        <f>SQRT(((AV59*(AV59+1))*(2*AV59+1))/24)</f>
        <v>35</v>
      </c>
    </row>
    <row r="62" spans="1:48" x14ac:dyDescent="0.25">
      <c r="G62" s="14" t="s">
        <v>69</v>
      </c>
      <c r="H62">
        <f>(H58-H60)/H61</f>
        <v>-0.94285714285714284</v>
      </c>
      <c r="O62" s="14" t="s">
        <v>69</v>
      </c>
      <c r="P62">
        <f>(P58-P60)/P61</f>
        <v>0</v>
      </c>
      <c r="W62" s="14" t="s">
        <v>69</v>
      </c>
      <c r="X62">
        <f>(X58-X60)/X61</f>
        <v>-4.2857142857142856</v>
      </c>
      <c r="AE62" s="14" t="s">
        <v>69</v>
      </c>
      <c r="AF62">
        <f>(AF58-AF60)/AF61</f>
        <v>3.3714285714285714</v>
      </c>
      <c r="AM62" s="14" t="s">
        <v>69</v>
      </c>
      <c r="AN62">
        <f>(AN58-AN60)/AN61</f>
        <v>-4.2857142857142856</v>
      </c>
      <c r="AU62" s="14" t="s">
        <v>69</v>
      </c>
      <c r="AV62">
        <f>(AV58-AV60)/AV61</f>
        <v>-4.2857142857142856</v>
      </c>
    </row>
    <row r="63" spans="1:48" x14ac:dyDescent="0.25">
      <c r="F63" s="14" t="s">
        <v>70</v>
      </c>
      <c r="G63" s="11">
        <f>-H63</f>
        <v>-1.96</v>
      </c>
      <c r="H63" s="11">
        <v>1.96</v>
      </c>
      <c r="N63" s="14" t="s">
        <v>70</v>
      </c>
      <c r="O63" s="11">
        <f>G63</f>
        <v>-1.96</v>
      </c>
      <c r="P63" s="11">
        <f>H63</f>
        <v>1.96</v>
      </c>
      <c r="V63" s="14" t="s">
        <v>70</v>
      </c>
      <c r="W63" s="11">
        <f>O63</f>
        <v>-1.96</v>
      </c>
      <c r="X63" s="11">
        <f>P63</f>
        <v>1.96</v>
      </c>
      <c r="AD63" s="14" t="s">
        <v>70</v>
      </c>
      <c r="AE63" s="11">
        <f>W63</f>
        <v>-1.96</v>
      </c>
      <c r="AF63" s="11">
        <f>X63</f>
        <v>1.96</v>
      </c>
      <c r="AL63" s="14" t="s">
        <v>70</v>
      </c>
      <c r="AM63" s="11">
        <f>AE63</f>
        <v>-1.96</v>
      </c>
      <c r="AN63" s="11">
        <f>AF63</f>
        <v>1.96</v>
      </c>
      <c r="AT63" s="14" t="s">
        <v>70</v>
      </c>
      <c r="AU63" s="11">
        <f>AM63</f>
        <v>-1.96</v>
      </c>
      <c r="AV63" s="11">
        <f>AN63</f>
        <v>1.96</v>
      </c>
    </row>
    <row r="64" spans="1:48" x14ac:dyDescent="0.25">
      <c r="G64" s="28" t="str">
        <f>IF(AND(H62&gt;G63,H62&lt;H63),"H0 Accepted","H0 Rejected")</f>
        <v>H0 Accepted</v>
      </c>
      <c r="H64" s="28"/>
      <c r="O64" s="28" t="str">
        <f>IF(AND(P62&gt;O63,P62&lt;P63),"H0 Accepted","H0 Rejected")</f>
        <v>H0 Accepted</v>
      </c>
      <c r="P64" s="28"/>
      <c r="W64" s="28" t="str">
        <f>IF(AND(X62&gt;W63,X62&lt;X63),"H0 Accepted","H0 Rejected")</f>
        <v>H0 Rejected</v>
      </c>
      <c r="X64" s="28"/>
      <c r="AE64" s="28" t="str">
        <f>IF(AND(AF62&gt;AE63,AF62&lt;AF63),"H0 Accepted","H0 Rejected")</f>
        <v>H0 Rejected</v>
      </c>
      <c r="AF64" s="28"/>
      <c r="AM64" s="28" t="str">
        <f>IF(AND(AN62&gt;AM63,AN62&lt;AN63),"H0 Accepted","H0 Rejected")</f>
        <v>H0 Rejected</v>
      </c>
      <c r="AN64" s="28"/>
      <c r="AU64" s="30" t="str">
        <f>IF(AND(AV62&gt;AU63,AV62&lt;AV63),"H0 Accepted","H0 Rejected")</f>
        <v>H0 Rejected</v>
      </c>
      <c r="AV64" s="30"/>
    </row>
    <row r="66" spans="6:48" x14ac:dyDescent="0.25">
      <c r="F66" s="22" t="s">
        <v>96</v>
      </c>
      <c r="G66" s="11">
        <f>-H66</f>
        <v>-3.3</v>
      </c>
      <c r="H66" s="11">
        <v>3.3</v>
      </c>
      <c r="N66" s="22" t="s">
        <v>96</v>
      </c>
      <c r="O66" s="11">
        <f>G66</f>
        <v>-3.3</v>
      </c>
      <c r="P66" s="11">
        <f>H66</f>
        <v>3.3</v>
      </c>
      <c r="V66" s="22" t="s">
        <v>96</v>
      </c>
      <c r="W66" s="11">
        <f>O66</f>
        <v>-3.3</v>
      </c>
      <c r="X66" s="11">
        <f>P66</f>
        <v>3.3</v>
      </c>
      <c r="AD66" s="22" t="s">
        <v>96</v>
      </c>
      <c r="AE66" s="11">
        <f>W66</f>
        <v>-3.3</v>
      </c>
      <c r="AF66" s="11">
        <f>X66</f>
        <v>3.3</v>
      </c>
      <c r="AL66" s="22" t="s">
        <v>96</v>
      </c>
      <c r="AM66" s="11">
        <f>AE66</f>
        <v>-3.3</v>
      </c>
      <c r="AN66" s="11">
        <f>AF66</f>
        <v>3.3</v>
      </c>
      <c r="AT66" s="22" t="s">
        <v>96</v>
      </c>
      <c r="AU66" s="11">
        <f>AM66</f>
        <v>-3.3</v>
      </c>
      <c r="AV66" s="11">
        <f>AN66</f>
        <v>3.3</v>
      </c>
    </row>
    <row r="67" spans="6:48" x14ac:dyDescent="0.25">
      <c r="G67" s="28" t="str">
        <f>IF(AND(H62&gt;G63,H62&lt;H63),"H0 Accepted","H0 Rejected")</f>
        <v>H0 Accepted</v>
      </c>
      <c r="H67" s="28"/>
      <c r="O67" s="28" t="str">
        <f>IF(AND(P62&gt;O63,P62&lt;P63),"H0 Accepted","H0 Rejected")</f>
        <v>H0 Accepted</v>
      </c>
      <c r="P67" s="28"/>
      <c r="W67" s="28" t="str">
        <f>IF(AND(X62&gt;W63,X62&lt;X63),"H0 Accepted","H0 Rejected")</f>
        <v>H0 Rejected</v>
      </c>
      <c r="X67" s="28"/>
      <c r="AE67" s="28" t="str">
        <f>IF(AND(AF62&gt;AE63,AF62&lt;AF63),"H0 Accepted","H0 Rejected")</f>
        <v>H0 Rejected</v>
      </c>
      <c r="AF67" s="28"/>
      <c r="AM67" s="28" t="str">
        <f>IF(AND(AN62&gt;AM63,AN62&lt;AN63),"H0 Accepted","H0 Rejected")</f>
        <v>H0 Rejected</v>
      </c>
      <c r="AN67" s="28"/>
      <c r="AU67" s="28" t="str">
        <f>IF(AND(AV62&gt;AU63,AV62&lt;AV63),"H0 Accepted","H0 Rejected")</f>
        <v>H0 Rejected</v>
      </c>
      <c r="AV67" s="28"/>
    </row>
    <row r="68" spans="6:48" x14ac:dyDescent="0.25">
      <c r="G68" s="7"/>
      <c r="H68" s="7"/>
      <c r="O68" s="7"/>
      <c r="P68" s="7"/>
      <c r="W68" s="7"/>
      <c r="X68" s="7"/>
      <c r="AE68" s="7"/>
      <c r="AF68" s="7"/>
      <c r="AM68" s="7"/>
      <c r="AN68" s="7"/>
      <c r="AU68" s="7"/>
      <c r="AV68" s="7"/>
    </row>
    <row r="69" spans="6:48" x14ac:dyDescent="0.25">
      <c r="U69" s="29" t="s">
        <v>53</v>
      </c>
      <c r="V69" s="29"/>
      <c r="W69" s="28" t="s">
        <v>25</v>
      </c>
      <c r="X69" s="28"/>
      <c r="AC69" s="29" t="s">
        <v>53</v>
      </c>
      <c r="AD69" s="29"/>
      <c r="AE69" s="28" t="s">
        <v>2</v>
      </c>
      <c r="AF69" s="28"/>
      <c r="AK69" s="29" t="s">
        <v>53</v>
      </c>
      <c r="AL69" s="29"/>
      <c r="AM69" s="28" t="s">
        <v>24</v>
      </c>
      <c r="AN69" s="28"/>
      <c r="AS69" s="29" t="s">
        <v>53</v>
      </c>
      <c r="AT69" s="29"/>
      <c r="AU69" s="28" t="s">
        <v>2</v>
      </c>
      <c r="AV69" s="28"/>
    </row>
  </sheetData>
  <mergeCells count="21">
    <mergeCell ref="AU64:AV64"/>
    <mergeCell ref="G67:H67"/>
    <mergeCell ref="O67:P67"/>
    <mergeCell ref="W67:X67"/>
    <mergeCell ref="A1:J1"/>
    <mergeCell ref="G64:H64"/>
    <mergeCell ref="O64:P64"/>
    <mergeCell ref="W64:X64"/>
    <mergeCell ref="AE64:AF64"/>
    <mergeCell ref="AM64:AN64"/>
    <mergeCell ref="U69:V69"/>
    <mergeCell ref="AC69:AD69"/>
    <mergeCell ref="AK69:AL69"/>
    <mergeCell ref="AE69:AF69"/>
    <mergeCell ref="AM69:AN69"/>
    <mergeCell ref="AU69:AV69"/>
    <mergeCell ref="AS69:AT69"/>
    <mergeCell ref="W69:X69"/>
    <mergeCell ref="AE67:AF67"/>
    <mergeCell ref="AM67:AN67"/>
    <mergeCell ref="AU67:AV67"/>
  </mergeCells>
  <conditionalFormatting sqref="B33">
    <cfRule type="containsText" dxfId="137" priority="34" operator="containsText" text="A. Génetique">
      <formula>NOT(ISERROR(SEARCH("A. Génetique",B33)))</formula>
    </cfRule>
  </conditionalFormatting>
  <conditionalFormatting sqref="J33">
    <cfRule type="containsText" dxfId="136" priority="33" operator="containsText" text="A. Génetique">
      <formula>NOT(ISERROR(SEARCH("A. Génetique",J33)))</formula>
    </cfRule>
  </conditionalFormatting>
  <conditionalFormatting sqref="R33">
    <cfRule type="containsText" dxfId="135" priority="32" operator="containsText" text="A. Génetique">
      <formula>NOT(ISERROR(SEARCH("A. Génetique",R33)))</formula>
    </cfRule>
  </conditionalFormatting>
  <conditionalFormatting sqref="C33">
    <cfRule type="containsText" dxfId="134" priority="31" operator="containsText" text="Recuit Simulé">
      <formula>NOT(ISERROR(SEARCH("Recuit Simulé",C33)))</formula>
    </cfRule>
  </conditionalFormatting>
  <conditionalFormatting sqref="Z33">
    <cfRule type="containsText" dxfId="133" priority="30" operator="containsText" text="Recuit Simulé">
      <formula>NOT(ISERROR(SEARCH("Recuit Simulé",Z33)))</formula>
    </cfRule>
  </conditionalFormatting>
  <conditionalFormatting sqref="AH33">
    <cfRule type="containsText" dxfId="132" priority="29" operator="containsText" text="Recuit Simulé">
      <formula>NOT(ISERROR(SEARCH("Recuit Simulé",AH33)))</formula>
    </cfRule>
  </conditionalFormatting>
  <conditionalFormatting sqref="K33">
    <cfRule type="containsText" dxfId="131" priority="28" operator="containsText" text="Descente">
      <formula>NOT(ISERROR(SEARCH("Descente",K33)))</formula>
    </cfRule>
  </conditionalFormatting>
  <conditionalFormatting sqref="AA33">
    <cfRule type="containsText" dxfId="130" priority="27" operator="containsText" text="Descente">
      <formula>NOT(ISERROR(SEARCH("Descente",AA33)))</formula>
    </cfRule>
  </conditionalFormatting>
  <conditionalFormatting sqref="AP33">
    <cfRule type="containsText" dxfId="129" priority="26" operator="containsText" text="Descente">
      <formula>NOT(ISERROR(SEARCH("Descente",AP33)))</formula>
    </cfRule>
  </conditionalFormatting>
  <conditionalFormatting sqref="S33">
    <cfRule type="containsText" dxfId="128" priority="25" operator="containsText" text="Aléatoire">
      <formula>NOT(ISERROR(SEARCH("Aléatoire",S33)))</formula>
    </cfRule>
  </conditionalFormatting>
  <conditionalFormatting sqref="AI33">
    <cfRule type="containsText" dxfId="127" priority="24" operator="containsText" text="Aléatoire">
      <formula>NOT(ISERROR(SEARCH("Aléatoire",AI33)))</formula>
    </cfRule>
  </conditionalFormatting>
  <conditionalFormatting sqref="AQ33">
    <cfRule type="containsText" dxfId="126" priority="23" operator="containsText" text="Aléatoire">
      <formula>NOT(ISERROR(SEARCH("Aléatoire",AQ33)))</formula>
    </cfRule>
  </conditionalFormatting>
  <conditionalFormatting sqref="E5">
    <cfRule type="containsText" dxfId="125" priority="22" operator="containsText" text="A. Génetique">
      <formula>NOT(ISERROR(SEARCH("A. Génetique",E5)))</formula>
    </cfRule>
  </conditionalFormatting>
  <conditionalFormatting sqref="D5">
    <cfRule type="containsText" dxfId="124" priority="21" operator="containsText" text="Recuit Simulé">
      <formula>NOT(ISERROR(SEARCH("Recuit Simulé",D5)))</formula>
    </cfRule>
  </conditionalFormatting>
  <conditionalFormatting sqref="C5">
    <cfRule type="containsText" dxfId="123" priority="20" operator="containsText" text="Descente">
      <formula>NOT(ISERROR(SEARCH("Descente",C5)))</formula>
    </cfRule>
  </conditionalFormatting>
  <conditionalFormatting sqref="B5">
    <cfRule type="containsText" dxfId="122" priority="19" operator="containsText" text="Aléatoire">
      <formula>NOT(ISERROR(SEARCH("Aléatoire",B5)))</formula>
    </cfRule>
  </conditionalFormatting>
  <conditionalFormatting sqref="G64 O64 W64 AE64 AM64 AU64">
    <cfRule type="containsText" dxfId="121" priority="17" operator="containsText" text="H0 Rejected">
      <formula>NOT(ISERROR(SEARCH("H0 Rejected",G64)))</formula>
    </cfRule>
    <cfRule type="containsText" dxfId="120" priority="18" operator="containsText" text="H0 Accepted">
      <formula>NOT(ISERROR(SEARCH("H0 Accepted",G64)))</formula>
    </cfRule>
  </conditionalFormatting>
  <conditionalFormatting sqref="G67:G68">
    <cfRule type="containsText" dxfId="119" priority="15" operator="containsText" text="H0 Rejected">
      <formula>NOT(ISERROR(SEARCH("H0 Rejected",G67)))</formula>
    </cfRule>
    <cfRule type="containsText" dxfId="118" priority="16" operator="containsText" text="H0 Accepted">
      <formula>NOT(ISERROR(SEARCH("H0 Accepted",G67)))</formula>
    </cfRule>
  </conditionalFormatting>
  <conditionalFormatting sqref="O67:O68">
    <cfRule type="containsText" dxfId="117" priority="13" operator="containsText" text="H0 Rejected">
      <formula>NOT(ISERROR(SEARCH("H0 Rejected",O67)))</formula>
    </cfRule>
    <cfRule type="containsText" dxfId="116" priority="14" operator="containsText" text="H0 Accepted">
      <formula>NOT(ISERROR(SEARCH("H0 Accepted",O67)))</formula>
    </cfRule>
  </conditionalFormatting>
  <conditionalFormatting sqref="W67:W68">
    <cfRule type="containsText" dxfId="115" priority="11" operator="containsText" text="H0 Rejected">
      <formula>NOT(ISERROR(SEARCH("H0 Rejected",W67)))</formula>
    </cfRule>
    <cfRule type="containsText" dxfId="114" priority="12" operator="containsText" text="H0 Accepted">
      <formula>NOT(ISERROR(SEARCH("H0 Accepted",W67)))</formula>
    </cfRule>
  </conditionalFormatting>
  <conditionalFormatting sqref="AE67:AE68">
    <cfRule type="containsText" dxfId="113" priority="9" operator="containsText" text="H0 Rejected">
      <formula>NOT(ISERROR(SEARCH("H0 Rejected",AE67)))</formula>
    </cfRule>
    <cfRule type="containsText" dxfId="112" priority="10" operator="containsText" text="H0 Accepted">
      <formula>NOT(ISERROR(SEARCH("H0 Accepted",AE67)))</formula>
    </cfRule>
  </conditionalFormatting>
  <conditionalFormatting sqref="AM67:AM68">
    <cfRule type="containsText" dxfId="111" priority="7" operator="containsText" text="H0 Rejected">
      <formula>NOT(ISERROR(SEARCH("H0 Rejected",AM67)))</formula>
    </cfRule>
    <cfRule type="containsText" dxfId="110" priority="8" operator="containsText" text="H0 Accepted">
      <formula>NOT(ISERROR(SEARCH("H0 Accepted",AM67)))</formula>
    </cfRule>
  </conditionalFormatting>
  <conditionalFormatting sqref="AU67:AU68">
    <cfRule type="containsText" dxfId="109" priority="5" operator="containsText" text="H0 Rejected">
      <formula>NOT(ISERROR(SEARCH("H0 Rejected",AU67)))</formula>
    </cfRule>
    <cfRule type="containsText" dxfId="108" priority="6" operator="containsText" text="H0 Accepted">
      <formula>NOT(ISERROR(SEARCH("H0 Accepted",AU67)))</formula>
    </cfRule>
  </conditionalFormatting>
  <conditionalFormatting sqref="W69">
    <cfRule type="containsText" dxfId="107" priority="4" operator="containsText" text="A. Génetique">
      <formula>NOT(ISERROR(SEARCH("A. Génetique",W69)))</formula>
    </cfRule>
  </conditionalFormatting>
  <conditionalFormatting sqref="AE69">
    <cfRule type="containsText" dxfId="106" priority="3" operator="containsText" text="Descente">
      <formula>NOT(ISERROR(SEARCH("Descente",AE69)))</formula>
    </cfRule>
  </conditionalFormatting>
  <conditionalFormatting sqref="AM69">
    <cfRule type="containsText" dxfId="105" priority="2" operator="containsText" text="Recuit Simulé">
      <formula>NOT(ISERROR(SEARCH("Recuit Simulé",AM69)))</formula>
    </cfRule>
  </conditionalFormatting>
  <conditionalFormatting sqref="AU69">
    <cfRule type="containsText" dxfId="104" priority="1" operator="containsText" text="Descente">
      <formula>NOT(ISERROR(SEARCH("Descente",AU69)))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4"/>
  <sheetViews>
    <sheetView workbookViewId="0">
      <selection activeCell="A17" sqref="A17:XFD17"/>
    </sheetView>
  </sheetViews>
  <sheetFormatPr baseColWidth="10" defaultRowHeight="15" x14ac:dyDescent="0.25"/>
  <cols>
    <col min="1" max="1" width="11.28515625" customWidth="1"/>
    <col min="2" max="2" width="9.7109375" customWidth="1"/>
    <col min="3" max="3" width="10" customWidth="1"/>
    <col min="4" max="4" width="9.5703125" customWidth="1"/>
    <col min="5" max="5" width="6.7109375" customWidth="1"/>
    <col min="6" max="6" width="6.140625" customWidth="1"/>
    <col min="7" max="9" width="6" bestFit="1" customWidth="1"/>
    <col min="10" max="11" width="3" bestFit="1" customWidth="1"/>
    <col min="12" max="14" width="6" bestFit="1" customWidth="1"/>
    <col min="15" max="15" width="9.28515625" customWidth="1"/>
    <col min="16" max="17" width="6" bestFit="1" customWidth="1"/>
    <col min="18" max="18" width="5" bestFit="1" customWidth="1"/>
    <col min="19" max="19" width="3" bestFit="1" customWidth="1"/>
    <col min="20" max="20" width="3" customWidth="1"/>
    <col min="21" max="21" width="5" customWidth="1"/>
    <col min="22" max="23" width="6" bestFit="1" customWidth="1"/>
    <col min="24" max="24" width="3.140625" bestFit="1" customWidth="1"/>
    <col min="25" max="27" width="5" customWidth="1"/>
    <col min="28" max="29" width="3" bestFit="1" customWidth="1"/>
    <col min="30" max="32" width="5" bestFit="1" customWidth="1"/>
    <col min="33" max="33" width="3.5703125" bestFit="1" customWidth="1"/>
    <col min="34" max="36" width="6" bestFit="1" customWidth="1"/>
    <col min="37" max="38" width="3" bestFit="1" customWidth="1"/>
    <col min="39" max="41" width="6" bestFit="1" customWidth="1"/>
    <col min="42" max="43" width="5" customWidth="1"/>
    <col min="44" max="54" width="5" bestFit="1" customWidth="1"/>
    <col min="55" max="56" width="4.85546875" customWidth="1"/>
  </cols>
  <sheetData>
    <row r="1" spans="1:41" x14ac:dyDescent="0.25">
      <c r="A1" t="s">
        <v>0</v>
      </c>
      <c r="B1" t="s">
        <v>14</v>
      </c>
      <c r="C1" t="s">
        <v>15</v>
      </c>
      <c r="D1" t="s">
        <v>16</v>
      </c>
      <c r="E1" t="s">
        <v>17</v>
      </c>
      <c r="F1" t="s">
        <v>1</v>
      </c>
      <c r="G1" t="s">
        <v>3</v>
      </c>
      <c r="H1" t="s">
        <v>4</v>
      </c>
      <c r="I1" t="s">
        <v>5</v>
      </c>
      <c r="J1" t="s">
        <v>6</v>
      </c>
      <c r="K1" t="s">
        <v>18</v>
      </c>
      <c r="L1" t="s">
        <v>7</v>
      </c>
      <c r="M1" t="s">
        <v>8</v>
      </c>
      <c r="N1" t="s">
        <v>9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18</v>
      </c>
      <c r="U1" t="s">
        <v>7</v>
      </c>
      <c r="V1" t="s">
        <v>8</v>
      </c>
      <c r="W1" t="s">
        <v>9</v>
      </c>
      <c r="X1" t="s">
        <v>10</v>
      </c>
      <c r="Y1" t="s">
        <v>3</v>
      </c>
      <c r="Z1" t="s">
        <v>4</v>
      </c>
      <c r="AA1" t="s">
        <v>5</v>
      </c>
      <c r="AB1" t="s">
        <v>6</v>
      </c>
      <c r="AC1" t="s">
        <v>18</v>
      </c>
      <c r="AD1" t="s">
        <v>7</v>
      </c>
      <c r="AE1" t="s">
        <v>8</v>
      </c>
      <c r="AF1" t="s">
        <v>9</v>
      </c>
      <c r="AG1" t="s">
        <v>11</v>
      </c>
      <c r="AH1" t="s">
        <v>3</v>
      </c>
      <c r="AI1" t="s">
        <v>4</v>
      </c>
      <c r="AJ1" t="s">
        <v>5</v>
      </c>
      <c r="AK1" t="s">
        <v>6</v>
      </c>
      <c r="AL1" t="s">
        <v>18</v>
      </c>
      <c r="AM1" t="s">
        <v>7</v>
      </c>
      <c r="AN1" t="s">
        <v>8</v>
      </c>
      <c r="AO1" t="s">
        <v>9</v>
      </c>
    </row>
    <row r="2" spans="1:41" x14ac:dyDescent="0.25">
      <c r="A2" t="s">
        <v>12</v>
      </c>
      <c r="C2">
        <v>100</v>
      </c>
      <c r="D2">
        <v>5</v>
      </c>
      <c r="E2">
        <v>5819</v>
      </c>
      <c r="G2">
        <v>6830</v>
      </c>
      <c r="H2">
        <v>6536</v>
      </c>
      <c r="I2">
        <v>6630</v>
      </c>
      <c r="L2">
        <v>6536</v>
      </c>
      <c r="M2">
        <v>6830</v>
      </c>
      <c r="N2" s="2">
        <v>6665</v>
      </c>
      <c r="P2">
        <v>6415</v>
      </c>
      <c r="Q2">
        <v>6449</v>
      </c>
      <c r="R2">
        <v>6042</v>
      </c>
      <c r="U2">
        <v>6042</v>
      </c>
      <c r="V2">
        <v>6449</v>
      </c>
      <c r="W2">
        <v>6302</v>
      </c>
      <c r="Y2">
        <v>5819</v>
      </c>
      <c r="Z2">
        <v>6253</v>
      </c>
      <c r="AA2">
        <v>5819</v>
      </c>
      <c r="AD2">
        <v>5819</v>
      </c>
      <c r="AE2">
        <v>6253</v>
      </c>
      <c r="AF2">
        <v>5963</v>
      </c>
      <c r="AH2">
        <v>6475</v>
      </c>
      <c r="AI2">
        <v>6215</v>
      </c>
      <c r="AJ2">
        <v>6210</v>
      </c>
      <c r="AM2">
        <v>6210</v>
      </c>
      <c r="AN2">
        <v>6475</v>
      </c>
      <c r="AO2">
        <v>6300</v>
      </c>
    </row>
    <row r="3" spans="1:41" x14ac:dyDescent="0.25">
      <c r="A3" t="s">
        <v>13</v>
      </c>
      <c r="C3">
        <v>100</v>
      </c>
      <c r="D3">
        <v>10</v>
      </c>
      <c r="E3">
        <v>4093</v>
      </c>
      <c r="G3">
        <v>5041</v>
      </c>
      <c r="H3">
        <v>4912</v>
      </c>
      <c r="I3">
        <v>4966</v>
      </c>
      <c r="L3">
        <v>4912</v>
      </c>
      <c r="M3">
        <v>5041</v>
      </c>
      <c r="N3">
        <v>4973</v>
      </c>
      <c r="P3">
        <v>4619</v>
      </c>
      <c r="Q3">
        <v>4268</v>
      </c>
      <c r="R3">
        <v>4297</v>
      </c>
      <c r="U3">
        <v>4268</v>
      </c>
      <c r="V3">
        <v>4619</v>
      </c>
      <c r="W3">
        <v>4394</v>
      </c>
      <c r="Y3">
        <v>4619</v>
      </c>
      <c r="Z3">
        <v>4116</v>
      </c>
      <c r="AA3">
        <v>4220</v>
      </c>
      <c r="AD3">
        <v>4116</v>
      </c>
      <c r="AE3">
        <v>4619</v>
      </c>
      <c r="AF3">
        <v>4318</v>
      </c>
      <c r="AH3">
        <v>4334</v>
      </c>
      <c r="AI3">
        <v>4457</v>
      </c>
      <c r="AJ3">
        <v>4161</v>
      </c>
      <c r="AM3">
        <v>4161</v>
      </c>
      <c r="AN3">
        <v>4457</v>
      </c>
      <c r="AO3">
        <v>4317</v>
      </c>
    </row>
    <row r="4" spans="1:41" x14ac:dyDescent="0.25">
      <c r="A4" t="s">
        <v>19</v>
      </c>
      <c r="C4">
        <v>100</v>
      </c>
      <c r="D4">
        <v>10</v>
      </c>
      <c r="E4">
        <v>4250</v>
      </c>
      <c r="G4">
        <v>5192</v>
      </c>
      <c r="H4">
        <v>5005</v>
      </c>
      <c r="I4">
        <v>5031</v>
      </c>
      <c r="L4">
        <v>5005</v>
      </c>
      <c r="M4">
        <v>5192</v>
      </c>
      <c r="N4" s="2">
        <v>5076</v>
      </c>
      <c r="P4">
        <v>4724</v>
      </c>
      <c r="Q4">
        <v>4469</v>
      </c>
      <c r="R4">
        <v>4702</v>
      </c>
      <c r="U4">
        <v>4469</v>
      </c>
      <c r="V4">
        <v>4724</v>
      </c>
      <c r="W4">
        <v>4631</v>
      </c>
      <c r="Y4">
        <v>4400</v>
      </c>
      <c r="Z4">
        <v>4364</v>
      </c>
      <c r="AA4">
        <v>4702</v>
      </c>
      <c r="AD4">
        <v>4364</v>
      </c>
      <c r="AE4">
        <v>4702</v>
      </c>
      <c r="AF4">
        <v>4488</v>
      </c>
      <c r="AH4">
        <v>4534</v>
      </c>
      <c r="AI4">
        <v>4573</v>
      </c>
      <c r="AJ4">
        <v>4515</v>
      </c>
      <c r="AM4">
        <v>4515</v>
      </c>
      <c r="AN4">
        <v>4573</v>
      </c>
      <c r="AO4">
        <v>4540</v>
      </c>
    </row>
    <row r="5" spans="1:41" x14ac:dyDescent="0.25">
      <c r="A5" t="s">
        <v>20</v>
      </c>
      <c r="C5">
        <v>100</v>
      </c>
      <c r="D5">
        <v>20</v>
      </c>
      <c r="E5">
        <v>3034</v>
      </c>
      <c r="G5">
        <v>3890</v>
      </c>
      <c r="H5">
        <v>3965</v>
      </c>
      <c r="I5">
        <v>3661</v>
      </c>
      <c r="L5">
        <v>3661</v>
      </c>
      <c r="M5">
        <v>3965</v>
      </c>
      <c r="N5" s="2">
        <v>3838</v>
      </c>
      <c r="P5">
        <v>3331</v>
      </c>
      <c r="Q5">
        <v>3587</v>
      </c>
      <c r="R5">
        <v>3223</v>
      </c>
      <c r="U5">
        <v>3223</v>
      </c>
      <c r="V5">
        <v>3587</v>
      </c>
      <c r="W5">
        <v>3380</v>
      </c>
      <c r="Y5">
        <v>3155</v>
      </c>
      <c r="Z5">
        <v>3587</v>
      </c>
      <c r="AA5">
        <v>3223</v>
      </c>
      <c r="AD5">
        <v>3155</v>
      </c>
      <c r="AE5">
        <v>3587</v>
      </c>
      <c r="AF5">
        <v>3321</v>
      </c>
      <c r="AH5">
        <v>3188</v>
      </c>
      <c r="AI5">
        <v>3210</v>
      </c>
      <c r="AJ5">
        <v>3221</v>
      </c>
      <c r="AM5">
        <v>3188</v>
      </c>
      <c r="AN5">
        <v>3221</v>
      </c>
      <c r="AO5">
        <v>3206</v>
      </c>
    </row>
    <row r="6" spans="1:41" x14ac:dyDescent="0.25">
      <c r="A6" t="s">
        <v>39</v>
      </c>
      <c r="C6">
        <v>100</v>
      </c>
      <c r="D6">
        <v>33</v>
      </c>
      <c r="E6">
        <v>1355</v>
      </c>
      <c r="G6">
        <v>1972</v>
      </c>
      <c r="H6">
        <v>1917</v>
      </c>
      <c r="I6">
        <v>2008</v>
      </c>
      <c r="L6">
        <v>1917</v>
      </c>
      <c r="M6">
        <v>2008</v>
      </c>
      <c r="N6" s="2">
        <v>1965</v>
      </c>
      <c r="P6">
        <v>1595</v>
      </c>
      <c r="Q6">
        <v>1575</v>
      </c>
      <c r="R6">
        <v>1619</v>
      </c>
      <c r="U6">
        <v>1575</v>
      </c>
      <c r="V6">
        <v>1619</v>
      </c>
      <c r="W6">
        <v>1596</v>
      </c>
      <c r="Y6">
        <v>1595</v>
      </c>
      <c r="Z6">
        <v>1575</v>
      </c>
      <c r="AA6">
        <v>1619</v>
      </c>
      <c r="AD6">
        <v>1575</v>
      </c>
      <c r="AE6">
        <v>1619</v>
      </c>
      <c r="AF6">
        <v>1596</v>
      </c>
      <c r="AH6">
        <v>1380</v>
      </c>
      <c r="AI6">
        <v>1386</v>
      </c>
      <c r="AJ6">
        <v>1372</v>
      </c>
      <c r="AM6">
        <v>1372</v>
      </c>
      <c r="AN6">
        <v>1386</v>
      </c>
      <c r="AO6">
        <v>1379</v>
      </c>
    </row>
    <row r="7" spans="1:41" x14ac:dyDescent="0.25">
      <c r="A7" t="s">
        <v>35</v>
      </c>
      <c r="C7">
        <v>200</v>
      </c>
      <c r="D7">
        <v>5</v>
      </c>
      <c r="E7">
        <v>7824</v>
      </c>
      <c r="G7">
        <v>8864</v>
      </c>
      <c r="H7">
        <v>8955</v>
      </c>
      <c r="I7">
        <v>8877</v>
      </c>
      <c r="L7">
        <v>8864</v>
      </c>
      <c r="M7">
        <v>8955</v>
      </c>
      <c r="N7" s="2">
        <v>8898</v>
      </c>
      <c r="P7">
        <v>8777</v>
      </c>
      <c r="Q7">
        <v>8464</v>
      </c>
      <c r="R7">
        <v>8631</v>
      </c>
      <c r="U7">
        <v>8464</v>
      </c>
      <c r="V7">
        <v>8777</v>
      </c>
      <c r="W7">
        <v>8624</v>
      </c>
      <c r="Y7">
        <v>8237</v>
      </c>
      <c r="Z7">
        <v>8231</v>
      </c>
      <c r="AA7">
        <v>8273</v>
      </c>
      <c r="AD7">
        <v>8231</v>
      </c>
      <c r="AE7">
        <v>8273</v>
      </c>
      <c r="AF7">
        <v>8247</v>
      </c>
      <c r="AH7">
        <v>8475</v>
      </c>
      <c r="AI7">
        <v>8435</v>
      </c>
      <c r="AJ7">
        <v>8518</v>
      </c>
      <c r="AM7">
        <v>8435</v>
      </c>
      <c r="AN7">
        <v>8518</v>
      </c>
      <c r="AO7">
        <v>8476</v>
      </c>
    </row>
    <row r="8" spans="1:41" x14ac:dyDescent="0.25">
      <c r="A8" t="s">
        <v>36</v>
      </c>
      <c r="C8">
        <v>200</v>
      </c>
      <c r="D8">
        <v>10</v>
      </c>
      <c r="E8">
        <v>5631</v>
      </c>
      <c r="G8">
        <v>6919</v>
      </c>
      <c r="H8">
        <v>6941</v>
      </c>
      <c r="I8">
        <v>6891</v>
      </c>
      <c r="L8">
        <v>6891</v>
      </c>
      <c r="M8">
        <v>6941</v>
      </c>
      <c r="N8" s="2">
        <v>6917</v>
      </c>
      <c r="P8">
        <v>6659</v>
      </c>
      <c r="Q8">
        <v>6247</v>
      </c>
      <c r="R8">
        <v>6576</v>
      </c>
      <c r="U8">
        <v>6247</v>
      </c>
      <c r="V8">
        <v>6659</v>
      </c>
      <c r="W8">
        <v>6494</v>
      </c>
      <c r="Y8">
        <v>6123</v>
      </c>
      <c r="Z8">
        <v>5943</v>
      </c>
      <c r="AA8">
        <v>6363</v>
      </c>
      <c r="AD8">
        <v>5943</v>
      </c>
      <c r="AE8">
        <v>6363</v>
      </c>
      <c r="AF8">
        <v>6143</v>
      </c>
      <c r="AH8">
        <v>6048</v>
      </c>
      <c r="AI8">
        <v>6145</v>
      </c>
      <c r="AJ8">
        <v>5905</v>
      </c>
      <c r="AM8">
        <v>5905</v>
      </c>
      <c r="AN8">
        <v>6145</v>
      </c>
      <c r="AO8">
        <v>6032</v>
      </c>
    </row>
    <row r="9" spans="1:41" x14ac:dyDescent="0.25">
      <c r="A9" t="s">
        <v>37</v>
      </c>
      <c r="C9">
        <v>200</v>
      </c>
      <c r="D9">
        <v>20</v>
      </c>
      <c r="E9">
        <v>4445</v>
      </c>
      <c r="G9">
        <v>5875</v>
      </c>
      <c r="H9">
        <v>5779</v>
      </c>
      <c r="I9">
        <v>5583</v>
      </c>
      <c r="L9">
        <v>5583</v>
      </c>
      <c r="M9">
        <v>5875</v>
      </c>
      <c r="N9" s="2">
        <v>5745</v>
      </c>
      <c r="P9">
        <v>5020</v>
      </c>
      <c r="Q9">
        <v>4935</v>
      </c>
      <c r="R9">
        <v>5223</v>
      </c>
      <c r="U9">
        <v>4935</v>
      </c>
      <c r="V9">
        <v>5223</v>
      </c>
      <c r="W9">
        <v>5059</v>
      </c>
      <c r="Y9">
        <v>4878</v>
      </c>
      <c r="Z9">
        <v>4932</v>
      </c>
      <c r="AA9">
        <v>4894</v>
      </c>
      <c r="AD9">
        <v>4878</v>
      </c>
      <c r="AE9">
        <v>4932</v>
      </c>
      <c r="AF9">
        <v>4901</v>
      </c>
      <c r="AH9">
        <v>4686</v>
      </c>
      <c r="AI9">
        <v>4848</v>
      </c>
      <c r="AJ9">
        <v>4782</v>
      </c>
      <c r="AM9">
        <v>4686</v>
      </c>
      <c r="AN9">
        <v>4848</v>
      </c>
      <c r="AO9">
        <v>4772</v>
      </c>
    </row>
    <row r="10" spans="1:41" x14ac:dyDescent="0.25">
      <c r="A10" t="s">
        <v>38</v>
      </c>
      <c r="C10">
        <v>200</v>
      </c>
      <c r="D10">
        <v>40</v>
      </c>
      <c r="E10">
        <v>2734</v>
      </c>
      <c r="G10">
        <v>3765</v>
      </c>
      <c r="H10">
        <v>3726</v>
      </c>
      <c r="I10">
        <v>3856</v>
      </c>
      <c r="L10">
        <v>3726</v>
      </c>
      <c r="M10">
        <v>3856</v>
      </c>
      <c r="N10" s="2">
        <v>3782</v>
      </c>
      <c r="P10">
        <v>3121</v>
      </c>
      <c r="Q10">
        <v>3156</v>
      </c>
      <c r="R10">
        <v>3274</v>
      </c>
      <c r="U10">
        <v>3121</v>
      </c>
      <c r="V10">
        <v>3274</v>
      </c>
      <c r="W10">
        <v>3183</v>
      </c>
      <c r="Y10">
        <v>3027</v>
      </c>
      <c r="Z10">
        <v>3156</v>
      </c>
      <c r="AA10">
        <v>3274</v>
      </c>
      <c r="AD10">
        <v>3027</v>
      </c>
      <c r="AE10">
        <v>3274</v>
      </c>
      <c r="AF10">
        <v>3152</v>
      </c>
      <c r="AH10">
        <v>2828</v>
      </c>
      <c r="AI10">
        <v>2819</v>
      </c>
      <c r="AJ10">
        <v>2851</v>
      </c>
      <c r="AM10">
        <v>2819</v>
      </c>
      <c r="AN10">
        <v>2851</v>
      </c>
      <c r="AO10">
        <v>2832</v>
      </c>
    </row>
    <row r="11" spans="1:41" x14ac:dyDescent="0.25">
      <c r="N11" s="2"/>
    </row>
    <row r="12" spans="1:41" x14ac:dyDescent="0.25">
      <c r="A12" t="s">
        <v>79</v>
      </c>
      <c r="C12">
        <v>300</v>
      </c>
      <c r="D12">
        <v>5</v>
      </c>
      <c r="E12">
        <v>7696</v>
      </c>
      <c r="G12">
        <v>8747</v>
      </c>
      <c r="H12">
        <v>8662</v>
      </c>
      <c r="I12">
        <v>8891</v>
      </c>
      <c r="L12">
        <v>8662</v>
      </c>
      <c r="M12">
        <v>8891</v>
      </c>
      <c r="N12" s="2">
        <v>8766</v>
      </c>
      <c r="P12">
        <v>8632</v>
      </c>
      <c r="Q12">
        <v>8256</v>
      </c>
      <c r="R12">
        <v>8551</v>
      </c>
      <c r="U12">
        <v>8256</v>
      </c>
      <c r="V12">
        <v>8632</v>
      </c>
      <c r="W12">
        <v>8479</v>
      </c>
      <c r="Y12">
        <v>8032</v>
      </c>
      <c r="Z12">
        <v>8082</v>
      </c>
      <c r="AA12">
        <v>8046</v>
      </c>
      <c r="AD12">
        <v>8032</v>
      </c>
      <c r="AE12">
        <v>8082</v>
      </c>
      <c r="AF12">
        <v>8053</v>
      </c>
      <c r="AH12">
        <v>7970</v>
      </c>
      <c r="AI12">
        <v>8639</v>
      </c>
      <c r="AJ12">
        <v>8524</v>
      </c>
      <c r="AM12">
        <v>7970</v>
      </c>
      <c r="AN12">
        <v>8639</v>
      </c>
      <c r="AO12">
        <v>8377</v>
      </c>
    </row>
    <row r="13" spans="1:41" x14ac:dyDescent="0.25">
      <c r="A13" t="s">
        <v>80</v>
      </c>
      <c r="C13">
        <v>300</v>
      </c>
      <c r="D13">
        <v>10</v>
      </c>
      <c r="E13">
        <v>6634</v>
      </c>
      <c r="G13">
        <v>8260</v>
      </c>
      <c r="H13">
        <v>8114</v>
      </c>
      <c r="I13">
        <v>8180</v>
      </c>
      <c r="L13">
        <v>8114</v>
      </c>
      <c r="M13">
        <v>8260</v>
      </c>
      <c r="N13" s="2">
        <v>8184</v>
      </c>
      <c r="P13">
        <v>7616</v>
      </c>
      <c r="Q13">
        <v>7372</v>
      </c>
      <c r="R13">
        <v>7800</v>
      </c>
      <c r="U13">
        <v>7372</v>
      </c>
      <c r="V13">
        <v>7800</v>
      </c>
      <c r="W13">
        <v>7596</v>
      </c>
      <c r="Y13">
        <v>7352</v>
      </c>
      <c r="Z13">
        <v>7032</v>
      </c>
      <c r="AA13">
        <v>7638</v>
      </c>
      <c r="AD13">
        <v>7032</v>
      </c>
      <c r="AE13">
        <v>7638</v>
      </c>
      <c r="AF13">
        <v>7340</v>
      </c>
      <c r="AH13">
        <v>7357</v>
      </c>
      <c r="AI13">
        <v>7278</v>
      </c>
      <c r="AJ13">
        <v>7492</v>
      </c>
      <c r="AM13">
        <v>7278</v>
      </c>
      <c r="AN13">
        <v>7492</v>
      </c>
      <c r="AO13">
        <v>7375</v>
      </c>
    </row>
    <row r="14" spans="1:41" x14ac:dyDescent="0.25">
      <c r="A14" t="s">
        <v>81</v>
      </c>
      <c r="C14">
        <v>300</v>
      </c>
      <c r="D14">
        <v>30</v>
      </c>
      <c r="E14">
        <v>4374</v>
      </c>
      <c r="G14">
        <v>5741</v>
      </c>
      <c r="H14">
        <v>5699</v>
      </c>
      <c r="I14">
        <v>5649</v>
      </c>
      <c r="L14">
        <v>5649</v>
      </c>
      <c r="M14">
        <v>5741</v>
      </c>
      <c r="N14" s="2">
        <v>5696</v>
      </c>
      <c r="P14">
        <v>4895</v>
      </c>
      <c r="Q14">
        <v>5187</v>
      </c>
      <c r="R14">
        <v>5018</v>
      </c>
      <c r="U14">
        <v>4895</v>
      </c>
      <c r="V14">
        <v>5187</v>
      </c>
      <c r="W14">
        <v>5033</v>
      </c>
      <c r="Y14">
        <v>4808</v>
      </c>
      <c r="Z14">
        <v>5187</v>
      </c>
      <c r="AA14">
        <v>5018</v>
      </c>
      <c r="AD14">
        <v>4808</v>
      </c>
      <c r="AE14">
        <v>5187</v>
      </c>
      <c r="AF14">
        <v>5004</v>
      </c>
      <c r="AH14">
        <v>4603</v>
      </c>
      <c r="AI14">
        <v>4677</v>
      </c>
      <c r="AJ14">
        <v>4643</v>
      </c>
      <c r="AM14">
        <v>4603</v>
      </c>
      <c r="AN14">
        <v>4677</v>
      </c>
      <c r="AO14">
        <v>4641</v>
      </c>
    </row>
    <row r="15" spans="1:41" x14ac:dyDescent="0.25">
      <c r="N15" s="2"/>
    </row>
    <row r="16" spans="1:41" x14ac:dyDescent="0.25">
      <c r="N16" s="2"/>
    </row>
    <row r="17" spans="1:41" x14ac:dyDescent="0.25">
      <c r="A17" t="s">
        <v>82</v>
      </c>
      <c r="C17">
        <v>400</v>
      </c>
      <c r="D17">
        <v>5</v>
      </c>
      <c r="E17">
        <v>8162</v>
      </c>
      <c r="G17">
        <v>9187</v>
      </c>
      <c r="H17">
        <v>9527</v>
      </c>
      <c r="I17">
        <v>9920</v>
      </c>
      <c r="L17">
        <v>9187</v>
      </c>
      <c r="M17">
        <v>9920</v>
      </c>
      <c r="N17" s="2">
        <v>9544</v>
      </c>
      <c r="P17">
        <v>8676</v>
      </c>
      <c r="Q17">
        <v>9166</v>
      </c>
      <c r="R17">
        <v>8765</v>
      </c>
      <c r="U17">
        <v>8676</v>
      </c>
      <c r="V17">
        <v>9166</v>
      </c>
      <c r="W17">
        <v>8869</v>
      </c>
      <c r="Y17">
        <v>8390</v>
      </c>
      <c r="Z17">
        <v>8522</v>
      </c>
      <c r="AA17">
        <v>8704</v>
      </c>
      <c r="AD17">
        <v>8390</v>
      </c>
      <c r="AE17">
        <v>8704</v>
      </c>
      <c r="AF17">
        <v>8538</v>
      </c>
      <c r="AH17">
        <v>9069</v>
      </c>
      <c r="AI17">
        <v>9082</v>
      </c>
      <c r="AJ17">
        <v>9193</v>
      </c>
      <c r="AM17">
        <v>9069</v>
      </c>
      <c r="AN17">
        <v>9193</v>
      </c>
      <c r="AO17">
        <v>9114</v>
      </c>
    </row>
    <row r="18" spans="1:41" x14ac:dyDescent="0.25">
      <c r="A18" t="s">
        <v>83</v>
      </c>
      <c r="C18">
        <v>400</v>
      </c>
      <c r="D18">
        <v>10</v>
      </c>
      <c r="E18">
        <v>6999</v>
      </c>
      <c r="G18">
        <v>8606</v>
      </c>
      <c r="H18">
        <v>8694</v>
      </c>
      <c r="I18">
        <v>8601</v>
      </c>
      <c r="L18">
        <v>8601</v>
      </c>
      <c r="M18">
        <v>8694</v>
      </c>
      <c r="N18" s="2">
        <v>8633</v>
      </c>
      <c r="P18">
        <v>7828</v>
      </c>
      <c r="Q18">
        <v>8097</v>
      </c>
      <c r="R18">
        <v>7941</v>
      </c>
      <c r="U18">
        <v>7828</v>
      </c>
      <c r="V18">
        <v>8097</v>
      </c>
      <c r="W18">
        <v>7955</v>
      </c>
      <c r="Y18">
        <v>7523</v>
      </c>
      <c r="Z18">
        <v>7533</v>
      </c>
      <c r="AA18">
        <v>7609</v>
      </c>
      <c r="AD18">
        <v>7523</v>
      </c>
      <c r="AE18">
        <v>7609</v>
      </c>
      <c r="AF18">
        <v>7555</v>
      </c>
      <c r="AH18">
        <v>7942</v>
      </c>
      <c r="AI18">
        <v>7899</v>
      </c>
      <c r="AJ18">
        <v>7759</v>
      </c>
      <c r="AM18">
        <v>7759</v>
      </c>
      <c r="AN18">
        <v>7942</v>
      </c>
      <c r="AO18">
        <v>7866</v>
      </c>
    </row>
    <row r="19" spans="1:41" x14ac:dyDescent="0.25">
      <c r="A19" t="s">
        <v>84</v>
      </c>
      <c r="C19">
        <v>400</v>
      </c>
      <c r="D19">
        <v>40</v>
      </c>
      <c r="E19">
        <v>4809</v>
      </c>
      <c r="G19">
        <v>6238</v>
      </c>
      <c r="H19">
        <v>6188</v>
      </c>
      <c r="I19">
        <v>6096</v>
      </c>
      <c r="L19">
        <v>6096</v>
      </c>
      <c r="M19">
        <v>6238</v>
      </c>
      <c r="N19" s="2">
        <v>6174</v>
      </c>
      <c r="P19">
        <v>5349</v>
      </c>
      <c r="Q19">
        <v>5551</v>
      </c>
      <c r="R19">
        <v>5507</v>
      </c>
      <c r="U19">
        <v>5349</v>
      </c>
      <c r="V19">
        <v>5551</v>
      </c>
      <c r="W19">
        <v>5469</v>
      </c>
      <c r="Y19">
        <v>5337</v>
      </c>
      <c r="Z19">
        <v>5411</v>
      </c>
      <c r="AA19">
        <v>5360</v>
      </c>
      <c r="AD19">
        <v>5337</v>
      </c>
      <c r="AE19">
        <v>5411</v>
      </c>
      <c r="AF19">
        <v>5369</v>
      </c>
      <c r="AH19">
        <v>5124</v>
      </c>
      <c r="AI19">
        <v>5049</v>
      </c>
      <c r="AJ19">
        <v>5097</v>
      </c>
      <c r="AM19">
        <v>5049</v>
      </c>
      <c r="AN19">
        <v>5124</v>
      </c>
      <c r="AO19">
        <v>5090</v>
      </c>
    </row>
    <row r="20" spans="1:41" x14ac:dyDescent="0.25">
      <c r="N20" s="2"/>
    </row>
    <row r="21" spans="1:41" x14ac:dyDescent="0.25">
      <c r="N21" s="2"/>
    </row>
    <row r="22" spans="1:41" x14ac:dyDescent="0.25">
      <c r="A22" t="s">
        <v>85</v>
      </c>
      <c r="C22">
        <v>500</v>
      </c>
      <c r="D22">
        <v>5</v>
      </c>
      <c r="E22">
        <v>9138</v>
      </c>
      <c r="G22">
        <v>10964</v>
      </c>
      <c r="H22">
        <v>10794</v>
      </c>
      <c r="I22">
        <v>10792</v>
      </c>
      <c r="L22">
        <v>10792</v>
      </c>
      <c r="M22">
        <v>10964</v>
      </c>
      <c r="N22" s="2">
        <v>10850</v>
      </c>
      <c r="P22">
        <v>10964</v>
      </c>
      <c r="Q22">
        <v>10189</v>
      </c>
      <c r="R22">
        <v>9899</v>
      </c>
      <c r="U22">
        <v>9899</v>
      </c>
      <c r="V22">
        <v>10964</v>
      </c>
      <c r="W22">
        <v>10350</v>
      </c>
      <c r="Y22">
        <v>9558</v>
      </c>
      <c r="Z22">
        <v>9904</v>
      </c>
      <c r="AA22">
        <v>9716</v>
      </c>
      <c r="AD22">
        <v>9558</v>
      </c>
      <c r="AE22">
        <v>9904</v>
      </c>
      <c r="AF22">
        <v>9726</v>
      </c>
      <c r="AH22">
        <v>10055</v>
      </c>
      <c r="AI22">
        <v>10373</v>
      </c>
      <c r="AJ22">
        <v>10175</v>
      </c>
      <c r="AM22">
        <v>10055</v>
      </c>
      <c r="AN22">
        <v>10373</v>
      </c>
      <c r="AO22">
        <v>10201</v>
      </c>
    </row>
    <row r="23" spans="1:41" x14ac:dyDescent="0.25">
      <c r="A23" t="s">
        <v>86</v>
      </c>
      <c r="C23">
        <v>500</v>
      </c>
      <c r="D23">
        <v>10</v>
      </c>
      <c r="E23">
        <v>8579</v>
      </c>
      <c r="G23">
        <v>10272</v>
      </c>
      <c r="H23">
        <v>10482</v>
      </c>
      <c r="I23">
        <v>10184</v>
      </c>
      <c r="L23">
        <v>10184</v>
      </c>
      <c r="M23">
        <v>10482</v>
      </c>
      <c r="N23" s="2">
        <v>10312</v>
      </c>
      <c r="P23">
        <v>10126</v>
      </c>
      <c r="Q23">
        <v>9700</v>
      </c>
      <c r="R23">
        <v>9450</v>
      </c>
      <c r="U23">
        <v>9450</v>
      </c>
      <c r="V23">
        <v>10126</v>
      </c>
      <c r="W23">
        <v>9758</v>
      </c>
      <c r="Y23">
        <v>9366</v>
      </c>
      <c r="Z23">
        <v>9198</v>
      </c>
      <c r="AA23">
        <v>9450</v>
      </c>
      <c r="AD23">
        <v>9198</v>
      </c>
      <c r="AE23">
        <v>9450</v>
      </c>
      <c r="AF23">
        <v>9338</v>
      </c>
      <c r="AH23">
        <v>9602</v>
      </c>
      <c r="AI23">
        <v>9478</v>
      </c>
      <c r="AJ23">
        <v>9545</v>
      </c>
      <c r="AM23">
        <v>9478</v>
      </c>
      <c r="AN23">
        <v>9602</v>
      </c>
      <c r="AO23">
        <v>9541</v>
      </c>
    </row>
    <row r="24" spans="1:41" x14ac:dyDescent="0.25">
      <c r="A24" t="s">
        <v>87</v>
      </c>
      <c r="C24">
        <v>500</v>
      </c>
      <c r="D24">
        <v>50</v>
      </c>
      <c r="E24">
        <v>4619</v>
      </c>
      <c r="G24">
        <v>5951</v>
      </c>
      <c r="H24">
        <v>6214</v>
      </c>
      <c r="I24">
        <v>5921</v>
      </c>
      <c r="L24">
        <v>5921</v>
      </c>
      <c r="M24">
        <v>6214</v>
      </c>
      <c r="N24" s="2">
        <v>6028</v>
      </c>
      <c r="P24">
        <v>5415</v>
      </c>
      <c r="Q24">
        <v>5540</v>
      </c>
      <c r="R24">
        <v>5323</v>
      </c>
      <c r="U24">
        <v>5323</v>
      </c>
      <c r="V24">
        <v>5540</v>
      </c>
      <c r="W24">
        <v>5426</v>
      </c>
      <c r="Y24">
        <v>5415</v>
      </c>
      <c r="Z24">
        <v>5540</v>
      </c>
      <c r="AA24">
        <v>5323</v>
      </c>
      <c r="AD24">
        <v>5323</v>
      </c>
      <c r="AE24">
        <v>5540</v>
      </c>
      <c r="AF24">
        <v>5426</v>
      </c>
      <c r="AH24">
        <v>4870</v>
      </c>
      <c r="AI24">
        <v>4944</v>
      </c>
      <c r="AJ24">
        <v>4999</v>
      </c>
      <c r="AM24">
        <v>4870</v>
      </c>
      <c r="AN24">
        <v>4999</v>
      </c>
      <c r="AO24">
        <v>4937</v>
      </c>
    </row>
  </sheetData>
  <conditionalFormatting sqref="G2:K24 P2:T24 Y2:AC24 AH2:AL24">
    <cfRule type="cellIs" dxfId="103" priority="1" operator="lessThanOrEqual">
      <formula>$E2</formula>
    </cfRule>
  </conditionalFormatting>
  <conditionalFormatting sqref="G2:K24">
    <cfRule type="cellIs" dxfId="102" priority="8" operator="equal">
      <formula>$L2</formula>
    </cfRule>
    <cfRule type="cellIs" dxfId="101" priority="9" operator="equal">
      <formula>$M2</formula>
    </cfRule>
  </conditionalFormatting>
  <conditionalFormatting sqref="P2:T24">
    <cfRule type="cellIs" dxfId="100" priority="6" operator="equal">
      <formula>$U2</formula>
    </cfRule>
    <cfRule type="cellIs" dxfId="99" priority="7" operator="equal">
      <formula>$V2</formula>
    </cfRule>
  </conditionalFormatting>
  <conditionalFormatting sqref="Y2:AC24">
    <cfRule type="cellIs" dxfId="98" priority="4" operator="equal">
      <formula>$AD2</formula>
    </cfRule>
    <cfRule type="cellIs" dxfId="97" priority="5" operator="equal">
      <formula>$AE2</formula>
    </cfRule>
  </conditionalFormatting>
  <conditionalFormatting sqref="AH2:AL24">
    <cfRule type="cellIs" dxfId="96" priority="2" operator="equal">
      <formula>$AM2</formula>
    </cfRule>
    <cfRule type="cellIs" dxfId="95" priority="3" operator="equal">
      <formula>$AN2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zoomScale="70" zoomScaleNormal="70" workbookViewId="0">
      <selection activeCell="D15" sqref="D15"/>
    </sheetView>
  </sheetViews>
  <sheetFormatPr baseColWidth="10" defaultRowHeight="15" x14ac:dyDescent="0.25"/>
  <cols>
    <col min="1" max="1" width="10.28515625" bestFit="1" customWidth="1"/>
    <col min="2" max="2" width="10.7109375" bestFit="1" customWidth="1"/>
    <col min="3" max="3" width="9.7109375" bestFit="1" customWidth="1"/>
    <col min="4" max="4" width="10.5703125" bestFit="1" customWidth="1"/>
    <col min="5" max="5" width="14.28515625" bestFit="1" customWidth="1"/>
    <col min="6" max="6" width="13.85546875" bestFit="1" customWidth="1"/>
  </cols>
  <sheetData>
    <row r="1" spans="1:9" ht="18" thickBot="1" x14ac:dyDescent="0.35">
      <c r="A1" s="26" t="s">
        <v>21</v>
      </c>
      <c r="B1" s="26"/>
      <c r="C1" s="26"/>
      <c r="D1" s="26"/>
      <c r="E1" s="26"/>
      <c r="F1" s="26"/>
    </row>
    <row r="2" spans="1:9" ht="15.75" thickTop="1" x14ac:dyDescent="0.25">
      <c r="A2" s="13" t="s">
        <v>22</v>
      </c>
      <c r="B2" s="13" t="s">
        <v>17</v>
      </c>
      <c r="C2" s="7" t="s">
        <v>23</v>
      </c>
      <c r="D2" s="7" t="s">
        <v>2</v>
      </c>
      <c r="E2" s="7" t="s">
        <v>24</v>
      </c>
      <c r="F2" s="7" t="s">
        <v>25</v>
      </c>
      <c r="H2" s="17" t="s">
        <v>44</v>
      </c>
      <c r="I2" s="15">
        <f>COUNTIF(B3:B21,"&gt;0")</f>
        <v>18</v>
      </c>
    </row>
    <row r="3" spans="1:9" x14ac:dyDescent="0.25">
      <c r="A3" s="15" t="str">
        <f>Données!A2</f>
        <v>pmed1n</v>
      </c>
      <c r="B3" s="16">
        <f>Données!E2</f>
        <v>5819</v>
      </c>
      <c r="C3" s="2">
        <f>Données!N2</f>
        <v>6665</v>
      </c>
      <c r="D3">
        <f>Données!W2</f>
        <v>6302</v>
      </c>
      <c r="E3">
        <f>Données!AF2</f>
        <v>5963</v>
      </c>
      <c r="F3">
        <f>Données!AO2</f>
        <v>6300</v>
      </c>
      <c r="H3" s="17" t="s">
        <v>46</v>
      </c>
      <c r="I3" s="15">
        <v>0.05</v>
      </c>
    </row>
    <row r="4" spans="1:9" x14ac:dyDescent="0.25">
      <c r="A4" s="15" t="str">
        <f>Données!A3</f>
        <v>pmed2n</v>
      </c>
      <c r="B4" s="16">
        <f>Données!E3</f>
        <v>4093</v>
      </c>
      <c r="C4" s="2">
        <f>Données!N3</f>
        <v>4973</v>
      </c>
      <c r="D4">
        <f>Données!W3</f>
        <v>4394</v>
      </c>
      <c r="E4">
        <f>Données!AF3</f>
        <v>4318</v>
      </c>
      <c r="F4">
        <f>Données!AO3</f>
        <v>4317</v>
      </c>
    </row>
    <row r="5" spans="1:9" x14ac:dyDescent="0.25">
      <c r="A5" s="15" t="str">
        <f>Données!A4</f>
        <v>pmed3n</v>
      </c>
      <c r="B5" s="16">
        <f>Données!E4</f>
        <v>4250</v>
      </c>
      <c r="C5" s="2">
        <f>Données!N4</f>
        <v>5076</v>
      </c>
      <c r="D5">
        <f>Données!W4</f>
        <v>4631</v>
      </c>
      <c r="E5">
        <f>Données!AF4</f>
        <v>4488</v>
      </c>
      <c r="F5">
        <f>Données!AO4</f>
        <v>4540</v>
      </c>
    </row>
    <row r="6" spans="1:9" x14ac:dyDescent="0.25">
      <c r="A6" s="15" t="str">
        <f>Données!A5</f>
        <v>pmed4n</v>
      </c>
      <c r="B6" s="16">
        <f>Données!E5</f>
        <v>3034</v>
      </c>
      <c r="C6" s="2">
        <f>Données!N5</f>
        <v>3838</v>
      </c>
      <c r="D6">
        <f>Données!W5</f>
        <v>3380</v>
      </c>
      <c r="E6">
        <f>Données!AF5</f>
        <v>3321</v>
      </c>
      <c r="F6">
        <f>Données!AO5</f>
        <v>3206</v>
      </c>
    </row>
    <row r="7" spans="1:9" x14ac:dyDescent="0.25">
      <c r="A7" s="15" t="str">
        <f>Données!A6</f>
        <v>pmed5n</v>
      </c>
      <c r="B7" s="16">
        <f>Données!E6</f>
        <v>1355</v>
      </c>
      <c r="C7" s="2">
        <f>Données!N6</f>
        <v>1965</v>
      </c>
      <c r="D7">
        <f>Données!W6</f>
        <v>1596</v>
      </c>
      <c r="E7">
        <f>Données!AF6</f>
        <v>1596</v>
      </c>
      <c r="F7">
        <f>Données!AO6</f>
        <v>1379</v>
      </c>
    </row>
    <row r="8" spans="1:9" x14ac:dyDescent="0.25">
      <c r="A8" s="15" t="str">
        <f>Données!A7</f>
        <v>pmed6n</v>
      </c>
      <c r="B8" s="16">
        <f>Données!E7</f>
        <v>7824</v>
      </c>
      <c r="C8" s="2">
        <f>Données!N7</f>
        <v>8898</v>
      </c>
      <c r="D8">
        <f>Données!W7</f>
        <v>8624</v>
      </c>
      <c r="E8">
        <f>Données!AF7</f>
        <v>8247</v>
      </c>
      <c r="F8">
        <f>Données!AO7</f>
        <v>8476</v>
      </c>
    </row>
    <row r="9" spans="1:9" x14ac:dyDescent="0.25">
      <c r="A9" s="15" t="str">
        <f>Données!A8</f>
        <v>pmed7n</v>
      </c>
      <c r="B9" s="16">
        <f>Données!E8</f>
        <v>5631</v>
      </c>
      <c r="C9" s="2">
        <f>Données!N8</f>
        <v>6917</v>
      </c>
      <c r="D9">
        <f>Données!W8</f>
        <v>6494</v>
      </c>
      <c r="E9">
        <f>Données!AF8</f>
        <v>6143</v>
      </c>
      <c r="F9">
        <f>Données!AO8</f>
        <v>6032</v>
      </c>
    </row>
    <row r="10" spans="1:9" x14ac:dyDescent="0.25">
      <c r="A10" s="15" t="str">
        <f>Données!A9</f>
        <v>pmed8n</v>
      </c>
      <c r="B10" s="16">
        <f>Données!E9</f>
        <v>4445</v>
      </c>
      <c r="C10" s="2">
        <f>Données!N9</f>
        <v>5745</v>
      </c>
      <c r="D10">
        <f>Données!W9</f>
        <v>5059</v>
      </c>
      <c r="E10">
        <f>Données!AF9</f>
        <v>4901</v>
      </c>
      <c r="F10">
        <f>Données!AO9</f>
        <v>4772</v>
      </c>
    </row>
    <row r="11" spans="1:9" x14ac:dyDescent="0.25">
      <c r="A11" s="15" t="str">
        <f>Données!A10</f>
        <v>pmed9n</v>
      </c>
      <c r="B11" s="16">
        <f>Données!E10</f>
        <v>2734</v>
      </c>
      <c r="C11" s="2">
        <f>Données!N10</f>
        <v>3782</v>
      </c>
      <c r="D11">
        <f>Données!W10</f>
        <v>3183</v>
      </c>
      <c r="E11">
        <f>Données!AF10</f>
        <v>3152</v>
      </c>
      <c r="F11">
        <f>Données!AO10</f>
        <v>2832</v>
      </c>
    </row>
    <row r="12" spans="1:9" x14ac:dyDescent="0.25">
      <c r="A12" s="15" t="str">
        <f>Données!A12</f>
        <v>pmed11n</v>
      </c>
      <c r="B12" s="16">
        <f>Données!E12</f>
        <v>7696</v>
      </c>
      <c r="C12" s="2">
        <f>Données!N12</f>
        <v>8766</v>
      </c>
      <c r="D12">
        <f>Données!W12</f>
        <v>8479</v>
      </c>
      <c r="E12">
        <f>Données!AF12</f>
        <v>8053</v>
      </c>
      <c r="F12">
        <f>Données!AO12</f>
        <v>8377</v>
      </c>
    </row>
    <row r="13" spans="1:9" x14ac:dyDescent="0.25">
      <c r="A13" s="15" t="str">
        <f>Données!A13</f>
        <v>pmed12n</v>
      </c>
      <c r="B13" s="16">
        <f>Données!E13</f>
        <v>6634</v>
      </c>
      <c r="C13" s="2">
        <f>Données!N13</f>
        <v>8184</v>
      </c>
      <c r="D13">
        <f>Données!W13</f>
        <v>7596</v>
      </c>
      <c r="E13">
        <f>Données!AF13</f>
        <v>7340</v>
      </c>
      <c r="F13">
        <f>Données!AO13</f>
        <v>7375</v>
      </c>
    </row>
    <row r="14" spans="1:9" x14ac:dyDescent="0.25">
      <c r="A14" s="15" t="str">
        <f>Données!A14</f>
        <v>pmed13n</v>
      </c>
      <c r="B14" s="16">
        <f>Données!E14</f>
        <v>4374</v>
      </c>
      <c r="C14" s="2">
        <f>Données!N14</f>
        <v>5696</v>
      </c>
      <c r="D14">
        <f>Données!W14</f>
        <v>5033</v>
      </c>
      <c r="E14">
        <f>Données!AF14</f>
        <v>5004</v>
      </c>
      <c r="F14">
        <f>Données!AO14</f>
        <v>4641</v>
      </c>
    </row>
    <row r="15" spans="1:9" x14ac:dyDescent="0.25">
      <c r="A15" s="15" t="str">
        <f>Données!A17</f>
        <v>pmed16n</v>
      </c>
      <c r="B15" s="16">
        <f>Données!E17</f>
        <v>8162</v>
      </c>
      <c r="C15" s="2">
        <f>Données!N17</f>
        <v>9544</v>
      </c>
      <c r="D15" s="5">
        <f>Données!W17</f>
        <v>8869</v>
      </c>
      <c r="E15">
        <f>Données!AF17</f>
        <v>8538</v>
      </c>
      <c r="F15" s="5">
        <f>Données!AO17</f>
        <v>9114</v>
      </c>
    </row>
    <row r="16" spans="1:9" x14ac:dyDescent="0.25">
      <c r="A16" s="15" t="str">
        <f>Données!A18</f>
        <v>pmed17n</v>
      </c>
      <c r="B16" s="16">
        <f>Données!E18</f>
        <v>6999</v>
      </c>
      <c r="C16" s="2">
        <f>Données!N18</f>
        <v>8633</v>
      </c>
      <c r="D16">
        <f>Données!W18</f>
        <v>7955</v>
      </c>
      <c r="E16">
        <f>Données!AF18</f>
        <v>7555</v>
      </c>
      <c r="F16">
        <f>Données!AO18</f>
        <v>7866</v>
      </c>
    </row>
    <row r="17" spans="1:6" x14ac:dyDescent="0.25">
      <c r="A17" s="15" t="str">
        <f>Données!A19</f>
        <v>pmed18n</v>
      </c>
      <c r="B17" s="16">
        <f>Données!E19</f>
        <v>4809</v>
      </c>
      <c r="C17" s="2">
        <f>Données!N19</f>
        <v>6174</v>
      </c>
      <c r="D17">
        <f>Données!W19</f>
        <v>5469</v>
      </c>
      <c r="E17">
        <f>Données!AF19</f>
        <v>5369</v>
      </c>
      <c r="F17">
        <f>Données!AO19</f>
        <v>5090</v>
      </c>
    </row>
    <row r="18" spans="1:6" x14ac:dyDescent="0.25">
      <c r="A18" s="15" t="str">
        <f>Données!A22</f>
        <v>pmed21n</v>
      </c>
      <c r="B18" s="16">
        <f>Données!E22</f>
        <v>9138</v>
      </c>
      <c r="C18" s="2">
        <f>Données!N22</f>
        <v>10850</v>
      </c>
      <c r="D18">
        <f>Données!W22</f>
        <v>10350</v>
      </c>
      <c r="E18">
        <f>Données!AF22</f>
        <v>9726</v>
      </c>
      <c r="F18">
        <f>Données!AO22</f>
        <v>10201</v>
      </c>
    </row>
    <row r="19" spans="1:6" x14ac:dyDescent="0.25">
      <c r="A19" s="15" t="str">
        <f>Données!A23</f>
        <v>pmed22n</v>
      </c>
      <c r="B19" s="16">
        <f>Données!E23</f>
        <v>8579</v>
      </c>
      <c r="C19" s="2">
        <f>Données!N23</f>
        <v>10312</v>
      </c>
      <c r="D19">
        <f>Données!W23</f>
        <v>9758</v>
      </c>
      <c r="E19">
        <f>Données!AF23</f>
        <v>9338</v>
      </c>
      <c r="F19">
        <f>Données!AO23</f>
        <v>9541</v>
      </c>
    </row>
    <row r="20" spans="1:6" x14ac:dyDescent="0.25">
      <c r="A20" s="15" t="str">
        <f>Données!A24</f>
        <v>pmed23n</v>
      </c>
      <c r="B20" s="16">
        <f>Données!E24</f>
        <v>4619</v>
      </c>
      <c r="C20" s="2">
        <f>Données!N24</f>
        <v>6028</v>
      </c>
      <c r="D20">
        <f>Données!W24</f>
        <v>5426</v>
      </c>
      <c r="E20">
        <f>Données!AF24</f>
        <v>5426</v>
      </c>
      <c r="F20">
        <f>Données!AO24</f>
        <v>4937</v>
      </c>
    </row>
    <row r="21" spans="1:6" x14ac:dyDescent="0.25">
      <c r="C21" s="2"/>
    </row>
    <row r="22" spans="1:6" ht="18" thickBot="1" x14ac:dyDescent="0.35">
      <c r="B22" s="26" t="s">
        <v>26</v>
      </c>
      <c r="C22" s="26"/>
      <c r="D22" s="26"/>
      <c r="E22" s="26"/>
      <c r="F22" s="26"/>
    </row>
    <row r="23" spans="1:6" ht="15.75" thickTop="1" x14ac:dyDescent="0.25">
      <c r="B23" s="13" t="s">
        <v>22</v>
      </c>
      <c r="C23" s="7" t="s">
        <v>23</v>
      </c>
      <c r="D23" s="7" t="s">
        <v>2</v>
      </c>
      <c r="E23" s="7" t="s">
        <v>24</v>
      </c>
      <c r="F23" s="7" t="s">
        <v>25</v>
      </c>
    </row>
    <row r="24" spans="1:6" x14ac:dyDescent="0.25">
      <c r="B24" s="15" t="str">
        <f t="shared" ref="B24:B41" si="0">A3</f>
        <v>pmed1n</v>
      </c>
      <c r="C24" s="1">
        <f t="shared" ref="C24:F41" si="1">((C3-$B3)/$B3)*100</f>
        <v>14.538580512115484</v>
      </c>
      <c r="D24" s="1">
        <f t="shared" si="1"/>
        <v>8.3003952569169961</v>
      </c>
      <c r="E24" s="1">
        <f t="shared" si="1"/>
        <v>2.4746520020622098</v>
      </c>
      <c r="F24" s="1">
        <f t="shared" si="1"/>
        <v>8.266025090221687</v>
      </c>
    </row>
    <row r="25" spans="1:6" x14ac:dyDescent="0.25">
      <c r="B25" s="15" t="str">
        <f t="shared" si="0"/>
        <v>pmed2n</v>
      </c>
      <c r="C25" s="1">
        <f t="shared" si="1"/>
        <v>21.500122159784997</v>
      </c>
      <c r="D25" s="1">
        <f t="shared" si="1"/>
        <v>7.3540190569264601</v>
      </c>
      <c r="E25" s="1">
        <f t="shared" si="1"/>
        <v>5.497190324945028</v>
      </c>
      <c r="F25" s="1">
        <f t="shared" si="1"/>
        <v>5.4727583679452723</v>
      </c>
    </row>
    <row r="26" spans="1:6" x14ac:dyDescent="0.25">
      <c r="B26" s="15" t="str">
        <f t="shared" si="0"/>
        <v>pmed3n</v>
      </c>
      <c r="C26" s="1">
        <f t="shared" si="1"/>
        <v>19.435294117647057</v>
      </c>
      <c r="D26" s="1">
        <f t="shared" si="1"/>
        <v>8.9647058823529413</v>
      </c>
      <c r="E26" s="1">
        <f t="shared" si="1"/>
        <v>5.6000000000000005</v>
      </c>
      <c r="F26" s="1">
        <f t="shared" si="1"/>
        <v>6.8235294117647065</v>
      </c>
    </row>
    <row r="27" spans="1:6" x14ac:dyDescent="0.25">
      <c r="B27" s="15" t="str">
        <f t="shared" si="0"/>
        <v>pmed4n</v>
      </c>
      <c r="C27" s="1">
        <f t="shared" si="1"/>
        <v>26.499670402109427</v>
      </c>
      <c r="D27" s="1">
        <f t="shared" si="1"/>
        <v>11.404087013843112</v>
      </c>
      <c r="E27" s="1">
        <f t="shared" si="1"/>
        <v>9.4594594594594597</v>
      </c>
      <c r="F27" s="1">
        <f t="shared" si="1"/>
        <v>5.6690837178642051</v>
      </c>
    </row>
    <row r="28" spans="1:6" x14ac:dyDescent="0.25">
      <c r="B28" s="15" t="str">
        <f t="shared" si="0"/>
        <v>pmed5n</v>
      </c>
      <c r="C28" s="1">
        <f t="shared" si="1"/>
        <v>45.018450184501845</v>
      </c>
      <c r="D28" s="1">
        <f t="shared" si="1"/>
        <v>17.785977859778598</v>
      </c>
      <c r="E28" s="1">
        <f t="shared" si="1"/>
        <v>17.785977859778598</v>
      </c>
      <c r="F28" s="1">
        <f t="shared" si="1"/>
        <v>1.7712177121771218</v>
      </c>
    </row>
    <row r="29" spans="1:6" x14ac:dyDescent="0.25">
      <c r="B29" s="15" t="str">
        <f t="shared" si="0"/>
        <v>pmed6n</v>
      </c>
      <c r="C29" s="1">
        <f t="shared" si="1"/>
        <v>13.726993865030677</v>
      </c>
      <c r="D29" s="1">
        <f t="shared" si="1"/>
        <v>10.224948875255624</v>
      </c>
      <c r="E29" s="1">
        <f t="shared" si="1"/>
        <v>5.4064417177914113</v>
      </c>
      <c r="F29" s="1">
        <f t="shared" si="1"/>
        <v>8.3333333333333321</v>
      </c>
    </row>
    <row r="30" spans="1:6" x14ac:dyDescent="0.25">
      <c r="B30" s="15" t="str">
        <f t="shared" si="0"/>
        <v>pmed7n</v>
      </c>
      <c r="C30" s="1">
        <f t="shared" si="1"/>
        <v>22.837861836263539</v>
      </c>
      <c r="D30" s="1">
        <f t="shared" si="1"/>
        <v>15.325874622624754</v>
      </c>
      <c r="E30" s="1">
        <f t="shared" si="1"/>
        <v>9.0925235304564023</v>
      </c>
      <c r="F30" s="1">
        <f t="shared" si="1"/>
        <v>7.1212928431894866</v>
      </c>
    </row>
    <row r="31" spans="1:6" x14ac:dyDescent="0.25">
      <c r="B31" s="15" t="str">
        <f t="shared" si="0"/>
        <v>pmed8n</v>
      </c>
      <c r="C31" s="1">
        <f t="shared" si="1"/>
        <v>29.246344206974129</v>
      </c>
      <c r="D31" s="1">
        <f t="shared" si="1"/>
        <v>13.813273340832396</v>
      </c>
      <c r="E31" s="1">
        <f t="shared" si="1"/>
        <v>10.258717660292463</v>
      </c>
      <c r="F31" s="1">
        <f t="shared" si="1"/>
        <v>7.3565804274465698</v>
      </c>
    </row>
    <row r="32" spans="1:6" x14ac:dyDescent="0.25">
      <c r="B32" s="15" t="str">
        <f t="shared" si="0"/>
        <v>pmed9n</v>
      </c>
      <c r="C32" s="1">
        <f t="shared" si="1"/>
        <v>38.332114118507683</v>
      </c>
      <c r="D32" s="1">
        <f t="shared" si="1"/>
        <v>16.42282370153621</v>
      </c>
      <c r="E32" s="1">
        <f t="shared" si="1"/>
        <v>15.28895391367959</v>
      </c>
      <c r="F32" s="1">
        <f t="shared" si="1"/>
        <v>3.5844915874177028</v>
      </c>
    </row>
    <row r="33" spans="2:6" x14ac:dyDescent="0.25">
      <c r="B33" s="15" t="str">
        <f t="shared" si="0"/>
        <v>pmed11n</v>
      </c>
      <c r="C33" s="1">
        <f t="shared" si="1"/>
        <v>13.903326403326401</v>
      </c>
      <c r="D33" s="1">
        <f t="shared" si="1"/>
        <v>10.174116424116423</v>
      </c>
      <c r="E33" s="1">
        <f t="shared" si="1"/>
        <v>4.6387733887733891</v>
      </c>
      <c r="F33" s="1">
        <f t="shared" si="1"/>
        <v>8.8487525987525988</v>
      </c>
    </row>
    <row r="34" spans="2:6" x14ac:dyDescent="0.25">
      <c r="B34" s="15" t="str">
        <f t="shared" si="0"/>
        <v>pmed12n</v>
      </c>
      <c r="C34" s="1">
        <f t="shared" si="1"/>
        <v>23.364485981308412</v>
      </c>
      <c r="D34" s="1">
        <f t="shared" si="1"/>
        <v>14.50105517033464</v>
      </c>
      <c r="E34" s="1">
        <f t="shared" si="1"/>
        <v>10.642146517937896</v>
      </c>
      <c r="F34" s="1">
        <f t="shared" si="1"/>
        <v>11.169731685257762</v>
      </c>
    </row>
    <row r="35" spans="2:6" x14ac:dyDescent="0.25">
      <c r="B35" s="15" t="str">
        <f t="shared" si="0"/>
        <v>pmed13n</v>
      </c>
      <c r="C35" s="1">
        <f t="shared" si="1"/>
        <v>30.224051211705532</v>
      </c>
      <c r="D35" s="1">
        <f t="shared" si="1"/>
        <v>15.066300868770005</v>
      </c>
      <c r="E35" s="1">
        <f t="shared" si="1"/>
        <v>14.403292181069959</v>
      </c>
      <c r="F35" s="1">
        <f t="shared" si="1"/>
        <v>6.1042524005486962</v>
      </c>
    </row>
    <row r="36" spans="2:6" x14ac:dyDescent="0.25">
      <c r="B36" s="15" t="str">
        <f t="shared" si="0"/>
        <v>pmed16n</v>
      </c>
      <c r="C36" s="1">
        <f t="shared" si="1"/>
        <v>16.932124479294291</v>
      </c>
      <c r="D36" s="1">
        <f t="shared" si="1"/>
        <v>8.6620926243567755</v>
      </c>
      <c r="E36" s="1">
        <f t="shared" si="1"/>
        <v>4.6067140406763043</v>
      </c>
      <c r="F36" s="1">
        <f t="shared" si="1"/>
        <v>11.663807890222985</v>
      </c>
    </row>
    <row r="37" spans="2:6" x14ac:dyDescent="0.25">
      <c r="B37" s="15" t="str">
        <f t="shared" si="0"/>
        <v>pmed17n</v>
      </c>
      <c r="C37" s="1">
        <f t="shared" si="1"/>
        <v>23.346192313187597</v>
      </c>
      <c r="D37" s="1">
        <f t="shared" si="1"/>
        <v>13.659094156308043</v>
      </c>
      <c r="E37" s="1">
        <f t="shared" si="1"/>
        <v>7.9439919988569789</v>
      </c>
      <c r="F37" s="1">
        <f t="shared" si="1"/>
        <v>12.387483926275182</v>
      </c>
    </row>
    <row r="38" spans="2:6" x14ac:dyDescent="0.25">
      <c r="B38" s="15" t="str">
        <f t="shared" si="0"/>
        <v>pmed18n</v>
      </c>
      <c r="C38" s="1">
        <f t="shared" si="1"/>
        <v>28.384279475982531</v>
      </c>
      <c r="D38" s="1">
        <f t="shared" si="1"/>
        <v>13.724266999376169</v>
      </c>
      <c r="E38" s="1">
        <f t="shared" si="1"/>
        <v>11.644832605531295</v>
      </c>
      <c r="F38" s="1">
        <f t="shared" si="1"/>
        <v>5.8432106467040965</v>
      </c>
    </row>
    <row r="39" spans="2:6" x14ac:dyDescent="0.25">
      <c r="B39" s="15" t="str">
        <f t="shared" si="0"/>
        <v>pmed21n</v>
      </c>
      <c r="C39" s="1">
        <f t="shared" si="1"/>
        <v>18.734952943751367</v>
      </c>
      <c r="D39" s="1">
        <f t="shared" si="1"/>
        <v>13.263296126066972</v>
      </c>
      <c r="E39" s="1">
        <f t="shared" si="1"/>
        <v>6.434668417596848</v>
      </c>
      <c r="F39" s="1">
        <f t="shared" si="1"/>
        <v>11.632742394397024</v>
      </c>
    </row>
    <row r="40" spans="2:6" x14ac:dyDescent="0.25">
      <c r="B40" s="15" t="str">
        <f t="shared" si="0"/>
        <v>pmed22n</v>
      </c>
      <c r="C40" s="1">
        <f t="shared" si="1"/>
        <v>20.200489567548665</v>
      </c>
      <c r="D40" s="1">
        <f t="shared" si="1"/>
        <v>13.74286047324863</v>
      </c>
      <c r="E40" s="1">
        <f t="shared" si="1"/>
        <v>8.8471849865951739</v>
      </c>
      <c r="F40" s="1">
        <f t="shared" si="1"/>
        <v>11.213428138477678</v>
      </c>
    </row>
    <row r="41" spans="2:6" x14ac:dyDescent="0.25">
      <c r="B41" s="15" t="str">
        <f t="shared" si="0"/>
        <v>pmed23n</v>
      </c>
      <c r="C41" s="1">
        <f t="shared" si="1"/>
        <v>30.504438190084432</v>
      </c>
      <c r="D41" s="1">
        <f t="shared" si="1"/>
        <v>17.471314137259146</v>
      </c>
      <c r="E41" s="1">
        <f t="shared" si="1"/>
        <v>17.471314137259146</v>
      </c>
      <c r="F41" s="1">
        <f t="shared" si="1"/>
        <v>6.88460705780472</v>
      </c>
    </row>
    <row r="42" spans="2:6" x14ac:dyDescent="0.25">
      <c r="B42" s="14" t="s">
        <v>27</v>
      </c>
      <c r="C42" s="8">
        <f>AVERAGE(C24:C41)</f>
        <v>24.262765109395783</v>
      </c>
      <c r="D42" s="8">
        <f t="shared" ref="D42:F42" si="2">AVERAGE(D24:D41)</f>
        <v>12.770027921661329</v>
      </c>
      <c r="E42" s="8">
        <f t="shared" si="2"/>
        <v>9.3053797079312304</v>
      </c>
      <c r="F42" s="8">
        <f t="shared" si="2"/>
        <v>7.7859071794333783</v>
      </c>
    </row>
    <row r="43" spans="2:6" x14ac:dyDescent="0.25">
      <c r="B43" s="14" t="s">
        <v>28</v>
      </c>
      <c r="C43" s="8">
        <f>_xlfn.STDEV.S(C24:C41)</f>
        <v>8.3959320423981065</v>
      </c>
      <c r="D43" s="8">
        <f t="shared" ref="D43:F43" si="3">_xlfn.STDEV.S(D24:D41)</f>
        <v>3.209671813260897</v>
      </c>
      <c r="E43" s="8">
        <f t="shared" si="3"/>
        <v>4.5560849312574669</v>
      </c>
      <c r="F43" s="8">
        <f t="shared" si="3"/>
        <v>2.9555065393639364</v>
      </c>
    </row>
    <row r="44" spans="2:6" x14ac:dyDescent="0.25">
      <c r="B44" s="14" t="s">
        <v>29</v>
      </c>
      <c r="C44" s="8">
        <f>_xlfn.VAR.P(C24:C41)</f>
        <v>66.575470701646822</v>
      </c>
      <c r="D44" s="8">
        <f t="shared" ref="D44:F44" si="4">_xlfn.VAR.P(D24:D41)</f>
        <v>9.7296601961280871</v>
      </c>
      <c r="E44" s="8">
        <f t="shared" si="4"/>
        <v>19.604692684118511</v>
      </c>
      <c r="F44" s="8">
        <f t="shared" si="4"/>
        <v>8.2497400762106032</v>
      </c>
    </row>
    <row r="45" spans="2:6" x14ac:dyDescent="0.25">
      <c r="B45" s="14" t="s">
        <v>30</v>
      </c>
      <c r="C45" s="8">
        <f>MEDIAN(C24:C41)</f>
        <v>23.092027074725568</v>
      </c>
      <c r="D45" s="8">
        <f t="shared" ref="D45:F45" si="5">MEDIAN(D24:D41)</f>
        <v>13.691680577842106</v>
      </c>
      <c r="E45" s="8">
        <f t="shared" si="5"/>
        <v>8.969854258525789</v>
      </c>
      <c r="F45" s="8">
        <f t="shared" si="5"/>
        <v>7.2389366353180282</v>
      </c>
    </row>
    <row r="46" spans="2:6" x14ac:dyDescent="0.25">
      <c r="B46" s="14" t="s">
        <v>31</v>
      </c>
      <c r="C46" s="8">
        <f>MAX(C24:C41)</f>
        <v>45.018450184501845</v>
      </c>
      <c r="D46" s="8">
        <f t="shared" ref="D46:F46" si="6">MAX(D24:D41)</f>
        <v>17.785977859778598</v>
      </c>
      <c r="E46" s="8">
        <f t="shared" si="6"/>
        <v>17.785977859778598</v>
      </c>
      <c r="F46" s="8">
        <f t="shared" si="6"/>
        <v>12.387483926275182</v>
      </c>
    </row>
    <row r="47" spans="2:6" x14ac:dyDescent="0.25">
      <c r="B47" s="14" t="s">
        <v>32</v>
      </c>
      <c r="C47" s="8">
        <f>MIN(C24:C41)</f>
        <v>13.726993865030677</v>
      </c>
      <c r="D47" s="8">
        <f t="shared" ref="D47:F47" si="7">MIN(D24:D41)</f>
        <v>7.3540190569264601</v>
      </c>
      <c r="E47" s="8">
        <f t="shared" si="7"/>
        <v>2.4746520020622098</v>
      </c>
      <c r="F47" s="8">
        <f t="shared" si="7"/>
        <v>1.7712177121771218</v>
      </c>
    </row>
  </sheetData>
  <mergeCells count="2">
    <mergeCell ref="A1:F1"/>
    <mergeCell ref="B22:F22"/>
  </mergeCells>
  <conditionalFormatting sqref="C3:F3">
    <cfRule type="top10" dxfId="94" priority="62" rank="1"/>
    <cfRule type="top10" dxfId="93" priority="106" bottom="1" rank="1"/>
  </conditionalFormatting>
  <conditionalFormatting sqref="C4:F4">
    <cfRule type="top10" dxfId="92" priority="60" rank="1"/>
    <cfRule type="top10" dxfId="91" priority="61" bottom="1" rank="1"/>
  </conditionalFormatting>
  <conditionalFormatting sqref="C5:F5">
    <cfRule type="top10" dxfId="90" priority="58" rank="1"/>
    <cfRule type="top10" dxfId="89" priority="59" bottom="1" rank="1"/>
  </conditionalFormatting>
  <conditionalFormatting sqref="C6:F6">
    <cfRule type="top10" dxfId="88" priority="56" rank="1"/>
    <cfRule type="top10" dxfId="87" priority="57" bottom="1" rank="1"/>
  </conditionalFormatting>
  <conditionalFormatting sqref="C7:F7">
    <cfRule type="top10" dxfId="86" priority="54" rank="1"/>
    <cfRule type="top10" dxfId="85" priority="55" bottom="1" rank="1"/>
  </conditionalFormatting>
  <conditionalFormatting sqref="C8:F8">
    <cfRule type="top10" dxfId="84" priority="52" rank="1"/>
    <cfRule type="top10" dxfId="83" priority="53" bottom="1" rank="1"/>
  </conditionalFormatting>
  <conditionalFormatting sqref="C9:F9">
    <cfRule type="top10" dxfId="82" priority="50" rank="1"/>
    <cfRule type="top10" dxfId="81" priority="51" bottom="1" rank="1"/>
  </conditionalFormatting>
  <conditionalFormatting sqref="C10:F10">
    <cfRule type="top10" dxfId="80" priority="48" rank="1"/>
    <cfRule type="top10" dxfId="79" priority="49" bottom="1" rank="1"/>
  </conditionalFormatting>
  <conditionalFormatting sqref="C11:F11">
    <cfRule type="top10" dxfId="78" priority="46" rank="1"/>
    <cfRule type="top10" dxfId="77" priority="47" bottom="1" rank="1"/>
  </conditionalFormatting>
  <conditionalFormatting sqref="C12:F12">
    <cfRule type="top10" dxfId="76" priority="44" rank="1"/>
    <cfRule type="top10" dxfId="75" priority="45" bottom="1" rank="1"/>
  </conditionalFormatting>
  <conditionalFormatting sqref="C13:F13">
    <cfRule type="top10" dxfId="74" priority="42" rank="1"/>
    <cfRule type="top10" dxfId="73" priority="43" bottom="1" rank="1"/>
  </conditionalFormatting>
  <conditionalFormatting sqref="C14:F14">
    <cfRule type="top10" dxfId="72" priority="40" rank="1"/>
    <cfRule type="top10" dxfId="71" priority="41" bottom="1" rank="1"/>
  </conditionalFormatting>
  <conditionalFormatting sqref="C15:F15">
    <cfRule type="top10" dxfId="70" priority="38" rank="1"/>
    <cfRule type="top10" dxfId="69" priority="39" bottom="1" rank="1"/>
  </conditionalFormatting>
  <conditionalFormatting sqref="C16:F16">
    <cfRule type="top10" dxfId="68" priority="36" rank="1"/>
    <cfRule type="top10" dxfId="67" priority="37" bottom="1" rank="1"/>
  </conditionalFormatting>
  <conditionalFormatting sqref="C17:F17">
    <cfRule type="top10" dxfId="66" priority="34" rank="1"/>
    <cfRule type="top10" dxfId="65" priority="35" bottom="1" rank="1"/>
  </conditionalFormatting>
  <conditionalFormatting sqref="C18:F18">
    <cfRule type="top10" dxfId="64" priority="32" rank="1"/>
    <cfRule type="top10" dxfId="63" priority="33" bottom="1" rank="1"/>
  </conditionalFormatting>
  <conditionalFormatting sqref="C19:F19">
    <cfRule type="top10" dxfId="62" priority="30" rank="1"/>
    <cfRule type="top10" dxfId="61" priority="31" bottom="1" rank="1"/>
  </conditionalFormatting>
  <conditionalFormatting sqref="C20:F20">
    <cfRule type="top10" dxfId="60" priority="28" rank="1"/>
    <cfRule type="top10" dxfId="59" priority="29" bottom="1" rank="1"/>
  </conditionalFormatting>
  <conditionalFormatting sqref="C21:F21">
    <cfRule type="top10" dxfId="58" priority="24" rank="1"/>
    <cfRule type="top10" dxfId="57" priority="25" bottom="1" rank="1"/>
  </conditionalFormatting>
  <conditionalFormatting sqref="C42:F42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3:F43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4:F44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5:F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6:F46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7:F47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">
    <cfRule type="containsText" dxfId="56" priority="8" operator="containsText" text="A. Génetique">
      <formula>NOT(ISERROR(SEARCH("A. Génetique",F2)))</formula>
    </cfRule>
  </conditionalFormatting>
  <conditionalFormatting sqref="F23">
    <cfRule type="containsText" dxfId="55" priority="7" operator="containsText" text="A. Génetique">
      <formula>NOT(ISERROR(SEARCH("A. Génetique",F23)))</formula>
    </cfRule>
  </conditionalFormatting>
  <conditionalFormatting sqref="E2">
    <cfRule type="containsText" dxfId="54" priority="6" operator="containsText" text="Recuit Simulé">
      <formula>NOT(ISERROR(SEARCH("Recuit Simulé",E2)))</formula>
    </cfRule>
  </conditionalFormatting>
  <conditionalFormatting sqref="D2">
    <cfRule type="containsText" dxfId="53" priority="5" operator="containsText" text="Descente">
      <formula>NOT(ISERROR(SEARCH("Descente",D2)))</formula>
    </cfRule>
  </conditionalFormatting>
  <conditionalFormatting sqref="D23">
    <cfRule type="containsText" dxfId="52" priority="4" operator="containsText" text="Descente">
      <formula>NOT(ISERROR(SEARCH("Descente",D23)))</formula>
    </cfRule>
  </conditionalFormatting>
  <conditionalFormatting sqref="C2">
    <cfRule type="containsText" dxfId="51" priority="3" operator="containsText" text="Aléatoire">
      <formula>NOT(ISERROR(SEARCH("Aléatoire",C2)))</formula>
    </cfRule>
  </conditionalFormatting>
  <conditionalFormatting sqref="C23">
    <cfRule type="containsText" dxfId="50" priority="2" operator="containsText" text="Aléatoire">
      <formula>NOT(ISERROR(SEARCH("Aléatoire",C23)))</formula>
    </cfRule>
  </conditionalFormatting>
  <conditionalFormatting sqref="E23">
    <cfRule type="containsText" dxfId="49" priority="1" operator="containsText" text="Recuit Simulé">
      <formula>NOT(ISERROR(SEARCH("Recuit Simulé",E23)))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zoomScale="85" zoomScaleNormal="85" workbookViewId="0">
      <selection activeCell="B42" sqref="B42"/>
    </sheetView>
  </sheetViews>
  <sheetFormatPr baseColWidth="10" defaultRowHeight="15" x14ac:dyDescent="0.25"/>
  <cols>
    <col min="1" max="1" width="9.85546875" bestFit="1" customWidth="1"/>
    <col min="2" max="3" width="9.7109375" bestFit="1" customWidth="1"/>
    <col min="4" max="4" width="13.7109375" bestFit="1" customWidth="1"/>
    <col min="5" max="5" width="13.140625" bestFit="1" customWidth="1"/>
    <col min="6" max="6" width="9.7109375" bestFit="1" customWidth="1"/>
    <col min="7" max="8" width="13.7109375" bestFit="1" customWidth="1"/>
    <col min="9" max="9" width="9.7109375" bestFit="1" customWidth="1"/>
    <col min="10" max="10" width="13.7109375" bestFit="1" customWidth="1"/>
    <col min="11" max="12" width="13.140625" bestFit="1" customWidth="1"/>
    <col min="13" max="13" width="3.140625" bestFit="1" customWidth="1"/>
    <col min="14" max="14" width="9.7109375" bestFit="1" customWidth="1"/>
    <col min="15" max="16" width="13.7109375" bestFit="1" customWidth="1"/>
    <col min="17" max="17" width="13.140625" bestFit="1" customWidth="1"/>
    <col min="18" max="18" width="9.7109375" bestFit="1" customWidth="1"/>
    <col min="19" max="19" width="13.140625" bestFit="1" customWidth="1"/>
    <col min="20" max="20" width="14.140625" bestFit="1" customWidth="1"/>
    <col min="22" max="22" width="13.7109375" bestFit="1" customWidth="1"/>
    <col min="23" max="23" width="13.140625" bestFit="1" customWidth="1"/>
    <col min="24" max="24" width="13.7109375" bestFit="1" customWidth="1"/>
  </cols>
  <sheetData>
    <row r="1" spans="1:24" ht="23.25" x14ac:dyDescent="0.35">
      <c r="A1" s="27" t="s">
        <v>33</v>
      </c>
      <c r="B1" s="27"/>
      <c r="C1" s="27"/>
      <c r="D1" s="27"/>
      <c r="E1" s="27"/>
      <c r="F1" s="7"/>
      <c r="G1" s="7"/>
      <c r="H1" s="7"/>
      <c r="I1" s="7"/>
      <c r="R1" s="9"/>
      <c r="S1" s="9"/>
    </row>
    <row r="2" spans="1:24" x14ac:dyDescent="0.25">
      <c r="A2" s="14" t="str">
        <f>Résultats!A2</f>
        <v>Problème</v>
      </c>
      <c r="B2" s="7" t="s">
        <v>23</v>
      </c>
      <c r="C2" s="7" t="s">
        <v>2</v>
      </c>
      <c r="D2" s="13" t="s">
        <v>34</v>
      </c>
      <c r="F2" s="7" t="s">
        <v>23</v>
      </c>
      <c r="G2" s="7" t="s">
        <v>24</v>
      </c>
      <c r="H2" s="13" t="s">
        <v>34</v>
      </c>
      <c r="J2" s="7" t="s">
        <v>23</v>
      </c>
      <c r="K2" s="7" t="s">
        <v>25</v>
      </c>
      <c r="L2" s="13" t="s">
        <v>34</v>
      </c>
      <c r="N2" s="7" t="s">
        <v>2</v>
      </c>
      <c r="O2" s="7" t="s">
        <v>24</v>
      </c>
      <c r="P2" s="13" t="s">
        <v>34</v>
      </c>
      <c r="R2" s="7" t="s">
        <v>2</v>
      </c>
      <c r="S2" s="7" t="s">
        <v>25</v>
      </c>
      <c r="T2" s="13" t="s">
        <v>34</v>
      </c>
      <c r="V2" s="7" t="s">
        <v>24</v>
      </c>
      <c r="W2" s="7" t="s">
        <v>25</v>
      </c>
      <c r="X2" s="13" t="s">
        <v>34</v>
      </c>
    </row>
    <row r="3" spans="1:24" x14ac:dyDescent="0.25">
      <c r="A3" s="15" t="str">
        <f>Résultats!A3</f>
        <v>pmed1n</v>
      </c>
      <c r="B3" s="2">
        <f>Résultats!$C3</f>
        <v>6665</v>
      </c>
      <c r="C3">
        <f>Résultats!$D$3</f>
        <v>6302</v>
      </c>
      <c r="D3" s="7" t="str">
        <f>IF(B3 &lt; C3,B$2,C$2)</f>
        <v>Descente</v>
      </c>
      <c r="F3" s="2">
        <f>Résultats!$C3</f>
        <v>6665</v>
      </c>
      <c r="G3">
        <f>Résultats!$E3</f>
        <v>5963</v>
      </c>
      <c r="H3" s="7" t="str">
        <f>IF(F3 &lt; G3,F$2,G$2)</f>
        <v>Recuit Simulé</v>
      </c>
      <c r="J3" s="2">
        <f>Résultats!$C3</f>
        <v>6665</v>
      </c>
      <c r="K3">
        <f>Résultats!$F3</f>
        <v>6300</v>
      </c>
      <c r="L3" s="7" t="str">
        <f>IF(J3 &lt; K3,J$2,K$2)</f>
        <v>A. Génetique</v>
      </c>
      <c r="N3">
        <f>Résultats!D3</f>
        <v>6302</v>
      </c>
      <c r="O3">
        <f>Résultats!$E3</f>
        <v>5963</v>
      </c>
      <c r="P3" s="7" t="str">
        <f>IF(N3 &lt; O3,N$2,O$2)</f>
        <v>Recuit Simulé</v>
      </c>
      <c r="R3">
        <f>Résultats!$D3</f>
        <v>6302</v>
      </c>
      <c r="S3">
        <f>Résultats!$F3</f>
        <v>6300</v>
      </c>
      <c r="T3" s="7" t="str">
        <f>IF(R3 &lt; S3,R$2,S$2)</f>
        <v>A. Génetique</v>
      </c>
      <c r="V3">
        <f>Résultats!$E3</f>
        <v>5963</v>
      </c>
      <c r="W3">
        <f>Résultats!$F3</f>
        <v>6300</v>
      </c>
      <c r="X3" s="7" t="str">
        <f>IF(V3 &lt; W3,V$2,W$2)</f>
        <v>Recuit Simulé</v>
      </c>
    </row>
    <row r="4" spans="1:24" x14ac:dyDescent="0.25">
      <c r="A4" s="15" t="str">
        <f>Résultats!A4</f>
        <v>pmed2n</v>
      </c>
      <c r="B4" s="2">
        <f>Résultats!$C4</f>
        <v>4973</v>
      </c>
      <c r="C4">
        <f>Résultats!$D4</f>
        <v>4394</v>
      </c>
      <c r="D4" s="7" t="str">
        <f t="shared" ref="D4:D20" si="0">IF(B4 &lt; C4,$B$2,$C$2)</f>
        <v>Descente</v>
      </c>
      <c r="F4" s="2">
        <f>Résultats!$C4</f>
        <v>4973</v>
      </c>
      <c r="G4">
        <f>Résultats!$E4</f>
        <v>4318</v>
      </c>
      <c r="H4" s="7" t="str">
        <f t="shared" ref="H4:H20" si="1">IF(F4 &lt; G4,F$2,G$2)</f>
        <v>Recuit Simulé</v>
      </c>
      <c r="J4" s="2">
        <f>Résultats!$C4</f>
        <v>4973</v>
      </c>
      <c r="K4">
        <f>Résultats!$F4</f>
        <v>4317</v>
      </c>
      <c r="L4" s="7" t="str">
        <f t="shared" ref="L4:L20" si="2">IF(J4 &lt; K4,J$2,K$2)</f>
        <v>A. Génetique</v>
      </c>
      <c r="N4">
        <f>Résultats!D4</f>
        <v>4394</v>
      </c>
      <c r="O4">
        <f>Résultats!$E4</f>
        <v>4318</v>
      </c>
      <c r="P4" s="7" t="str">
        <f t="shared" ref="P4:P20" si="3">IF(N4 &lt; O4,N$2,O$2)</f>
        <v>Recuit Simulé</v>
      </c>
      <c r="R4">
        <f>Résultats!$D4</f>
        <v>4394</v>
      </c>
      <c r="S4">
        <f>Résultats!$F4</f>
        <v>4317</v>
      </c>
      <c r="T4" s="7" t="str">
        <f t="shared" ref="T4:T20" si="4">IF(R4 &lt; S4,R$2,S$2)</f>
        <v>A. Génetique</v>
      </c>
      <c r="V4">
        <f>Résultats!$E4</f>
        <v>4318</v>
      </c>
      <c r="W4">
        <f>Résultats!$F4</f>
        <v>4317</v>
      </c>
      <c r="X4" s="7" t="str">
        <f t="shared" ref="X4:X20" si="5">IF(V4 &lt; W4,V$2,W$2)</f>
        <v>A. Génetique</v>
      </c>
    </row>
    <row r="5" spans="1:24" x14ac:dyDescent="0.25">
      <c r="A5" s="15" t="str">
        <f>Résultats!A5</f>
        <v>pmed3n</v>
      </c>
      <c r="B5" s="2">
        <f>Résultats!$C5</f>
        <v>5076</v>
      </c>
      <c r="C5">
        <f>Résultats!$D5</f>
        <v>4631</v>
      </c>
      <c r="D5" s="7" t="str">
        <f t="shared" si="0"/>
        <v>Descente</v>
      </c>
      <c r="F5" s="2">
        <f>Résultats!$C5</f>
        <v>5076</v>
      </c>
      <c r="G5">
        <f>Résultats!$E5</f>
        <v>4488</v>
      </c>
      <c r="H5" s="7" t="str">
        <f t="shared" si="1"/>
        <v>Recuit Simulé</v>
      </c>
      <c r="J5" s="2">
        <f>Résultats!$C5</f>
        <v>5076</v>
      </c>
      <c r="K5">
        <f>Résultats!$F5</f>
        <v>4540</v>
      </c>
      <c r="L5" s="7" t="str">
        <f t="shared" si="2"/>
        <v>A. Génetique</v>
      </c>
      <c r="N5">
        <f>Résultats!D5</f>
        <v>4631</v>
      </c>
      <c r="O5">
        <f>Résultats!$E5</f>
        <v>4488</v>
      </c>
      <c r="P5" s="7" t="str">
        <f t="shared" si="3"/>
        <v>Recuit Simulé</v>
      </c>
      <c r="R5">
        <f>Résultats!$D5</f>
        <v>4631</v>
      </c>
      <c r="S5">
        <f>Résultats!$F5</f>
        <v>4540</v>
      </c>
      <c r="T5" s="7" t="str">
        <f t="shared" si="4"/>
        <v>A. Génetique</v>
      </c>
      <c r="V5">
        <f>Résultats!$E5</f>
        <v>4488</v>
      </c>
      <c r="W5">
        <f>Résultats!$F5</f>
        <v>4540</v>
      </c>
      <c r="X5" s="7" t="str">
        <f t="shared" si="5"/>
        <v>Recuit Simulé</v>
      </c>
    </row>
    <row r="6" spans="1:24" x14ac:dyDescent="0.25">
      <c r="A6" s="15" t="str">
        <f>Résultats!A6</f>
        <v>pmed4n</v>
      </c>
      <c r="B6" s="2">
        <f>Résultats!$C6</f>
        <v>3838</v>
      </c>
      <c r="C6">
        <f>Résultats!$D6</f>
        <v>3380</v>
      </c>
      <c r="D6" s="7" t="str">
        <f t="shared" si="0"/>
        <v>Descente</v>
      </c>
      <c r="F6" s="2">
        <f>Résultats!$C6</f>
        <v>3838</v>
      </c>
      <c r="G6">
        <f>Résultats!$E6</f>
        <v>3321</v>
      </c>
      <c r="H6" s="7" t="str">
        <f t="shared" si="1"/>
        <v>Recuit Simulé</v>
      </c>
      <c r="J6" s="2">
        <f>Résultats!$C6</f>
        <v>3838</v>
      </c>
      <c r="K6">
        <f>Résultats!$F6</f>
        <v>3206</v>
      </c>
      <c r="L6" s="7" t="str">
        <f t="shared" si="2"/>
        <v>A. Génetique</v>
      </c>
      <c r="N6">
        <f>Résultats!D6</f>
        <v>3380</v>
      </c>
      <c r="O6">
        <f>Résultats!$E6</f>
        <v>3321</v>
      </c>
      <c r="P6" s="7" t="str">
        <f t="shared" si="3"/>
        <v>Recuit Simulé</v>
      </c>
      <c r="R6">
        <f>Résultats!$D6</f>
        <v>3380</v>
      </c>
      <c r="S6">
        <f>Résultats!$F6</f>
        <v>3206</v>
      </c>
      <c r="T6" s="7" t="str">
        <f t="shared" si="4"/>
        <v>A. Génetique</v>
      </c>
      <c r="V6">
        <f>Résultats!$E6</f>
        <v>3321</v>
      </c>
      <c r="W6">
        <f>Résultats!$F6</f>
        <v>3206</v>
      </c>
      <c r="X6" s="7" t="str">
        <f t="shared" si="5"/>
        <v>A. Génetique</v>
      </c>
    </row>
    <row r="7" spans="1:24" x14ac:dyDescent="0.25">
      <c r="A7" s="15" t="str">
        <f>Résultats!A7</f>
        <v>pmed5n</v>
      </c>
      <c r="B7" s="2">
        <f>Résultats!$C7</f>
        <v>1965</v>
      </c>
      <c r="C7">
        <f>Résultats!$D7</f>
        <v>1596</v>
      </c>
      <c r="D7" s="7" t="str">
        <f t="shared" si="0"/>
        <v>Descente</v>
      </c>
      <c r="F7" s="2">
        <f>Résultats!$C7</f>
        <v>1965</v>
      </c>
      <c r="G7">
        <f>Résultats!$E7</f>
        <v>1596</v>
      </c>
      <c r="H7" s="7" t="str">
        <f t="shared" si="1"/>
        <v>Recuit Simulé</v>
      </c>
      <c r="J7" s="2">
        <f>Résultats!$C7</f>
        <v>1965</v>
      </c>
      <c r="K7">
        <f>Résultats!$F7</f>
        <v>1379</v>
      </c>
      <c r="L7" s="7" t="str">
        <f t="shared" si="2"/>
        <v>A. Génetique</v>
      </c>
      <c r="N7">
        <f>Résultats!D7</f>
        <v>1596</v>
      </c>
      <c r="O7">
        <f>Résultats!$E7</f>
        <v>1596</v>
      </c>
      <c r="P7" s="7" t="str">
        <f t="shared" si="3"/>
        <v>Recuit Simulé</v>
      </c>
      <c r="R7">
        <f>Résultats!$D7</f>
        <v>1596</v>
      </c>
      <c r="S7">
        <f>Résultats!$F7</f>
        <v>1379</v>
      </c>
      <c r="T7" s="7" t="str">
        <f t="shared" si="4"/>
        <v>A. Génetique</v>
      </c>
      <c r="V7">
        <f>Résultats!$E7</f>
        <v>1596</v>
      </c>
      <c r="W7">
        <f>Résultats!$F7</f>
        <v>1379</v>
      </c>
      <c r="X7" s="7" t="str">
        <f t="shared" si="5"/>
        <v>A. Génetique</v>
      </c>
    </row>
    <row r="8" spans="1:24" x14ac:dyDescent="0.25">
      <c r="A8" s="15" t="str">
        <f>Résultats!A8</f>
        <v>pmed6n</v>
      </c>
      <c r="B8" s="2">
        <f>Résultats!$C8</f>
        <v>8898</v>
      </c>
      <c r="C8">
        <f>Résultats!$D8</f>
        <v>8624</v>
      </c>
      <c r="D8" s="7" t="str">
        <f t="shared" si="0"/>
        <v>Descente</v>
      </c>
      <c r="F8" s="2">
        <f>Résultats!$C8</f>
        <v>8898</v>
      </c>
      <c r="G8">
        <f>Résultats!$E8</f>
        <v>8247</v>
      </c>
      <c r="H8" s="7" t="str">
        <f t="shared" si="1"/>
        <v>Recuit Simulé</v>
      </c>
      <c r="J8" s="2">
        <f>Résultats!$C8</f>
        <v>8898</v>
      </c>
      <c r="K8">
        <f>Résultats!$F8</f>
        <v>8476</v>
      </c>
      <c r="L8" s="7" t="str">
        <f t="shared" si="2"/>
        <v>A. Génetique</v>
      </c>
      <c r="N8">
        <f>Résultats!D8</f>
        <v>8624</v>
      </c>
      <c r="O8">
        <f>Résultats!$E8</f>
        <v>8247</v>
      </c>
      <c r="P8" s="7" t="str">
        <f t="shared" si="3"/>
        <v>Recuit Simulé</v>
      </c>
      <c r="R8">
        <f>Résultats!$D8</f>
        <v>8624</v>
      </c>
      <c r="S8">
        <f>Résultats!$F8</f>
        <v>8476</v>
      </c>
      <c r="T8" s="7" t="str">
        <f t="shared" si="4"/>
        <v>A. Génetique</v>
      </c>
      <c r="V8">
        <f>Résultats!$E8</f>
        <v>8247</v>
      </c>
      <c r="W8">
        <f>Résultats!$F8</f>
        <v>8476</v>
      </c>
      <c r="X8" s="7" t="str">
        <f t="shared" si="5"/>
        <v>Recuit Simulé</v>
      </c>
    </row>
    <row r="9" spans="1:24" x14ac:dyDescent="0.25">
      <c r="A9" s="15" t="str">
        <f>Résultats!A9</f>
        <v>pmed7n</v>
      </c>
      <c r="B9" s="2">
        <f>Résultats!$C9</f>
        <v>6917</v>
      </c>
      <c r="C9">
        <f>Résultats!$D9</f>
        <v>6494</v>
      </c>
      <c r="D9" s="7" t="str">
        <f t="shared" si="0"/>
        <v>Descente</v>
      </c>
      <c r="F9" s="2">
        <f>Résultats!$C9</f>
        <v>6917</v>
      </c>
      <c r="G9">
        <f>Résultats!$E9</f>
        <v>6143</v>
      </c>
      <c r="H9" s="7" t="str">
        <f t="shared" si="1"/>
        <v>Recuit Simulé</v>
      </c>
      <c r="J9" s="2">
        <f>Résultats!$C9</f>
        <v>6917</v>
      </c>
      <c r="K9">
        <f>Résultats!$F9</f>
        <v>6032</v>
      </c>
      <c r="L9" s="7" t="str">
        <f t="shared" si="2"/>
        <v>A. Génetique</v>
      </c>
      <c r="N9">
        <f>Résultats!D9</f>
        <v>6494</v>
      </c>
      <c r="O9">
        <f>Résultats!$E9</f>
        <v>6143</v>
      </c>
      <c r="P9" s="7" t="str">
        <f t="shared" si="3"/>
        <v>Recuit Simulé</v>
      </c>
      <c r="R9">
        <f>Résultats!$D9</f>
        <v>6494</v>
      </c>
      <c r="S9">
        <f>Résultats!$F9</f>
        <v>6032</v>
      </c>
      <c r="T9" s="7" t="str">
        <f t="shared" si="4"/>
        <v>A. Génetique</v>
      </c>
      <c r="V9">
        <f>Résultats!$E9</f>
        <v>6143</v>
      </c>
      <c r="W9">
        <f>Résultats!$F9</f>
        <v>6032</v>
      </c>
      <c r="X9" s="7" t="str">
        <f t="shared" si="5"/>
        <v>A. Génetique</v>
      </c>
    </row>
    <row r="10" spans="1:24" x14ac:dyDescent="0.25">
      <c r="A10" s="15" t="str">
        <f>Résultats!A10</f>
        <v>pmed8n</v>
      </c>
      <c r="B10" s="2">
        <f>Résultats!$C10</f>
        <v>5745</v>
      </c>
      <c r="C10">
        <f>Résultats!$D10</f>
        <v>5059</v>
      </c>
      <c r="D10" s="7" t="str">
        <f t="shared" si="0"/>
        <v>Descente</v>
      </c>
      <c r="F10" s="2">
        <f>Résultats!$C10</f>
        <v>5745</v>
      </c>
      <c r="G10">
        <f>Résultats!$E10</f>
        <v>4901</v>
      </c>
      <c r="H10" s="7" t="str">
        <f t="shared" si="1"/>
        <v>Recuit Simulé</v>
      </c>
      <c r="J10" s="2">
        <f>Résultats!$C10</f>
        <v>5745</v>
      </c>
      <c r="K10">
        <f>Résultats!$F10</f>
        <v>4772</v>
      </c>
      <c r="L10" s="7" t="str">
        <f t="shared" si="2"/>
        <v>A. Génetique</v>
      </c>
      <c r="N10">
        <f>Résultats!D10</f>
        <v>5059</v>
      </c>
      <c r="O10">
        <f>Résultats!$E10</f>
        <v>4901</v>
      </c>
      <c r="P10" s="7" t="str">
        <f t="shared" si="3"/>
        <v>Recuit Simulé</v>
      </c>
      <c r="R10">
        <f>Résultats!$D10</f>
        <v>5059</v>
      </c>
      <c r="S10">
        <f>Résultats!$F10</f>
        <v>4772</v>
      </c>
      <c r="T10" s="7" t="str">
        <f t="shared" si="4"/>
        <v>A. Génetique</v>
      </c>
      <c r="V10">
        <f>Résultats!$E10</f>
        <v>4901</v>
      </c>
      <c r="W10">
        <f>Résultats!$F10</f>
        <v>4772</v>
      </c>
      <c r="X10" s="7" t="str">
        <f t="shared" si="5"/>
        <v>A. Génetique</v>
      </c>
    </row>
    <row r="11" spans="1:24" x14ac:dyDescent="0.25">
      <c r="A11" s="15" t="str">
        <f>Résultats!A11</f>
        <v>pmed9n</v>
      </c>
      <c r="B11" s="2">
        <f>Résultats!$C11</f>
        <v>3782</v>
      </c>
      <c r="C11">
        <f>Résultats!$D11</f>
        <v>3183</v>
      </c>
      <c r="D11" s="7" t="str">
        <f t="shared" si="0"/>
        <v>Descente</v>
      </c>
      <c r="F11" s="2">
        <f>Résultats!$C11</f>
        <v>3782</v>
      </c>
      <c r="G11">
        <f>Résultats!$E11</f>
        <v>3152</v>
      </c>
      <c r="H11" s="7" t="str">
        <f t="shared" si="1"/>
        <v>Recuit Simulé</v>
      </c>
      <c r="J11" s="2">
        <f>Résultats!$C11</f>
        <v>3782</v>
      </c>
      <c r="K11">
        <f>Résultats!$F11</f>
        <v>2832</v>
      </c>
      <c r="L11" s="7" t="str">
        <f t="shared" si="2"/>
        <v>A. Génetique</v>
      </c>
      <c r="N11">
        <f>Résultats!D11</f>
        <v>3183</v>
      </c>
      <c r="O11">
        <f>Résultats!$E11</f>
        <v>3152</v>
      </c>
      <c r="P11" s="7" t="str">
        <f t="shared" si="3"/>
        <v>Recuit Simulé</v>
      </c>
      <c r="R11">
        <f>Résultats!$D11</f>
        <v>3183</v>
      </c>
      <c r="S11">
        <f>Résultats!$F11</f>
        <v>2832</v>
      </c>
      <c r="T11" s="7" t="str">
        <f t="shared" si="4"/>
        <v>A. Génetique</v>
      </c>
      <c r="V11">
        <f>Résultats!$E11</f>
        <v>3152</v>
      </c>
      <c r="W11">
        <f>Résultats!$F11</f>
        <v>2832</v>
      </c>
      <c r="X11" s="7" t="str">
        <f t="shared" si="5"/>
        <v>A. Génetique</v>
      </c>
    </row>
    <row r="12" spans="1:24" x14ac:dyDescent="0.25">
      <c r="A12" s="15" t="str">
        <f>Résultats!A12</f>
        <v>pmed11n</v>
      </c>
      <c r="B12" s="2">
        <f>Résultats!$C12</f>
        <v>8766</v>
      </c>
      <c r="C12">
        <f>Résultats!$D12</f>
        <v>8479</v>
      </c>
      <c r="D12" s="7" t="str">
        <f t="shared" si="0"/>
        <v>Descente</v>
      </c>
      <c r="F12" s="2">
        <f>Résultats!$C12</f>
        <v>8766</v>
      </c>
      <c r="G12">
        <f>Résultats!$E12</f>
        <v>8053</v>
      </c>
      <c r="H12" s="7" t="str">
        <f t="shared" si="1"/>
        <v>Recuit Simulé</v>
      </c>
      <c r="J12" s="2">
        <f>Résultats!$C12</f>
        <v>8766</v>
      </c>
      <c r="K12">
        <f>Résultats!$F12</f>
        <v>8377</v>
      </c>
      <c r="L12" s="7" t="str">
        <f t="shared" si="2"/>
        <v>A. Génetique</v>
      </c>
      <c r="N12">
        <f>Résultats!D12</f>
        <v>8479</v>
      </c>
      <c r="O12">
        <f>Résultats!$E12</f>
        <v>8053</v>
      </c>
      <c r="P12" s="7" t="str">
        <f t="shared" si="3"/>
        <v>Recuit Simulé</v>
      </c>
      <c r="R12">
        <f>Résultats!$D12</f>
        <v>8479</v>
      </c>
      <c r="S12">
        <f>Résultats!$F12</f>
        <v>8377</v>
      </c>
      <c r="T12" s="7" t="str">
        <f t="shared" si="4"/>
        <v>A. Génetique</v>
      </c>
      <c r="V12">
        <f>Résultats!$E12</f>
        <v>8053</v>
      </c>
      <c r="W12">
        <f>Résultats!$F12</f>
        <v>8377</v>
      </c>
      <c r="X12" s="7" t="str">
        <f t="shared" si="5"/>
        <v>Recuit Simulé</v>
      </c>
    </row>
    <row r="13" spans="1:24" x14ac:dyDescent="0.25">
      <c r="A13" s="15" t="str">
        <f>Résultats!A13</f>
        <v>pmed12n</v>
      </c>
      <c r="B13" s="2">
        <f>Résultats!$C13</f>
        <v>8184</v>
      </c>
      <c r="C13">
        <f>Résultats!$D13</f>
        <v>7596</v>
      </c>
      <c r="D13" s="7" t="str">
        <f t="shared" si="0"/>
        <v>Descente</v>
      </c>
      <c r="F13" s="2">
        <f>Résultats!$C13</f>
        <v>8184</v>
      </c>
      <c r="G13">
        <f>Résultats!$E13</f>
        <v>7340</v>
      </c>
      <c r="H13" s="7" t="str">
        <f t="shared" si="1"/>
        <v>Recuit Simulé</v>
      </c>
      <c r="J13" s="2">
        <f>Résultats!$C13</f>
        <v>8184</v>
      </c>
      <c r="K13">
        <f>Résultats!$F13</f>
        <v>7375</v>
      </c>
      <c r="L13" s="7" t="str">
        <f t="shared" si="2"/>
        <v>A. Génetique</v>
      </c>
      <c r="N13">
        <f>Résultats!D13</f>
        <v>7596</v>
      </c>
      <c r="O13">
        <f>Résultats!$E13</f>
        <v>7340</v>
      </c>
      <c r="P13" s="7" t="str">
        <f t="shared" si="3"/>
        <v>Recuit Simulé</v>
      </c>
      <c r="R13">
        <f>Résultats!$D13</f>
        <v>7596</v>
      </c>
      <c r="S13">
        <f>Résultats!$F13</f>
        <v>7375</v>
      </c>
      <c r="T13" s="7" t="str">
        <f t="shared" si="4"/>
        <v>A. Génetique</v>
      </c>
      <c r="V13">
        <f>Résultats!$E13</f>
        <v>7340</v>
      </c>
      <c r="W13">
        <f>Résultats!$F13</f>
        <v>7375</v>
      </c>
      <c r="X13" s="7" t="str">
        <f t="shared" si="5"/>
        <v>Recuit Simulé</v>
      </c>
    </row>
    <row r="14" spans="1:24" x14ac:dyDescent="0.25">
      <c r="A14" s="15" t="str">
        <f>Résultats!A14</f>
        <v>pmed13n</v>
      </c>
      <c r="B14" s="2">
        <f>Résultats!$C14</f>
        <v>5696</v>
      </c>
      <c r="C14">
        <f>Résultats!$D14</f>
        <v>5033</v>
      </c>
      <c r="D14" s="7" t="str">
        <f t="shared" si="0"/>
        <v>Descente</v>
      </c>
      <c r="F14" s="2">
        <f>Résultats!$C14</f>
        <v>5696</v>
      </c>
      <c r="G14">
        <f>Résultats!$E14</f>
        <v>5004</v>
      </c>
      <c r="H14" s="7" t="str">
        <f t="shared" si="1"/>
        <v>Recuit Simulé</v>
      </c>
      <c r="J14" s="2">
        <f>Résultats!$C14</f>
        <v>5696</v>
      </c>
      <c r="K14">
        <f>Résultats!$F14</f>
        <v>4641</v>
      </c>
      <c r="L14" s="7" t="str">
        <f t="shared" si="2"/>
        <v>A. Génetique</v>
      </c>
      <c r="N14">
        <f>Résultats!D14</f>
        <v>5033</v>
      </c>
      <c r="O14">
        <f>Résultats!$E14</f>
        <v>5004</v>
      </c>
      <c r="P14" s="7" t="str">
        <f t="shared" si="3"/>
        <v>Recuit Simulé</v>
      </c>
      <c r="R14">
        <f>Résultats!$D14</f>
        <v>5033</v>
      </c>
      <c r="S14">
        <f>Résultats!$F14</f>
        <v>4641</v>
      </c>
      <c r="T14" s="7" t="str">
        <f t="shared" si="4"/>
        <v>A. Génetique</v>
      </c>
      <c r="V14">
        <f>Résultats!$E14</f>
        <v>5004</v>
      </c>
      <c r="W14">
        <f>Résultats!$F14</f>
        <v>4641</v>
      </c>
      <c r="X14" s="7" t="str">
        <f t="shared" si="5"/>
        <v>A. Génetique</v>
      </c>
    </row>
    <row r="15" spans="1:24" x14ac:dyDescent="0.25">
      <c r="A15" s="15" t="str">
        <f>Résultats!A15</f>
        <v>pmed16n</v>
      </c>
      <c r="B15" s="2">
        <f>Résultats!$C15</f>
        <v>9544</v>
      </c>
      <c r="C15">
        <f>Résultats!$D15</f>
        <v>8869</v>
      </c>
      <c r="D15" s="7" t="str">
        <f t="shared" si="0"/>
        <v>Descente</v>
      </c>
      <c r="F15" s="2">
        <f>Résultats!$C15</f>
        <v>9544</v>
      </c>
      <c r="G15">
        <f>Résultats!$E15</f>
        <v>8538</v>
      </c>
      <c r="H15" s="7" t="str">
        <f t="shared" si="1"/>
        <v>Recuit Simulé</v>
      </c>
      <c r="J15" s="2">
        <f>Résultats!$C15</f>
        <v>9544</v>
      </c>
      <c r="K15">
        <f>Résultats!$F15</f>
        <v>9114</v>
      </c>
      <c r="L15" s="7" t="str">
        <f t="shared" si="2"/>
        <v>A. Génetique</v>
      </c>
      <c r="N15">
        <f>Résultats!D15</f>
        <v>8869</v>
      </c>
      <c r="O15">
        <f>Résultats!$E15</f>
        <v>8538</v>
      </c>
      <c r="P15" s="7" t="str">
        <f t="shared" si="3"/>
        <v>Recuit Simulé</v>
      </c>
      <c r="R15">
        <f>Résultats!$D15</f>
        <v>8869</v>
      </c>
      <c r="S15">
        <f>Résultats!$F15</f>
        <v>9114</v>
      </c>
      <c r="T15" s="7" t="str">
        <f t="shared" si="4"/>
        <v>Descente</v>
      </c>
      <c r="V15">
        <f>Résultats!$E15</f>
        <v>8538</v>
      </c>
      <c r="W15">
        <f>Résultats!$F15</f>
        <v>9114</v>
      </c>
      <c r="X15" s="7" t="str">
        <f t="shared" si="5"/>
        <v>Recuit Simulé</v>
      </c>
    </row>
    <row r="16" spans="1:24" x14ac:dyDescent="0.25">
      <c r="A16" s="15" t="str">
        <f>Résultats!A16</f>
        <v>pmed17n</v>
      </c>
      <c r="B16" s="2">
        <f>Résultats!$C16</f>
        <v>8633</v>
      </c>
      <c r="C16">
        <f>Résultats!$D16</f>
        <v>7955</v>
      </c>
      <c r="D16" s="7" t="str">
        <f t="shared" si="0"/>
        <v>Descente</v>
      </c>
      <c r="F16" s="2">
        <f>Résultats!$C16</f>
        <v>8633</v>
      </c>
      <c r="G16">
        <f>Résultats!$E16</f>
        <v>7555</v>
      </c>
      <c r="H16" s="7" t="str">
        <f t="shared" si="1"/>
        <v>Recuit Simulé</v>
      </c>
      <c r="J16" s="2">
        <f>Résultats!$C16</f>
        <v>8633</v>
      </c>
      <c r="K16">
        <f>Résultats!$F16</f>
        <v>7866</v>
      </c>
      <c r="L16" s="7" t="str">
        <f t="shared" si="2"/>
        <v>A. Génetique</v>
      </c>
      <c r="N16">
        <f>Résultats!D16</f>
        <v>7955</v>
      </c>
      <c r="O16">
        <f>Résultats!$E16</f>
        <v>7555</v>
      </c>
      <c r="P16" s="7" t="str">
        <f t="shared" si="3"/>
        <v>Recuit Simulé</v>
      </c>
      <c r="R16">
        <f>Résultats!$D16</f>
        <v>7955</v>
      </c>
      <c r="S16">
        <f>Résultats!$F16</f>
        <v>7866</v>
      </c>
      <c r="T16" s="7" t="str">
        <f t="shared" si="4"/>
        <v>A. Génetique</v>
      </c>
      <c r="V16">
        <f>Résultats!$E16</f>
        <v>7555</v>
      </c>
      <c r="W16">
        <f>Résultats!$F16</f>
        <v>7866</v>
      </c>
      <c r="X16" s="7" t="str">
        <f t="shared" si="5"/>
        <v>Recuit Simulé</v>
      </c>
    </row>
    <row r="17" spans="1:24" x14ac:dyDescent="0.25">
      <c r="A17" s="15" t="str">
        <f>Résultats!A17</f>
        <v>pmed18n</v>
      </c>
      <c r="B17" s="2">
        <f>Résultats!$C17</f>
        <v>6174</v>
      </c>
      <c r="C17">
        <f>Résultats!$D17</f>
        <v>5469</v>
      </c>
      <c r="D17" s="7" t="str">
        <f t="shared" si="0"/>
        <v>Descente</v>
      </c>
      <c r="F17" s="2">
        <f>Résultats!$C17</f>
        <v>6174</v>
      </c>
      <c r="G17">
        <f>Résultats!$E17</f>
        <v>5369</v>
      </c>
      <c r="H17" s="7" t="str">
        <f t="shared" si="1"/>
        <v>Recuit Simulé</v>
      </c>
      <c r="J17" s="2">
        <f>Résultats!$C17</f>
        <v>6174</v>
      </c>
      <c r="K17">
        <f>Résultats!$F17</f>
        <v>5090</v>
      </c>
      <c r="L17" s="7" t="str">
        <f t="shared" si="2"/>
        <v>A. Génetique</v>
      </c>
      <c r="N17">
        <f>Résultats!D17</f>
        <v>5469</v>
      </c>
      <c r="O17">
        <f>Résultats!$E17</f>
        <v>5369</v>
      </c>
      <c r="P17" s="7" t="str">
        <f t="shared" si="3"/>
        <v>Recuit Simulé</v>
      </c>
      <c r="R17">
        <f>Résultats!$D17</f>
        <v>5469</v>
      </c>
      <c r="S17">
        <f>Résultats!$F17</f>
        <v>5090</v>
      </c>
      <c r="T17" s="7" t="str">
        <f t="shared" si="4"/>
        <v>A. Génetique</v>
      </c>
      <c r="V17">
        <f>Résultats!$E17</f>
        <v>5369</v>
      </c>
      <c r="W17">
        <f>Résultats!$F17</f>
        <v>5090</v>
      </c>
      <c r="X17" s="7" t="str">
        <f t="shared" si="5"/>
        <v>A. Génetique</v>
      </c>
    </row>
    <row r="18" spans="1:24" x14ac:dyDescent="0.25">
      <c r="A18" s="15" t="str">
        <f>Résultats!A18</f>
        <v>pmed21n</v>
      </c>
      <c r="B18" s="2">
        <f>Résultats!$C18</f>
        <v>10850</v>
      </c>
      <c r="C18">
        <f>Résultats!$D18</f>
        <v>10350</v>
      </c>
      <c r="D18" s="7" t="str">
        <f t="shared" si="0"/>
        <v>Descente</v>
      </c>
      <c r="F18" s="2">
        <f>Résultats!$C18</f>
        <v>10850</v>
      </c>
      <c r="G18">
        <f>Résultats!$E18</f>
        <v>9726</v>
      </c>
      <c r="H18" s="7" t="str">
        <f t="shared" si="1"/>
        <v>Recuit Simulé</v>
      </c>
      <c r="J18" s="2">
        <f>Résultats!$C18</f>
        <v>10850</v>
      </c>
      <c r="K18">
        <f>Résultats!$F18</f>
        <v>10201</v>
      </c>
      <c r="L18" s="7" t="str">
        <f t="shared" si="2"/>
        <v>A. Génetique</v>
      </c>
      <c r="N18">
        <f>Résultats!D18</f>
        <v>10350</v>
      </c>
      <c r="O18">
        <f>Résultats!$E18</f>
        <v>9726</v>
      </c>
      <c r="P18" s="7" t="str">
        <f t="shared" si="3"/>
        <v>Recuit Simulé</v>
      </c>
      <c r="R18">
        <f>Résultats!$D18</f>
        <v>10350</v>
      </c>
      <c r="S18">
        <f>Résultats!$F18</f>
        <v>10201</v>
      </c>
      <c r="T18" s="7" t="str">
        <f t="shared" si="4"/>
        <v>A. Génetique</v>
      </c>
      <c r="V18">
        <f>Résultats!$E18</f>
        <v>9726</v>
      </c>
      <c r="W18">
        <f>Résultats!$F18</f>
        <v>10201</v>
      </c>
      <c r="X18" s="7" t="str">
        <f t="shared" si="5"/>
        <v>Recuit Simulé</v>
      </c>
    </row>
    <row r="19" spans="1:24" x14ac:dyDescent="0.25">
      <c r="A19" s="15" t="str">
        <f>Résultats!A19</f>
        <v>pmed22n</v>
      </c>
      <c r="B19" s="2">
        <f>Résultats!$C19</f>
        <v>10312</v>
      </c>
      <c r="C19">
        <f>Résultats!$D19</f>
        <v>9758</v>
      </c>
      <c r="D19" s="7" t="str">
        <f t="shared" si="0"/>
        <v>Descente</v>
      </c>
      <c r="F19" s="2">
        <f>Résultats!$C19</f>
        <v>10312</v>
      </c>
      <c r="G19">
        <f>Résultats!$E19</f>
        <v>9338</v>
      </c>
      <c r="H19" s="7" t="str">
        <f t="shared" si="1"/>
        <v>Recuit Simulé</v>
      </c>
      <c r="J19" s="2">
        <f>Résultats!$C19</f>
        <v>10312</v>
      </c>
      <c r="K19">
        <f>Résultats!$F19</f>
        <v>9541</v>
      </c>
      <c r="L19" s="7" t="str">
        <f t="shared" si="2"/>
        <v>A. Génetique</v>
      </c>
      <c r="N19">
        <f>Résultats!D19</f>
        <v>9758</v>
      </c>
      <c r="O19">
        <f>Résultats!$E19</f>
        <v>9338</v>
      </c>
      <c r="P19" s="7" t="str">
        <f t="shared" si="3"/>
        <v>Recuit Simulé</v>
      </c>
      <c r="R19">
        <f>Résultats!$D19</f>
        <v>9758</v>
      </c>
      <c r="S19">
        <f>Résultats!$F19</f>
        <v>9541</v>
      </c>
      <c r="T19" s="7" t="str">
        <f t="shared" si="4"/>
        <v>A. Génetique</v>
      </c>
      <c r="V19">
        <f>Résultats!$E19</f>
        <v>9338</v>
      </c>
      <c r="W19">
        <f>Résultats!$F19</f>
        <v>9541</v>
      </c>
      <c r="X19" s="7" t="str">
        <f t="shared" si="5"/>
        <v>Recuit Simulé</v>
      </c>
    </row>
    <row r="20" spans="1:24" x14ac:dyDescent="0.25">
      <c r="A20" s="15" t="str">
        <f>Résultats!A20</f>
        <v>pmed23n</v>
      </c>
      <c r="B20" s="2">
        <f>Résultats!$C20</f>
        <v>6028</v>
      </c>
      <c r="C20">
        <f>Résultats!$D20</f>
        <v>5426</v>
      </c>
      <c r="D20" s="7" t="str">
        <f t="shared" si="0"/>
        <v>Descente</v>
      </c>
      <c r="F20" s="2">
        <f>Résultats!$C20</f>
        <v>6028</v>
      </c>
      <c r="G20">
        <f>Résultats!$E20</f>
        <v>5426</v>
      </c>
      <c r="H20" s="7" t="str">
        <f t="shared" si="1"/>
        <v>Recuit Simulé</v>
      </c>
      <c r="J20" s="2">
        <f>Résultats!$C20</f>
        <v>6028</v>
      </c>
      <c r="K20">
        <f>Résultats!$F20</f>
        <v>4937</v>
      </c>
      <c r="L20" s="7" t="str">
        <f t="shared" si="2"/>
        <v>A. Génetique</v>
      </c>
      <c r="N20">
        <f>Résultats!D20</f>
        <v>5426</v>
      </c>
      <c r="O20">
        <f>Résultats!$E20</f>
        <v>5426</v>
      </c>
      <c r="P20" s="7" t="str">
        <f t="shared" si="3"/>
        <v>Recuit Simulé</v>
      </c>
      <c r="R20">
        <f>Résultats!$D20</f>
        <v>5426</v>
      </c>
      <c r="S20">
        <f>Résultats!$F20</f>
        <v>4937</v>
      </c>
      <c r="T20" s="7" t="str">
        <f t="shared" si="4"/>
        <v>A. Génetique</v>
      </c>
      <c r="V20">
        <f>Résultats!$E20</f>
        <v>5426</v>
      </c>
      <c r="W20">
        <f>Résultats!$F20</f>
        <v>4937</v>
      </c>
      <c r="X20" s="7" t="str">
        <f t="shared" si="5"/>
        <v>A. Génetique</v>
      </c>
    </row>
    <row r="21" spans="1:24" x14ac:dyDescent="0.25">
      <c r="B21" s="2"/>
    </row>
    <row r="22" spans="1:24" ht="23.25" x14ac:dyDescent="0.35">
      <c r="A22" s="27" t="s">
        <v>40</v>
      </c>
      <c r="B22" s="27"/>
      <c r="C22" s="27"/>
      <c r="D22" s="27"/>
      <c r="E22" s="27"/>
    </row>
    <row r="23" spans="1:24" ht="18" thickBot="1" x14ac:dyDescent="0.35">
      <c r="A23" s="26" t="s">
        <v>41</v>
      </c>
      <c r="B23" s="26"/>
      <c r="C23" s="26"/>
      <c r="D23" s="26"/>
      <c r="E23" s="26"/>
      <c r="G23" s="26" t="s">
        <v>42</v>
      </c>
      <c r="H23" s="26"/>
      <c r="I23" s="26"/>
      <c r="J23" s="26"/>
      <c r="K23" s="26"/>
      <c r="M23" s="26" t="s">
        <v>43</v>
      </c>
      <c r="N23" s="26"/>
      <c r="O23" s="26"/>
      <c r="P23" s="26"/>
      <c r="Q23" s="26"/>
    </row>
    <row r="24" spans="1:24" ht="15.75" thickTop="1" x14ac:dyDescent="0.25">
      <c r="A24" s="14"/>
      <c r="B24" s="7" t="s">
        <v>23</v>
      </c>
      <c r="C24" s="7" t="s">
        <v>2</v>
      </c>
      <c r="D24" s="7" t="s">
        <v>24</v>
      </c>
      <c r="E24" s="7" t="s">
        <v>25</v>
      </c>
      <c r="G24" s="14"/>
      <c r="H24" s="7" t="s">
        <v>23</v>
      </c>
      <c r="I24" s="7" t="s">
        <v>2</v>
      </c>
      <c r="J24" s="7" t="s">
        <v>24</v>
      </c>
      <c r="K24" s="7" t="s">
        <v>25</v>
      </c>
      <c r="M24" s="14"/>
      <c r="N24" s="7" t="s">
        <v>23</v>
      </c>
      <c r="O24" s="7" t="s">
        <v>2</v>
      </c>
      <c r="P24" s="7" t="s">
        <v>24</v>
      </c>
      <c r="Q24" s="7" t="s">
        <v>25</v>
      </c>
      <c r="S24" s="14" t="str">
        <f>Résultats!B23</f>
        <v>Problème</v>
      </c>
      <c r="T24" s="7" t="s">
        <v>23</v>
      </c>
      <c r="U24" s="7" t="s">
        <v>2</v>
      </c>
      <c r="V24" s="7" t="s">
        <v>24</v>
      </c>
      <c r="W24" s="7" t="s">
        <v>25</v>
      </c>
    </row>
    <row r="25" spans="1:24" x14ac:dyDescent="0.25">
      <c r="A25" s="15">
        <v>1</v>
      </c>
      <c r="B25" s="1">
        <f>Résultats!C29</f>
        <v>13.726993865030677</v>
      </c>
      <c r="C25" s="1">
        <f>Résultats!D25</f>
        <v>7.3540190569264601</v>
      </c>
      <c r="D25" s="1">
        <f>Résultats!E24</f>
        <v>2.4746520020622098</v>
      </c>
      <c r="E25" s="1">
        <f>Résultats!F28</f>
        <v>1.7712177121771218</v>
      </c>
      <c r="G25" s="15">
        <v>0</v>
      </c>
      <c r="H25">
        <f>COUNTIF(B$25:B$43,"&lt;"&amp;$G25)</f>
        <v>0</v>
      </c>
      <c r="I25">
        <f t="shared" ref="I25:K25" si="6">COUNTIF(C$25:C$43,"&lt;"&amp;$G25)</f>
        <v>0</v>
      </c>
      <c r="J25">
        <f t="shared" si="6"/>
        <v>0</v>
      </c>
      <c r="K25">
        <f t="shared" si="6"/>
        <v>0</v>
      </c>
      <c r="M25" s="15">
        <f>G25</f>
        <v>0</v>
      </c>
      <c r="N25" s="1">
        <f>H25/Résultats!$I$2</f>
        <v>0</v>
      </c>
      <c r="O25" s="1">
        <f>I25/Résultats!$I$2</f>
        <v>0</v>
      </c>
      <c r="P25" s="1">
        <f>J25/Résultats!$I$2</f>
        <v>0</v>
      </c>
      <c r="Q25" s="1">
        <f>K25/Résultats!$I$2</f>
        <v>0</v>
      </c>
      <c r="S25" s="15" t="str">
        <f>Résultats!B24</f>
        <v>pmed1n</v>
      </c>
      <c r="T25" s="1">
        <f>(Résultats!C24*100)/$U$44</f>
        <v>32.294715727731933</v>
      </c>
      <c r="U25" s="1">
        <f>(Résultats!D24*100)/$U$44</f>
        <v>18.437763234627099</v>
      </c>
      <c r="V25" s="1">
        <f>(Résultats!E24*100)/$U$44</f>
        <v>5.4969728898267114</v>
      </c>
      <c r="W25" s="1">
        <f>(Résultats!F24*100)/$U$44</f>
        <v>18.361416388935059</v>
      </c>
    </row>
    <row r="26" spans="1:24" x14ac:dyDescent="0.25">
      <c r="A26" s="15">
        <f>A25+1</f>
        <v>2</v>
      </c>
      <c r="B26" s="1">
        <f>Résultats!C33</f>
        <v>13.903326403326401</v>
      </c>
      <c r="C26" s="1">
        <f>Résultats!D24</f>
        <v>8.3003952569169961</v>
      </c>
      <c r="D26" s="1">
        <f>Résultats!E36</f>
        <v>4.6067140406763043</v>
      </c>
      <c r="E26" s="1">
        <f>Résultats!F32</f>
        <v>3.5844915874177028</v>
      </c>
      <c r="G26" s="15">
        <f>G25+2</f>
        <v>2</v>
      </c>
      <c r="H26">
        <f t="shared" ref="H26:H48" si="7">COUNTIF(B$25:B$43,"&lt;"&amp;$G26)</f>
        <v>0</v>
      </c>
      <c r="I26">
        <f t="shared" ref="I26:I48" si="8">COUNTIF(C$25:C$43,"&lt;"&amp;$G26)</f>
        <v>0</v>
      </c>
      <c r="J26">
        <f t="shared" ref="J26:J48" si="9">COUNTIF(D$25:D$43,"&lt;"&amp;$G26)</f>
        <v>0</v>
      </c>
      <c r="K26">
        <f t="shared" ref="K26:K48" si="10">COUNTIF(E$25:E$43,"&lt;"&amp;$G26)</f>
        <v>1</v>
      </c>
      <c r="M26" s="15">
        <f t="shared" ref="M26:M48" si="11">G26</f>
        <v>2</v>
      </c>
      <c r="N26" s="1">
        <f>H26/Résultats!$I$2</f>
        <v>0</v>
      </c>
      <c r="O26" s="1">
        <f>I26/Résultats!$I$2</f>
        <v>0</v>
      </c>
      <c r="P26" s="1">
        <f>J26/Résultats!$I$2</f>
        <v>0</v>
      </c>
      <c r="Q26" s="1">
        <f>K26/Résultats!$I$2</f>
        <v>5.5555555555555552E-2</v>
      </c>
      <c r="S26" s="15" t="str">
        <f>Résultats!B25</f>
        <v>pmed2n</v>
      </c>
      <c r="T26" s="1">
        <f>(Résultats!C25*100)/$U$44</f>
        <v>47.758468076243723</v>
      </c>
      <c r="U26" s="1">
        <f>(Résultats!D25*100)/$U$44</f>
        <v>16.335566921533367</v>
      </c>
      <c r="V26" s="1">
        <f>(Résultats!E25*100)/$U$44</f>
        <v>12.210971951312317</v>
      </c>
      <c r="W26" s="1">
        <f>(Résultats!F25*100)/$U$44</f>
        <v>12.156700964862038</v>
      </c>
    </row>
    <row r="27" spans="1:24" x14ac:dyDescent="0.25">
      <c r="A27" s="15">
        <f t="shared" ref="A27:A42" si="12">A26+1</f>
        <v>3</v>
      </c>
      <c r="B27" s="1">
        <f>Résultats!C24</f>
        <v>14.538580512115484</v>
      </c>
      <c r="C27" s="1">
        <f>Résultats!D36</f>
        <v>8.6620926243567755</v>
      </c>
      <c r="D27" s="1">
        <f>Résultats!E33</f>
        <v>4.6387733887733891</v>
      </c>
      <c r="E27" s="1">
        <f>Résultats!F25</f>
        <v>5.4727583679452723</v>
      </c>
      <c r="G27" s="15">
        <f t="shared" ref="G27:G48" si="13">G26+2</f>
        <v>4</v>
      </c>
      <c r="H27">
        <f t="shared" si="7"/>
        <v>0</v>
      </c>
      <c r="I27">
        <f t="shared" si="8"/>
        <v>0</v>
      </c>
      <c r="J27">
        <f t="shared" si="9"/>
        <v>1</v>
      </c>
      <c r="K27">
        <f t="shared" si="10"/>
        <v>2</v>
      </c>
      <c r="M27" s="15">
        <f t="shared" si="11"/>
        <v>4</v>
      </c>
      <c r="N27" s="1">
        <f>H27/Résultats!$I$2</f>
        <v>0</v>
      </c>
      <c r="O27" s="1">
        <f>I27/Résultats!$I$2</f>
        <v>0</v>
      </c>
      <c r="P27" s="1">
        <f>J27/Résultats!$I$2</f>
        <v>5.5555555555555552E-2</v>
      </c>
      <c r="Q27" s="1">
        <f>K27/Résultats!$I$2</f>
        <v>0.1111111111111111</v>
      </c>
      <c r="S27" s="15" t="str">
        <f>Résultats!B26</f>
        <v>pmed3n</v>
      </c>
      <c r="T27" s="1">
        <f>(Résultats!C26*100)/$U$44</f>
        <v>43.17184185149469</v>
      </c>
      <c r="U27" s="1">
        <f>(Résultats!D26*100)/$U$44</f>
        <v>19.913404050144649</v>
      </c>
      <c r="V27" s="1">
        <f>(Résultats!E26*100)/$U$44</f>
        <v>12.439344262295082</v>
      </c>
      <c r="W27" s="1">
        <f>(Résultats!F26*100)/$U$44</f>
        <v>15.15718418514947</v>
      </c>
    </row>
    <row r="28" spans="1:24" x14ac:dyDescent="0.25">
      <c r="A28" s="15">
        <f t="shared" si="12"/>
        <v>4</v>
      </c>
      <c r="B28" s="1">
        <f>Résultats!C36</f>
        <v>16.932124479294291</v>
      </c>
      <c r="C28" s="1">
        <f>Résultats!D26</f>
        <v>8.9647058823529413</v>
      </c>
      <c r="D28" s="1">
        <f>Résultats!E29</f>
        <v>5.4064417177914113</v>
      </c>
      <c r="E28" s="1">
        <f>Résultats!F27</f>
        <v>5.6690837178642051</v>
      </c>
      <c r="G28" s="15">
        <f t="shared" si="13"/>
        <v>6</v>
      </c>
      <c r="H28">
        <f t="shared" si="7"/>
        <v>0</v>
      </c>
      <c r="I28">
        <f t="shared" si="8"/>
        <v>0</v>
      </c>
      <c r="J28">
        <f t="shared" si="9"/>
        <v>6</v>
      </c>
      <c r="K28">
        <f t="shared" si="10"/>
        <v>5</v>
      </c>
      <c r="M28" s="15">
        <f t="shared" si="11"/>
        <v>6</v>
      </c>
      <c r="N28" s="1">
        <f>H28/Résultats!$I$2</f>
        <v>0</v>
      </c>
      <c r="O28" s="1">
        <f>I28/Résultats!$I$2</f>
        <v>0</v>
      </c>
      <c r="P28" s="12">
        <f>J28/Résultats!$I$2</f>
        <v>0.33333333333333331</v>
      </c>
      <c r="Q28" s="12">
        <f>K28/Résultats!$I$2</f>
        <v>0.27777777777777779</v>
      </c>
      <c r="S28" s="15" t="str">
        <f>Résultats!B27</f>
        <v>pmed4n</v>
      </c>
      <c r="T28" s="1">
        <f>(Résultats!C27*100)/$U$44</f>
        <v>58.864021958784058</v>
      </c>
      <c r="U28" s="1">
        <f>(Résultats!D27*100)/$U$44</f>
        <v>25.332029350421994</v>
      </c>
      <c r="V28" s="1">
        <f>(Résultats!E27*100)/$U$44</f>
        <v>21.012405848471424</v>
      </c>
      <c r="W28" s="1">
        <f>(Résultats!F27*100)/$U$44</f>
        <v>12.592800717550816</v>
      </c>
    </row>
    <row r="29" spans="1:24" x14ac:dyDescent="0.25">
      <c r="A29" s="15">
        <f t="shared" si="12"/>
        <v>5</v>
      </c>
      <c r="B29" s="1">
        <f>Résultats!C39</f>
        <v>18.734952943751367</v>
      </c>
      <c r="C29" s="1">
        <f>Résultats!D33</f>
        <v>10.174116424116423</v>
      </c>
      <c r="D29" s="1">
        <f>Résultats!E25</f>
        <v>5.497190324945028</v>
      </c>
      <c r="E29" s="1">
        <f>Résultats!F38</f>
        <v>5.8432106467040965</v>
      </c>
      <c r="G29" s="15">
        <f t="shared" si="13"/>
        <v>8</v>
      </c>
      <c r="H29">
        <f t="shared" si="7"/>
        <v>0</v>
      </c>
      <c r="I29">
        <f t="shared" si="8"/>
        <v>1</v>
      </c>
      <c r="J29">
        <f t="shared" si="9"/>
        <v>8</v>
      </c>
      <c r="K29">
        <f t="shared" si="10"/>
        <v>10</v>
      </c>
      <c r="M29" s="15">
        <f t="shared" si="11"/>
        <v>8</v>
      </c>
      <c r="N29" s="1">
        <f>H29/Résultats!$I$2</f>
        <v>0</v>
      </c>
      <c r="O29" s="1">
        <f>I29/Résultats!$I$2</f>
        <v>5.5555555555555552E-2</v>
      </c>
      <c r="P29" s="1">
        <f>J29/Résultats!$I$2</f>
        <v>0.44444444444444442</v>
      </c>
      <c r="Q29" s="1">
        <f>K29/Résultats!$I$2</f>
        <v>0.55555555555555558</v>
      </c>
      <c r="S29" s="15" t="str">
        <f>Résultats!B28</f>
        <v>pmed5n</v>
      </c>
      <c r="T29" s="1">
        <f>(Résultats!C28*100)/$U$44</f>
        <v>100</v>
      </c>
      <c r="U29" s="1">
        <f>(Résultats!D28*100)/$U$44</f>
        <v>39.508196721311478</v>
      </c>
      <c r="V29" s="1">
        <f>(Résultats!E28*100)/$U$44</f>
        <v>39.508196721311478</v>
      </c>
      <c r="W29" s="1">
        <f>(Résultats!F28*100)/$U$44</f>
        <v>3.9344262295081966</v>
      </c>
    </row>
    <row r="30" spans="1:24" x14ac:dyDescent="0.25">
      <c r="A30" s="15">
        <f t="shared" si="12"/>
        <v>6</v>
      </c>
      <c r="B30" s="1">
        <f>Résultats!C26</f>
        <v>19.435294117647057</v>
      </c>
      <c r="C30" s="1">
        <f>Résultats!D29</f>
        <v>10.224948875255624</v>
      </c>
      <c r="D30" s="1">
        <f>Résultats!E26</f>
        <v>5.6000000000000005</v>
      </c>
      <c r="E30" s="1">
        <f>Résultats!F35</f>
        <v>6.1042524005486962</v>
      </c>
      <c r="G30" s="15">
        <f t="shared" si="13"/>
        <v>10</v>
      </c>
      <c r="H30">
        <f t="shared" si="7"/>
        <v>0</v>
      </c>
      <c r="I30">
        <f t="shared" si="8"/>
        <v>4</v>
      </c>
      <c r="J30">
        <f t="shared" si="9"/>
        <v>11</v>
      </c>
      <c r="K30">
        <f t="shared" si="10"/>
        <v>13</v>
      </c>
      <c r="M30" s="15">
        <f t="shared" si="11"/>
        <v>10</v>
      </c>
      <c r="N30" s="1">
        <f>H30/Résultats!$I$2</f>
        <v>0</v>
      </c>
      <c r="O30" s="1">
        <f>I30/Résultats!$I$2</f>
        <v>0.22222222222222221</v>
      </c>
      <c r="P30" s="1">
        <f>J30/Résultats!$I$2</f>
        <v>0.61111111111111116</v>
      </c>
      <c r="Q30" s="1">
        <f>K30/Résultats!$I$2</f>
        <v>0.72222222222222221</v>
      </c>
      <c r="S30" s="15" t="str">
        <f>Résultats!B29</f>
        <v>pmed6n</v>
      </c>
      <c r="T30" s="1">
        <f>(Résultats!C29*100)/$U$44</f>
        <v>30.49192899527306</v>
      </c>
      <c r="U30" s="1">
        <f>(Résultats!D29*100)/$U$44</f>
        <v>22.712796272084212</v>
      </c>
      <c r="V30" s="1">
        <f>(Résultats!E29*100)/$U$44</f>
        <v>12.009391028864529</v>
      </c>
      <c r="W30" s="1">
        <f>(Résultats!F29*100)/$U$44</f>
        <v>18.510928961748633</v>
      </c>
    </row>
    <row r="31" spans="1:24" x14ac:dyDescent="0.25">
      <c r="A31" s="15">
        <f t="shared" si="12"/>
        <v>7</v>
      </c>
      <c r="B31" s="1">
        <f>Résultats!C40</f>
        <v>20.200489567548665</v>
      </c>
      <c r="C31" s="1">
        <f>Résultats!D27</f>
        <v>11.404087013843112</v>
      </c>
      <c r="D31" s="1">
        <f>Résultats!E39</f>
        <v>6.434668417596848</v>
      </c>
      <c r="E31" s="1">
        <f>Résultats!F26</f>
        <v>6.8235294117647065</v>
      </c>
      <c r="G31" s="15">
        <f t="shared" si="13"/>
        <v>12</v>
      </c>
      <c r="H31">
        <f t="shared" si="7"/>
        <v>0</v>
      </c>
      <c r="I31">
        <f t="shared" si="8"/>
        <v>7</v>
      </c>
      <c r="J31">
        <f t="shared" si="9"/>
        <v>14</v>
      </c>
      <c r="K31">
        <f t="shared" si="10"/>
        <v>17</v>
      </c>
      <c r="M31" s="15">
        <f t="shared" si="11"/>
        <v>12</v>
      </c>
      <c r="N31" s="1">
        <f>H31/Résultats!$I$2</f>
        <v>0</v>
      </c>
      <c r="O31" s="1">
        <f>I31/Résultats!$I$2</f>
        <v>0.3888888888888889</v>
      </c>
      <c r="P31" s="1">
        <f>J31/Résultats!$I$2</f>
        <v>0.77777777777777779</v>
      </c>
      <c r="Q31" s="1">
        <f>K31/Résultats!$I$2</f>
        <v>0.94444444444444442</v>
      </c>
      <c r="S31" s="15" t="str">
        <f>Résultats!B30</f>
        <v>pmed7n</v>
      </c>
      <c r="T31" s="1">
        <f>(Résultats!C30*100)/$U$44</f>
        <v>50.730004570716545</v>
      </c>
      <c r="U31" s="1">
        <f>(Résultats!D30*100)/$U$44</f>
        <v>34.043541169928758</v>
      </c>
      <c r="V31" s="1">
        <f>(Résultats!E30*100)/$U$44</f>
        <v>20.197326858636764</v>
      </c>
      <c r="W31" s="1">
        <f>(Résultats!F30*100)/$U$44</f>
        <v>15.818609512330745</v>
      </c>
    </row>
    <row r="32" spans="1:24" x14ac:dyDescent="0.25">
      <c r="A32" s="15">
        <f t="shared" si="12"/>
        <v>8</v>
      </c>
      <c r="B32" s="1">
        <f>Résultats!C25</f>
        <v>21.500122159784997</v>
      </c>
      <c r="C32" s="1">
        <f>Résultats!D39</f>
        <v>13.263296126066972</v>
      </c>
      <c r="D32" s="1">
        <f>Résultats!E37</f>
        <v>7.9439919988569789</v>
      </c>
      <c r="E32" s="1">
        <f>Résultats!F41</f>
        <v>6.88460705780472</v>
      </c>
      <c r="G32" s="15">
        <f t="shared" si="13"/>
        <v>14</v>
      </c>
      <c r="H32">
        <f t="shared" si="7"/>
        <v>2</v>
      </c>
      <c r="I32">
        <f t="shared" si="8"/>
        <v>12</v>
      </c>
      <c r="J32">
        <f t="shared" si="9"/>
        <v>14</v>
      </c>
      <c r="K32">
        <f t="shared" si="10"/>
        <v>18</v>
      </c>
      <c r="M32" s="15">
        <f t="shared" si="11"/>
        <v>14</v>
      </c>
      <c r="N32" s="1">
        <f>H32/Résultats!$I$2</f>
        <v>0.1111111111111111</v>
      </c>
      <c r="O32" s="1">
        <f>I32/Résultats!$I$2</f>
        <v>0.66666666666666663</v>
      </c>
      <c r="P32" s="1">
        <f>J32/Résultats!$I$2</f>
        <v>0.77777777777777779</v>
      </c>
      <c r="Q32" s="1">
        <f>K32/Résultats!$I$2</f>
        <v>1</v>
      </c>
      <c r="S32" s="15" t="str">
        <f>Résultats!B31</f>
        <v>pmed8n</v>
      </c>
      <c r="T32" s="1">
        <f>(Résultats!C31*100)/$U$44</f>
        <v>64.965240000737609</v>
      </c>
      <c r="U32" s="1">
        <f>(Résultats!D31*100)/$U$44</f>
        <v>30.683582584963762</v>
      </c>
      <c r="V32" s="1">
        <f>(Résultats!E31*100)/$U$44</f>
        <v>22.787807261797195</v>
      </c>
      <c r="W32" s="1">
        <f>(Résultats!F31*100)/$U$44</f>
        <v>16.341256523262462</v>
      </c>
    </row>
    <row r="33" spans="1:23" x14ac:dyDescent="0.25">
      <c r="A33" s="15">
        <f t="shared" si="12"/>
        <v>9</v>
      </c>
      <c r="B33" s="1">
        <f>Résultats!C30</f>
        <v>22.837861836263539</v>
      </c>
      <c r="C33" s="1">
        <f>Résultats!D37</f>
        <v>13.659094156308043</v>
      </c>
      <c r="D33" s="1">
        <f>Résultats!E40</f>
        <v>8.8471849865951739</v>
      </c>
      <c r="E33" s="1">
        <f>Résultats!F30</f>
        <v>7.1212928431894866</v>
      </c>
      <c r="G33" s="15">
        <f t="shared" si="13"/>
        <v>16</v>
      </c>
      <c r="H33">
        <f t="shared" si="7"/>
        <v>3</v>
      </c>
      <c r="I33">
        <f t="shared" si="8"/>
        <v>15</v>
      </c>
      <c r="J33">
        <f t="shared" si="9"/>
        <v>16</v>
      </c>
      <c r="K33">
        <f t="shared" si="10"/>
        <v>18</v>
      </c>
      <c r="M33" s="15">
        <f t="shared" si="11"/>
        <v>16</v>
      </c>
      <c r="N33" s="1">
        <f>H33/Résultats!$I$2</f>
        <v>0.16666666666666666</v>
      </c>
      <c r="O33" s="1">
        <f>I33/Résultats!$I$2</f>
        <v>0.83333333333333337</v>
      </c>
      <c r="P33" s="1">
        <f>J33/Résultats!$I$2</f>
        <v>0.88888888888888884</v>
      </c>
      <c r="Q33" s="1">
        <f>K33/Résultats!$I$2</f>
        <v>1</v>
      </c>
      <c r="S33" s="15" t="str">
        <f>Résultats!B32</f>
        <v>pmed9n</v>
      </c>
      <c r="T33" s="1">
        <f>(Résultats!C32*100)/$U$44</f>
        <v>85.147564968160509</v>
      </c>
      <c r="U33" s="1">
        <f>(Résultats!D32*100)/$U$44</f>
        <v>36.480206746855025</v>
      </c>
      <c r="V33" s="1">
        <f>(Résultats!E32*100)/$U$44</f>
        <v>33.961528775468601</v>
      </c>
      <c r="W33" s="1">
        <f>(Résultats!F32*100)/$U$44</f>
        <v>7.9622722966409638</v>
      </c>
    </row>
    <row r="34" spans="1:23" x14ac:dyDescent="0.25">
      <c r="A34" s="15">
        <f t="shared" si="12"/>
        <v>10</v>
      </c>
      <c r="B34" s="1">
        <f>Résultats!C37</f>
        <v>23.346192313187597</v>
      </c>
      <c r="C34" s="1">
        <f>Résultats!D38</f>
        <v>13.724266999376169</v>
      </c>
      <c r="D34" s="1">
        <f>Résultats!E30</f>
        <v>9.0925235304564023</v>
      </c>
      <c r="E34" s="1">
        <f>Résultats!F31</f>
        <v>7.3565804274465698</v>
      </c>
      <c r="G34" s="15">
        <f t="shared" si="13"/>
        <v>18</v>
      </c>
      <c r="H34">
        <f t="shared" si="7"/>
        <v>4</v>
      </c>
      <c r="I34">
        <f t="shared" si="8"/>
        <v>18</v>
      </c>
      <c r="J34">
        <f t="shared" si="9"/>
        <v>18</v>
      </c>
      <c r="K34">
        <f t="shared" si="10"/>
        <v>18</v>
      </c>
      <c r="M34" s="15">
        <f t="shared" si="11"/>
        <v>18</v>
      </c>
      <c r="N34" s="1">
        <f>H34/Résultats!$I$2</f>
        <v>0.22222222222222221</v>
      </c>
      <c r="O34" s="1">
        <f>I34/Résultats!$I$2</f>
        <v>1</v>
      </c>
      <c r="P34" s="1">
        <f>J34/Résultats!$I$2</f>
        <v>1</v>
      </c>
      <c r="Q34" s="1">
        <f>K34/Résultats!$I$2</f>
        <v>1</v>
      </c>
      <c r="S34" s="15" t="str">
        <f>Résultats!B33</f>
        <v>pmed11n</v>
      </c>
      <c r="T34" s="1">
        <f>(Résultats!C33*100)/$U$44</f>
        <v>30.883618486077495</v>
      </c>
      <c r="U34" s="1">
        <f>(Résultats!D33*100)/$U$44</f>
        <v>22.599881565045497</v>
      </c>
      <c r="V34" s="1">
        <f>(Résultats!E33*100)/$U$44</f>
        <v>10.304160560308102</v>
      </c>
      <c r="W34" s="1">
        <f>(Résultats!F33*100)/$U$44</f>
        <v>19.655835690671758</v>
      </c>
    </row>
    <row r="35" spans="1:23" x14ac:dyDescent="0.25">
      <c r="A35" s="15">
        <f t="shared" si="12"/>
        <v>11</v>
      </c>
      <c r="B35" s="1">
        <f>Résultats!C34</f>
        <v>23.364485981308412</v>
      </c>
      <c r="C35" s="1">
        <f>Résultats!D40</f>
        <v>13.74286047324863</v>
      </c>
      <c r="D35" s="1">
        <f>Résultats!E27</f>
        <v>9.4594594594594597</v>
      </c>
      <c r="E35" s="1">
        <f>Résultats!F24</f>
        <v>8.266025090221687</v>
      </c>
      <c r="G35" s="15">
        <f t="shared" si="13"/>
        <v>20</v>
      </c>
      <c r="H35">
        <f t="shared" si="7"/>
        <v>6</v>
      </c>
      <c r="I35">
        <f t="shared" si="8"/>
        <v>18</v>
      </c>
      <c r="J35">
        <f t="shared" si="9"/>
        <v>18</v>
      </c>
      <c r="K35">
        <f t="shared" si="10"/>
        <v>18</v>
      </c>
      <c r="M35" s="15">
        <f t="shared" si="11"/>
        <v>20</v>
      </c>
      <c r="N35" s="1">
        <f>H35/Résultats!$I$2</f>
        <v>0.33333333333333331</v>
      </c>
      <c r="O35" s="1">
        <f>I35/Résultats!$I$2</f>
        <v>1</v>
      </c>
      <c r="P35" s="1">
        <f>J35/Résultats!$I$2</f>
        <v>1</v>
      </c>
      <c r="Q35" s="1">
        <f>K35/Résultats!$I$2</f>
        <v>1</v>
      </c>
      <c r="S35" s="15" t="str">
        <f>Résultats!B34</f>
        <v>pmed12n</v>
      </c>
      <c r="T35" s="1">
        <f>(Résultats!C34*100)/$U$44</f>
        <v>51.899800827332619</v>
      </c>
      <c r="U35" s="1">
        <f>(Résultats!D34*100)/$U$44</f>
        <v>32.211360255415471</v>
      </c>
      <c r="V35" s="1">
        <f>(Résultats!E34*100)/$U$44</f>
        <v>23.639522183288275</v>
      </c>
      <c r="W35" s="1">
        <f>(Résultats!F34*100)/$U$44</f>
        <v>24.811453169711914</v>
      </c>
    </row>
    <row r="36" spans="1:23" x14ac:dyDescent="0.25">
      <c r="A36" s="15">
        <f t="shared" si="12"/>
        <v>12</v>
      </c>
      <c r="B36" s="1">
        <f>Résultats!C27</f>
        <v>26.499670402109427</v>
      </c>
      <c r="C36" s="1">
        <f>Résultats!D31</f>
        <v>13.813273340832396</v>
      </c>
      <c r="D36" s="1">
        <f>Résultats!E31</f>
        <v>10.258717660292463</v>
      </c>
      <c r="E36" s="1">
        <f>Résultats!F29</f>
        <v>8.3333333333333321</v>
      </c>
      <c r="G36" s="15">
        <f t="shared" si="13"/>
        <v>22</v>
      </c>
      <c r="H36">
        <f t="shared" si="7"/>
        <v>8</v>
      </c>
      <c r="I36">
        <f t="shared" si="8"/>
        <v>18</v>
      </c>
      <c r="J36">
        <f t="shared" si="9"/>
        <v>18</v>
      </c>
      <c r="K36">
        <f t="shared" si="10"/>
        <v>18</v>
      </c>
      <c r="M36" s="15">
        <f t="shared" si="11"/>
        <v>22</v>
      </c>
      <c r="N36" s="1">
        <f>H36/Résultats!$I$2</f>
        <v>0.44444444444444442</v>
      </c>
      <c r="O36" s="1">
        <f>I36/Résultats!$I$2</f>
        <v>1</v>
      </c>
      <c r="P36" s="1">
        <f>J36/Résultats!$I$2</f>
        <v>1</v>
      </c>
      <c r="Q36" s="1">
        <f>K36/Résultats!$I$2</f>
        <v>1</v>
      </c>
      <c r="S36" s="15" t="str">
        <f>Résultats!B35</f>
        <v>pmed13n</v>
      </c>
      <c r="T36" s="1">
        <f>(Résultats!C35*100)/$U$44</f>
        <v>67.13703178993606</v>
      </c>
      <c r="U36" s="1">
        <f>(Résultats!D35*100)/$U$44</f>
        <v>33.466947011776</v>
      </c>
      <c r="V36" s="1">
        <f>(Résultats!E35*100)/$U$44</f>
        <v>31.994198205491468</v>
      </c>
      <c r="W36" s="1">
        <f>(Résultats!F35*100)/$U$44</f>
        <v>13.559445906136858</v>
      </c>
    </row>
    <row r="37" spans="1:23" x14ac:dyDescent="0.25">
      <c r="A37" s="15">
        <f t="shared" si="12"/>
        <v>13</v>
      </c>
      <c r="B37" s="1">
        <f>Résultats!C38</f>
        <v>28.384279475982531</v>
      </c>
      <c r="C37" s="1">
        <f>Résultats!D34</f>
        <v>14.50105517033464</v>
      </c>
      <c r="D37" s="1">
        <f>Résultats!E34</f>
        <v>10.642146517937896</v>
      </c>
      <c r="E37" s="1">
        <f>Résultats!F33</f>
        <v>8.8487525987525988</v>
      </c>
      <c r="G37" s="15">
        <f t="shared" si="13"/>
        <v>24</v>
      </c>
      <c r="H37">
        <f t="shared" si="7"/>
        <v>11</v>
      </c>
      <c r="I37">
        <f t="shared" si="8"/>
        <v>18</v>
      </c>
      <c r="J37">
        <f t="shared" si="9"/>
        <v>18</v>
      </c>
      <c r="K37">
        <f t="shared" si="10"/>
        <v>18</v>
      </c>
      <c r="M37" s="15">
        <f t="shared" si="11"/>
        <v>24</v>
      </c>
      <c r="N37" s="1">
        <f>H37/Résultats!$I$2</f>
        <v>0.61111111111111116</v>
      </c>
      <c r="O37" s="1">
        <f>I37/Résultats!$I$2</f>
        <v>1</v>
      </c>
      <c r="P37" s="1">
        <f>J37/Résultats!$I$2</f>
        <v>1</v>
      </c>
      <c r="Q37" s="1">
        <f>K37/Résultats!$I$2</f>
        <v>1</v>
      </c>
      <c r="S37" s="15" t="str">
        <f>Résultats!B36</f>
        <v>pmed16n</v>
      </c>
      <c r="T37" s="1">
        <f>(Résultats!C36*100)/$U$44</f>
        <v>37.611522408924202</v>
      </c>
      <c r="U37" s="1">
        <f>(Résultats!D36*100)/$U$44</f>
        <v>19.241205747546609</v>
      </c>
      <c r="V37" s="1">
        <f>(Résultats!E36*100)/$U$44</f>
        <v>10.23294676248589</v>
      </c>
      <c r="W37" s="1">
        <f>(Résultats!F36*100)/$U$44</f>
        <v>25.908950313528109</v>
      </c>
    </row>
    <row r="38" spans="1:23" x14ac:dyDescent="0.25">
      <c r="A38" s="15">
        <f t="shared" si="12"/>
        <v>14</v>
      </c>
      <c r="B38" s="1">
        <f>Résultats!C31</f>
        <v>29.246344206974129</v>
      </c>
      <c r="C38" s="1">
        <f>Résultats!D35</f>
        <v>15.066300868770005</v>
      </c>
      <c r="D38" s="1">
        <f>Résultats!E38</f>
        <v>11.644832605531295</v>
      </c>
      <c r="E38" s="1">
        <f>Résultats!F34</f>
        <v>11.169731685257762</v>
      </c>
      <c r="G38" s="15">
        <f t="shared" si="13"/>
        <v>26</v>
      </c>
      <c r="H38">
        <f t="shared" si="7"/>
        <v>11</v>
      </c>
      <c r="I38">
        <f t="shared" si="8"/>
        <v>18</v>
      </c>
      <c r="J38">
        <f t="shared" si="9"/>
        <v>18</v>
      </c>
      <c r="K38">
        <f t="shared" si="10"/>
        <v>18</v>
      </c>
      <c r="M38" s="15">
        <f t="shared" si="11"/>
        <v>26</v>
      </c>
      <c r="N38" s="1">
        <f>H38/Résultats!$I$2</f>
        <v>0.61111111111111116</v>
      </c>
      <c r="O38" s="1">
        <f>I38/Résultats!$I$2</f>
        <v>1</v>
      </c>
      <c r="P38" s="1">
        <f>J38/Résultats!$I$2</f>
        <v>1</v>
      </c>
      <c r="Q38" s="1">
        <f>K38/Résultats!$I$2</f>
        <v>1</v>
      </c>
      <c r="S38" s="15" t="str">
        <f>Résultats!B37</f>
        <v>pmed17n</v>
      </c>
      <c r="T38" s="1">
        <f>(Résultats!C37*100)/$U$44</f>
        <v>51.859164892408515</v>
      </c>
      <c r="U38" s="1">
        <f>(Résultats!D37*100)/$U$44</f>
        <v>30.341102593110488</v>
      </c>
      <c r="V38" s="1">
        <f>(Résultats!E37*100)/$U$44</f>
        <v>17.646080587624926</v>
      </c>
      <c r="W38" s="1">
        <f>(Résultats!F37*100)/$U$44</f>
        <v>27.516460196889955</v>
      </c>
    </row>
    <row r="39" spans="1:23" x14ac:dyDescent="0.25">
      <c r="A39" s="15">
        <f t="shared" si="12"/>
        <v>15</v>
      </c>
      <c r="B39" s="1">
        <f>Résultats!C35</f>
        <v>30.224051211705532</v>
      </c>
      <c r="C39" s="1">
        <f>Résultats!D30</f>
        <v>15.325874622624754</v>
      </c>
      <c r="D39" s="1">
        <f>Résultats!E35</f>
        <v>14.403292181069959</v>
      </c>
      <c r="E39" s="1">
        <f>Résultats!F40</f>
        <v>11.213428138477678</v>
      </c>
      <c r="G39" s="15">
        <f t="shared" si="13"/>
        <v>28</v>
      </c>
      <c r="H39">
        <f t="shared" si="7"/>
        <v>12</v>
      </c>
      <c r="I39">
        <f t="shared" si="8"/>
        <v>18</v>
      </c>
      <c r="J39">
        <f t="shared" si="9"/>
        <v>18</v>
      </c>
      <c r="K39">
        <f t="shared" si="10"/>
        <v>18</v>
      </c>
      <c r="M39" s="15">
        <f t="shared" si="11"/>
        <v>28</v>
      </c>
      <c r="N39" s="1">
        <f>H39/Résultats!$I$2</f>
        <v>0.66666666666666663</v>
      </c>
      <c r="O39" s="1">
        <f>I39/Résultats!$I$2</f>
        <v>1</v>
      </c>
      <c r="P39" s="1">
        <f>J39/Résultats!$I$2</f>
        <v>1</v>
      </c>
      <c r="Q39" s="1">
        <f>K39/Résultats!$I$2</f>
        <v>1</v>
      </c>
      <c r="S39" s="15" t="str">
        <f>Résultats!B38</f>
        <v>pmed18n</v>
      </c>
      <c r="T39" s="1">
        <f>(Résultats!C38*100)/$U$44</f>
        <v>63.050325721239886</v>
      </c>
      <c r="U39" s="1">
        <f>(Résultats!D38*100)/$U$44</f>
        <v>30.485871777302801</v>
      </c>
      <c r="V39" s="1">
        <f>(Résultats!E38*100)/$U$44</f>
        <v>25.866800295893288</v>
      </c>
      <c r="W39" s="1">
        <f>(Résultats!F38*100)/$U$44</f>
        <v>12.979590862760739</v>
      </c>
    </row>
    <row r="40" spans="1:23" x14ac:dyDescent="0.25">
      <c r="A40" s="15">
        <f t="shared" si="12"/>
        <v>16</v>
      </c>
      <c r="B40" s="1">
        <f>Résultats!C41</f>
        <v>30.504438190084432</v>
      </c>
      <c r="C40" s="1">
        <f>Résultats!D32</f>
        <v>16.42282370153621</v>
      </c>
      <c r="D40" s="1">
        <f>Résultats!E32</f>
        <v>15.28895391367959</v>
      </c>
      <c r="E40" s="1">
        <f>Résultats!F39</f>
        <v>11.632742394397024</v>
      </c>
      <c r="G40" s="15">
        <f t="shared" si="13"/>
        <v>30</v>
      </c>
      <c r="H40">
        <f t="shared" si="7"/>
        <v>14</v>
      </c>
      <c r="I40">
        <f t="shared" si="8"/>
        <v>18</v>
      </c>
      <c r="J40">
        <f t="shared" si="9"/>
        <v>18</v>
      </c>
      <c r="K40">
        <f t="shared" si="10"/>
        <v>18</v>
      </c>
      <c r="M40" s="15">
        <f t="shared" si="11"/>
        <v>30</v>
      </c>
      <c r="N40" s="1">
        <f>H40/Résultats!$I$2</f>
        <v>0.77777777777777779</v>
      </c>
      <c r="O40" s="1">
        <f>I40/Résultats!$I$2</f>
        <v>1</v>
      </c>
      <c r="P40" s="1">
        <f>J40/Résultats!$I$2</f>
        <v>1</v>
      </c>
      <c r="Q40" s="1">
        <f>K40/Résultats!$I$2</f>
        <v>1</v>
      </c>
      <c r="S40" s="15" t="str">
        <f>Résultats!B39</f>
        <v>pmed21n</v>
      </c>
      <c r="T40" s="1">
        <f>(Résultats!C39*100)/$U$44</f>
        <v>41.616165965218201</v>
      </c>
      <c r="U40" s="1">
        <f>(Résultats!D39*100)/$U$44</f>
        <v>29.461911886591391</v>
      </c>
      <c r="V40" s="1">
        <f>(Résultats!E39*100)/$U$44</f>
        <v>14.293402796465131</v>
      </c>
      <c r="W40" s="1">
        <f>(Résultats!F39*100)/$U$44</f>
        <v>25.839944171160603</v>
      </c>
    </row>
    <row r="41" spans="1:23" x14ac:dyDescent="0.25">
      <c r="A41" s="15">
        <f t="shared" si="12"/>
        <v>17</v>
      </c>
      <c r="B41" s="1">
        <f>Résultats!C32</f>
        <v>38.332114118507683</v>
      </c>
      <c r="C41" s="1">
        <f>Résultats!D41</f>
        <v>17.471314137259146</v>
      </c>
      <c r="D41" s="1">
        <f>Résultats!E41</f>
        <v>17.471314137259146</v>
      </c>
      <c r="E41" s="1">
        <f>Résultats!F36</f>
        <v>11.663807890222985</v>
      </c>
      <c r="G41" s="15">
        <f t="shared" si="13"/>
        <v>32</v>
      </c>
      <c r="H41">
        <f t="shared" si="7"/>
        <v>16</v>
      </c>
      <c r="I41">
        <f t="shared" si="8"/>
        <v>18</v>
      </c>
      <c r="J41">
        <f t="shared" si="9"/>
        <v>18</v>
      </c>
      <c r="K41">
        <f t="shared" si="10"/>
        <v>18</v>
      </c>
      <c r="M41" s="15">
        <f t="shared" si="11"/>
        <v>32</v>
      </c>
      <c r="N41" s="1">
        <f>H41/Résultats!$I$2</f>
        <v>0.88888888888888884</v>
      </c>
      <c r="O41" s="1">
        <f>I41/Résultats!$I$2</f>
        <v>1</v>
      </c>
      <c r="P41" s="1">
        <f>J41/Résultats!$I$2</f>
        <v>1</v>
      </c>
      <c r="Q41" s="1">
        <f>K41/Résultats!$I$2</f>
        <v>1</v>
      </c>
      <c r="S41" s="15" t="str">
        <f>Résultats!B40</f>
        <v>pmed22n</v>
      </c>
      <c r="T41" s="1">
        <f>(Résultats!C40*100)/$U$44</f>
        <v>44.871579285292526</v>
      </c>
      <c r="U41" s="1">
        <f>(Résultats!D40*100)/$U$44</f>
        <v>30.52717367418343</v>
      </c>
      <c r="V41" s="1">
        <f>(Résultats!E40*100)/$U$44</f>
        <v>19.652353535797477</v>
      </c>
      <c r="W41" s="1">
        <f>(Résultats!F40*100)/$U$44</f>
        <v>24.908516602684021</v>
      </c>
    </row>
    <row r="42" spans="1:23" x14ac:dyDescent="0.25">
      <c r="A42" s="15">
        <f t="shared" si="12"/>
        <v>18</v>
      </c>
      <c r="B42" s="1">
        <f>Résultats!C28</f>
        <v>45.018450184501845</v>
      </c>
      <c r="C42" s="1">
        <f>Résultats!D28</f>
        <v>17.785977859778598</v>
      </c>
      <c r="D42" s="1">
        <f>Résultats!E28</f>
        <v>17.785977859778598</v>
      </c>
      <c r="E42" s="1">
        <f>Résultats!F37</f>
        <v>12.387483926275182</v>
      </c>
      <c r="G42" s="15">
        <f t="shared" si="13"/>
        <v>34</v>
      </c>
      <c r="H42">
        <f t="shared" si="7"/>
        <v>16</v>
      </c>
      <c r="I42">
        <f t="shared" si="8"/>
        <v>18</v>
      </c>
      <c r="J42">
        <f t="shared" si="9"/>
        <v>18</v>
      </c>
      <c r="K42">
        <f t="shared" si="10"/>
        <v>18</v>
      </c>
      <c r="M42" s="15">
        <f t="shared" si="11"/>
        <v>34</v>
      </c>
      <c r="N42" s="1">
        <f>H42/Résultats!$I$2</f>
        <v>0.88888888888888884</v>
      </c>
      <c r="O42" s="1">
        <f>I42/Résultats!$I$2</f>
        <v>1</v>
      </c>
      <c r="P42" s="1">
        <f>J42/Résultats!$I$2</f>
        <v>1</v>
      </c>
      <c r="Q42" s="1">
        <f>K42/Résultats!$I$2</f>
        <v>1</v>
      </c>
      <c r="S42" s="15" t="str">
        <f>Résultats!B41</f>
        <v>pmed23n</v>
      </c>
      <c r="T42" s="1">
        <f>(Résultats!C41*100)/$U$44</f>
        <v>67.759858602564606</v>
      </c>
      <c r="U42" s="1">
        <f>(Résultats!D41*100)/$U$44</f>
        <v>38.80923058358384</v>
      </c>
      <c r="V42" s="1">
        <f>(Résultats!E41*100)/$U$44</f>
        <v>38.80923058358384</v>
      </c>
      <c r="W42" s="1">
        <f>(Résultats!F41*100)/$U$44</f>
        <v>15.292856661189175</v>
      </c>
    </row>
    <row r="43" spans="1:23" x14ac:dyDescent="0.25">
      <c r="G43" s="15">
        <f t="shared" si="13"/>
        <v>36</v>
      </c>
      <c r="H43">
        <f t="shared" si="7"/>
        <v>16</v>
      </c>
      <c r="I43">
        <f t="shared" si="8"/>
        <v>18</v>
      </c>
      <c r="J43">
        <f t="shared" si="9"/>
        <v>18</v>
      </c>
      <c r="K43">
        <f t="shared" si="10"/>
        <v>18</v>
      </c>
      <c r="M43" s="15">
        <f t="shared" si="11"/>
        <v>36</v>
      </c>
      <c r="N43" s="1">
        <f>H43/Résultats!$I$2</f>
        <v>0.88888888888888884</v>
      </c>
      <c r="O43" s="1">
        <f>I43/Résultats!$I$2</f>
        <v>1</v>
      </c>
      <c r="P43" s="1">
        <f>J43/Résultats!$I$2</f>
        <v>1</v>
      </c>
      <c r="Q43" s="1">
        <f>K43/Résultats!$I$2</f>
        <v>1</v>
      </c>
    </row>
    <row r="44" spans="1:23" x14ac:dyDescent="0.25">
      <c r="G44" s="15">
        <f t="shared" si="13"/>
        <v>38</v>
      </c>
      <c r="H44">
        <f t="shared" si="7"/>
        <v>16</v>
      </c>
      <c r="I44">
        <f t="shared" si="8"/>
        <v>18</v>
      </c>
      <c r="J44">
        <f t="shared" si="9"/>
        <v>18</v>
      </c>
      <c r="K44">
        <f t="shared" si="10"/>
        <v>18</v>
      </c>
      <c r="M44" s="15">
        <f t="shared" si="11"/>
        <v>38</v>
      </c>
      <c r="N44" s="1">
        <f>H44/Résultats!$I$2</f>
        <v>0.88888888888888884</v>
      </c>
      <c r="O44" s="1">
        <f>I44/Résultats!$I$2</f>
        <v>1</v>
      </c>
      <c r="P44" s="1">
        <f>J44/Résultats!$I$2</f>
        <v>1</v>
      </c>
      <c r="Q44" s="1">
        <f>K44/Résultats!$I$2</f>
        <v>1</v>
      </c>
      <c r="T44" t="s">
        <v>88</v>
      </c>
      <c r="U44" s="1">
        <f>MAX(Résultats!C24:F41)</f>
        <v>45.018450184501845</v>
      </c>
    </row>
    <row r="45" spans="1:23" x14ac:dyDescent="0.25">
      <c r="G45" s="15">
        <f t="shared" si="13"/>
        <v>40</v>
      </c>
      <c r="H45">
        <f t="shared" si="7"/>
        <v>17</v>
      </c>
      <c r="I45">
        <f t="shared" si="8"/>
        <v>18</v>
      </c>
      <c r="J45">
        <f t="shared" si="9"/>
        <v>18</v>
      </c>
      <c r="K45">
        <f t="shared" si="10"/>
        <v>18</v>
      </c>
      <c r="M45" s="15">
        <f t="shared" si="11"/>
        <v>40</v>
      </c>
      <c r="N45" s="1">
        <f>H45/Résultats!$I$2</f>
        <v>0.94444444444444442</v>
      </c>
      <c r="O45" s="1">
        <f>I45/Résultats!$I$2</f>
        <v>1</v>
      </c>
      <c r="P45" s="1">
        <f>J45/Résultats!$I$2</f>
        <v>1</v>
      </c>
      <c r="Q45" s="1">
        <f>K45/Résultats!$I$2</f>
        <v>1</v>
      </c>
    </row>
    <row r="46" spans="1:23" x14ac:dyDescent="0.25">
      <c r="G46" s="15">
        <f t="shared" si="13"/>
        <v>42</v>
      </c>
      <c r="H46">
        <f t="shared" si="7"/>
        <v>17</v>
      </c>
      <c r="I46">
        <f t="shared" si="8"/>
        <v>18</v>
      </c>
      <c r="J46">
        <f t="shared" si="9"/>
        <v>18</v>
      </c>
      <c r="K46">
        <f t="shared" si="10"/>
        <v>18</v>
      </c>
      <c r="M46" s="15">
        <f t="shared" si="11"/>
        <v>42</v>
      </c>
      <c r="N46" s="1">
        <f>H46/Résultats!$I$2</f>
        <v>0.94444444444444442</v>
      </c>
      <c r="O46" s="1">
        <f>I46/Résultats!$I$2</f>
        <v>1</v>
      </c>
      <c r="P46" s="1">
        <f>J46/Résultats!$I$2</f>
        <v>1</v>
      </c>
      <c r="Q46" s="1">
        <f>K46/Résultats!$I$2</f>
        <v>1</v>
      </c>
    </row>
    <row r="47" spans="1:23" x14ac:dyDescent="0.25">
      <c r="G47" s="15">
        <f t="shared" si="13"/>
        <v>44</v>
      </c>
      <c r="H47">
        <f t="shared" si="7"/>
        <v>17</v>
      </c>
      <c r="I47">
        <f t="shared" si="8"/>
        <v>18</v>
      </c>
      <c r="J47">
        <f t="shared" si="9"/>
        <v>18</v>
      </c>
      <c r="K47">
        <f t="shared" si="10"/>
        <v>18</v>
      </c>
      <c r="M47" s="15">
        <f t="shared" si="11"/>
        <v>44</v>
      </c>
      <c r="N47" s="1">
        <f>H47/Résultats!$I$2</f>
        <v>0.94444444444444442</v>
      </c>
      <c r="O47" s="1">
        <f>I47/Résultats!$I$2</f>
        <v>1</v>
      </c>
      <c r="P47" s="1">
        <f>J47/Résultats!$I$2</f>
        <v>1</v>
      </c>
      <c r="Q47" s="1">
        <f>K47/Résultats!$I$2</f>
        <v>1</v>
      </c>
    </row>
    <row r="48" spans="1:23" x14ac:dyDescent="0.25">
      <c r="G48" s="15">
        <f t="shared" si="13"/>
        <v>46</v>
      </c>
      <c r="H48">
        <f t="shared" si="7"/>
        <v>18</v>
      </c>
      <c r="I48">
        <f t="shared" si="8"/>
        <v>18</v>
      </c>
      <c r="J48">
        <f t="shared" si="9"/>
        <v>18</v>
      </c>
      <c r="K48">
        <f t="shared" si="10"/>
        <v>18</v>
      </c>
      <c r="M48" s="15">
        <f t="shared" si="11"/>
        <v>46</v>
      </c>
      <c r="N48" s="1">
        <f>H48/Résultats!$I$2</f>
        <v>1</v>
      </c>
      <c r="O48" s="1">
        <f>I48/Résultats!$I$2</f>
        <v>1</v>
      </c>
      <c r="P48" s="1">
        <f>J48/Résultats!$I$2</f>
        <v>1</v>
      </c>
      <c r="Q48" s="1">
        <f>K48/Résultats!$I$2</f>
        <v>1</v>
      </c>
    </row>
    <row r="49" spans="14:17" x14ac:dyDescent="0.25">
      <c r="N49" s="1"/>
      <c r="O49" s="1"/>
      <c r="P49" s="1"/>
      <c r="Q49" s="1"/>
    </row>
    <row r="50" spans="14:17" x14ac:dyDescent="0.25">
      <c r="N50" s="1"/>
      <c r="O50" s="1"/>
      <c r="P50" s="1"/>
      <c r="Q50" s="1"/>
    </row>
  </sheetData>
  <sortState ref="E25:E42">
    <sortCondition ref="E25"/>
  </sortState>
  <mergeCells count="5">
    <mergeCell ref="G23:K23"/>
    <mergeCell ref="A1:E1"/>
    <mergeCell ref="A22:E22"/>
    <mergeCell ref="A23:E23"/>
    <mergeCell ref="M23:Q23"/>
  </mergeCells>
  <conditionalFormatting sqref="C2 N2 R2 P3:P20 T3:T20 D3:D20">
    <cfRule type="containsText" dxfId="48" priority="36" operator="containsText" text="Descente">
      <formula>NOT(ISERROR(SEARCH("Descente",C2)))</formula>
    </cfRule>
  </conditionalFormatting>
  <conditionalFormatting sqref="B2 F2 J2 D3:D20 H3:H20 L3:L20">
    <cfRule type="containsText" dxfId="47" priority="29" operator="containsText" text="Aléatoire">
      <formula>NOT(ISERROR(SEARCH("Aléatoire",B2)))</formula>
    </cfRule>
  </conditionalFormatting>
  <conditionalFormatting sqref="V2 O2 G2 H3:H20 P3:P20 X3:X20">
    <cfRule type="containsText" dxfId="46" priority="21" operator="containsText" text="Recuit Simulé">
      <formula>NOT(ISERROR(SEARCH("Recuit Simulé",G2)))</formula>
    </cfRule>
  </conditionalFormatting>
  <conditionalFormatting sqref="K2 S2 W2 L3:X20">
    <cfRule type="containsText" dxfId="45" priority="20" operator="containsText" text="A. Génetique">
      <formula>NOT(ISERROR(SEARCH("A. Génetique",K2)))</formula>
    </cfRule>
  </conditionalFormatting>
  <conditionalFormatting sqref="E24">
    <cfRule type="containsText" dxfId="44" priority="16" operator="containsText" text="A. Génetique">
      <formula>NOT(ISERROR(SEARCH("A. Génetique",E24)))</formula>
    </cfRule>
  </conditionalFormatting>
  <conditionalFormatting sqref="K24">
    <cfRule type="containsText" dxfId="43" priority="15" operator="containsText" text="A. Génetique">
      <formula>NOT(ISERROR(SEARCH("A. Génetique",K24)))</formula>
    </cfRule>
  </conditionalFormatting>
  <conditionalFormatting sqref="Q24">
    <cfRule type="containsText" dxfId="42" priority="14" operator="containsText" text="A. Génetique">
      <formula>NOT(ISERROR(SEARCH("A. Génetique",Q24)))</formula>
    </cfRule>
  </conditionalFormatting>
  <conditionalFormatting sqref="D24">
    <cfRule type="containsText" dxfId="41" priority="13" operator="containsText" text="Recuit Simulé">
      <formula>NOT(ISERROR(SEARCH("Recuit Simulé",D24)))</formula>
    </cfRule>
  </conditionalFormatting>
  <conditionalFormatting sqref="J24">
    <cfRule type="containsText" dxfId="40" priority="12" operator="containsText" text="Recuit Simulé">
      <formula>NOT(ISERROR(SEARCH("Recuit Simulé",J24)))</formula>
    </cfRule>
  </conditionalFormatting>
  <conditionalFormatting sqref="P24">
    <cfRule type="containsText" dxfId="39" priority="11" operator="containsText" text="Recuit Simulé">
      <formula>NOT(ISERROR(SEARCH("Recuit Simulé",P24)))</formula>
    </cfRule>
  </conditionalFormatting>
  <conditionalFormatting sqref="I24">
    <cfRule type="containsText" dxfId="38" priority="10" operator="containsText" text="Descente">
      <formula>NOT(ISERROR(SEARCH("Descente",I24)))</formula>
    </cfRule>
  </conditionalFormatting>
  <conditionalFormatting sqref="O24">
    <cfRule type="containsText" dxfId="37" priority="9" operator="containsText" text="Descente">
      <formula>NOT(ISERROR(SEARCH("Descente",O24)))</formula>
    </cfRule>
  </conditionalFormatting>
  <conditionalFormatting sqref="C24">
    <cfRule type="containsText" dxfId="36" priority="8" operator="containsText" text="Descente">
      <formula>NOT(ISERROR(SEARCH("Descente",C24)))</formula>
    </cfRule>
  </conditionalFormatting>
  <conditionalFormatting sqref="B24">
    <cfRule type="containsText" dxfId="35" priority="7" operator="containsText" text="Aléatoire">
      <formula>NOT(ISERROR(SEARCH("Aléatoire",B24)))</formula>
    </cfRule>
  </conditionalFormatting>
  <conditionalFormatting sqref="H24">
    <cfRule type="containsText" dxfId="34" priority="6" operator="containsText" text="Aléatoire">
      <formula>NOT(ISERROR(SEARCH("Aléatoire",H24)))</formula>
    </cfRule>
  </conditionalFormatting>
  <conditionalFormatting sqref="N24">
    <cfRule type="containsText" dxfId="33" priority="5" operator="containsText" text="Aléatoire">
      <formula>NOT(ISERROR(SEARCH("Aléatoire",N24)))</formula>
    </cfRule>
  </conditionalFormatting>
  <conditionalFormatting sqref="W24">
    <cfRule type="containsText" dxfId="32" priority="4" operator="containsText" text="A. Génetique">
      <formula>NOT(ISERROR(SEARCH("A. Génetique",W24)))</formula>
    </cfRule>
  </conditionalFormatting>
  <conditionalFormatting sqref="V24">
    <cfRule type="containsText" dxfId="31" priority="3" operator="containsText" text="Recuit Simulé">
      <formula>NOT(ISERROR(SEARCH("Recuit Simulé",V24)))</formula>
    </cfRule>
  </conditionalFormatting>
  <conditionalFormatting sqref="U24">
    <cfRule type="containsText" dxfId="30" priority="2" operator="containsText" text="Descente">
      <formula>NOT(ISERROR(SEARCH("Descente",U24)))</formula>
    </cfRule>
  </conditionalFormatting>
  <conditionalFormatting sqref="T24">
    <cfRule type="containsText" dxfId="29" priority="1" operator="containsText" text="Aléatoire">
      <formula>NOT(ISERROR(SEARCH("Aléatoire",T24)))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2</vt:i4>
      </vt:variant>
    </vt:vector>
  </HeadingPairs>
  <TitlesOfParts>
    <vt:vector size="13" baseType="lpstr">
      <vt:lpstr>Problèmes</vt:lpstr>
      <vt:lpstr>Données (2)</vt:lpstr>
      <vt:lpstr>Résultats (2)</vt:lpstr>
      <vt:lpstr>Dom (2)</vt:lpstr>
      <vt:lpstr>Student (2)</vt:lpstr>
      <vt:lpstr>Wilcoxon (2)</vt:lpstr>
      <vt:lpstr>Données</vt:lpstr>
      <vt:lpstr>Résultats</vt:lpstr>
      <vt:lpstr>Dom</vt:lpstr>
      <vt:lpstr>Student</vt:lpstr>
      <vt:lpstr>Wilcoxon</vt:lpstr>
      <vt:lpstr>Données!result</vt:lpstr>
      <vt:lpstr>'Données (2)'!result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Nasheis</dc:creator>
  <cp:lastModifiedBy>Nasheis</cp:lastModifiedBy>
  <dcterms:created xsi:type="dcterms:W3CDTF">2017-04-18T04:49:13Z</dcterms:created>
  <dcterms:modified xsi:type="dcterms:W3CDTF">2017-04-20T04:43:47Z</dcterms:modified>
</cp:coreProperties>
</file>