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ncr\Downloads\Mis Documentos\Administración de Riesgo de Crédito 2025-2\"/>
    </mc:Choice>
  </mc:AlternateContent>
  <xr:revisionPtr revIDLastSave="0" documentId="13_ncr:1_{16488C69-6C0B-4E0A-99B2-C26665A33388}" xr6:coauthVersionLast="47" xr6:coauthVersionMax="47" xr10:uidLastSave="{00000000-0000-0000-0000-000000000000}"/>
  <bookViews>
    <workbookView xWindow="-110" yWindow="-110" windowWidth="19420" windowHeight="10420" tabRatio="850" xr2:uid="{00000000-000D-0000-FFFF-FFFF00000000}"/>
  </bookViews>
  <sheets>
    <sheet name="Monto_Solicitado" sheetId="1" r:id="rId1"/>
    <sheet name="Edad" sheetId="7" r:id="rId2"/>
    <sheet name="BC_Score" sheetId="8" r:id="rId3"/>
    <sheet name="Ingreso_Total" sheetId="10" r:id="rId4"/>
    <sheet name="Nivel_Estudios" sheetId="3" r:id="rId5"/>
    <sheet name="Municipio" sheetId="11" r:id="rId6"/>
    <sheet name="Puesto_Solicitante" sheetId="5" r:id="rId7"/>
    <sheet name="Rangos" sheetId="9" state="hidden" r:id="rId8"/>
  </sheets>
  <definedNames>
    <definedName name="_xlnm._FilterDatabase" localSheetId="5" hidden="1">Municipio!$B$2:$F$61</definedName>
    <definedName name="_xlnm._FilterDatabase" localSheetId="6" hidden="1">Puesto_Solicitante!$B$2:$F$24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5" l="1"/>
  <c r="F31" i="5"/>
  <c r="F30" i="5"/>
  <c r="F29" i="5"/>
  <c r="E32" i="5"/>
  <c r="E31" i="5"/>
  <c r="E30" i="5"/>
  <c r="E29" i="5"/>
  <c r="D32" i="5"/>
  <c r="D31" i="5"/>
  <c r="D30" i="5"/>
  <c r="D29" i="5"/>
  <c r="C1" i="5"/>
  <c r="C32" i="5"/>
  <c r="C31" i="5"/>
  <c r="C30" i="5"/>
  <c r="C29" i="5"/>
  <c r="G53" i="11"/>
  <c r="G54" i="11" s="1"/>
  <c r="G55" i="11" s="1"/>
  <c r="G56" i="11" s="1"/>
  <c r="G57" i="11" s="1"/>
  <c r="G58" i="11" s="1"/>
  <c r="G59" i="11" s="1"/>
  <c r="G60" i="11" s="1"/>
  <c r="G61" i="11" s="1"/>
  <c r="G52" i="11"/>
  <c r="G51" i="11"/>
  <c r="G31" i="11"/>
  <c r="G32" i="11" s="1"/>
  <c r="G33" i="11" s="1"/>
  <c r="G34" i="11" s="1"/>
  <c r="G35" i="11" s="1"/>
  <c r="G36" i="11" s="1"/>
  <c r="G37" i="11" s="1"/>
  <c r="G38" i="11" s="1"/>
  <c r="G39" i="11" s="1"/>
  <c r="G40" i="11" s="1"/>
  <c r="G41" i="11" s="1"/>
  <c r="G42" i="11" s="1"/>
  <c r="G43" i="11" s="1"/>
  <c r="G44" i="11" s="1"/>
  <c r="G45" i="11" s="1"/>
  <c r="G46" i="11" s="1"/>
  <c r="G47" i="11" s="1"/>
  <c r="G48" i="11" s="1"/>
  <c r="G49" i="11" s="1"/>
  <c r="G50" i="11" s="1"/>
  <c r="G3" i="11"/>
  <c r="G4" i="11"/>
  <c r="G5" i="11" s="1"/>
  <c r="G6" i="11" s="1"/>
  <c r="G7" i="11" s="1"/>
  <c r="G8" i="11" s="1"/>
  <c r="G9" i="11" s="1"/>
  <c r="G10" i="11" s="1"/>
  <c r="G11" i="11" s="1"/>
  <c r="G12" i="11" s="1"/>
  <c r="G13" i="11" s="1"/>
  <c r="G14" i="11" s="1"/>
  <c r="G15" i="11" s="1"/>
  <c r="G16" i="11" s="1"/>
  <c r="G17" i="11" s="1"/>
  <c r="G18" i="11" s="1"/>
  <c r="G19" i="11" s="1"/>
  <c r="G20" i="11" s="1"/>
  <c r="G21" i="11" s="1"/>
  <c r="G22" i="11" s="1"/>
  <c r="G23" i="11" s="1"/>
  <c r="G24" i="11" s="1"/>
  <c r="G25" i="11" s="1"/>
  <c r="G26" i="11" s="1"/>
  <c r="G27" i="11" s="1"/>
  <c r="G28" i="11" s="1"/>
  <c r="G29" i="11" s="1"/>
  <c r="G30" i="11" s="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1" i="11"/>
  <c r="A3" i="11"/>
  <c r="D74" i="11"/>
  <c r="F74" i="11"/>
  <c r="E74" i="11"/>
  <c r="C74" i="11"/>
  <c r="B74" i="11"/>
  <c r="F73" i="11"/>
  <c r="D73" i="11"/>
  <c r="E73" i="11"/>
  <c r="C73" i="11"/>
  <c r="B73" i="11"/>
  <c r="F72" i="11"/>
  <c r="D72" i="11"/>
  <c r="E72" i="11"/>
  <c r="C72" i="11"/>
  <c r="B72" i="11"/>
  <c r="C1" i="11"/>
  <c r="D53" i="11" s="1"/>
  <c r="E31" i="10"/>
  <c r="E30" i="10"/>
  <c r="C31" i="10"/>
  <c r="D31" i="10" s="1"/>
  <c r="C30" i="10"/>
  <c r="E1" i="8"/>
  <c r="E1" i="10"/>
  <c r="D11" i="10"/>
  <c r="D15" i="10"/>
  <c r="D19" i="10"/>
  <c r="D3" i="10"/>
  <c r="C1" i="10"/>
  <c r="D4" i="10" s="1"/>
  <c r="B3" i="9"/>
  <c r="E3" i="9" s="1"/>
  <c r="B4" i="9"/>
  <c r="E4" i="9" s="1"/>
  <c r="B5" i="9"/>
  <c r="E5" i="9" s="1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" i="9"/>
  <c r="E2" i="9" s="1"/>
  <c r="E6" i="9"/>
  <c r="A7" i="9"/>
  <c r="E7" i="9" s="1"/>
  <c r="C26" i="8"/>
  <c r="C25" i="8"/>
  <c r="F25" i="8" s="1"/>
  <c r="C24" i="8"/>
  <c r="F24" i="8" s="1"/>
  <c r="C23" i="8"/>
  <c r="F23" i="8" s="1"/>
  <c r="C22" i="8"/>
  <c r="F22" i="8" s="1"/>
  <c r="F26" i="8"/>
  <c r="D26" i="8"/>
  <c r="D24" i="8"/>
  <c r="D23" i="8"/>
  <c r="D22" i="8"/>
  <c r="E26" i="8"/>
  <c r="E25" i="8"/>
  <c r="E24" i="8"/>
  <c r="E23" i="8"/>
  <c r="E22" i="8"/>
  <c r="C1" i="8"/>
  <c r="D9" i="8" s="1"/>
  <c r="C32" i="7"/>
  <c r="F32" i="7" s="1"/>
  <c r="C31" i="7"/>
  <c r="D31" i="7" s="1"/>
  <c r="C30" i="7"/>
  <c r="F30" i="7" s="1"/>
  <c r="C29" i="7"/>
  <c r="F29" i="7" s="1"/>
  <c r="C28" i="7"/>
  <c r="F28" i="7" s="1"/>
  <c r="F33" i="7"/>
  <c r="E33" i="7"/>
  <c r="E32" i="7"/>
  <c r="E31" i="7"/>
  <c r="E30" i="7"/>
  <c r="E29" i="7"/>
  <c r="E28" i="7"/>
  <c r="D33" i="7"/>
  <c r="D32" i="7"/>
  <c r="D29" i="7"/>
  <c r="D28" i="7"/>
  <c r="C33" i="7"/>
  <c r="C1" i="7"/>
  <c r="F25" i="1"/>
  <c r="F26" i="1"/>
  <c r="F24" i="1"/>
  <c r="E26" i="1"/>
  <c r="E25" i="1"/>
  <c r="E24" i="1"/>
  <c r="D25" i="1"/>
  <c r="D26" i="1"/>
  <c r="D24" i="1"/>
  <c r="C1" i="1"/>
  <c r="C26" i="1"/>
  <c r="C25" i="1"/>
  <c r="C24" i="1"/>
  <c r="D13" i="1"/>
  <c r="D12" i="1"/>
  <c r="D11" i="1"/>
  <c r="D10" i="1"/>
  <c r="D9" i="1"/>
  <c r="D8" i="1"/>
  <c r="D7" i="1"/>
  <c r="D6" i="1"/>
  <c r="D5" i="1"/>
  <c r="D4" i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C24" i="3"/>
  <c r="C23" i="3"/>
  <c r="C22" i="3"/>
  <c r="C21" i="3"/>
  <c r="C4" i="3"/>
  <c r="C8" i="3"/>
  <c r="C7" i="3"/>
  <c r="C6" i="3"/>
  <c r="C5" i="3"/>
  <c r="D60" i="11" l="1"/>
  <c r="D14" i="11"/>
  <c r="D34" i="11"/>
  <c r="D47" i="11"/>
  <c r="D9" i="11"/>
  <c r="D31" i="11"/>
  <c r="D35" i="11"/>
  <c r="D40" i="11"/>
  <c r="D15" i="11"/>
  <c r="D23" i="11"/>
  <c r="D8" i="11"/>
  <c r="D20" i="11"/>
  <c r="D6" i="11"/>
  <c r="D36" i="11"/>
  <c r="D5" i="11"/>
  <c r="D44" i="11"/>
  <c r="D38" i="11"/>
  <c r="D18" i="11"/>
  <c r="D49" i="11"/>
  <c r="D10" i="11"/>
  <c r="D32" i="11"/>
  <c r="D59" i="11"/>
  <c r="D39" i="11"/>
  <c r="D22" i="11"/>
  <c r="D61" i="11"/>
  <c r="D13" i="11"/>
  <c r="D50" i="11"/>
  <c r="D57" i="11"/>
  <c r="D4" i="11"/>
  <c r="D27" i="11"/>
  <c r="D29" i="11"/>
  <c r="D17" i="11"/>
  <c r="D12" i="11"/>
  <c r="D46" i="11"/>
  <c r="D7" i="11"/>
  <c r="D26" i="11"/>
  <c r="D25" i="11"/>
  <c r="D21" i="11"/>
  <c r="D16" i="11"/>
  <c r="D37" i="11"/>
  <c r="D28" i="11"/>
  <c r="D30" i="11"/>
  <c r="D43" i="11"/>
  <c r="D48" i="11"/>
  <c r="D42" i="11"/>
  <c r="D54" i="11"/>
  <c r="D58" i="11"/>
  <c r="D51" i="11"/>
  <c r="D56" i="11"/>
  <c r="D55" i="11"/>
  <c r="D3" i="11"/>
  <c r="D45" i="11"/>
  <c r="D24" i="11"/>
  <c r="D19" i="11"/>
  <c r="D41" i="11"/>
  <c r="D11" i="11"/>
  <c r="D52" i="11"/>
  <c r="D33" i="11"/>
  <c r="D7" i="10"/>
  <c r="D30" i="10"/>
  <c r="F31" i="10"/>
  <c r="F30" i="10"/>
  <c r="D18" i="10"/>
  <c r="D10" i="10"/>
  <c r="D17" i="10"/>
  <c r="D9" i="10"/>
  <c r="D16" i="10"/>
  <c r="D8" i="10"/>
  <c r="D22" i="10"/>
  <c r="D14" i="10"/>
  <c r="D6" i="10"/>
  <c r="D21" i="10"/>
  <c r="D13" i="10"/>
  <c r="D5" i="10"/>
  <c r="D20" i="10"/>
  <c r="D12" i="10"/>
  <c r="A8" i="9"/>
  <c r="D25" i="8"/>
  <c r="D8" i="8"/>
  <c r="D13" i="8"/>
  <c r="D5" i="8"/>
  <c r="D6" i="8"/>
  <c r="D12" i="8"/>
  <c r="D4" i="8"/>
  <c r="D10" i="8"/>
  <c r="D7" i="8"/>
  <c r="D3" i="8"/>
  <c r="D11" i="8"/>
  <c r="F31" i="7"/>
  <c r="D30" i="7"/>
  <c r="A9" i="9" l="1"/>
  <c r="E8" i="9"/>
  <c r="A10" i="9" l="1"/>
  <c r="E9" i="9"/>
  <c r="A11" i="9" l="1"/>
  <c r="E10" i="9"/>
  <c r="A12" i="9" l="1"/>
  <c r="E11" i="9"/>
  <c r="A13" i="9" l="1"/>
  <c r="E12" i="9"/>
  <c r="A14" i="9" l="1"/>
  <c r="E13" i="9"/>
  <c r="A15" i="9" l="1"/>
  <c r="E14" i="9"/>
  <c r="A16" i="9" l="1"/>
  <c r="E15" i="9"/>
  <c r="A17" i="9" l="1"/>
  <c r="E16" i="9"/>
  <c r="A18" i="9" l="1"/>
  <c r="E17" i="9"/>
  <c r="A19" i="9" l="1"/>
  <c r="E18" i="9"/>
  <c r="A20" i="9" l="1"/>
  <c r="E19" i="9"/>
  <c r="A21" i="9" l="1"/>
  <c r="E20" i="9"/>
</calcChain>
</file>

<file path=xl/sharedStrings.xml><?xml version="1.0" encoding="utf-8"?>
<sst xmlns="http://schemas.openxmlformats.org/spreadsheetml/2006/main" count="254" uniqueCount="179">
  <si>
    <t>RANGO_MONTO_SOLICITADO</t>
  </si>
  <si>
    <t>CLIENTES</t>
  </si>
  <si>
    <t>BADS</t>
  </si>
  <si>
    <t>PORCENTAJE_BADS</t>
  </si>
  <si>
    <t>00 1500 - 3000</t>
  </si>
  <si>
    <t>01 3000 - 5000</t>
  </si>
  <si>
    <t>02 5000 - 6000</t>
  </si>
  <si>
    <t>03 6000 - 7000</t>
  </si>
  <si>
    <t>04 7000 - 8000</t>
  </si>
  <si>
    <t>05 8000 - 9000</t>
  </si>
  <si>
    <t>06 9000 - 10000</t>
  </si>
  <si>
    <t>07 10000 - 15000</t>
  </si>
  <si>
    <t>08 15000 - 20000</t>
  </si>
  <si>
    <t>09 20000 - MAS</t>
  </si>
  <si>
    <t>NIVEL_ESTUDIOS</t>
  </si>
  <si>
    <t>Licenciatura</t>
  </si>
  <si>
    <t>Preparatoria</t>
  </si>
  <si>
    <t>Postgrado</t>
  </si>
  <si>
    <t>Secundaria</t>
  </si>
  <si>
    <t>Primaria</t>
  </si>
  <si>
    <t>Lic o Mas</t>
  </si>
  <si>
    <t>Nextlalpan</t>
  </si>
  <si>
    <t>Atenco</t>
  </si>
  <si>
    <t>Benito Juarez</t>
  </si>
  <si>
    <t>Melchor Ocampo</t>
  </si>
  <si>
    <t>Coacalco de Berriozabal</t>
  </si>
  <si>
    <t>Cuauhtemoc</t>
  </si>
  <si>
    <t>Chalco</t>
  </si>
  <si>
    <t>Tecamac</t>
  </si>
  <si>
    <t>Alvaro Obregon</t>
  </si>
  <si>
    <t>Coyotepec</t>
  </si>
  <si>
    <t>Ixtapaluca</t>
  </si>
  <si>
    <t>Gustavo A Madero</t>
  </si>
  <si>
    <t>La Magdalena Contreras</t>
  </si>
  <si>
    <t>Xochimilco</t>
  </si>
  <si>
    <t>Valle de Chalco Sol</t>
  </si>
  <si>
    <t>Ecatepec de Morelos</t>
  </si>
  <si>
    <t>Venustiano Carranza</t>
  </si>
  <si>
    <t>Valle de Chalco Solidarid</t>
  </si>
  <si>
    <t>Atizapan de Zaragoz</t>
  </si>
  <si>
    <t>Tlalnepantla de Baz</t>
  </si>
  <si>
    <t>La Paz</t>
  </si>
  <si>
    <t>Cuautitlan</t>
  </si>
  <si>
    <t>Tultitlan</t>
  </si>
  <si>
    <t>Tlahuac</t>
  </si>
  <si>
    <t>Iztapalapa</t>
  </si>
  <si>
    <t>Nezahualcoyotl</t>
  </si>
  <si>
    <t>Iztacalco</t>
  </si>
  <si>
    <t>Tlalpan</t>
  </si>
  <si>
    <t>CHICOLOAPAN</t>
  </si>
  <si>
    <t>Acolman</t>
  </si>
  <si>
    <t>Coyoacan</t>
  </si>
  <si>
    <t>Chimalhuacan</t>
  </si>
  <si>
    <t>Tepotzotlan</t>
  </si>
  <si>
    <t>Cuautitlan Izcalli</t>
  </si>
  <si>
    <t>Tultepec</t>
  </si>
  <si>
    <t>Atizapan de Zaragoza</t>
  </si>
  <si>
    <t>Amecameca</t>
  </si>
  <si>
    <t>Atlautla</t>
  </si>
  <si>
    <t>Azcapotzalco</t>
  </si>
  <si>
    <t>Chiconcuac</t>
  </si>
  <si>
    <t>Coacalco de Berrioz</t>
  </si>
  <si>
    <t>Cocotitlan</t>
  </si>
  <si>
    <t>Huehuetoca</t>
  </si>
  <si>
    <t>Hueypoxtla</t>
  </si>
  <si>
    <t>Huixquilucan</t>
  </si>
  <si>
    <t>Jaltenco</t>
  </si>
  <si>
    <t>Jilotzingo</t>
  </si>
  <si>
    <t>La Magdalena Contre</t>
  </si>
  <si>
    <t>Miguel Hidalgo</t>
  </si>
  <si>
    <t>Milpa Alta</t>
  </si>
  <si>
    <t>Naucalpan de Juarez</t>
  </si>
  <si>
    <t>Nicolas Romero</t>
  </si>
  <si>
    <t>Papalotla</t>
  </si>
  <si>
    <t>Teoloyucan</t>
  </si>
  <si>
    <t>Teotihuacan</t>
  </si>
  <si>
    <t>Texcoco</t>
  </si>
  <si>
    <t>Tezoyuca</t>
  </si>
  <si>
    <t>Tlalmanalco</t>
  </si>
  <si>
    <t>Tonanitla</t>
  </si>
  <si>
    <t>PUESTO_SOLICITANTE</t>
  </si>
  <si>
    <t>Gerente</t>
  </si>
  <si>
    <t>Analista</t>
  </si>
  <si>
    <t>Jefe</t>
  </si>
  <si>
    <t>Auxiliar</t>
  </si>
  <si>
    <t>Coordinador</t>
  </si>
  <si>
    <t>Otro</t>
  </si>
  <si>
    <t>Asistente</t>
  </si>
  <si>
    <t>Ventas</t>
  </si>
  <si>
    <t>Dueño</t>
  </si>
  <si>
    <t>Supervisor</t>
  </si>
  <si>
    <t>Encargado</t>
  </si>
  <si>
    <t>Ayudante</t>
  </si>
  <si>
    <t>NA</t>
  </si>
  <si>
    <t>Operador</t>
  </si>
  <si>
    <t>Pensionado</t>
  </si>
  <si>
    <t>Mntto. y Conservació</t>
  </si>
  <si>
    <t>Contab. / Finanzas /</t>
  </si>
  <si>
    <t>Militar</t>
  </si>
  <si>
    <t>Caja</t>
  </si>
  <si>
    <t>Vigilancia</t>
  </si>
  <si>
    <t>Producción</t>
  </si>
  <si>
    <t>Director</t>
  </si>
  <si>
    <t>W</t>
  </si>
  <si>
    <t>PORCENTAJE</t>
  </si>
  <si>
    <t>RANGO_EDAD</t>
  </si>
  <si>
    <t>00 18 - 21</t>
  </si>
  <si>
    <t>01 21 - 23</t>
  </si>
  <si>
    <t>02 23 - 25</t>
  </si>
  <si>
    <t>03 25 - 26</t>
  </si>
  <si>
    <t>04 26 - 28</t>
  </si>
  <si>
    <t>05 28 - 30</t>
  </si>
  <si>
    <t>06 30 - 31</t>
  </si>
  <si>
    <t>07 31 - 33</t>
  </si>
  <si>
    <t>08 33 - 35</t>
  </si>
  <si>
    <t>09 35 - 37</t>
  </si>
  <si>
    <t>10 37 - 39</t>
  </si>
  <si>
    <t>11 39 - 41</t>
  </si>
  <si>
    <t>12 41 - 42</t>
  </si>
  <si>
    <t>13 42 - 45</t>
  </si>
  <si>
    <t>14 45 - 47</t>
  </si>
  <si>
    <t>15 47 - 49</t>
  </si>
  <si>
    <t>16 49 - 52</t>
  </si>
  <si>
    <t>17 52 - 55</t>
  </si>
  <si>
    <t>18 55 - 60</t>
  </si>
  <si>
    <t>19 60 - 71</t>
  </si>
  <si>
    <t>20 71 - MAS</t>
  </si>
  <si>
    <t>00 18-23</t>
  </si>
  <si>
    <t>00 1500 - 5000</t>
  </si>
  <si>
    <t>01 5000 - 8000</t>
  </si>
  <si>
    <t>01 23-30</t>
  </si>
  <si>
    <t>03 39-49</t>
  </si>
  <si>
    <t>02 30-39</t>
  </si>
  <si>
    <t>04 49-55</t>
  </si>
  <si>
    <t>05 55-MAS</t>
  </si>
  <si>
    <t>RANGO_BC_SCORE</t>
  </si>
  <si>
    <t>01 0 - 633</t>
  </si>
  <si>
    <t>02 633 - 656</t>
  </si>
  <si>
    <t>03 656 - 672</t>
  </si>
  <si>
    <t>04 672 - 683</t>
  </si>
  <si>
    <t>05 683 - 692</t>
  </si>
  <si>
    <t>06 692 - 699</t>
  </si>
  <si>
    <t>07 699 - 707</t>
  </si>
  <si>
    <t>08 707 - 715</t>
  </si>
  <si>
    <t>09 715 - 724</t>
  </si>
  <si>
    <t>10 724 - 739</t>
  </si>
  <si>
    <t>11 739 - MAS</t>
  </si>
  <si>
    <t>PESO</t>
  </si>
  <si>
    <t>02 633 - 692</t>
  </si>
  <si>
    <t>03 692 - 715</t>
  </si>
  <si>
    <t>04 715 - 739</t>
  </si>
  <si>
    <t>05 739 - MAS</t>
  </si>
  <si>
    <t>INGRESO_TOTAL</t>
  </si>
  <si>
    <t>WHEN INGRESO_TOTAL&gt;=18495  THEN '20 18495 - MAS'</t>
  </si>
  <si>
    <t>RANGO_INGRESO_TOTAL</t>
  </si>
  <si>
    <t>01 1959.05 - 3372</t>
  </si>
  <si>
    <t>02 3372 - 3990</t>
  </si>
  <si>
    <t>03 3990 - 4286</t>
  </si>
  <si>
    <t>04 4286 - 4619.02</t>
  </si>
  <si>
    <t>05 4619.02 - 5000</t>
  </si>
  <si>
    <t>06 5000 - 5196</t>
  </si>
  <si>
    <t>07 5196 - 5520</t>
  </si>
  <si>
    <t>08 5520 - 6000</t>
  </si>
  <si>
    <t>09 6000 - 6062</t>
  </si>
  <si>
    <t>10 6062 - 6500</t>
  </si>
  <si>
    <t>11 6500 - 6990</t>
  </si>
  <si>
    <t>12 6990 - 7342.78</t>
  </si>
  <si>
    <t>13 7342.78 - 7936.88</t>
  </si>
  <si>
    <t>14 7936.88 - 8027</t>
  </si>
  <si>
    <t>15 8027 - 8713.8</t>
  </si>
  <si>
    <t>16 8713.8 - 9376.33</t>
  </si>
  <si>
    <t>17 9376.33 - 10624</t>
  </si>
  <si>
    <t>18 10624 - 13000</t>
  </si>
  <si>
    <t>19 13000 - 18495</t>
  </si>
  <si>
    <t>20 18495 - MAS</t>
  </si>
  <si>
    <t>01 1959.05 - 6062</t>
  </si>
  <si>
    <t>02 6062 - MAS</t>
  </si>
  <si>
    <t>02 8000 - MAS</t>
  </si>
  <si>
    <t>RANGO_MUNICIPIO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</si>
</sst>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2B3138"/>
      <name val="Arial"/>
      <family val="2"/>
    </font>
    <font>
      <sz val="11"/>
      <color rgb="FF2B3138"/>
      <name val="Arial"/>
      <family val="2"/>
    </font>
    <font>
      <b/>
      <sz val="11"/>
      <color rgb="FF2B3138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 style="medium">
        <color rgb="FFE9ECEF"/>
      </right>
      <top/>
      <bottom style="medium">
        <color rgb="FFE9ECEF"/>
      </bottom>
      <diagonal/>
    </border>
    <border>
      <left/>
      <right/>
      <top/>
      <bottom style="medium">
        <color rgb="FFE9ECEF"/>
      </bottom>
      <diagonal/>
    </border>
    <border>
      <left/>
      <right style="medium">
        <color rgb="FFE9ECEF"/>
      </right>
      <top/>
      <bottom/>
      <diagonal/>
    </border>
    <border>
      <left style="medium">
        <color indexed="64"/>
      </left>
      <right style="medium">
        <color rgb="FFE9ECEF"/>
      </right>
      <top style="medium">
        <color indexed="64"/>
      </top>
      <bottom style="medium">
        <color rgb="FFE9ECEF"/>
      </bottom>
      <diagonal/>
    </border>
    <border>
      <left/>
      <right style="medium">
        <color rgb="FFE9ECEF"/>
      </right>
      <top style="medium">
        <color indexed="64"/>
      </top>
      <bottom style="medium">
        <color rgb="FFE9ECEF"/>
      </bottom>
      <diagonal/>
    </border>
    <border>
      <left/>
      <right style="medium">
        <color indexed="64"/>
      </right>
      <top style="medium">
        <color indexed="64"/>
      </top>
      <bottom style="medium">
        <color rgb="FFE9ECEF"/>
      </bottom>
      <diagonal/>
    </border>
    <border>
      <left style="medium">
        <color indexed="64"/>
      </left>
      <right style="medium">
        <color rgb="FFE9ECEF"/>
      </right>
      <top/>
      <bottom style="medium">
        <color rgb="FFE9ECEF"/>
      </bottom>
      <diagonal/>
    </border>
    <border>
      <left/>
      <right style="medium">
        <color indexed="64"/>
      </right>
      <top/>
      <bottom style="medium">
        <color rgb="FFE9ECEF"/>
      </bottom>
      <diagonal/>
    </border>
    <border>
      <left style="medium">
        <color indexed="64"/>
      </left>
      <right style="medium">
        <color rgb="FFE9ECEF"/>
      </right>
      <top/>
      <bottom style="medium">
        <color indexed="64"/>
      </bottom>
      <diagonal/>
    </border>
    <border>
      <left/>
      <right style="medium">
        <color rgb="FFE9ECEF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E9ECEF"/>
      </right>
      <top style="medium">
        <color indexed="64"/>
      </top>
      <bottom style="medium">
        <color indexed="64"/>
      </bottom>
      <diagonal/>
    </border>
    <border>
      <left/>
      <right style="medium">
        <color rgb="FFE9ECEF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E9ECEF"/>
      </right>
      <top style="medium">
        <color indexed="64"/>
      </top>
      <bottom/>
      <diagonal/>
    </border>
    <border>
      <left/>
      <right style="medium">
        <color rgb="FFE9ECEF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2" xfId="0" applyFont="1" applyBorder="1" applyAlignment="1">
      <alignment horizontal="left" vertical="center"/>
    </xf>
    <xf numFmtId="164" fontId="3" fillId="0" borderId="11" xfId="1" applyNumberFormat="1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164" fontId="3" fillId="0" borderId="0" xfId="1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64" fontId="3" fillId="0" borderId="0" xfId="1" applyNumberFormat="1" applyFont="1" applyBorder="1" applyAlignment="1">
      <alignment horizontal="right" vertical="center"/>
    </xf>
    <xf numFmtId="9" fontId="0" fillId="0" borderId="0" xfId="1" applyFont="1"/>
    <xf numFmtId="164" fontId="0" fillId="0" borderId="0" xfId="1" applyNumberFormat="1" applyFont="1"/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right" vertical="center"/>
    </xf>
    <xf numFmtId="164" fontId="0" fillId="0" borderId="16" xfId="1" applyNumberFormat="1" applyFont="1" applyBorder="1"/>
    <xf numFmtId="164" fontId="3" fillId="0" borderId="17" xfId="1" applyNumberFormat="1" applyFont="1" applyBorder="1" applyAlignment="1">
      <alignment horizontal="right" vertical="center"/>
    </xf>
    <xf numFmtId="0" fontId="3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right" vertical="center"/>
    </xf>
    <xf numFmtId="164" fontId="0" fillId="0" borderId="19" xfId="1" applyNumberFormat="1" applyFont="1" applyBorder="1"/>
    <xf numFmtId="164" fontId="3" fillId="0" borderId="11" xfId="1" applyNumberFormat="1" applyFont="1" applyBorder="1" applyAlignment="1">
      <alignment horizontal="right" vertical="center"/>
    </xf>
    <xf numFmtId="164" fontId="3" fillId="0" borderId="1" xfId="1" applyNumberFormat="1" applyFont="1" applyBorder="1" applyAlignment="1">
      <alignment horizontal="right" vertical="center"/>
    </xf>
    <xf numFmtId="164" fontId="3" fillId="0" borderId="0" xfId="1" applyNumberFormat="1" applyFont="1" applyFill="1" applyBorder="1" applyAlignment="1">
      <alignment horizontal="left" vertical="center"/>
    </xf>
    <xf numFmtId="164" fontId="0" fillId="0" borderId="0" xfId="1" applyNumberFormat="1" applyFont="1" applyBorder="1" applyAlignment="1">
      <alignment horizontal="left"/>
    </xf>
    <xf numFmtId="0" fontId="4" fillId="0" borderId="3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/>
    </xf>
    <xf numFmtId="164" fontId="0" fillId="0" borderId="16" xfId="1" applyNumberFormat="1" applyFont="1" applyBorder="1" applyAlignment="1">
      <alignment horizontal="left"/>
    </xf>
    <xf numFmtId="164" fontId="3" fillId="0" borderId="16" xfId="1" applyNumberFormat="1" applyFont="1" applyFill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164" fontId="0" fillId="0" borderId="19" xfId="1" applyNumberFormat="1" applyFont="1" applyBorder="1" applyAlignment="1">
      <alignment horizontal="left"/>
    </xf>
    <xf numFmtId="164" fontId="3" fillId="0" borderId="19" xfId="1" applyNumberFormat="1" applyFont="1" applyFill="1" applyBorder="1" applyAlignment="1">
      <alignment horizontal="left" vertical="center"/>
    </xf>
    <xf numFmtId="10" fontId="3" fillId="0" borderId="11" xfId="1" applyNumberFormat="1" applyFont="1" applyFill="1" applyBorder="1" applyAlignment="1">
      <alignment horizontal="right" vertical="center"/>
    </xf>
    <xf numFmtId="10" fontId="3" fillId="0" borderId="0" xfId="1" applyNumberFormat="1" applyFont="1" applyFill="1" applyBorder="1" applyAlignment="1">
      <alignment horizontal="right" vertical="center"/>
    </xf>
    <xf numFmtId="9" fontId="3" fillId="0" borderId="1" xfId="1" applyFont="1" applyBorder="1" applyAlignment="1">
      <alignment horizontal="left" vertical="center"/>
    </xf>
    <xf numFmtId="9" fontId="3" fillId="0" borderId="0" xfId="1" applyFont="1" applyBorder="1" applyAlignment="1">
      <alignment horizontal="left" vertical="center"/>
    </xf>
    <xf numFmtId="9" fontId="3" fillId="0" borderId="16" xfId="1" applyFont="1" applyBorder="1" applyAlignment="1">
      <alignment horizontal="left" vertical="center"/>
    </xf>
    <xf numFmtId="164" fontId="3" fillId="0" borderId="17" xfId="1" applyNumberFormat="1" applyFont="1" applyBorder="1" applyAlignment="1">
      <alignment horizontal="left" vertical="center"/>
    </xf>
    <xf numFmtId="9" fontId="3" fillId="0" borderId="19" xfId="1" applyFont="1" applyBorder="1" applyAlignment="1">
      <alignment horizontal="left" vertical="center"/>
    </xf>
    <xf numFmtId="164" fontId="3" fillId="0" borderId="21" xfId="1" applyNumberFormat="1" applyFont="1" applyBorder="1" applyAlignment="1">
      <alignment horizontal="left" vertical="center"/>
    </xf>
    <xf numFmtId="9" fontId="3" fillId="2" borderId="16" xfId="1" applyFont="1" applyFill="1" applyBorder="1" applyAlignment="1">
      <alignment horizontal="left" vertical="center"/>
    </xf>
    <xf numFmtId="9" fontId="3" fillId="2" borderId="0" xfId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right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10" fontId="3" fillId="2" borderId="0" xfId="1" applyNumberFormat="1" applyFont="1" applyFill="1" applyBorder="1" applyAlignment="1">
      <alignment horizontal="right" vertical="center"/>
    </xf>
    <xf numFmtId="10" fontId="3" fillId="2" borderId="16" xfId="1" applyNumberFormat="1" applyFont="1" applyFill="1" applyBorder="1" applyAlignment="1">
      <alignment horizontal="right" vertical="center"/>
    </xf>
    <xf numFmtId="10" fontId="3" fillId="0" borderId="17" xfId="1" applyNumberFormat="1" applyFont="1" applyFill="1" applyBorder="1" applyAlignment="1">
      <alignment horizontal="right" vertical="center"/>
    </xf>
    <xf numFmtId="10" fontId="3" fillId="0" borderId="19" xfId="1" applyNumberFormat="1" applyFont="1" applyFill="1" applyBorder="1" applyAlignment="1">
      <alignment horizontal="right" vertical="center"/>
    </xf>
    <xf numFmtId="10" fontId="3" fillId="0" borderId="16" xfId="1" applyNumberFormat="1" applyFont="1" applyFill="1" applyBorder="1" applyAlignment="1">
      <alignment horizontal="right" vertical="center"/>
    </xf>
    <xf numFmtId="10" fontId="3" fillId="0" borderId="21" xfId="1" applyNumberFormat="1" applyFont="1" applyFill="1" applyBorder="1" applyAlignment="1">
      <alignment horizontal="right" vertical="center"/>
    </xf>
    <xf numFmtId="10" fontId="3" fillId="2" borderId="19" xfId="1" applyNumberFormat="1" applyFont="1" applyFill="1" applyBorder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right" vertical="center"/>
    </xf>
    <xf numFmtId="164" fontId="3" fillId="0" borderId="13" xfId="0" applyNumberFormat="1" applyFont="1" applyBorder="1" applyAlignment="1">
      <alignment horizontal="right" vertical="center"/>
    </xf>
    <xf numFmtId="164" fontId="3" fillId="0" borderId="14" xfId="1" applyNumberFormat="1" applyFont="1" applyFill="1" applyBorder="1" applyAlignment="1">
      <alignment horizontal="right" vertical="center"/>
    </xf>
    <xf numFmtId="164" fontId="3" fillId="0" borderId="5" xfId="0" applyNumberFormat="1" applyFont="1" applyBorder="1" applyAlignment="1">
      <alignment horizontal="right" vertical="center"/>
    </xf>
    <xf numFmtId="164" fontId="3" fillId="0" borderId="6" xfId="1" applyNumberFormat="1" applyFont="1" applyFill="1" applyBorder="1" applyAlignment="1">
      <alignment horizontal="right" vertical="center"/>
    </xf>
    <xf numFmtId="164" fontId="3" fillId="0" borderId="8" xfId="1" applyNumberFormat="1" applyFont="1" applyFill="1" applyBorder="1" applyAlignment="1">
      <alignment horizontal="right" vertical="center"/>
    </xf>
    <xf numFmtId="164" fontId="3" fillId="0" borderId="10" xfId="0" applyNumberFormat="1" applyFont="1" applyBorder="1" applyAlignment="1">
      <alignment horizontal="right" vertical="center"/>
    </xf>
    <xf numFmtId="164" fontId="3" fillId="0" borderId="11" xfId="1" applyNumberFormat="1" applyFont="1" applyFill="1" applyBorder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164" fontId="3" fillId="0" borderId="0" xfId="1" applyNumberFormat="1" applyFont="1" applyFill="1" applyBorder="1" applyAlignment="1">
      <alignment horizontal="right" vertical="center"/>
    </xf>
    <xf numFmtId="164" fontId="0" fillId="0" borderId="0" xfId="0" applyNumberFormat="1"/>
    <xf numFmtId="0" fontId="3" fillId="0" borderId="22" xfId="0" applyFont="1" applyBorder="1" applyAlignment="1">
      <alignment horizontal="left" vertical="center"/>
    </xf>
    <xf numFmtId="0" fontId="3" fillId="0" borderId="23" xfId="0" applyFont="1" applyBorder="1" applyAlignment="1">
      <alignment horizontal="right" vertical="center"/>
    </xf>
    <xf numFmtId="164" fontId="3" fillId="0" borderId="23" xfId="0" applyNumberFormat="1" applyFont="1" applyBorder="1" applyAlignment="1">
      <alignment horizontal="right" vertical="center"/>
    </xf>
    <xf numFmtId="164" fontId="3" fillId="0" borderId="17" xfId="1" applyNumberFormat="1" applyFont="1" applyFill="1" applyBorder="1" applyAlignment="1">
      <alignment horizontal="right" vertical="center"/>
    </xf>
    <xf numFmtId="164" fontId="3" fillId="0" borderId="19" xfId="0" applyNumberFormat="1" applyFont="1" applyBorder="1" applyAlignment="1">
      <alignment horizontal="right" vertical="center"/>
    </xf>
    <xf numFmtId="9" fontId="0" fillId="0" borderId="0" xfId="0" applyNumberFormat="1"/>
    <xf numFmtId="0" fontId="0" fillId="0" borderId="0" xfId="0" applyAlignment="1">
      <alignment horizontal="center"/>
    </xf>
    <xf numFmtId="164" fontId="3" fillId="0" borderId="16" xfId="0" applyNumberFormat="1" applyFont="1" applyBorder="1" applyAlignment="1">
      <alignment horizontal="right" vertical="center"/>
    </xf>
    <xf numFmtId="164" fontId="3" fillId="0" borderId="21" xfId="1" applyNumberFormat="1" applyFont="1" applyFill="1" applyBorder="1" applyAlignment="1">
      <alignment horizontal="right" vertical="center"/>
    </xf>
    <xf numFmtId="164" fontId="3" fillId="0" borderId="6" xfId="0" applyNumberFormat="1" applyFont="1" applyBorder="1" applyAlignment="1">
      <alignment horizontal="right" vertical="center"/>
    </xf>
    <xf numFmtId="164" fontId="3" fillId="0" borderId="8" xfId="0" applyNumberFormat="1" applyFont="1" applyBorder="1" applyAlignment="1">
      <alignment horizontal="right" vertical="center"/>
    </xf>
    <xf numFmtId="164" fontId="3" fillId="0" borderId="11" xfId="0" applyNumberFormat="1" applyFont="1" applyBorder="1" applyAlignment="1">
      <alignment horizontal="right" vertical="center"/>
    </xf>
    <xf numFmtId="0" fontId="5" fillId="0" borderId="0" xfId="0" applyFont="1"/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09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Monto_Solicitado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Monto_Solicitado!$C$3</c:f>
              <c:strCache>
                <c:ptCount val="1"/>
                <c:pt idx="0">
                  <c:v>CLIENTES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Monto_Solicitado!$B$4:$B$13</c:f>
              <c:strCache>
                <c:ptCount val="10"/>
                <c:pt idx="0">
                  <c:v>00 1500 - 3000</c:v>
                </c:pt>
                <c:pt idx="1">
                  <c:v>01 3000 - 5000</c:v>
                </c:pt>
                <c:pt idx="2">
                  <c:v>02 5000 - 6000</c:v>
                </c:pt>
                <c:pt idx="3">
                  <c:v>03 6000 - 7000</c:v>
                </c:pt>
                <c:pt idx="4">
                  <c:v>04 7000 - 8000</c:v>
                </c:pt>
                <c:pt idx="5">
                  <c:v>05 8000 - 9000</c:v>
                </c:pt>
                <c:pt idx="6">
                  <c:v>06 9000 - 10000</c:v>
                </c:pt>
                <c:pt idx="7">
                  <c:v>07 10000 - 15000</c:v>
                </c:pt>
                <c:pt idx="8">
                  <c:v>08 15000 - 20000</c:v>
                </c:pt>
                <c:pt idx="9">
                  <c:v>09 20000 - MAS</c:v>
                </c:pt>
              </c:strCache>
            </c:strRef>
          </c:cat>
          <c:val>
            <c:numRef>
              <c:f>Monto_Solicitado!$C$4:$C$13</c:f>
              <c:numCache>
                <c:formatCode>General</c:formatCode>
                <c:ptCount val="10"/>
                <c:pt idx="0">
                  <c:v>124</c:v>
                </c:pt>
                <c:pt idx="1">
                  <c:v>446</c:v>
                </c:pt>
                <c:pt idx="2">
                  <c:v>2048</c:v>
                </c:pt>
                <c:pt idx="3">
                  <c:v>417</c:v>
                </c:pt>
                <c:pt idx="4">
                  <c:v>580</c:v>
                </c:pt>
                <c:pt idx="5">
                  <c:v>401</c:v>
                </c:pt>
                <c:pt idx="6">
                  <c:v>841</c:v>
                </c:pt>
                <c:pt idx="7">
                  <c:v>1524</c:v>
                </c:pt>
                <c:pt idx="8">
                  <c:v>274</c:v>
                </c:pt>
                <c:pt idx="9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FD-413B-9F69-60C263FBB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4250319"/>
        <c:axId val="324251151"/>
      </c:barChart>
      <c:lineChart>
        <c:grouping val="standard"/>
        <c:varyColors val="0"/>
        <c:ser>
          <c:idx val="1"/>
          <c:order val="1"/>
          <c:tx>
            <c:strRef>
              <c:f>Monto_Solicitado!$F$3</c:f>
              <c:strCache>
                <c:ptCount val="1"/>
                <c:pt idx="0">
                  <c:v>PORCENTAJE_BADS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Monto_Solicitado!$B$4:$B$13</c:f>
              <c:strCache>
                <c:ptCount val="10"/>
                <c:pt idx="0">
                  <c:v>00 1500 - 3000</c:v>
                </c:pt>
                <c:pt idx="1">
                  <c:v>01 3000 - 5000</c:v>
                </c:pt>
                <c:pt idx="2">
                  <c:v>02 5000 - 6000</c:v>
                </c:pt>
                <c:pt idx="3">
                  <c:v>03 6000 - 7000</c:v>
                </c:pt>
                <c:pt idx="4">
                  <c:v>04 7000 - 8000</c:v>
                </c:pt>
                <c:pt idx="5">
                  <c:v>05 8000 - 9000</c:v>
                </c:pt>
                <c:pt idx="6">
                  <c:v>06 9000 - 10000</c:v>
                </c:pt>
                <c:pt idx="7">
                  <c:v>07 10000 - 15000</c:v>
                </c:pt>
                <c:pt idx="8">
                  <c:v>08 15000 - 20000</c:v>
                </c:pt>
                <c:pt idx="9">
                  <c:v>09 20000 - MAS</c:v>
                </c:pt>
              </c:strCache>
            </c:strRef>
          </c:cat>
          <c:val>
            <c:numRef>
              <c:f>Monto_Solicitado!$F$4:$F$13</c:f>
              <c:numCache>
                <c:formatCode>0.0%</c:formatCode>
                <c:ptCount val="10"/>
                <c:pt idx="0">
                  <c:v>2.4193548400000001E-2</c:v>
                </c:pt>
                <c:pt idx="1">
                  <c:v>4.48430493E-2</c:v>
                </c:pt>
                <c:pt idx="2">
                  <c:v>5.9082031299999997E-2</c:v>
                </c:pt>
                <c:pt idx="3">
                  <c:v>4.31654676E-2</c:v>
                </c:pt>
                <c:pt idx="4">
                  <c:v>6.0344827599999998E-2</c:v>
                </c:pt>
                <c:pt idx="5">
                  <c:v>7.2319201999999999E-2</c:v>
                </c:pt>
                <c:pt idx="6">
                  <c:v>7.3721759799999995E-2</c:v>
                </c:pt>
                <c:pt idx="7">
                  <c:v>6.0367454100000002E-2</c:v>
                </c:pt>
                <c:pt idx="8">
                  <c:v>5.4744525500000002E-2</c:v>
                </c:pt>
                <c:pt idx="9">
                  <c:v>5.4307116099999997E-2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FD-413B-9F69-60C263FBB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663263"/>
        <c:axId val="437259119"/>
      </c:lineChart>
      <c:catAx>
        <c:axId val="32425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4251151"/>
        <c:crosses val="autoZero"/>
        <c:auto val="1"/>
        <c:lblAlgn val="ctr"/>
        <c:lblOffset val="100"/>
        <c:noMultiLvlLbl val="0"/>
      </c:catAx>
      <c:valAx>
        <c:axId val="32425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4250319"/>
        <c:crosses val="autoZero"/>
        <c:crossBetween val="between"/>
      </c:valAx>
      <c:valAx>
        <c:axId val="437259119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0663263"/>
        <c:crosses val="max"/>
        <c:crossBetween val="between"/>
      </c:valAx>
      <c:catAx>
        <c:axId val="10906632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72591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aseline="0"/>
              <a:t>Nivel Estudios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Nivel_Estudios!$B$3</c:f>
              <c:strCache>
                <c:ptCount val="1"/>
                <c:pt idx="0">
                  <c:v>CLIENTES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Nivel_Estudios!$A$21:$A$24</c:f>
              <c:strCache>
                <c:ptCount val="4"/>
                <c:pt idx="0">
                  <c:v>Primaria</c:v>
                </c:pt>
                <c:pt idx="1">
                  <c:v>Secundaria</c:v>
                </c:pt>
                <c:pt idx="2">
                  <c:v>Preparatoria</c:v>
                </c:pt>
                <c:pt idx="3">
                  <c:v>Lic o Mas</c:v>
                </c:pt>
              </c:strCache>
            </c:strRef>
          </c:cat>
          <c:val>
            <c:numRef>
              <c:f>Nivel_Estudios!$B$21:$B$24</c:f>
              <c:numCache>
                <c:formatCode>General</c:formatCode>
                <c:ptCount val="4"/>
                <c:pt idx="0">
                  <c:v>709</c:v>
                </c:pt>
                <c:pt idx="1">
                  <c:v>2143</c:v>
                </c:pt>
                <c:pt idx="2">
                  <c:v>3613</c:v>
                </c:pt>
                <c:pt idx="3">
                  <c:v>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F-420C-B81C-78AA7491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0351343"/>
        <c:axId val="1200354255"/>
      </c:barChart>
      <c:lineChart>
        <c:grouping val="standard"/>
        <c:varyColors val="0"/>
        <c:ser>
          <c:idx val="1"/>
          <c:order val="1"/>
          <c:tx>
            <c:strRef>
              <c:f>Nivel_Estudios!$E$3</c:f>
              <c:strCache>
                <c:ptCount val="1"/>
                <c:pt idx="0">
                  <c:v>PORCENTAJE_BADS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Nivel_Estudios!$A$21:$A$24</c:f>
              <c:strCache>
                <c:ptCount val="4"/>
                <c:pt idx="0">
                  <c:v>Primaria</c:v>
                </c:pt>
                <c:pt idx="1">
                  <c:v>Secundaria</c:v>
                </c:pt>
                <c:pt idx="2">
                  <c:v>Preparatoria</c:v>
                </c:pt>
                <c:pt idx="3">
                  <c:v>Lic o Mas</c:v>
                </c:pt>
              </c:strCache>
            </c:strRef>
          </c:cat>
          <c:val>
            <c:numRef>
              <c:f>Nivel_Estudios!$E$21:$E$24</c:f>
              <c:numCache>
                <c:formatCode>0.0%</c:formatCode>
                <c:ptCount val="4"/>
                <c:pt idx="0">
                  <c:v>5.3596615E-2</c:v>
                </c:pt>
                <c:pt idx="1">
                  <c:v>5.5529631400000001E-2</c:v>
                </c:pt>
                <c:pt idx="2">
                  <c:v>6.0891226100000001E-2</c:v>
                </c:pt>
                <c:pt idx="3">
                  <c:v>6.4917127099999999E-2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5F-420C-B81C-78AA7491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291999"/>
        <c:axId val="577799055"/>
      </c:lineChart>
      <c:catAx>
        <c:axId val="120035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0354255"/>
        <c:crosses val="autoZero"/>
        <c:auto val="1"/>
        <c:lblAlgn val="ctr"/>
        <c:lblOffset val="100"/>
        <c:noMultiLvlLbl val="0"/>
      </c:catAx>
      <c:valAx>
        <c:axId val="120035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0351343"/>
        <c:crosses val="autoZero"/>
        <c:crossBetween val="between"/>
      </c:valAx>
      <c:valAx>
        <c:axId val="577799055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79291999"/>
        <c:crosses val="max"/>
        <c:crossBetween val="between"/>
      </c:valAx>
      <c:catAx>
        <c:axId val="12792919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77990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MUNICIPIO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Municipio!$C$2</c:f>
              <c:strCache>
                <c:ptCount val="1"/>
                <c:pt idx="0">
                  <c:v>CLIENTES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Municipio!$B$3:$B$61</c:f>
              <c:strCache>
                <c:ptCount val="59"/>
                <c:pt idx="0">
                  <c:v>Amecameca</c:v>
                </c:pt>
                <c:pt idx="1">
                  <c:v>Atlautla</c:v>
                </c:pt>
                <c:pt idx="2">
                  <c:v>Azcapotzalco</c:v>
                </c:pt>
                <c:pt idx="3">
                  <c:v>Chiconcuac</c:v>
                </c:pt>
                <c:pt idx="4">
                  <c:v>Coacalco de Berrioz</c:v>
                </c:pt>
                <c:pt idx="5">
                  <c:v>Cocotitlan</c:v>
                </c:pt>
                <c:pt idx="6">
                  <c:v>Huehuetoca</c:v>
                </c:pt>
                <c:pt idx="7">
                  <c:v>Hueypoxtla</c:v>
                </c:pt>
                <c:pt idx="8">
                  <c:v>Huixquilucan</c:v>
                </c:pt>
                <c:pt idx="9">
                  <c:v>Jaltenco</c:v>
                </c:pt>
                <c:pt idx="10">
                  <c:v>Jilotzingo</c:v>
                </c:pt>
                <c:pt idx="11">
                  <c:v>La Magdalena Contre</c:v>
                </c:pt>
                <c:pt idx="12">
                  <c:v>Miguel Hidalgo</c:v>
                </c:pt>
                <c:pt idx="13">
                  <c:v>Milpa Alta</c:v>
                </c:pt>
                <c:pt idx="14">
                  <c:v>Naucalpan de Juarez</c:v>
                </c:pt>
                <c:pt idx="15">
                  <c:v>Nicolas Romero</c:v>
                </c:pt>
                <c:pt idx="16">
                  <c:v>Papalotla</c:v>
                </c:pt>
                <c:pt idx="17">
                  <c:v>Teoloyucan</c:v>
                </c:pt>
                <c:pt idx="18">
                  <c:v>Teotihuacan</c:v>
                </c:pt>
                <c:pt idx="19">
                  <c:v>Texcoco</c:v>
                </c:pt>
                <c:pt idx="20">
                  <c:v>Tezoyuca</c:v>
                </c:pt>
                <c:pt idx="21">
                  <c:v>Tlalmanalco</c:v>
                </c:pt>
                <c:pt idx="22">
                  <c:v>Tonanitla</c:v>
                </c:pt>
                <c:pt idx="23">
                  <c:v>Atizapan de Zaragoza</c:v>
                </c:pt>
                <c:pt idx="24">
                  <c:v>Tultepec</c:v>
                </c:pt>
                <c:pt idx="25">
                  <c:v>Cuautitlan Izcalli</c:v>
                </c:pt>
                <c:pt idx="26">
                  <c:v>Tepotzotlan</c:v>
                </c:pt>
                <c:pt idx="27">
                  <c:v>Chimalhuacan</c:v>
                </c:pt>
                <c:pt idx="28">
                  <c:v>Acolman</c:v>
                </c:pt>
                <c:pt idx="29">
                  <c:v>Coyoacan</c:v>
                </c:pt>
                <c:pt idx="30">
                  <c:v>CHICOLOAPAN</c:v>
                </c:pt>
                <c:pt idx="31">
                  <c:v>Iztacalco</c:v>
                </c:pt>
                <c:pt idx="32">
                  <c:v>Tlalpan</c:v>
                </c:pt>
                <c:pt idx="33">
                  <c:v>Nezahualcoyotl</c:v>
                </c:pt>
                <c:pt idx="34">
                  <c:v>Iztapalapa</c:v>
                </c:pt>
                <c:pt idx="35">
                  <c:v>Tlahuac</c:v>
                </c:pt>
                <c:pt idx="36">
                  <c:v>Tultitlan</c:v>
                </c:pt>
                <c:pt idx="37">
                  <c:v>Cuautitlan</c:v>
                </c:pt>
                <c:pt idx="38">
                  <c:v>La Paz</c:v>
                </c:pt>
                <c:pt idx="39">
                  <c:v>Tlalnepantla de Baz</c:v>
                </c:pt>
                <c:pt idx="40">
                  <c:v>Atizapan de Zaragoz</c:v>
                </c:pt>
                <c:pt idx="41">
                  <c:v>Valle de Chalco Solidarid</c:v>
                </c:pt>
                <c:pt idx="42">
                  <c:v>Venustiano Carranza</c:v>
                </c:pt>
                <c:pt idx="43">
                  <c:v>Ecatepec de Morelos</c:v>
                </c:pt>
                <c:pt idx="44">
                  <c:v>Valle de Chalco Sol</c:v>
                </c:pt>
                <c:pt idx="45">
                  <c:v>Xochimilco</c:v>
                </c:pt>
                <c:pt idx="46">
                  <c:v>La Magdalena Contreras</c:v>
                </c:pt>
                <c:pt idx="47">
                  <c:v>Gustavo A Madero</c:v>
                </c:pt>
                <c:pt idx="48">
                  <c:v>Ixtapaluca</c:v>
                </c:pt>
                <c:pt idx="49">
                  <c:v>Coyotepec</c:v>
                </c:pt>
                <c:pt idx="50">
                  <c:v>Alvaro Obregon</c:v>
                </c:pt>
                <c:pt idx="51">
                  <c:v>Tecamac</c:v>
                </c:pt>
                <c:pt idx="52">
                  <c:v>Chalco</c:v>
                </c:pt>
                <c:pt idx="53">
                  <c:v>Cuauhtemoc</c:v>
                </c:pt>
                <c:pt idx="54">
                  <c:v>Coacalco de Berriozabal</c:v>
                </c:pt>
                <c:pt idx="55">
                  <c:v>Melchor Ocampo</c:v>
                </c:pt>
                <c:pt idx="56">
                  <c:v>Benito Juarez</c:v>
                </c:pt>
                <c:pt idx="57">
                  <c:v>Atenco</c:v>
                </c:pt>
                <c:pt idx="58">
                  <c:v>Nextlalpan</c:v>
                </c:pt>
              </c:strCache>
            </c:strRef>
          </c:cat>
          <c:val>
            <c:numRef>
              <c:f>Municipio!$C$3:$C$61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22</c:v>
                </c:pt>
                <c:pt idx="3">
                  <c:v>1</c:v>
                </c:pt>
                <c:pt idx="4">
                  <c:v>16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2">
                  <c:v>6</c:v>
                </c:pt>
                <c:pt idx="13">
                  <c:v>13</c:v>
                </c:pt>
                <c:pt idx="14">
                  <c:v>20</c:v>
                </c:pt>
                <c:pt idx="15">
                  <c:v>16</c:v>
                </c:pt>
                <c:pt idx="16">
                  <c:v>1</c:v>
                </c:pt>
                <c:pt idx="17">
                  <c:v>29</c:v>
                </c:pt>
                <c:pt idx="18">
                  <c:v>1</c:v>
                </c:pt>
                <c:pt idx="19">
                  <c:v>41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61</c:v>
                </c:pt>
                <c:pt idx="24">
                  <c:v>46</c:v>
                </c:pt>
                <c:pt idx="25">
                  <c:v>513</c:v>
                </c:pt>
                <c:pt idx="26">
                  <c:v>114</c:v>
                </c:pt>
                <c:pt idx="27">
                  <c:v>404</c:v>
                </c:pt>
                <c:pt idx="28">
                  <c:v>26</c:v>
                </c:pt>
                <c:pt idx="29">
                  <c:v>286</c:v>
                </c:pt>
                <c:pt idx="30">
                  <c:v>417</c:v>
                </c:pt>
                <c:pt idx="31">
                  <c:v>42</c:v>
                </c:pt>
                <c:pt idx="32">
                  <c:v>84</c:v>
                </c:pt>
                <c:pt idx="33">
                  <c:v>795</c:v>
                </c:pt>
                <c:pt idx="34">
                  <c:v>926</c:v>
                </c:pt>
                <c:pt idx="35">
                  <c:v>146</c:v>
                </c:pt>
                <c:pt idx="36">
                  <c:v>382</c:v>
                </c:pt>
                <c:pt idx="37">
                  <c:v>59</c:v>
                </c:pt>
                <c:pt idx="38">
                  <c:v>162</c:v>
                </c:pt>
                <c:pt idx="39">
                  <c:v>256</c:v>
                </c:pt>
                <c:pt idx="40">
                  <c:v>14</c:v>
                </c:pt>
                <c:pt idx="41">
                  <c:v>372</c:v>
                </c:pt>
                <c:pt idx="42">
                  <c:v>39</c:v>
                </c:pt>
                <c:pt idx="43">
                  <c:v>1203</c:v>
                </c:pt>
                <c:pt idx="44">
                  <c:v>64</c:v>
                </c:pt>
                <c:pt idx="45">
                  <c:v>37</c:v>
                </c:pt>
                <c:pt idx="46">
                  <c:v>12</c:v>
                </c:pt>
                <c:pt idx="47">
                  <c:v>101</c:v>
                </c:pt>
                <c:pt idx="48">
                  <c:v>72</c:v>
                </c:pt>
                <c:pt idx="49">
                  <c:v>66</c:v>
                </c:pt>
                <c:pt idx="50">
                  <c:v>9</c:v>
                </c:pt>
                <c:pt idx="51">
                  <c:v>101</c:v>
                </c:pt>
                <c:pt idx="52">
                  <c:v>65</c:v>
                </c:pt>
                <c:pt idx="53">
                  <c:v>14</c:v>
                </c:pt>
                <c:pt idx="54">
                  <c:v>87</c:v>
                </c:pt>
                <c:pt idx="55">
                  <c:v>12</c:v>
                </c:pt>
                <c:pt idx="56">
                  <c:v>8</c:v>
                </c:pt>
                <c:pt idx="57">
                  <c:v>3</c:v>
                </c:pt>
                <c:pt idx="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8-4A44-B592-6E81CD646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1946831"/>
        <c:axId val="1081947663"/>
      </c:barChart>
      <c:lineChart>
        <c:grouping val="standard"/>
        <c:varyColors val="0"/>
        <c:ser>
          <c:idx val="1"/>
          <c:order val="1"/>
          <c:tx>
            <c:strRef>
              <c:f>Municipio!$F$2</c:f>
              <c:strCache>
                <c:ptCount val="1"/>
                <c:pt idx="0">
                  <c:v>PORCENTAJE_BADS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Municipio!$B$3:$B$61</c:f>
              <c:strCache>
                <c:ptCount val="59"/>
                <c:pt idx="0">
                  <c:v>Amecameca</c:v>
                </c:pt>
                <c:pt idx="1">
                  <c:v>Atlautla</c:v>
                </c:pt>
                <c:pt idx="2">
                  <c:v>Azcapotzalco</c:v>
                </c:pt>
                <c:pt idx="3">
                  <c:v>Chiconcuac</c:v>
                </c:pt>
                <c:pt idx="4">
                  <c:v>Coacalco de Berrioz</c:v>
                </c:pt>
                <c:pt idx="5">
                  <c:v>Cocotitlan</c:v>
                </c:pt>
                <c:pt idx="6">
                  <c:v>Huehuetoca</c:v>
                </c:pt>
                <c:pt idx="7">
                  <c:v>Hueypoxtla</c:v>
                </c:pt>
                <c:pt idx="8">
                  <c:v>Huixquilucan</c:v>
                </c:pt>
                <c:pt idx="9">
                  <c:v>Jaltenco</c:v>
                </c:pt>
                <c:pt idx="10">
                  <c:v>Jilotzingo</c:v>
                </c:pt>
                <c:pt idx="11">
                  <c:v>La Magdalena Contre</c:v>
                </c:pt>
                <c:pt idx="12">
                  <c:v>Miguel Hidalgo</c:v>
                </c:pt>
                <c:pt idx="13">
                  <c:v>Milpa Alta</c:v>
                </c:pt>
                <c:pt idx="14">
                  <c:v>Naucalpan de Juarez</c:v>
                </c:pt>
                <c:pt idx="15">
                  <c:v>Nicolas Romero</c:v>
                </c:pt>
                <c:pt idx="16">
                  <c:v>Papalotla</c:v>
                </c:pt>
                <c:pt idx="17">
                  <c:v>Teoloyucan</c:v>
                </c:pt>
                <c:pt idx="18">
                  <c:v>Teotihuacan</c:v>
                </c:pt>
                <c:pt idx="19">
                  <c:v>Texcoco</c:v>
                </c:pt>
                <c:pt idx="20">
                  <c:v>Tezoyuca</c:v>
                </c:pt>
                <c:pt idx="21">
                  <c:v>Tlalmanalco</c:v>
                </c:pt>
                <c:pt idx="22">
                  <c:v>Tonanitla</c:v>
                </c:pt>
                <c:pt idx="23">
                  <c:v>Atizapan de Zaragoza</c:v>
                </c:pt>
                <c:pt idx="24">
                  <c:v>Tultepec</c:v>
                </c:pt>
                <c:pt idx="25">
                  <c:v>Cuautitlan Izcalli</c:v>
                </c:pt>
                <c:pt idx="26">
                  <c:v>Tepotzotlan</c:v>
                </c:pt>
                <c:pt idx="27">
                  <c:v>Chimalhuacan</c:v>
                </c:pt>
                <c:pt idx="28">
                  <c:v>Acolman</c:v>
                </c:pt>
                <c:pt idx="29">
                  <c:v>Coyoacan</c:v>
                </c:pt>
                <c:pt idx="30">
                  <c:v>CHICOLOAPAN</c:v>
                </c:pt>
                <c:pt idx="31">
                  <c:v>Iztacalco</c:v>
                </c:pt>
                <c:pt idx="32">
                  <c:v>Tlalpan</c:v>
                </c:pt>
                <c:pt idx="33">
                  <c:v>Nezahualcoyotl</c:v>
                </c:pt>
                <c:pt idx="34">
                  <c:v>Iztapalapa</c:v>
                </c:pt>
                <c:pt idx="35">
                  <c:v>Tlahuac</c:v>
                </c:pt>
                <c:pt idx="36">
                  <c:v>Tultitlan</c:v>
                </c:pt>
                <c:pt idx="37">
                  <c:v>Cuautitlan</c:v>
                </c:pt>
                <c:pt idx="38">
                  <c:v>La Paz</c:v>
                </c:pt>
                <c:pt idx="39">
                  <c:v>Tlalnepantla de Baz</c:v>
                </c:pt>
                <c:pt idx="40">
                  <c:v>Atizapan de Zaragoz</c:v>
                </c:pt>
                <c:pt idx="41">
                  <c:v>Valle de Chalco Solidarid</c:v>
                </c:pt>
                <c:pt idx="42">
                  <c:v>Venustiano Carranza</c:v>
                </c:pt>
                <c:pt idx="43">
                  <c:v>Ecatepec de Morelos</c:v>
                </c:pt>
                <c:pt idx="44">
                  <c:v>Valle de Chalco Sol</c:v>
                </c:pt>
                <c:pt idx="45">
                  <c:v>Xochimilco</c:v>
                </c:pt>
                <c:pt idx="46">
                  <c:v>La Magdalena Contreras</c:v>
                </c:pt>
                <c:pt idx="47">
                  <c:v>Gustavo A Madero</c:v>
                </c:pt>
                <c:pt idx="48">
                  <c:v>Ixtapaluca</c:v>
                </c:pt>
                <c:pt idx="49">
                  <c:v>Coyotepec</c:v>
                </c:pt>
                <c:pt idx="50">
                  <c:v>Alvaro Obregon</c:v>
                </c:pt>
                <c:pt idx="51">
                  <c:v>Tecamac</c:v>
                </c:pt>
                <c:pt idx="52">
                  <c:v>Chalco</c:v>
                </c:pt>
                <c:pt idx="53">
                  <c:v>Cuauhtemoc</c:v>
                </c:pt>
                <c:pt idx="54">
                  <c:v>Coacalco de Berriozabal</c:v>
                </c:pt>
                <c:pt idx="55">
                  <c:v>Melchor Ocampo</c:v>
                </c:pt>
                <c:pt idx="56">
                  <c:v>Benito Juarez</c:v>
                </c:pt>
                <c:pt idx="57">
                  <c:v>Atenco</c:v>
                </c:pt>
                <c:pt idx="58">
                  <c:v>Nextlalpan</c:v>
                </c:pt>
              </c:strCache>
            </c:strRef>
          </c:cat>
          <c:val>
            <c:numRef>
              <c:f>Municipio!$F$3:$F$61</c:f>
              <c:numCache>
                <c:formatCode>0.0%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1.6393442599999999E-2</c:v>
                </c:pt>
                <c:pt idx="24">
                  <c:v>2.1739130400000001E-2</c:v>
                </c:pt>
                <c:pt idx="25">
                  <c:v>2.5341130600000001E-2</c:v>
                </c:pt>
                <c:pt idx="26">
                  <c:v>2.6315789499999999E-2</c:v>
                </c:pt>
                <c:pt idx="27">
                  <c:v>3.2178217799999999E-2</c:v>
                </c:pt>
                <c:pt idx="28">
                  <c:v>3.8461538500000003E-2</c:v>
                </c:pt>
                <c:pt idx="29">
                  <c:v>3.8461538500000003E-2</c:v>
                </c:pt>
                <c:pt idx="30">
                  <c:v>4.31654676E-2</c:v>
                </c:pt>
                <c:pt idx="31">
                  <c:v>4.7619047599999999E-2</c:v>
                </c:pt>
                <c:pt idx="32">
                  <c:v>4.7619047599999999E-2</c:v>
                </c:pt>
                <c:pt idx="33">
                  <c:v>5.1572327000000001E-2</c:v>
                </c:pt>
                <c:pt idx="34">
                  <c:v>5.2915766699999998E-2</c:v>
                </c:pt>
                <c:pt idx="35">
                  <c:v>6.1643835600000002E-2</c:v>
                </c:pt>
                <c:pt idx="36">
                  <c:v>6.5445026200000006E-2</c:v>
                </c:pt>
                <c:pt idx="37">
                  <c:v>6.7796610199999996E-2</c:v>
                </c:pt>
                <c:pt idx="38">
                  <c:v>6.7901234599999999E-2</c:v>
                </c:pt>
                <c:pt idx="39">
                  <c:v>7.03125E-2</c:v>
                </c:pt>
                <c:pt idx="40">
                  <c:v>7.1428571400000002E-2</c:v>
                </c:pt>
                <c:pt idx="41">
                  <c:v>7.2580645200000002E-2</c:v>
                </c:pt>
                <c:pt idx="42">
                  <c:v>7.6923076899999998E-2</c:v>
                </c:pt>
                <c:pt idx="43">
                  <c:v>7.7306733200000005E-2</c:v>
                </c:pt>
                <c:pt idx="44">
                  <c:v>7.8125E-2</c:v>
                </c:pt>
                <c:pt idx="45">
                  <c:v>8.1081081099999994E-2</c:v>
                </c:pt>
                <c:pt idx="46">
                  <c:v>8.3333333300000006E-2</c:v>
                </c:pt>
                <c:pt idx="47">
                  <c:v>8.9108910900000005E-2</c:v>
                </c:pt>
                <c:pt idx="48">
                  <c:v>9.72222222E-2</c:v>
                </c:pt>
                <c:pt idx="49">
                  <c:v>0.1060606061</c:v>
                </c:pt>
                <c:pt idx="50">
                  <c:v>0.11111111110000001</c:v>
                </c:pt>
                <c:pt idx="51">
                  <c:v>0.1188118812</c:v>
                </c:pt>
                <c:pt idx="52">
                  <c:v>0.13846153850000001</c:v>
                </c:pt>
                <c:pt idx="53">
                  <c:v>0.14285714290000001</c:v>
                </c:pt>
                <c:pt idx="54">
                  <c:v>0.16091954019999999</c:v>
                </c:pt>
                <c:pt idx="55">
                  <c:v>0.16666666669999999</c:v>
                </c:pt>
                <c:pt idx="56">
                  <c:v>0.25</c:v>
                </c:pt>
                <c:pt idx="57">
                  <c:v>0.33333333329999998</c:v>
                </c:pt>
                <c:pt idx="5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B8-4A44-B592-6E81CD646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573663"/>
        <c:axId val="1108572831"/>
      </c:lineChart>
      <c:catAx>
        <c:axId val="108194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1947663"/>
        <c:crosses val="autoZero"/>
        <c:auto val="1"/>
        <c:lblAlgn val="ctr"/>
        <c:lblOffset val="100"/>
        <c:noMultiLvlLbl val="0"/>
      </c:catAx>
      <c:valAx>
        <c:axId val="108194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1946831"/>
        <c:crosses val="autoZero"/>
        <c:crossBetween val="between"/>
      </c:valAx>
      <c:valAx>
        <c:axId val="1108572831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8573663"/>
        <c:crosses val="max"/>
        <c:crossBetween val="between"/>
      </c:valAx>
      <c:catAx>
        <c:axId val="11085736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8572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MUNICIPIO</a:t>
            </a:r>
          </a:p>
          <a:p>
            <a:pPr>
              <a:defRPr/>
            </a:pP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Municipio!$C$71</c:f>
              <c:strCache>
                <c:ptCount val="1"/>
                <c:pt idx="0">
                  <c:v>CLIENTES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Municipio!$B$72:$B$74</c:f>
              <c:strCache>
                <c:ptCount val="3"/>
                <c:pt idx="0">
                  <c:v>01</c:v>
                </c:pt>
                <c:pt idx="1">
                  <c:v>02</c:v>
                </c:pt>
                <c:pt idx="2">
                  <c:v>03</c:v>
                </c:pt>
              </c:strCache>
            </c:strRef>
          </c:cat>
          <c:val>
            <c:numRef>
              <c:f>Municipio!$C$72:$C$74</c:f>
              <c:numCache>
                <c:formatCode>General</c:formatCode>
                <c:ptCount val="3"/>
                <c:pt idx="0">
                  <c:v>1328</c:v>
                </c:pt>
                <c:pt idx="1">
                  <c:v>5423</c:v>
                </c:pt>
                <c:pt idx="2">
                  <c:v>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1-413C-9D1F-536B9047D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5205855"/>
        <c:axId val="1105202111"/>
      </c:barChart>
      <c:lineChart>
        <c:grouping val="standard"/>
        <c:varyColors val="0"/>
        <c:ser>
          <c:idx val="1"/>
          <c:order val="1"/>
          <c:tx>
            <c:strRef>
              <c:f>Municipio!$F$71</c:f>
              <c:strCache>
                <c:ptCount val="1"/>
                <c:pt idx="0">
                  <c:v>PORCENTAJE_BADS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Municipio!$B$72:$B$74</c:f>
              <c:strCache>
                <c:ptCount val="3"/>
                <c:pt idx="0">
                  <c:v>01</c:v>
                </c:pt>
                <c:pt idx="1">
                  <c:v>02</c:v>
                </c:pt>
                <c:pt idx="2">
                  <c:v>03</c:v>
                </c:pt>
              </c:strCache>
            </c:strRef>
          </c:cat>
          <c:val>
            <c:numRef>
              <c:f>Municipio!$F$72:$F$74</c:f>
              <c:numCache>
                <c:formatCode>0.0%</c:formatCode>
                <c:ptCount val="3"/>
                <c:pt idx="0">
                  <c:v>2.3343373493975902E-2</c:v>
                </c:pt>
                <c:pt idx="1">
                  <c:v>6.1773925871288951E-2</c:v>
                </c:pt>
                <c:pt idx="2">
                  <c:v>0.13242009132420091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61-413C-9D1F-536B9047D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568671"/>
        <c:axId val="1108580735"/>
      </c:lineChart>
      <c:catAx>
        <c:axId val="110520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5202111"/>
        <c:crosses val="autoZero"/>
        <c:auto val="1"/>
        <c:lblAlgn val="ctr"/>
        <c:lblOffset val="100"/>
        <c:noMultiLvlLbl val="0"/>
      </c:catAx>
      <c:valAx>
        <c:axId val="110520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5205855"/>
        <c:crosses val="autoZero"/>
        <c:crossBetween val="between"/>
      </c:valAx>
      <c:valAx>
        <c:axId val="1108580735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8568671"/>
        <c:crosses val="max"/>
        <c:crossBetween val="between"/>
      </c:valAx>
      <c:catAx>
        <c:axId val="11085686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85807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Puesto Solicitante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Puesto_Solicitante!$C$2</c:f>
              <c:strCache>
                <c:ptCount val="1"/>
                <c:pt idx="0">
                  <c:v>CLIENTES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Puesto_Solicitante!$B$3:$B$24</c:f>
              <c:strCache>
                <c:ptCount val="22"/>
                <c:pt idx="0">
                  <c:v>Vigilancia</c:v>
                </c:pt>
                <c:pt idx="1">
                  <c:v>Operador</c:v>
                </c:pt>
                <c:pt idx="2">
                  <c:v>Caja</c:v>
                </c:pt>
                <c:pt idx="3">
                  <c:v>Asistente</c:v>
                </c:pt>
                <c:pt idx="4">
                  <c:v>Ventas</c:v>
                </c:pt>
                <c:pt idx="5">
                  <c:v>Analista</c:v>
                </c:pt>
                <c:pt idx="6">
                  <c:v>Auxiliar</c:v>
                </c:pt>
                <c:pt idx="7">
                  <c:v>Ayudante</c:v>
                </c:pt>
                <c:pt idx="8">
                  <c:v>Coordinador</c:v>
                </c:pt>
                <c:pt idx="9">
                  <c:v>Supervisor</c:v>
                </c:pt>
                <c:pt idx="10">
                  <c:v>Encargado</c:v>
                </c:pt>
                <c:pt idx="11">
                  <c:v>Gerente</c:v>
                </c:pt>
                <c:pt idx="12">
                  <c:v>Jefe</c:v>
                </c:pt>
                <c:pt idx="13">
                  <c:v>Producción</c:v>
                </c:pt>
                <c:pt idx="14">
                  <c:v>Militar</c:v>
                </c:pt>
                <c:pt idx="15">
                  <c:v>Mntto. y Conservació</c:v>
                </c:pt>
                <c:pt idx="16">
                  <c:v>Otro</c:v>
                </c:pt>
                <c:pt idx="17">
                  <c:v>Contab. / Finanzas /</c:v>
                </c:pt>
                <c:pt idx="18">
                  <c:v>NA</c:v>
                </c:pt>
                <c:pt idx="19">
                  <c:v>Pensionado</c:v>
                </c:pt>
                <c:pt idx="20">
                  <c:v>Director</c:v>
                </c:pt>
                <c:pt idx="21">
                  <c:v>Dueño</c:v>
                </c:pt>
              </c:strCache>
            </c:strRef>
          </c:cat>
          <c:val>
            <c:numRef>
              <c:f>Puesto_Solicitante!$C$3:$C$24</c:f>
              <c:numCache>
                <c:formatCode>General</c:formatCode>
                <c:ptCount val="22"/>
                <c:pt idx="0">
                  <c:v>2</c:v>
                </c:pt>
                <c:pt idx="1">
                  <c:v>143</c:v>
                </c:pt>
                <c:pt idx="2">
                  <c:v>1</c:v>
                </c:pt>
                <c:pt idx="3">
                  <c:v>179</c:v>
                </c:pt>
                <c:pt idx="4">
                  <c:v>54</c:v>
                </c:pt>
                <c:pt idx="5">
                  <c:v>45</c:v>
                </c:pt>
                <c:pt idx="6">
                  <c:v>401</c:v>
                </c:pt>
                <c:pt idx="7">
                  <c:v>348</c:v>
                </c:pt>
                <c:pt idx="8">
                  <c:v>70</c:v>
                </c:pt>
                <c:pt idx="9">
                  <c:v>131</c:v>
                </c:pt>
                <c:pt idx="10">
                  <c:v>133</c:v>
                </c:pt>
                <c:pt idx="11">
                  <c:v>55</c:v>
                </c:pt>
                <c:pt idx="12">
                  <c:v>36</c:v>
                </c:pt>
                <c:pt idx="13">
                  <c:v>10</c:v>
                </c:pt>
                <c:pt idx="14">
                  <c:v>16</c:v>
                </c:pt>
                <c:pt idx="15">
                  <c:v>1</c:v>
                </c:pt>
                <c:pt idx="16">
                  <c:v>1498</c:v>
                </c:pt>
                <c:pt idx="17">
                  <c:v>1</c:v>
                </c:pt>
                <c:pt idx="18">
                  <c:v>110</c:v>
                </c:pt>
                <c:pt idx="19">
                  <c:v>144</c:v>
                </c:pt>
                <c:pt idx="20">
                  <c:v>12</c:v>
                </c:pt>
                <c:pt idx="21">
                  <c:v>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6-4675-BBFE-AA6AEC98C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3449887"/>
        <c:axId val="1823451551"/>
      </c:barChart>
      <c:lineChart>
        <c:grouping val="standard"/>
        <c:varyColors val="0"/>
        <c:ser>
          <c:idx val="1"/>
          <c:order val="1"/>
          <c:tx>
            <c:strRef>
              <c:f>Puesto_Solicitante!$F$2</c:f>
              <c:strCache>
                <c:ptCount val="1"/>
                <c:pt idx="0">
                  <c:v>PORCENTAJE_BADS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Puesto_Solicitante!$B$3:$B$24</c:f>
              <c:strCache>
                <c:ptCount val="22"/>
                <c:pt idx="0">
                  <c:v>Vigilancia</c:v>
                </c:pt>
                <c:pt idx="1">
                  <c:v>Operador</c:v>
                </c:pt>
                <c:pt idx="2">
                  <c:v>Caja</c:v>
                </c:pt>
                <c:pt idx="3">
                  <c:v>Asistente</c:v>
                </c:pt>
                <c:pt idx="4">
                  <c:v>Ventas</c:v>
                </c:pt>
                <c:pt idx="5">
                  <c:v>Analista</c:v>
                </c:pt>
                <c:pt idx="6">
                  <c:v>Auxiliar</c:v>
                </c:pt>
                <c:pt idx="7">
                  <c:v>Ayudante</c:v>
                </c:pt>
                <c:pt idx="8">
                  <c:v>Coordinador</c:v>
                </c:pt>
                <c:pt idx="9">
                  <c:v>Supervisor</c:v>
                </c:pt>
                <c:pt idx="10">
                  <c:v>Encargado</c:v>
                </c:pt>
                <c:pt idx="11">
                  <c:v>Gerente</c:v>
                </c:pt>
                <c:pt idx="12">
                  <c:v>Jefe</c:v>
                </c:pt>
                <c:pt idx="13">
                  <c:v>Producción</c:v>
                </c:pt>
                <c:pt idx="14">
                  <c:v>Militar</c:v>
                </c:pt>
                <c:pt idx="15">
                  <c:v>Mntto. y Conservació</c:v>
                </c:pt>
                <c:pt idx="16">
                  <c:v>Otro</c:v>
                </c:pt>
                <c:pt idx="17">
                  <c:v>Contab. / Finanzas /</c:v>
                </c:pt>
                <c:pt idx="18">
                  <c:v>NA</c:v>
                </c:pt>
                <c:pt idx="19">
                  <c:v>Pensionado</c:v>
                </c:pt>
                <c:pt idx="20">
                  <c:v>Director</c:v>
                </c:pt>
                <c:pt idx="21">
                  <c:v>Dueño</c:v>
                </c:pt>
              </c:strCache>
            </c:strRef>
          </c:cat>
          <c:val>
            <c:numRef>
              <c:f>Puesto_Solicitante!$F$3:$F$24</c:f>
              <c:numCache>
                <c:formatCode>0.0%</c:formatCode>
                <c:ptCount val="22"/>
                <c:pt idx="0">
                  <c:v>0</c:v>
                </c:pt>
                <c:pt idx="1">
                  <c:v>4.1958042000000001E-2</c:v>
                </c:pt>
                <c:pt idx="2">
                  <c:v>0</c:v>
                </c:pt>
                <c:pt idx="3">
                  <c:v>6.1452514E-2</c:v>
                </c:pt>
                <c:pt idx="4">
                  <c:v>5.5555555600000001E-2</c:v>
                </c:pt>
                <c:pt idx="5">
                  <c:v>8.8888888900000004E-2</c:v>
                </c:pt>
                <c:pt idx="6">
                  <c:v>8.2294264300000003E-2</c:v>
                </c:pt>
                <c:pt idx="7">
                  <c:v>5.1724137900000001E-2</c:v>
                </c:pt>
                <c:pt idx="8">
                  <c:v>7.1428571400000002E-2</c:v>
                </c:pt>
                <c:pt idx="9">
                  <c:v>5.3435114499999999E-2</c:v>
                </c:pt>
                <c:pt idx="10">
                  <c:v>5.2631578900000003E-2</c:v>
                </c:pt>
                <c:pt idx="11">
                  <c:v>9.0909090900000003E-2</c:v>
                </c:pt>
                <c:pt idx="12">
                  <c:v>8.3333333300000006E-2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7.0093457900000003E-2</c:v>
                </c:pt>
                <c:pt idx="17">
                  <c:v>0</c:v>
                </c:pt>
                <c:pt idx="18">
                  <c:v>4.5454545499999999E-2</c:v>
                </c:pt>
                <c:pt idx="19">
                  <c:v>1.38888889E-2</c:v>
                </c:pt>
                <c:pt idx="20">
                  <c:v>0</c:v>
                </c:pt>
                <c:pt idx="21">
                  <c:v>5.5277704699999999E-2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36-4675-BBFE-AA6AEC98C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573823"/>
        <c:axId val="1773562591"/>
      </c:lineChart>
      <c:catAx>
        <c:axId val="182344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3451551"/>
        <c:crosses val="autoZero"/>
        <c:auto val="1"/>
        <c:lblAlgn val="ctr"/>
        <c:lblOffset val="100"/>
        <c:noMultiLvlLbl val="0"/>
      </c:catAx>
      <c:valAx>
        <c:axId val="182345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3449887"/>
        <c:crosses val="autoZero"/>
        <c:crossBetween val="between"/>
      </c:valAx>
      <c:valAx>
        <c:axId val="1773562591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3573823"/>
        <c:crosses val="max"/>
        <c:crossBetween val="between"/>
      </c:valAx>
      <c:catAx>
        <c:axId val="17735738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35625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Puesto Solicitante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Puesto_Solicitante!$C$28</c:f>
              <c:strCache>
                <c:ptCount val="1"/>
                <c:pt idx="0">
                  <c:v>CLIENTES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val>
            <c:numRef>
              <c:f>Puesto_Solicitante!$C$29:$C$32</c:f>
              <c:numCache>
                <c:formatCode>General</c:formatCode>
                <c:ptCount val="4"/>
                <c:pt idx="0">
                  <c:v>1173</c:v>
                </c:pt>
                <c:pt idx="1">
                  <c:v>425</c:v>
                </c:pt>
                <c:pt idx="2">
                  <c:v>1636</c:v>
                </c:pt>
                <c:pt idx="3">
                  <c:v>3955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44-44DC-9BCF-237EEA1F6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8127999"/>
        <c:axId val="618130495"/>
      </c:barChart>
      <c:lineChart>
        <c:grouping val="standard"/>
        <c:varyColors val="0"/>
        <c:ser>
          <c:idx val="0"/>
          <c:order val="0"/>
          <c:tx>
            <c:strRef>
              <c:f>Puesto_Solicitante!$B$28</c:f>
              <c:strCache>
                <c:ptCount val="1"/>
                <c:pt idx="0">
                  <c:v>PUESTO_SOLICITANTE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Puesto_Solicitante!$B$29:$B$32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4-44DC-9BCF-237EEA1F6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127999"/>
        <c:axId val="618130495"/>
      </c:lineChart>
      <c:lineChart>
        <c:grouping val="standard"/>
        <c:varyColors val="0"/>
        <c:ser>
          <c:idx val="2"/>
          <c:order val="2"/>
          <c:tx>
            <c:strRef>
              <c:f>Puesto_Solicitante!$F$28</c:f>
              <c:strCache>
                <c:ptCount val="1"/>
                <c:pt idx="0">
                  <c:v>PORCENTAJE_BADS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C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Puesto_Solicitante!$F$29:$F$32</c:f>
              <c:numCache>
                <c:formatCode>0.0%</c:formatCode>
                <c:ptCount val="4"/>
                <c:pt idx="0">
                  <c:v>6.3938618925831206E-2</c:v>
                </c:pt>
                <c:pt idx="1">
                  <c:v>6.3529411764705876E-2</c:v>
                </c:pt>
                <c:pt idx="2">
                  <c:v>6.7237163814180934E-2</c:v>
                </c:pt>
                <c:pt idx="3">
                  <c:v>5.3603034134007584E-2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44-44DC-9BCF-237EEA1F6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715071"/>
        <c:axId val="546719231"/>
      </c:lineChart>
      <c:catAx>
        <c:axId val="618127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8130495"/>
        <c:crosses val="autoZero"/>
        <c:auto val="1"/>
        <c:lblAlgn val="ctr"/>
        <c:lblOffset val="100"/>
        <c:noMultiLvlLbl val="0"/>
      </c:catAx>
      <c:valAx>
        <c:axId val="61813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8127999"/>
        <c:crosses val="autoZero"/>
        <c:crossBetween val="between"/>
      </c:valAx>
      <c:valAx>
        <c:axId val="546719231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6715071"/>
        <c:crosses val="max"/>
        <c:crossBetween val="between"/>
      </c:valAx>
      <c:catAx>
        <c:axId val="546715071"/>
        <c:scaling>
          <c:orientation val="minMax"/>
        </c:scaling>
        <c:delete val="1"/>
        <c:axPos val="b"/>
        <c:majorTickMark val="out"/>
        <c:minorTickMark val="none"/>
        <c:tickLblPos val="nextTo"/>
        <c:crossAx val="5467192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Monto_Solicitado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Monto_Solicitado!$C$3</c:f>
              <c:strCache>
                <c:ptCount val="1"/>
                <c:pt idx="0">
                  <c:v>CLIENTES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Monto_Solicitado!$B$24:$B$26</c:f>
              <c:strCache>
                <c:ptCount val="3"/>
                <c:pt idx="0">
                  <c:v>00 1500 - 5000</c:v>
                </c:pt>
                <c:pt idx="1">
                  <c:v>01 5000 - 8000</c:v>
                </c:pt>
                <c:pt idx="2">
                  <c:v>02 8000 - MAS</c:v>
                </c:pt>
              </c:strCache>
            </c:strRef>
          </c:cat>
          <c:val>
            <c:numRef>
              <c:f>Monto_Solicitado!$C$24:$C$26</c:f>
              <c:numCache>
                <c:formatCode>General</c:formatCode>
                <c:ptCount val="3"/>
                <c:pt idx="0">
                  <c:v>570</c:v>
                </c:pt>
                <c:pt idx="1">
                  <c:v>3045</c:v>
                </c:pt>
                <c:pt idx="2">
                  <c:v>3574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1-4E25-90D6-DC4A0E46F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4250319"/>
        <c:axId val="324251151"/>
      </c:barChart>
      <c:lineChart>
        <c:grouping val="standard"/>
        <c:varyColors val="0"/>
        <c:ser>
          <c:idx val="1"/>
          <c:order val="1"/>
          <c:tx>
            <c:strRef>
              <c:f>Monto_Solicitado!$F$23</c:f>
              <c:strCache>
                <c:ptCount val="1"/>
                <c:pt idx="0">
                  <c:v>PORCENTAJE_BADS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Monto_Solicitado!$B$24:$B$26</c:f>
              <c:strCache>
                <c:ptCount val="3"/>
                <c:pt idx="0">
                  <c:v>00 1500 - 5000</c:v>
                </c:pt>
                <c:pt idx="1">
                  <c:v>01 5000 - 8000</c:v>
                </c:pt>
                <c:pt idx="2">
                  <c:v>02 8000 - MAS</c:v>
                </c:pt>
              </c:strCache>
            </c:strRef>
          </c:cat>
          <c:val>
            <c:numRef>
              <c:f>Monto_Solicitado!$F$24:$F$26</c:f>
              <c:numCache>
                <c:formatCode>0.0%</c:formatCode>
                <c:ptCount val="3"/>
                <c:pt idx="0">
                  <c:v>4.0350877192982457E-2</c:v>
                </c:pt>
                <c:pt idx="1">
                  <c:v>5.7142857142857141E-2</c:v>
                </c:pt>
                <c:pt idx="2">
                  <c:v>6.351426972579742E-2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F1-4E25-90D6-DC4A0E46F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663263"/>
        <c:axId val="437259119"/>
      </c:lineChart>
      <c:catAx>
        <c:axId val="32425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4251151"/>
        <c:crosses val="autoZero"/>
        <c:auto val="1"/>
        <c:lblAlgn val="ctr"/>
        <c:lblOffset val="100"/>
        <c:noMultiLvlLbl val="0"/>
      </c:catAx>
      <c:valAx>
        <c:axId val="32425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4250319"/>
        <c:crosses val="autoZero"/>
        <c:crossBetween val="between"/>
      </c:valAx>
      <c:valAx>
        <c:axId val="437259119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0663263"/>
        <c:crosses val="max"/>
        <c:crossBetween val="between"/>
      </c:valAx>
      <c:catAx>
        <c:axId val="10906632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72591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Edad!$C$2</c:f>
              <c:strCache>
                <c:ptCount val="1"/>
                <c:pt idx="0">
                  <c:v>CLIENTES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Edad!$B$3:$B$23</c:f>
              <c:strCache>
                <c:ptCount val="21"/>
                <c:pt idx="0">
                  <c:v>00 18 - 21</c:v>
                </c:pt>
                <c:pt idx="1">
                  <c:v>01 21 - 23</c:v>
                </c:pt>
                <c:pt idx="2">
                  <c:v>02 23 - 25</c:v>
                </c:pt>
                <c:pt idx="3">
                  <c:v>03 25 - 26</c:v>
                </c:pt>
                <c:pt idx="4">
                  <c:v>04 26 - 28</c:v>
                </c:pt>
                <c:pt idx="5">
                  <c:v>05 28 - 30</c:v>
                </c:pt>
                <c:pt idx="6">
                  <c:v>06 30 - 31</c:v>
                </c:pt>
                <c:pt idx="7">
                  <c:v>07 31 - 33</c:v>
                </c:pt>
                <c:pt idx="8">
                  <c:v>08 33 - 35</c:v>
                </c:pt>
                <c:pt idx="9">
                  <c:v>09 35 - 37</c:v>
                </c:pt>
                <c:pt idx="10">
                  <c:v>10 37 - 39</c:v>
                </c:pt>
                <c:pt idx="11">
                  <c:v>11 39 - 41</c:v>
                </c:pt>
                <c:pt idx="12">
                  <c:v>12 41 - 42</c:v>
                </c:pt>
                <c:pt idx="13">
                  <c:v>13 42 - 45</c:v>
                </c:pt>
                <c:pt idx="14">
                  <c:v>14 45 - 47</c:v>
                </c:pt>
                <c:pt idx="15">
                  <c:v>15 47 - 49</c:v>
                </c:pt>
                <c:pt idx="16">
                  <c:v>16 49 - 52</c:v>
                </c:pt>
                <c:pt idx="17">
                  <c:v>17 52 - 55</c:v>
                </c:pt>
                <c:pt idx="18">
                  <c:v>18 55 - 60</c:v>
                </c:pt>
                <c:pt idx="19">
                  <c:v>19 60 - 71</c:v>
                </c:pt>
                <c:pt idx="20">
                  <c:v>20 71 - MAS</c:v>
                </c:pt>
              </c:strCache>
            </c:strRef>
          </c:cat>
          <c:val>
            <c:numRef>
              <c:f>Edad!$C$3:$C$23</c:f>
              <c:numCache>
                <c:formatCode>General</c:formatCode>
                <c:ptCount val="21"/>
                <c:pt idx="0">
                  <c:v>188</c:v>
                </c:pt>
                <c:pt idx="1">
                  <c:v>411</c:v>
                </c:pt>
                <c:pt idx="2">
                  <c:v>447</c:v>
                </c:pt>
                <c:pt idx="3">
                  <c:v>209</c:v>
                </c:pt>
                <c:pt idx="4">
                  <c:v>425</c:v>
                </c:pt>
                <c:pt idx="5">
                  <c:v>412</c:v>
                </c:pt>
                <c:pt idx="6">
                  <c:v>219</c:v>
                </c:pt>
                <c:pt idx="7">
                  <c:v>387</c:v>
                </c:pt>
                <c:pt idx="8">
                  <c:v>385</c:v>
                </c:pt>
                <c:pt idx="9">
                  <c:v>440</c:v>
                </c:pt>
                <c:pt idx="10">
                  <c:v>407</c:v>
                </c:pt>
                <c:pt idx="11">
                  <c:v>380</c:v>
                </c:pt>
                <c:pt idx="12">
                  <c:v>197</c:v>
                </c:pt>
                <c:pt idx="13">
                  <c:v>510</c:v>
                </c:pt>
                <c:pt idx="14">
                  <c:v>337</c:v>
                </c:pt>
                <c:pt idx="15">
                  <c:v>291</c:v>
                </c:pt>
                <c:pt idx="16">
                  <c:v>416</c:v>
                </c:pt>
                <c:pt idx="17">
                  <c:v>329</c:v>
                </c:pt>
                <c:pt idx="18">
                  <c:v>386</c:v>
                </c:pt>
                <c:pt idx="19">
                  <c:v>412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B-45A0-BF6B-9134EE257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8505008"/>
        <c:axId val="868500848"/>
      </c:barChart>
      <c:lineChart>
        <c:grouping val="standard"/>
        <c:varyColors val="0"/>
        <c:ser>
          <c:idx val="1"/>
          <c:order val="1"/>
          <c:tx>
            <c:strRef>
              <c:f>Edad!$F$2</c:f>
              <c:strCache>
                <c:ptCount val="1"/>
                <c:pt idx="0">
                  <c:v>PORCENTAJE_BADS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Edad!$B$3:$B$23</c:f>
              <c:strCache>
                <c:ptCount val="21"/>
                <c:pt idx="0">
                  <c:v>00 18 - 21</c:v>
                </c:pt>
                <c:pt idx="1">
                  <c:v>01 21 - 23</c:v>
                </c:pt>
                <c:pt idx="2">
                  <c:v>02 23 - 25</c:v>
                </c:pt>
                <c:pt idx="3">
                  <c:v>03 25 - 26</c:v>
                </c:pt>
                <c:pt idx="4">
                  <c:v>04 26 - 28</c:v>
                </c:pt>
                <c:pt idx="5">
                  <c:v>05 28 - 30</c:v>
                </c:pt>
                <c:pt idx="6">
                  <c:v>06 30 - 31</c:v>
                </c:pt>
                <c:pt idx="7">
                  <c:v>07 31 - 33</c:v>
                </c:pt>
                <c:pt idx="8">
                  <c:v>08 33 - 35</c:v>
                </c:pt>
                <c:pt idx="9">
                  <c:v>09 35 - 37</c:v>
                </c:pt>
                <c:pt idx="10">
                  <c:v>10 37 - 39</c:v>
                </c:pt>
                <c:pt idx="11">
                  <c:v>11 39 - 41</c:v>
                </c:pt>
                <c:pt idx="12">
                  <c:v>12 41 - 42</c:v>
                </c:pt>
                <c:pt idx="13">
                  <c:v>13 42 - 45</c:v>
                </c:pt>
                <c:pt idx="14">
                  <c:v>14 45 - 47</c:v>
                </c:pt>
                <c:pt idx="15">
                  <c:v>15 47 - 49</c:v>
                </c:pt>
                <c:pt idx="16">
                  <c:v>16 49 - 52</c:v>
                </c:pt>
                <c:pt idx="17">
                  <c:v>17 52 - 55</c:v>
                </c:pt>
                <c:pt idx="18">
                  <c:v>18 55 - 60</c:v>
                </c:pt>
                <c:pt idx="19">
                  <c:v>19 60 - 71</c:v>
                </c:pt>
                <c:pt idx="20">
                  <c:v>20 71 - MAS</c:v>
                </c:pt>
              </c:strCache>
            </c:strRef>
          </c:cat>
          <c:val>
            <c:numRef>
              <c:f>Edad!$F$3:$F$23</c:f>
              <c:numCache>
                <c:formatCode>0.00%</c:formatCode>
                <c:ptCount val="21"/>
                <c:pt idx="0">
                  <c:v>0.1117021277</c:v>
                </c:pt>
                <c:pt idx="1">
                  <c:v>0.10218978099999999</c:v>
                </c:pt>
                <c:pt idx="2">
                  <c:v>7.8299776299999999E-2</c:v>
                </c:pt>
                <c:pt idx="3">
                  <c:v>7.1770334899999996E-2</c:v>
                </c:pt>
                <c:pt idx="4">
                  <c:v>7.2941176499999996E-2</c:v>
                </c:pt>
                <c:pt idx="5">
                  <c:v>8.7378640800000004E-2</c:v>
                </c:pt>
                <c:pt idx="6">
                  <c:v>6.8493150700000005E-2</c:v>
                </c:pt>
                <c:pt idx="7">
                  <c:v>7.2351421200000002E-2</c:v>
                </c:pt>
                <c:pt idx="8">
                  <c:v>6.7532467499999999E-2</c:v>
                </c:pt>
                <c:pt idx="9">
                  <c:v>6.8181818199999994E-2</c:v>
                </c:pt>
                <c:pt idx="10">
                  <c:v>5.8968059000000003E-2</c:v>
                </c:pt>
                <c:pt idx="11">
                  <c:v>3.4210526300000002E-2</c:v>
                </c:pt>
                <c:pt idx="12">
                  <c:v>2.53807107E-2</c:v>
                </c:pt>
                <c:pt idx="13">
                  <c:v>5.4901960800000003E-2</c:v>
                </c:pt>
                <c:pt idx="14">
                  <c:v>4.4510385800000003E-2</c:v>
                </c:pt>
                <c:pt idx="15">
                  <c:v>8.2474226799999995E-2</c:v>
                </c:pt>
                <c:pt idx="16">
                  <c:v>2.6442307700000001E-2</c:v>
                </c:pt>
                <c:pt idx="17">
                  <c:v>2.73556231E-2</c:v>
                </c:pt>
                <c:pt idx="18">
                  <c:v>2.0725388599999998E-2</c:v>
                </c:pt>
                <c:pt idx="19">
                  <c:v>1.9417475699999999E-2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CB-45A0-BF6B-9134EE257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753504"/>
        <c:axId val="939749344"/>
      </c:lineChart>
      <c:catAx>
        <c:axId val="86850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8500848"/>
        <c:crosses val="autoZero"/>
        <c:auto val="1"/>
        <c:lblAlgn val="ctr"/>
        <c:lblOffset val="100"/>
        <c:noMultiLvlLbl val="0"/>
      </c:catAx>
      <c:valAx>
        <c:axId val="8685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8505008"/>
        <c:crosses val="autoZero"/>
        <c:crossBetween val="between"/>
      </c:valAx>
      <c:valAx>
        <c:axId val="93974934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39753504"/>
        <c:crosses val="max"/>
        <c:crossBetween val="between"/>
      </c:valAx>
      <c:catAx>
        <c:axId val="93975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39749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Edad!$C$27</c:f>
              <c:strCache>
                <c:ptCount val="1"/>
                <c:pt idx="0">
                  <c:v>CLIENTES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Edad!$B$28:$B$33</c:f>
              <c:strCache>
                <c:ptCount val="6"/>
                <c:pt idx="0">
                  <c:v>00 18-23</c:v>
                </c:pt>
                <c:pt idx="1">
                  <c:v>01 23-30</c:v>
                </c:pt>
                <c:pt idx="2">
                  <c:v>02 30-39</c:v>
                </c:pt>
                <c:pt idx="3">
                  <c:v>03 39-49</c:v>
                </c:pt>
                <c:pt idx="4">
                  <c:v>04 49-55</c:v>
                </c:pt>
                <c:pt idx="5">
                  <c:v>05 55-MAS</c:v>
                </c:pt>
              </c:strCache>
            </c:strRef>
          </c:cat>
          <c:val>
            <c:numRef>
              <c:f>Edad!$C$28:$C$33</c:f>
              <c:numCache>
                <c:formatCode>General</c:formatCode>
                <c:ptCount val="6"/>
                <c:pt idx="0">
                  <c:v>599</c:v>
                </c:pt>
                <c:pt idx="1">
                  <c:v>1493</c:v>
                </c:pt>
                <c:pt idx="2">
                  <c:v>1838</c:v>
                </c:pt>
                <c:pt idx="3">
                  <c:v>1715</c:v>
                </c:pt>
                <c:pt idx="4">
                  <c:v>745</c:v>
                </c:pt>
                <c:pt idx="5">
                  <c:v>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36-4ACA-872B-808541506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8505008"/>
        <c:axId val="868500848"/>
      </c:barChart>
      <c:lineChart>
        <c:grouping val="standard"/>
        <c:varyColors val="0"/>
        <c:ser>
          <c:idx val="1"/>
          <c:order val="1"/>
          <c:tx>
            <c:strRef>
              <c:f>Edad!$F$27</c:f>
              <c:strCache>
                <c:ptCount val="1"/>
                <c:pt idx="0">
                  <c:v>PORCENTAJE_BADS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Edad!$B$28:$B$33</c:f>
              <c:strCache>
                <c:ptCount val="6"/>
                <c:pt idx="0">
                  <c:v>00 18-23</c:v>
                </c:pt>
                <c:pt idx="1">
                  <c:v>01 23-30</c:v>
                </c:pt>
                <c:pt idx="2">
                  <c:v>02 30-39</c:v>
                </c:pt>
                <c:pt idx="3">
                  <c:v>03 39-49</c:v>
                </c:pt>
                <c:pt idx="4">
                  <c:v>04 49-55</c:v>
                </c:pt>
                <c:pt idx="5">
                  <c:v>05 55-MAS</c:v>
                </c:pt>
              </c:strCache>
            </c:strRef>
          </c:cat>
          <c:val>
            <c:numRef>
              <c:f>Edad!$F$28:$F$33</c:f>
              <c:numCache>
                <c:formatCode>0.00%</c:formatCode>
                <c:ptCount val="6"/>
                <c:pt idx="0">
                  <c:v>0.10517529215358931</c:v>
                </c:pt>
                <c:pt idx="1">
                  <c:v>7.8365706630944401E-2</c:v>
                </c:pt>
                <c:pt idx="2">
                  <c:v>6.6920565832426546E-2</c:v>
                </c:pt>
                <c:pt idx="3">
                  <c:v>4.9562682215743441E-2</c:v>
                </c:pt>
                <c:pt idx="4">
                  <c:v>2.6845637583892617E-2</c:v>
                </c:pt>
                <c:pt idx="5">
                  <c:v>2.002503128911139E-2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36-4ACA-872B-808541506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753504"/>
        <c:axId val="939749344"/>
      </c:lineChart>
      <c:catAx>
        <c:axId val="86850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8500848"/>
        <c:crosses val="autoZero"/>
        <c:auto val="1"/>
        <c:lblAlgn val="ctr"/>
        <c:lblOffset val="100"/>
        <c:noMultiLvlLbl val="0"/>
      </c:catAx>
      <c:valAx>
        <c:axId val="8685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8505008"/>
        <c:crosses val="autoZero"/>
        <c:crossBetween val="between"/>
      </c:valAx>
      <c:valAx>
        <c:axId val="93974934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39753504"/>
        <c:crosses val="max"/>
        <c:crossBetween val="between"/>
      </c:valAx>
      <c:catAx>
        <c:axId val="93975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39749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BC_SCORE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BC_Score!$C$2</c:f>
              <c:strCache>
                <c:ptCount val="1"/>
                <c:pt idx="0">
                  <c:v>CLIENTES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BC_Score!$B$3:$B$13</c:f>
              <c:strCache>
                <c:ptCount val="11"/>
                <c:pt idx="0">
                  <c:v>01 0 - 633</c:v>
                </c:pt>
                <c:pt idx="1">
                  <c:v>02 633 - 656</c:v>
                </c:pt>
                <c:pt idx="2">
                  <c:v>03 656 - 672</c:v>
                </c:pt>
                <c:pt idx="3">
                  <c:v>04 672 - 683</c:v>
                </c:pt>
                <c:pt idx="4">
                  <c:v>05 683 - 692</c:v>
                </c:pt>
                <c:pt idx="5">
                  <c:v>06 692 - 699</c:v>
                </c:pt>
                <c:pt idx="6">
                  <c:v>07 699 - 707</c:v>
                </c:pt>
                <c:pt idx="7">
                  <c:v>08 707 - 715</c:v>
                </c:pt>
                <c:pt idx="8">
                  <c:v>09 715 - 724</c:v>
                </c:pt>
                <c:pt idx="9">
                  <c:v>10 724 - 739</c:v>
                </c:pt>
                <c:pt idx="10">
                  <c:v>11 739 - MAS</c:v>
                </c:pt>
              </c:strCache>
            </c:strRef>
          </c:cat>
          <c:val>
            <c:numRef>
              <c:f>BC_Score!$C$3:$C$13</c:f>
              <c:numCache>
                <c:formatCode>General</c:formatCode>
                <c:ptCount val="11"/>
                <c:pt idx="0">
                  <c:v>3587</c:v>
                </c:pt>
                <c:pt idx="1">
                  <c:v>341</c:v>
                </c:pt>
                <c:pt idx="2">
                  <c:v>382</c:v>
                </c:pt>
                <c:pt idx="3">
                  <c:v>352</c:v>
                </c:pt>
                <c:pt idx="4">
                  <c:v>360</c:v>
                </c:pt>
                <c:pt idx="5">
                  <c:v>340</c:v>
                </c:pt>
                <c:pt idx="6">
                  <c:v>363</c:v>
                </c:pt>
                <c:pt idx="7">
                  <c:v>366</c:v>
                </c:pt>
                <c:pt idx="8">
                  <c:v>356</c:v>
                </c:pt>
                <c:pt idx="9">
                  <c:v>360</c:v>
                </c:pt>
                <c:pt idx="10">
                  <c:v>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D-4DAC-9B88-46610AC07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626352"/>
        <c:axId val="2037625520"/>
      </c:barChart>
      <c:lineChart>
        <c:grouping val="standard"/>
        <c:varyColors val="0"/>
        <c:ser>
          <c:idx val="1"/>
          <c:order val="1"/>
          <c:tx>
            <c:strRef>
              <c:f>BC_Score!$F$2</c:f>
              <c:strCache>
                <c:ptCount val="1"/>
                <c:pt idx="0">
                  <c:v>PORCENTAJE_BADS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BC_Score!$B$3:$B$13</c:f>
              <c:strCache>
                <c:ptCount val="11"/>
                <c:pt idx="0">
                  <c:v>01 0 - 633</c:v>
                </c:pt>
                <c:pt idx="1">
                  <c:v>02 633 - 656</c:v>
                </c:pt>
                <c:pt idx="2">
                  <c:v>03 656 - 672</c:v>
                </c:pt>
                <c:pt idx="3">
                  <c:v>04 672 - 683</c:v>
                </c:pt>
                <c:pt idx="4">
                  <c:v>05 683 - 692</c:v>
                </c:pt>
                <c:pt idx="5">
                  <c:v>06 692 - 699</c:v>
                </c:pt>
                <c:pt idx="6">
                  <c:v>07 699 - 707</c:v>
                </c:pt>
                <c:pt idx="7">
                  <c:v>08 707 - 715</c:v>
                </c:pt>
                <c:pt idx="8">
                  <c:v>09 715 - 724</c:v>
                </c:pt>
                <c:pt idx="9">
                  <c:v>10 724 - 739</c:v>
                </c:pt>
                <c:pt idx="10">
                  <c:v>11 739 - MAS</c:v>
                </c:pt>
              </c:strCache>
            </c:strRef>
          </c:cat>
          <c:val>
            <c:numRef>
              <c:f>BC_Score!$F$3:$F$13</c:f>
              <c:numCache>
                <c:formatCode>0.0%</c:formatCode>
                <c:ptCount val="11"/>
                <c:pt idx="0">
                  <c:v>7.6108168399999995E-2</c:v>
                </c:pt>
                <c:pt idx="1">
                  <c:v>4.6920821100000003E-2</c:v>
                </c:pt>
                <c:pt idx="2">
                  <c:v>3.4031413599999998E-2</c:v>
                </c:pt>
                <c:pt idx="3">
                  <c:v>5.3977272700000002E-2</c:v>
                </c:pt>
                <c:pt idx="4">
                  <c:v>5.5555555600000001E-2</c:v>
                </c:pt>
                <c:pt idx="5">
                  <c:v>4.7058823499999999E-2</c:v>
                </c:pt>
                <c:pt idx="6">
                  <c:v>3.8567493100000003E-2</c:v>
                </c:pt>
                <c:pt idx="7">
                  <c:v>4.3715847000000002E-2</c:v>
                </c:pt>
                <c:pt idx="8">
                  <c:v>3.9325842700000002E-2</c:v>
                </c:pt>
                <c:pt idx="9">
                  <c:v>3.3333333299999997E-2</c:v>
                </c:pt>
                <c:pt idx="10">
                  <c:v>2.8795811500000001E-2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D-4DAC-9B88-46610AC07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278352"/>
        <c:axId val="2034275856"/>
      </c:lineChart>
      <c:catAx>
        <c:axId val="203762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37625520"/>
        <c:crosses val="autoZero"/>
        <c:auto val="1"/>
        <c:lblAlgn val="ctr"/>
        <c:lblOffset val="100"/>
        <c:noMultiLvlLbl val="0"/>
      </c:catAx>
      <c:valAx>
        <c:axId val="203762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37626352"/>
        <c:crosses val="autoZero"/>
        <c:crossBetween val="between"/>
      </c:valAx>
      <c:valAx>
        <c:axId val="203427585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34278352"/>
        <c:crosses val="max"/>
        <c:crossBetween val="between"/>
      </c:valAx>
      <c:catAx>
        <c:axId val="2034278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4275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BC_SCORE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BC_Score!$C$21</c:f>
              <c:strCache>
                <c:ptCount val="1"/>
                <c:pt idx="0">
                  <c:v>CLIENTES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BC_Score!$B$22:$B$26</c:f>
              <c:strCache>
                <c:ptCount val="5"/>
                <c:pt idx="0">
                  <c:v>01 0 - 633</c:v>
                </c:pt>
                <c:pt idx="1">
                  <c:v>02 633 - 692</c:v>
                </c:pt>
                <c:pt idx="2">
                  <c:v>03 692 - 715</c:v>
                </c:pt>
                <c:pt idx="3">
                  <c:v>04 715 - 739</c:v>
                </c:pt>
                <c:pt idx="4">
                  <c:v>05 739 - MAS</c:v>
                </c:pt>
              </c:strCache>
            </c:strRef>
          </c:cat>
          <c:val>
            <c:numRef>
              <c:f>BC_Score!$C$22:$C$26</c:f>
              <c:numCache>
                <c:formatCode>General</c:formatCode>
                <c:ptCount val="5"/>
                <c:pt idx="0">
                  <c:v>3587</c:v>
                </c:pt>
                <c:pt idx="1">
                  <c:v>1435</c:v>
                </c:pt>
                <c:pt idx="2">
                  <c:v>1069</c:v>
                </c:pt>
                <c:pt idx="3">
                  <c:v>716</c:v>
                </c:pt>
                <c:pt idx="4">
                  <c:v>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A-4A0F-A1E6-8D059FE7A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626352"/>
        <c:axId val="2037625520"/>
      </c:barChart>
      <c:lineChart>
        <c:grouping val="standard"/>
        <c:varyColors val="0"/>
        <c:ser>
          <c:idx val="1"/>
          <c:order val="1"/>
          <c:tx>
            <c:strRef>
              <c:f>BC_Score!$F$21</c:f>
              <c:strCache>
                <c:ptCount val="1"/>
                <c:pt idx="0">
                  <c:v>PORCENTAJE_BADS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BC_Score!$B$22:$B$26</c:f>
              <c:strCache>
                <c:ptCount val="5"/>
                <c:pt idx="0">
                  <c:v>01 0 - 633</c:v>
                </c:pt>
                <c:pt idx="1">
                  <c:v>02 633 - 692</c:v>
                </c:pt>
                <c:pt idx="2">
                  <c:v>03 692 - 715</c:v>
                </c:pt>
                <c:pt idx="3">
                  <c:v>04 715 - 739</c:v>
                </c:pt>
                <c:pt idx="4">
                  <c:v>05 739 - MAS</c:v>
                </c:pt>
              </c:strCache>
            </c:strRef>
          </c:cat>
          <c:val>
            <c:numRef>
              <c:f>BC_Score!$F$22:$F$26</c:f>
              <c:numCache>
                <c:formatCode>0.0%</c:formatCode>
                <c:ptCount val="5"/>
                <c:pt idx="0">
                  <c:v>7.6108168385837741E-2</c:v>
                </c:pt>
                <c:pt idx="1">
                  <c:v>4.7386759581881537E-2</c:v>
                </c:pt>
                <c:pt idx="2">
                  <c:v>4.3030869971936392E-2</c:v>
                </c:pt>
                <c:pt idx="3">
                  <c:v>3.6312849162011177E-2</c:v>
                </c:pt>
                <c:pt idx="4">
                  <c:v>2.8795811518324606E-2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EA-4A0F-A1E6-8D059FE7A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278352"/>
        <c:axId val="2034275856"/>
      </c:lineChart>
      <c:catAx>
        <c:axId val="203762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37625520"/>
        <c:crosses val="autoZero"/>
        <c:auto val="1"/>
        <c:lblAlgn val="ctr"/>
        <c:lblOffset val="100"/>
        <c:noMultiLvlLbl val="0"/>
      </c:catAx>
      <c:valAx>
        <c:axId val="203762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37626352"/>
        <c:crosses val="autoZero"/>
        <c:crossBetween val="between"/>
      </c:valAx>
      <c:valAx>
        <c:axId val="203427585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34278352"/>
        <c:crosses val="max"/>
        <c:crossBetween val="between"/>
      </c:valAx>
      <c:catAx>
        <c:axId val="2034278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4275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INGRESO_TOTAL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Ingreso_Total!$C$2</c:f>
              <c:strCache>
                <c:ptCount val="1"/>
                <c:pt idx="0">
                  <c:v>CLIENTES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Ingreso_Total!$B$3:$B$22</c:f>
              <c:strCache>
                <c:ptCount val="20"/>
                <c:pt idx="0">
                  <c:v>01 1959.05 - 3372</c:v>
                </c:pt>
                <c:pt idx="1">
                  <c:v>02 3372 - 3990</c:v>
                </c:pt>
                <c:pt idx="2">
                  <c:v>03 3990 - 4286</c:v>
                </c:pt>
                <c:pt idx="3">
                  <c:v>04 4286 - 4619.02</c:v>
                </c:pt>
                <c:pt idx="4">
                  <c:v>05 4619.02 - 5000</c:v>
                </c:pt>
                <c:pt idx="5">
                  <c:v>06 5000 - 5196</c:v>
                </c:pt>
                <c:pt idx="6">
                  <c:v>07 5196 - 5520</c:v>
                </c:pt>
                <c:pt idx="7">
                  <c:v>08 5520 - 6000</c:v>
                </c:pt>
                <c:pt idx="8">
                  <c:v>09 6000 - 6062</c:v>
                </c:pt>
                <c:pt idx="9">
                  <c:v>10 6062 - 6500</c:v>
                </c:pt>
                <c:pt idx="10">
                  <c:v>11 6500 - 6990</c:v>
                </c:pt>
                <c:pt idx="11">
                  <c:v>12 6990 - 7342.78</c:v>
                </c:pt>
                <c:pt idx="12">
                  <c:v>13 7342.78 - 7936.88</c:v>
                </c:pt>
                <c:pt idx="13">
                  <c:v>14 7936.88 - 8027</c:v>
                </c:pt>
                <c:pt idx="14">
                  <c:v>15 8027 - 8713.8</c:v>
                </c:pt>
                <c:pt idx="15">
                  <c:v>16 8713.8 - 9376.33</c:v>
                </c:pt>
                <c:pt idx="16">
                  <c:v>17 9376.33 - 10624</c:v>
                </c:pt>
                <c:pt idx="17">
                  <c:v>18 10624 - 13000</c:v>
                </c:pt>
                <c:pt idx="18">
                  <c:v>19 13000 - 18495</c:v>
                </c:pt>
                <c:pt idx="19">
                  <c:v>20 18495 - MAS</c:v>
                </c:pt>
              </c:strCache>
            </c:strRef>
          </c:cat>
          <c:val>
            <c:numRef>
              <c:f>Ingreso_Total!$C$3:$C$22</c:f>
              <c:numCache>
                <c:formatCode>General</c:formatCode>
                <c:ptCount val="20"/>
                <c:pt idx="0">
                  <c:v>359</c:v>
                </c:pt>
                <c:pt idx="1">
                  <c:v>359</c:v>
                </c:pt>
                <c:pt idx="2">
                  <c:v>359</c:v>
                </c:pt>
                <c:pt idx="3">
                  <c:v>360</c:v>
                </c:pt>
                <c:pt idx="4">
                  <c:v>294</c:v>
                </c:pt>
                <c:pt idx="5">
                  <c:v>424</c:v>
                </c:pt>
                <c:pt idx="6">
                  <c:v>361</c:v>
                </c:pt>
                <c:pt idx="7">
                  <c:v>330</c:v>
                </c:pt>
                <c:pt idx="8">
                  <c:v>388</c:v>
                </c:pt>
                <c:pt idx="9">
                  <c:v>356</c:v>
                </c:pt>
                <c:pt idx="10">
                  <c:v>361</c:v>
                </c:pt>
                <c:pt idx="11">
                  <c:v>362</c:v>
                </c:pt>
                <c:pt idx="12">
                  <c:v>359</c:v>
                </c:pt>
                <c:pt idx="13">
                  <c:v>360</c:v>
                </c:pt>
                <c:pt idx="14">
                  <c:v>358</c:v>
                </c:pt>
                <c:pt idx="15">
                  <c:v>361</c:v>
                </c:pt>
                <c:pt idx="16">
                  <c:v>359</c:v>
                </c:pt>
                <c:pt idx="17">
                  <c:v>353</c:v>
                </c:pt>
                <c:pt idx="18">
                  <c:v>366</c:v>
                </c:pt>
                <c:pt idx="19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D0-40FA-A6B0-245F43A43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2913407"/>
        <c:axId val="1692906751"/>
      </c:barChart>
      <c:lineChart>
        <c:grouping val="standard"/>
        <c:varyColors val="0"/>
        <c:ser>
          <c:idx val="1"/>
          <c:order val="1"/>
          <c:tx>
            <c:strRef>
              <c:f>Ingreso_Total!$F$2</c:f>
              <c:strCache>
                <c:ptCount val="1"/>
                <c:pt idx="0">
                  <c:v>PORCENTAJE_BADS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Ingreso_Total!$B$3:$B$22</c:f>
              <c:strCache>
                <c:ptCount val="20"/>
                <c:pt idx="0">
                  <c:v>01 1959.05 - 3372</c:v>
                </c:pt>
                <c:pt idx="1">
                  <c:v>02 3372 - 3990</c:v>
                </c:pt>
                <c:pt idx="2">
                  <c:v>03 3990 - 4286</c:v>
                </c:pt>
                <c:pt idx="3">
                  <c:v>04 4286 - 4619.02</c:v>
                </c:pt>
                <c:pt idx="4">
                  <c:v>05 4619.02 - 5000</c:v>
                </c:pt>
                <c:pt idx="5">
                  <c:v>06 5000 - 5196</c:v>
                </c:pt>
                <c:pt idx="6">
                  <c:v>07 5196 - 5520</c:v>
                </c:pt>
                <c:pt idx="7">
                  <c:v>08 5520 - 6000</c:v>
                </c:pt>
                <c:pt idx="8">
                  <c:v>09 6000 - 6062</c:v>
                </c:pt>
                <c:pt idx="9">
                  <c:v>10 6062 - 6500</c:v>
                </c:pt>
                <c:pt idx="10">
                  <c:v>11 6500 - 6990</c:v>
                </c:pt>
                <c:pt idx="11">
                  <c:v>12 6990 - 7342.78</c:v>
                </c:pt>
                <c:pt idx="12">
                  <c:v>13 7342.78 - 7936.88</c:v>
                </c:pt>
                <c:pt idx="13">
                  <c:v>14 7936.88 - 8027</c:v>
                </c:pt>
                <c:pt idx="14">
                  <c:v>15 8027 - 8713.8</c:v>
                </c:pt>
                <c:pt idx="15">
                  <c:v>16 8713.8 - 9376.33</c:v>
                </c:pt>
                <c:pt idx="16">
                  <c:v>17 9376.33 - 10624</c:v>
                </c:pt>
                <c:pt idx="17">
                  <c:v>18 10624 - 13000</c:v>
                </c:pt>
                <c:pt idx="18">
                  <c:v>19 13000 - 18495</c:v>
                </c:pt>
                <c:pt idx="19">
                  <c:v>20 18495 - MAS</c:v>
                </c:pt>
              </c:strCache>
            </c:strRef>
          </c:cat>
          <c:val>
            <c:numRef>
              <c:f>Ingreso_Total!$F$3:$F$22</c:f>
              <c:numCache>
                <c:formatCode>0.0%</c:formatCode>
                <c:ptCount val="20"/>
                <c:pt idx="0">
                  <c:v>6.1281336999999998E-2</c:v>
                </c:pt>
                <c:pt idx="1">
                  <c:v>5.29247911E-2</c:v>
                </c:pt>
                <c:pt idx="2">
                  <c:v>6.4066852399999999E-2</c:v>
                </c:pt>
                <c:pt idx="3">
                  <c:v>5.5555555600000001E-2</c:v>
                </c:pt>
                <c:pt idx="4">
                  <c:v>9.1836734700000006E-2</c:v>
                </c:pt>
                <c:pt idx="5">
                  <c:v>4.4811320799999999E-2</c:v>
                </c:pt>
                <c:pt idx="6">
                  <c:v>4.4321329600000001E-2</c:v>
                </c:pt>
                <c:pt idx="7">
                  <c:v>7.2727272699999998E-2</c:v>
                </c:pt>
                <c:pt idx="8">
                  <c:v>8.7628866E-2</c:v>
                </c:pt>
                <c:pt idx="9">
                  <c:v>2.8089887599999998E-2</c:v>
                </c:pt>
                <c:pt idx="10">
                  <c:v>5.2631578900000003E-2</c:v>
                </c:pt>
                <c:pt idx="11">
                  <c:v>6.6298342499999996E-2</c:v>
                </c:pt>
                <c:pt idx="12">
                  <c:v>5.8495821699999999E-2</c:v>
                </c:pt>
                <c:pt idx="13">
                  <c:v>4.16666667E-2</c:v>
                </c:pt>
                <c:pt idx="14">
                  <c:v>6.4245810099999995E-2</c:v>
                </c:pt>
                <c:pt idx="15">
                  <c:v>4.4321329600000001E-2</c:v>
                </c:pt>
                <c:pt idx="16">
                  <c:v>4.73537604E-2</c:v>
                </c:pt>
                <c:pt idx="17">
                  <c:v>6.7988668599999996E-2</c:v>
                </c:pt>
                <c:pt idx="18">
                  <c:v>6.8306010900000005E-2</c:v>
                </c:pt>
                <c:pt idx="19">
                  <c:v>7.2222222200000005E-2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D0-40FA-A6B0-245F43A43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213711"/>
        <c:axId val="814428335"/>
      </c:lineChart>
      <c:catAx>
        <c:axId val="169291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2906751"/>
        <c:crosses val="autoZero"/>
        <c:auto val="1"/>
        <c:lblAlgn val="ctr"/>
        <c:lblOffset val="100"/>
        <c:noMultiLvlLbl val="0"/>
      </c:catAx>
      <c:valAx>
        <c:axId val="169290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2913407"/>
        <c:crosses val="autoZero"/>
        <c:crossBetween val="between"/>
      </c:valAx>
      <c:valAx>
        <c:axId val="814428335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1213711"/>
        <c:crosses val="max"/>
        <c:crossBetween val="between"/>
      </c:valAx>
      <c:catAx>
        <c:axId val="16912137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44283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INGRESO_TOTAL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Ingreso_Total!$C$2</c:f>
              <c:strCache>
                <c:ptCount val="1"/>
                <c:pt idx="0">
                  <c:v>CLIENTES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Ingreso_Total!$B$30:$B$31</c:f>
              <c:strCache>
                <c:ptCount val="2"/>
                <c:pt idx="0">
                  <c:v>01 1959.05 - 6062</c:v>
                </c:pt>
                <c:pt idx="1">
                  <c:v>02 6062 - MAS</c:v>
                </c:pt>
              </c:strCache>
            </c:strRef>
          </c:cat>
          <c:val>
            <c:numRef>
              <c:f>Ingreso_Total!$C$30:$C$31</c:f>
              <c:numCache>
                <c:formatCode>General</c:formatCode>
                <c:ptCount val="2"/>
                <c:pt idx="0">
                  <c:v>3234</c:v>
                </c:pt>
                <c:pt idx="1">
                  <c:v>3955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B-4B26-802C-E74FC0C3E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2913407"/>
        <c:axId val="1692906751"/>
      </c:barChart>
      <c:lineChart>
        <c:grouping val="standard"/>
        <c:varyColors val="0"/>
        <c:ser>
          <c:idx val="1"/>
          <c:order val="1"/>
          <c:tx>
            <c:strRef>
              <c:f>Ingreso_Total!$F$2</c:f>
              <c:strCache>
                <c:ptCount val="1"/>
                <c:pt idx="0">
                  <c:v>PORCENTAJE_BADS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Ingreso_Total!$B$30:$B$31</c:f>
              <c:strCache>
                <c:ptCount val="2"/>
                <c:pt idx="0">
                  <c:v>01 1959.05 - 6062</c:v>
                </c:pt>
                <c:pt idx="1">
                  <c:v>02 6062 - MAS</c:v>
                </c:pt>
              </c:strCache>
            </c:strRef>
          </c:cat>
          <c:val>
            <c:numRef>
              <c:f>Ingreso_Total!$F$30:$F$31</c:f>
              <c:numCache>
                <c:formatCode>0.0%</c:formatCode>
                <c:ptCount val="2"/>
                <c:pt idx="0">
                  <c:v>6.3079777365491654E-2</c:v>
                </c:pt>
                <c:pt idx="1">
                  <c:v>5.5625790139064477E-2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CB-4B26-802C-E74FC0C3E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213711"/>
        <c:axId val="814428335"/>
      </c:lineChart>
      <c:catAx>
        <c:axId val="169291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2906751"/>
        <c:crosses val="autoZero"/>
        <c:auto val="1"/>
        <c:lblAlgn val="ctr"/>
        <c:lblOffset val="100"/>
        <c:noMultiLvlLbl val="0"/>
      </c:catAx>
      <c:valAx>
        <c:axId val="169290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2913407"/>
        <c:crosses val="autoZero"/>
        <c:crossBetween val="between"/>
      </c:valAx>
      <c:valAx>
        <c:axId val="814428335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1213711"/>
        <c:crosses val="max"/>
        <c:crossBetween val="between"/>
      </c:valAx>
      <c:catAx>
        <c:axId val="16912137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44283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aseline="0"/>
              <a:t>Nivel Estudios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Nivel_Estudios!$B$3</c:f>
              <c:strCache>
                <c:ptCount val="1"/>
                <c:pt idx="0">
                  <c:v>CLIENTES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Nivel_Estudios!$A$4:$A$8</c:f>
              <c:strCache>
                <c:ptCount val="5"/>
                <c:pt idx="0">
                  <c:v>Primaria</c:v>
                </c:pt>
                <c:pt idx="1">
                  <c:v>Secundaria</c:v>
                </c:pt>
                <c:pt idx="2">
                  <c:v>Preparatoria</c:v>
                </c:pt>
                <c:pt idx="3">
                  <c:v>Licenciatura</c:v>
                </c:pt>
                <c:pt idx="4">
                  <c:v>Postgrado</c:v>
                </c:pt>
              </c:strCache>
            </c:strRef>
          </c:cat>
          <c:val>
            <c:numRef>
              <c:f>Nivel_Estudios!$B$4:$B$8</c:f>
              <c:numCache>
                <c:formatCode>General</c:formatCode>
                <c:ptCount val="5"/>
                <c:pt idx="0">
                  <c:v>709</c:v>
                </c:pt>
                <c:pt idx="1">
                  <c:v>2143</c:v>
                </c:pt>
                <c:pt idx="2">
                  <c:v>3613</c:v>
                </c:pt>
                <c:pt idx="3">
                  <c:v>707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4-4939-AE05-AA075E96D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0351343"/>
        <c:axId val="1200354255"/>
      </c:barChart>
      <c:lineChart>
        <c:grouping val="standard"/>
        <c:varyColors val="0"/>
        <c:ser>
          <c:idx val="1"/>
          <c:order val="1"/>
          <c:tx>
            <c:strRef>
              <c:f>Nivel_Estudios!$E$3</c:f>
              <c:strCache>
                <c:ptCount val="1"/>
                <c:pt idx="0">
                  <c:v>PORCENTAJE_BADS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Nivel_Estudios!$A$4:$A$8</c:f>
              <c:strCache>
                <c:ptCount val="5"/>
                <c:pt idx="0">
                  <c:v>Primaria</c:v>
                </c:pt>
                <c:pt idx="1">
                  <c:v>Secundaria</c:v>
                </c:pt>
                <c:pt idx="2">
                  <c:v>Preparatoria</c:v>
                </c:pt>
                <c:pt idx="3">
                  <c:v>Licenciatura</c:v>
                </c:pt>
                <c:pt idx="4">
                  <c:v>Postgrado</c:v>
                </c:pt>
              </c:strCache>
            </c:strRef>
          </c:cat>
          <c:val>
            <c:numRef>
              <c:f>Nivel_Estudios!$E$4:$E$8</c:f>
              <c:numCache>
                <c:formatCode>0.0%</c:formatCode>
                <c:ptCount val="5"/>
                <c:pt idx="0">
                  <c:v>5.3596615E-2</c:v>
                </c:pt>
                <c:pt idx="1">
                  <c:v>5.5529631400000001E-2</c:v>
                </c:pt>
                <c:pt idx="2">
                  <c:v>6.0891226100000001E-2</c:v>
                </c:pt>
                <c:pt idx="3">
                  <c:v>6.5063649200000004E-2</c:v>
                </c:pt>
                <c:pt idx="4">
                  <c:v>5.8823529399999998E-2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4-4939-AE05-AA075E96D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291999"/>
        <c:axId val="577799055"/>
      </c:lineChart>
      <c:catAx>
        <c:axId val="120035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0354255"/>
        <c:crosses val="autoZero"/>
        <c:auto val="1"/>
        <c:lblAlgn val="ctr"/>
        <c:lblOffset val="100"/>
        <c:noMultiLvlLbl val="0"/>
      </c:catAx>
      <c:valAx>
        <c:axId val="120035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0351343"/>
        <c:crosses val="autoZero"/>
        <c:crossBetween val="between"/>
      </c:valAx>
      <c:valAx>
        <c:axId val="577799055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79291999"/>
        <c:crosses val="max"/>
        <c:crossBetween val="between"/>
      </c:valAx>
      <c:catAx>
        <c:axId val="12792919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77990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</xdr:colOff>
      <xdr:row>0</xdr:row>
      <xdr:rowOff>0</xdr:rowOff>
    </xdr:from>
    <xdr:to>
      <xdr:col>16</xdr:col>
      <xdr:colOff>600364</xdr:colOff>
      <xdr:row>21</xdr:row>
      <xdr:rowOff>46181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D9A9AE-F19C-4AE6-BB16-582B120F6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587169</xdr:colOff>
      <xdr:row>22</xdr:row>
      <xdr:rowOff>46182</xdr:rowOff>
    </xdr:from>
    <xdr:to>
      <xdr:col>17</xdr:col>
      <xdr:colOff>11546</xdr:colOff>
      <xdr:row>43</xdr:row>
      <xdr:rowOff>46182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1713059-3460-49EA-B446-90415A55C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757463</xdr:colOff>
      <xdr:row>1</xdr:row>
      <xdr:rowOff>2722</xdr:rowOff>
    </xdr:from>
    <xdr:to>
      <xdr:col>16</xdr:col>
      <xdr:colOff>9070</xdr:colOff>
      <xdr:row>22</xdr:row>
      <xdr:rowOff>36286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3FB53A-B53D-485D-909D-36EF8E21B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26</xdr:row>
      <xdr:rowOff>0</xdr:rowOff>
    </xdr:from>
    <xdr:to>
      <xdr:col>16</xdr:col>
      <xdr:colOff>13607</xdr:colOff>
      <xdr:row>48</xdr:row>
      <xdr:rowOff>6350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25F7601-579A-4379-9B4B-2CE6CAEC6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13608</xdr:colOff>
      <xdr:row>0</xdr:row>
      <xdr:rowOff>0</xdr:rowOff>
    </xdr:from>
    <xdr:to>
      <xdr:col>14</xdr:col>
      <xdr:colOff>199572</xdr:colOff>
      <xdr:row>17</xdr:row>
      <xdr:rowOff>161636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7E6BA0-6ADA-4834-9B94-4CAE62316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11546</xdr:colOff>
      <xdr:row>19</xdr:row>
      <xdr:rowOff>173181</xdr:rowOff>
    </xdr:from>
    <xdr:to>
      <xdr:col>14</xdr:col>
      <xdr:colOff>197510</xdr:colOff>
      <xdr:row>38</xdr:row>
      <xdr:rowOff>111908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7D51AB3-3B0D-4092-BB7C-44A5007B8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16904</xdr:colOff>
      <xdr:row>0</xdr:row>
      <xdr:rowOff>0</xdr:rowOff>
    </xdr:from>
    <xdr:to>
      <xdr:col>17</xdr:col>
      <xdr:colOff>496455</xdr:colOff>
      <xdr:row>25</xdr:row>
      <xdr:rowOff>64078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3F81B8-0532-488A-8DD4-1AE570D0E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17</xdr:col>
      <xdr:colOff>479551</xdr:colOff>
      <xdr:row>55</xdr:row>
      <xdr:rowOff>121804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41F0F9B-5EF8-4DEA-AC76-DFC60CACB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14942</xdr:colOff>
      <xdr:row>0</xdr:row>
      <xdr:rowOff>173210</xdr:rowOff>
    </xdr:from>
    <xdr:to>
      <xdr:col>13</xdr:col>
      <xdr:colOff>294021</xdr:colOff>
      <xdr:row>15</xdr:row>
      <xdr:rowOff>120275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79078C5-8AFF-4267-A7EC-231900E7A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27215</xdr:colOff>
      <xdr:row>16</xdr:row>
      <xdr:rowOff>0</xdr:rowOff>
    </xdr:from>
    <xdr:to>
      <xdr:col>13</xdr:col>
      <xdr:colOff>306294</xdr:colOff>
      <xdr:row>30</xdr:row>
      <xdr:rowOff>101279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9A0D101-A0BB-4816-A295-E9F29A7B2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745259</xdr:colOff>
      <xdr:row>0</xdr:row>
      <xdr:rowOff>0</xdr:rowOff>
    </xdr:from>
    <xdr:to>
      <xdr:col>19</xdr:col>
      <xdr:colOff>173182</xdr:colOff>
      <xdr:row>31</xdr:row>
      <xdr:rowOff>161636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8F073EA-8672-4FB3-B334-AC4C92E07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750453</xdr:colOff>
      <xdr:row>69</xdr:row>
      <xdr:rowOff>34636</xdr:rowOff>
    </xdr:from>
    <xdr:to>
      <xdr:col>17</xdr:col>
      <xdr:colOff>519544</xdr:colOff>
      <xdr:row>92</xdr:row>
      <xdr:rowOff>161637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ACC26AB-1B16-415A-8A99-02577E3A8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739322</xdr:colOff>
      <xdr:row>1</xdr:row>
      <xdr:rowOff>0</xdr:rowOff>
    </xdr:from>
    <xdr:to>
      <xdr:col>16</xdr:col>
      <xdr:colOff>226786</xdr:colOff>
      <xdr:row>23</xdr:row>
      <xdr:rowOff>15421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2E8BD1F-B9FB-46BC-9F53-AF122A595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23090</xdr:colOff>
      <xdr:row>26</xdr:row>
      <xdr:rowOff>146627</xdr:rowOff>
    </xdr:from>
    <xdr:to>
      <xdr:col>16</xdr:col>
      <xdr:colOff>323272</xdr:colOff>
      <xdr:row>46</xdr:row>
      <xdr:rowOff>-1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2F483C3-09A1-4018-8800-18BB04EB9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zoomScale="55" zoomScaleNormal="55" workbookViewId="0">
      <selection activeCell="B26" sqref="B26"/>
    </sheetView>
  </sheetViews>
  <sheetFormatPr baseColWidth="10" defaultColWidth="8.7265625" defaultRowHeight="14.5" x14ac:dyDescent="0.35"/>
  <cols>
    <col min="2" max="2" width="29.6328125" customWidth="1"/>
    <col min="3" max="3" width="11.1796875" bestFit="1" customWidth="1"/>
    <col min="4" max="4" width="15.6328125" customWidth="1"/>
    <col min="5" max="5" width="6.7265625" bestFit="1" customWidth="1"/>
    <col min="6" max="6" width="22" bestFit="1" customWidth="1"/>
  </cols>
  <sheetData>
    <row r="1" spans="1:6" x14ac:dyDescent="0.35">
      <c r="C1">
        <f>SUM(C4:C13)</f>
        <v>7189</v>
      </c>
    </row>
    <row r="3" spans="1:6" ht="15" thickBot="1" x14ac:dyDescent="0.4">
      <c r="A3" s="2"/>
      <c r="B3" s="8" t="s">
        <v>0</v>
      </c>
      <c r="C3" s="8" t="s">
        <v>1</v>
      </c>
      <c r="D3" s="8" t="s">
        <v>104</v>
      </c>
      <c r="E3" s="8" t="s">
        <v>2</v>
      </c>
      <c r="F3" s="8" t="s">
        <v>3</v>
      </c>
    </row>
    <row r="4" spans="1:6" ht="15" thickBot="1" x14ac:dyDescent="0.4">
      <c r="A4" s="6">
        <v>1</v>
      </c>
      <c r="B4" s="19" t="s">
        <v>4</v>
      </c>
      <c r="C4" s="31">
        <v>124</v>
      </c>
      <c r="D4" s="46">
        <f>C4/SUM($C$4:$C$13)</f>
        <v>1.7248574210599527E-2</v>
      </c>
      <c r="E4" s="31">
        <v>3</v>
      </c>
      <c r="F4" s="43">
        <v>2.4193548400000001E-2</v>
      </c>
    </row>
    <row r="5" spans="1:6" ht="15" thickBot="1" x14ac:dyDescent="0.4">
      <c r="A5" s="6">
        <v>2</v>
      </c>
      <c r="B5" s="23" t="s">
        <v>5</v>
      </c>
      <c r="C5" s="35">
        <v>446</v>
      </c>
      <c r="D5" s="44">
        <f t="shared" ref="D5:D13" si="0">C5/SUM($C$4:$C$13)</f>
        <v>6.2039226596188622E-2</v>
      </c>
      <c r="E5" s="35">
        <v>20</v>
      </c>
      <c r="F5" s="7">
        <v>4.48430493E-2</v>
      </c>
    </row>
    <row r="6" spans="1:6" ht="15" thickBot="1" x14ac:dyDescent="0.4">
      <c r="A6" s="6">
        <v>3</v>
      </c>
      <c r="B6" s="19" t="s">
        <v>6</v>
      </c>
      <c r="C6" s="31">
        <v>2048</v>
      </c>
      <c r="D6" s="42">
        <f t="shared" si="0"/>
        <v>0.28487967728474056</v>
      </c>
      <c r="E6" s="31">
        <v>121</v>
      </c>
      <c r="F6" s="43">
        <v>5.9082031299999997E-2</v>
      </c>
    </row>
    <row r="7" spans="1:6" ht="15" thickBot="1" x14ac:dyDescent="0.4">
      <c r="A7" s="6">
        <v>4</v>
      </c>
      <c r="B7" s="34" t="s">
        <v>7</v>
      </c>
      <c r="C7" s="14">
        <v>417</v>
      </c>
      <c r="D7" s="41">
        <f t="shared" si="0"/>
        <v>5.8005285853387122E-2</v>
      </c>
      <c r="E7" s="14">
        <v>18</v>
      </c>
      <c r="F7" s="45">
        <v>4.31654676E-2</v>
      </c>
    </row>
    <row r="8" spans="1:6" ht="15" thickBot="1" x14ac:dyDescent="0.4">
      <c r="A8" s="6">
        <v>5</v>
      </c>
      <c r="B8" s="23" t="s">
        <v>8</v>
      </c>
      <c r="C8" s="35">
        <v>580</v>
      </c>
      <c r="D8" s="44">
        <f t="shared" si="0"/>
        <v>8.067881485603004E-2</v>
      </c>
      <c r="E8" s="35">
        <v>35</v>
      </c>
      <c r="F8" s="7">
        <v>6.0344827599999998E-2</v>
      </c>
    </row>
    <row r="9" spans="1:6" ht="15" thickBot="1" x14ac:dyDescent="0.4">
      <c r="A9" s="6">
        <v>6</v>
      </c>
      <c r="B9" s="19" t="s">
        <v>9</v>
      </c>
      <c r="C9" s="31">
        <v>401</v>
      </c>
      <c r="D9" s="42">
        <f t="shared" si="0"/>
        <v>5.577966337460008E-2</v>
      </c>
      <c r="E9" s="31">
        <v>29</v>
      </c>
      <c r="F9" s="43">
        <v>7.2319201999999999E-2</v>
      </c>
    </row>
    <row r="10" spans="1:6" ht="15" thickBot="1" x14ac:dyDescent="0.4">
      <c r="A10" s="6">
        <v>7</v>
      </c>
      <c r="B10" s="34" t="s">
        <v>10</v>
      </c>
      <c r="C10" s="14">
        <v>841</v>
      </c>
      <c r="D10" s="41">
        <f t="shared" si="0"/>
        <v>0.11698428154124357</v>
      </c>
      <c r="E10" s="14">
        <v>62</v>
      </c>
      <c r="F10" s="45">
        <v>7.3721759799999995E-2</v>
      </c>
    </row>
    <row r="11" spans="1:6" ht="15" thickBot="1" x14ac:dyDescent="0.4">
      <c r="A11" s="6">
        <v>8</v>
      </c>
      <c r="B11" s="34" t="s">
        <v>11</v>
      </c>
      <c r="C11" s="14">
        <v>1524</v>
      </c>
      <c r="D11" s="41">
        <f t="shared" si="0"/>
        <v>0.21199054110446516</v>
      </c>
      <c r="E11" s="14">
        <v>92</v>
      </c>
      <c r="F11" s="45">
        <v>6.0367454100000002E-2</v>
      </c>
    </row>
    <row r="12" spans="1:6" ht="15" thickBot="1" x14ac:dyDescent="0.4">
      <c r="A12" s="6">
        <v>9</v>
      </c>
      <c r="B12" s="34" t="s">
        <v>12</v>
      </c>
      <c r="C12" s="14">
        <v>274</v>
      </c>
      <c r="D12" s="47">
        <f t="shared" si="0"/>
        <v>3.8113784949227986E-2</v>
      </c>
      <c r="E12" s="14">
        <v>15</v>
      </c>
      <c r="F12" s="45">
        <v>5.4744525500000002E-2</v>
      </c>
    </row>
    <row r="13" spans="1:6" ht="15" thickBot="1" x14ac:dyDescent="0.4">
      <c r="A13" s="14">
        <v>10</v>
      </c>
      <c r="B13" s="23" t="s">
        <v>13</v>
      </c>
      <c r="C13" s="35">
        <v>534</v>
      </c>
      <c r="D13" s="44">
        <f t="shared" si="0"/>
        <v>7.4280150229517325E-2</v>
      </c>
      <c r="E13" s="35">
        <v>29</v>
      </c>
      <c r="F13" s="7">
        <v>5.4307116099999997E-2</v>
      </c>
    </row>
    <row r="14" spans="1:6" x14ac:dyDescent="0.35">
      <c r="B14" s="14"/>
    </row>
    <row r="16" spans="1:6" x14ac:dyDescent="0.35">
      <c r="F16" s="78"/>
    </row>
    <row r="22" spans="1:7" x14ac:dyDescent="0.35">
      <c r="A22" s="1"/>
    </row>
    <row r="23" spans="1:7" ht="15" thickBot="1" x14ac:dyDescent="0.4">
      <c r="A23" s="3"/>
      <c r="B23" s="3" t="s">
        <v>0</v>
      </c>
      <c r="C23" s="4" t="s">
        <v>1</v>
      </c>
      <c r="D23" s="8" t="s">
        <v>104</v>
      </c>
      <c r="E23" s="4" t="s">
        <v>2</v>
      </c>
      <c r="F23" s="10" t="s">
        <v>3</v>
      </c>
      <c r="G23" s="3"/>
    </row>
    <row r="24" spans="1:7" ht="15" thickBot="1" x14ac:dyDescent="0.4">
      <c r="A24" s="2">
        <v>1</v>
      </c>
      <c r="B24" s="2" t="s">
        <v>128</v>
      </c>
      <c r="C24" s="5">
        <f>SUM(C4:C5)</f>
        <v>570</v>
      </c>
      <c r="D24" s="40">
        <f>C24/$C$1</f>
        <v>7.9287800806788142E-2</v>
      </c>
      <c r="E24" s="9">
        <f>SUM(E4:E5)</f>
        <v>23</v>
      </c>
      <c r="F24" s="11">
        <f>E24/C24</f>
        <v>4.0350877192982457E-2</v>
      </c>
      <c r="G24" s="2"/>
    </row>
    <row r="25" spans="1:7" ht="15" thickBot="1" x14ac:dyDescent="0.4">
      <c r="A25" s="2">
        <v>2</v>
      </c>
      <c r="B25" s="2" t="s">
        <v>129</v>
      </c>
      <c r="C25" s="5">
        <f>SUM(C6:C8)</f>
        <v>3045</v>
      </c>
      <c r="D25" s="40">
        <f t="shared" ref="D25:D26" si="1">C25/$C$1</f>
        <v>0.42356377799415773</v>
      </c>
      <c r="E25" s="9">
        <f>SUM(E6:E8)</f>
        <v>174</v>
      </c>
      <c r="F25" s="11">
        <f t="shared" ref="F25:F26" si="2">E25/C25</f>
        <v>5.7142857142857141E-2</v>
      </c>
      <c r="G25" s="2"/>
    </row>
    <row r="26" spans="1:7" ht="15" thickBot="1" x14ac:dyDescent="0.4">
      <c r="A26" s="2">
        <v>3</v>
      </c>
      <c r="B26" s="2" t="s">
        <v>177</v>
      </c>
      <c r="C26" s="5">
        <f>SUM(C9:C13)</f>
        <v>3574</v>
      </c>
      <c r="D26" s="40">
        <f t="shared" si="1"/>
        <v>0.49714842119905411</v>
      </c>
      <c r="E26" s="9">
        <f>SUM(E9:E13)</f>
        <v>227</v>
      </c>
      <c r="F26" s="11">
        <f t="shared" si="2"/>
        <v>6.351426972579742E-2</v>
      </c>
      <c r="G26" s="2"/>
    </row>
    <row r="27" spans="1:7" ht="15" thickBot="1" x14ac:dyDescent="0.4">
      <c r="A27" s="2"/>
      <c r="B27" s="2"/>
      <c r="C27" s="5"/>
      <c r="D27" s="40"/>
      <c r="E27" s="9"/>
      <c r="F27" s="11"/>
      <c r="G27" s="2"/>
    </row>
  </sheetData>
  <conditionalFormatting sqref="F4:F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:F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7ECF-3949-49DF-BCD3-50B92EB8FB22}">
  <dimension ref="B1:F33"/>
  <sheetViews>
    <sheetView topLeftCell="A4" zoomScale="55" zoomScaleNormal="55" workbookViewId="0">
      <selection activeCell="B33" sqref="B33:F33"/>
    </sheetView>
  </sheetViews>
  <sheetFormatPr baseColWidth="10" defaultRowHeight="14.5" x14ac:dyDescent="0.35"/>
  <cols>
    <col min="2" max="2" width="14.90625" bestFit="1" customWidth="1"/>
    <col min="3" max="3" width="11.6328125" bestFit="1" customWidth="1"/>
    <col min="4" max="4" width="14.6328125" bestFit="1" customWidth="1"/>
    <col min="5" max="5" width="6.453125" bestFit="1" customWidth="1"/>
    <col min="6" max="6" width="21.54296875" bestFit="1" customWidth="1"/>
  </cols>
  <sheetData>
    <row r="1" spans="2:6" x14ac:dyDescent="0.35">
      <c r="C1">
        <f>SUM(C3:C23)</f>
        <v>7189</v>
      </c>
    </row>
    <row r="2" spans="2:6" ht="15" thickBot="1" x14ac:dyDescent="0.4">
      <c r="B2" s="8" t="s">
        <v>105</v>
      </c>
      <c r="C2" s="10" t="s">
        <v>1</v>
      </c>
      <c r="D2" s="10" t="s">
        <v>104</v>
      </c>
      <c r="E2" s="10" t="s">
        <v>2</v>
      </c>
      <c r="F2" s="10" t="s">
        <v>3</v>
      </c>
    </row>
    <row r="3" spans="2:6" x14ac:dyDescent="0.35">
      <c r="B3" s="19" t="s">
        <v>106</v>
      </c>
      <c r="C3" s="20">
        <v>188</v>
      </c>
      <c r="D3" s="54">
        <f>C3/SUM($C$3:$C$23)</f>
        <v>2.6151064125747671E-2</v>
      </c>
      <c r="E3" s="20">
        <v>21</v>
      </c>
      <c r="F3" s="55">
        <v>0.1117021277</v>
      </c>
    </row>
    <row r="4" spans="2:6" ht="15" thickBot="1" x14ac:dyDescent="0.4">
      <c r="B4" s="23" t="s">
        <v>107</v>
      </c>
      <c r="C4" s="24">
        <v>411</v>
      </c>
      <c r="D4" s="56">
        <f t="shared" ref="D4:D23" si="0">C4/SUM($C$3:$C$23)</f>
        <v>5.7170677423841978E-2</v>
      </c>
      <c r="E4" s="24">
        <v>42</v>
      </c>
      <c r="F4" s="38">
        <v>0.10218978099999999</v>
      </c>
    </row>
    <row r="5" spans="2:6" x14ac:dyDescent="0.35">
      <c r="B5" s="19" t="s">
        <v>108</v>
      </c>
      <c r="C5" s="20">
        <v>447</v>
      </c>
      <c r="D5" s="57">
        <f t="shared" si="0"/>
        <v>6.2178328001112809E-2</v>
      </c>
      <c r="E5" s="20">
        <v>35</v>
      </c>
      <c r="F5" s="55">
        <v>7.8299776299999999E-2</v>
      </c>
    </row>
    <row r="6" spans="2:6" x14ac:dyDescent="0.35">
      <c r="B6" s="34" t="s">
        <v>109</v>
      </c>
      <c r="C6" s="15">
        <v>209</v>
      </c>
      <c r="D6" s="53">
        <f t="shared" si="0"/>
        <v>2.9072193629155654E-2</v>
      </c>
      <c r="E6" s="15">
        <v>15</v>
      </c>
      <c r="F6" s="58">
        <v>7.1770334899999996E-2</v>
      </c>
    </row>
    <row r="7" spans="2:6" x14ac:dyDescent="0.35">
      <c r="B7" s="34" t="s">
        <v>110</v>
      </c>
      <c r="C7" s="15">
        <v>425</v>
      </c>
      <c r="D7" s="39">
        <f t="shared" si="0"/>
        <v>5.9118097092780639E-2</v>
      </c>
      <c r="E7" s="15">
        <v>31</v>
      </c>
      <c r="F7" s="58">
        <v>7.2941176499999996E-2</v>
      </c>
    </row>
    <row r="8" spans="2:6" ht="15" thickBot="1" x14ac:dyDescent="0.4">
      <c r="B8" s="23" t="s">
        <v>111</v>
      </c>
      <c r="C8" s="24">
        <v>412</v>
      </c>
      <c r="D8" s="56">
        <f t="shared" si="0"/>
        <v>5.7309778828766172E-2</v>
      </c>
      <c r="E8" s="24">
        <v>36</v>
      </c>
      <c r="F8" s="38">
        <v>8.7378640800000004E-2</v>
      </c>
    </row>
    <row r="9" spans="2:6" x14ac:dyDescent="0.35">
      <c r="B9" s="19" t="s">
        <v>112</v>
      </c>
      <c r="C9" s="20">
        <v>219</v>
      </c>
      <c r="D9" s="54">
        <f t="shared" si="0"/>
        <v>3.0463207678397553E-2</v>
      </c>
      <c r="E9" s="20">
        <v>15</v>
      </c>
      <c r="F9" s="55">
        <v>6.8493150700000005E-2</v>
      </c>
    </row>
    <row r="10" spans="2:6" x14ac:dyDescent="0.35">
      <c r="B10" s="34" t="s">
        <v>113</v>
      </c>
      <c r="C10" s="15">
        <v>387</v>
      </c>
      <c r="D10" s="39">
        <f t="shared" si="0"/>
        <v>5.3832243705661427E-2</v>
      </c>
      <c r="E10" s="15">
        <v>28</v>
      </c>
      <c r="F10" s="58">
        <v>7.2351421200000002E-2</v>
      </c>
    </row>
    <row r="11" spans="2:6" x14ac:dyDescent="0.35">
      <c r="B11" s="34" t="s">
        <v>114</v>
      </c>
      <c r="C11" s="15">
        <v>385</v>
      </c>
      <c r="D11" s="39">
        <f t="shared" si="0"/>
        <v>5.3554040895813046E-2</v>
      </c>
      <c r="E11" s="15">
        <v>26</v>
      </c>
      <c r="F11" s="58">
        <v>6.7532467499999999E-2</v>
      </c>
    </row>
    <row r="12" spans="2:6" x14ac:dyDescent="0.35">
      <c r="B12" s="34" t="s">
        <v>115</v>
      </c>
      <c r="C12" s="15">
        <v>440</v>
      </c>
      <c r="D12" s="39">
        <f t="shared" si="0"/>
        <v>6.1204618166643486E-2</v>
      </c>
      <c r="E12" s="15">
        <v>30</v>
      </c>
      <c r="F12" s="58">
        <v>6.8181818199999994E-2</v>
      </c>
    </row>
    <row r="13" spans="2:6" ht="15" thickBot="1" x14ac:dyDescent="0.4">
      <c r="B13" s="23" t="s">
        <v>116</v>
      </c>
      <c r="C13" s="24">
        <v>407</v>
      </c>
      <c r="D13" s="56">
        <f t="shared" si="0"/>
        <v>5.6614271804145223E-2</v>
      </c>
      <c r="E13" s="24">
        <v>24</v>
      </c>
      <c r="F13" s="38">
        <v>5.8968059000000003E-2</v>
      </c>
    </row>
    <row r="14" spans="2:6" x14ac:dyDescent="0.35">
      <c r="B14" s="19" t="s">
        <v>117</v>
      </c>
      <c r="C14" s="20">
        <v>380</v>
      </c>
      <c r="D14" s="57">
        <f t="shared" si="0"/>
        <v>5.2858533871192097E-2</v>
      </c>
      <c r="E14" s="20">
        <v>13</v>
      </c>
      <c r="F14" s="55">
        <v>3.4210526300000002E-2</v>
      </c>
    </row>
    <row r="15" spans="2:6" x14ac:dyDescent="0.35">
      <c r="B15" s="34" t="s">
        <v>118</v>
      </c>
      <c r="C15" s="15">
        <v>197</v>
      </c>
      <c r="D15" s="53">
        <f t="shared" si="0"/>
        <v>2.7402976770065379E-2</v>
      </c>
      <c r="E15" s="15">
        <v>5</v>
      </c>
      <c r="F15" s="58">
        <v>2.53807107E-2</v>
      </c>
    </row>
    <row r="16" spans="2:6" x14ac:dyDescent="0.35">
      <c r="B16" s="34" t="s">
        <v>119</v>
      </c>
      <c r="C16" s="15">
        <v>510</v>
      </c>
      <c r="D16" s="39">
        <f t="shared" si="0"/>
        <v>7.0941716511336766E-2</v>
      </c>
      <c r="E16" s="15">
        <v>28</v>
      </c>
      <c r="F16" s="58">
        <v>5.4901960800000003E-2</v>
      </c>
    </row>
    <row r="17" spans="2:6" x14ac:dyDescent="0.35">
      <c r="B17" s="34" t="s">
        <v>120</v>
      </c>
      <c r="C17" s="15">
        <v>337</v>
      </c>
      <c r="D17" s="53">
        <f t="shared" si="0"/>
        <v>4.6877173459451943E-2</v>
      </c>
      <c r="E17" s="15">
        <v>15</v>
      </c>
      <c r="F17" s="58">
        <v>4.4510385800000003E-2</v>
      </c>
    </row>
    <row r="18" spans="2:6" ht="15" thickBot="1" x14ac:dyDescent="0.4">
      <c r="B18" s="34" t="s">
        <v>121</v>
      </c>
      <c r="C18" s="15">
        <v>291</v>
      </c>
      <c r="D18" s="53">
        <f t="shared" si="0"/>
        <v>4.0478508832939214E-2</v>
      </c>
      <c r="E18" s="15">
        <v>24</v>
      </c>
      <c r="F18" s="58">
        <v>8.2474226799999995E-2</v>
      </c>
    </row>
    <row r="19" spans="2:6" x14ac:dyDescent="0.35">
      <c r="B19" s="19" t="s">
        <v>122</v>
      </c>
      <c r="C19" s="20">
        <v>416</v>
      </c>
      <c r="D19" s="57">
        <f t="shared" si="0"/>
        <v>5.7866184448462928E-2</v>
      </c>
      <c r="E19" s="20">
        <v>11</v>
      </c>
      <c r="F19" s="55">
        <v>2.6442307700000001E-2</v>
      </c>
    </row>
    <row r="20" spans="2:6" ht="15" thickBot="1" x14ac:dyDescent="0.4">
      <c r="B20" s="23" t="s">
        <v>123</v>
      </c>
      <c r="C20" s="24">
        <v>329</v>
      </c>
      <c r="D20" s="56">
        <f t="shared" si="0"/>
        <v>4.5764362220058426E-2</v>
      </c>
      <c r="E20" s="24">
        <v>9</v>
      </c>
      <c r="F20" s="38">
        <v>2.73556231E-2</v>
      </c>
    </row>
    <row r="21" spans="2:6" x14ac:dyDescent="0.35">
      <c r="B21" s="19" t="s">
        <v>124</v>
      </c>
      <c r="C21" s="20">
        <v>386</v>
      </c>
      <c r="D21" s="57">
        <f t="shared" si="0"/>
        <v>5.369314230073724E-2</v>
      </c>
      <c r="E21" s="20">
        <v>8</v>
      </c>
      <c r="F21" s="55">
        <v>2.0725388599999998E-2</v>
      </c>
    </row>
    <row r="22" spans="2:6" x14ac:dyDescent="0.35">
      <c r="B22" s="34" t="s">
        <v>125</v>
      </c>
      <c r="C22" s="15">
        <v>412</v>
      </c>
      <c r="D22" s="39">
        <f t="shared" si="0"/>
        <v>5.7309778828766172E-2</v>
      </c>
      <c r="E22" s="15">
        <v>8</v>
      </c>
      <c r="F22" s="58">
        <v>1.9417475699999999E-2</v>
      </c>
    </row>
    <row r="23" spans="2:6" ht="15" thickBot="1" x14ac:dyDescent="0.4">
      <c r="B23" s="23" t="s">
        <v>126</v>
      </c>
      <c r="C23" s="24">
        <v>1</v>
      </c>
      <c r="D23" s="59">
        <f t="shared" si="0"/>
        <v>1.3910140492418973E-4</v>
      </c>
      <c r="E23" s="24">
        <v>0</v>
      </c>
      <c r="F23" s="38">
        <v>0</v>
      </c>
    </row>
    <row r="27" spans="2:6" x14ac:dyDescent="0.35">
      <c r="B27" s="8" t="s">
        <v>105</v>
      </c>
      <c r="C27" s="10" t="s">
        <v>1</v>
      </c>
      <c r="D27" s="10" t="s">
        <v>104</v>
      </c>
      <c r="E27" s="10" t="s">
        <v>2</v>
      </c>
      <c r="F27" s="10" t="s">
        <v>3</v>
      </c>
    </row>
    <row r="28" spans="2:6" x14ac:dyDescent="0.35">
      <c r="B28" t="s">
        <v>127</v>
      </c>
      <c r="C28">
        <f>SUM(C3:C4)</f>
        <v>599</v>
      </c>
      <c r="D28" s="39">
        <f>C28/$C$1</f>
        <v>8.3321741549589656E-2</v>
      </c>
      <c r="E28">
        <f>SUM(E3:E4)</f>
        <v>63</v>
      </c>
      <c r="F28" s="39">
        <f t="shared" ref="F28:F33" si="1">E28/C28</f>
        <v>0.10517529215358931</v>
      </c>
    </row>
    <row r="29" spans="2:6" x14ac:dyDescent="0.35">
      <c r="B29" t="s">
        <v>130</v>
      </c>
      <c r="C29">
        <f>SUM(C5:C8)</f>
        <v>1493</v>
      </c>
      <c r="D29" s="39">
        <f>C29/$C$1</f>
        <v>0.20767839755181527</v>
      </c>
      <c r="E29">
        <f>SUM(E5:E8)</f>
        <v>117</v>
      </c>
      <c r="F29" s="39">
        <f t="shared" si="1"/>
        <v>7.8365706630944401E-2</v>
      </c>
    </row>
    <row r="30" spans="2:6" x14ac:dyDescent="0.35">
      <c r="B30" t="s">
        <v>132</v>
      </c>
      <c r="C30">
        <f>SUM(C9:C13)</f>
        <v>1838</v>
      </c>
      <c r="D30" s="39">
        <f>C30/$C$1</f>
        <v>0.25566838225066074</v>
      </c>
      <c r="E30">
        <f>SUM(E9:E13)</f>
        <v>123</v>
      </c>
      <c r="F30" s="39">
        <f t="shared" si="1"/>
        <v>6.6920565832426546E-2</v>
      </c>
    </row>
    <row r="31" spans="2:6" x14ac:dyDescent="0.35">
      <c r="B31" t="s">
        <v>131</v>
      </c>
      <c r="C31">
        <f>SUM(C14:C18)</f>
        <v>1715</v>
      </c>
      <c r="D31" s="39">
        <f t="shared" ref="D31" si="2">C31/$C$1</f>
        <v>0.2385589094449854</v>
      </c>
      <c r="E31">
        <f>SUM(E14:E18)</f>
        <v>85</v>
      </c>
      <c r="F31" s="39">
        <f t="shared" si="1"/>
        <v>4.9562682215743441E-2</v>
      </c>
    </row>
    <row r="32" spans="2:6" x14ac:dyDescent="0.35">
      <c r="B32" t="s">
        <v>133</v>
      </c>
      <c r="C32">
        <f>SUM(C19:C20)</f>
        <v>745</v>
      </c>
      <c r="D32" s="39">
        <f>C32/$C$1</f>
        <v>0.10363054666852135</v>
      </c>
      <c r="E32">
        <f>SUM(E19:E20)</f>
        <v>20</v>
      </c>
      <c r="F32" s="39">
        <f t="shared" si="1"/>
        <v>2.6845637583892617E-2</v>
      </c>
    </row>
    <row r="33" spans="2:6" x14ac:dyDescent="0.35">
      <c r="B33" t="s">
        <v>134</v>
      </c>
      <c r="C33">
        <f>SUM(C21:C23)</f>
        <v>799</v>
      </c>
      <c r="D33" s="39">
        <f>C33/$C$1</f>
        <v>0.11114202253442759</v>
      </c>
      <c r="E33">
        <f>SUM(E21:E23)</f>
        <v>16</v>
      </c>
      <c r="F33" s="39">
        <f t="shared" si="1"/>
        <v>2.002503128911139E-2</v>
      </c>
    </row>
  </sheetData>
  <conditionalFormatting sqref="F3:F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:F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6F51C-D3EE-4A09-8D8E-DCEA92275291}">
  <dimension ref="B1:P32"/>
  <sheetViews>
    <sheetView zoomScale="55" zoomScaleNormal="55" workbookViewId="0">
      <selection activeCell="B25" sqref="B25"/>
    </sheetView>
  </sheetViews>
  <sheetFormatPr baseColWidth="10" defaultRowHeight="14.5" x14ac:dyDescent="0.35"/>
  <cols>
    <col min="2" max="2" width="21.08984375" bestFit="1" customWidth="1"/>
    <col min="3" max="3" width="13" customWidth="1"/>
    <col min="4" max="4" width="11.1796875" customWidth="1"/>
    <col min="5" max="5" width="6.453125" bestFit="1" customWidth="1"/>
    <col min="6" max="6" width="22" bestFit="1" customWidth="1"/>
  </cols>
  <sheetData>
    <row r="1" spans="2:7" x14ac:dyDescent="0.35">
      <c r="C1">
        <f>SUM(C3:C13)</f>
        <v>7189</v>
      </c>
      <c r="E1">
        <f>SUM(E3:E13)</f>
        <v>424</v>
      </c>
    </row>
    <row r="2" spans="2:7" ht="15" thickBot="1" x14ac:dyDescent="0.4">
      <c r="B2" s="8" t="s">
        <v>135</v>
      </c>
      <c r="C2" s="10" t="s">
        <v>1</v>
      </c>
      <c r="D2" s="10" t="s">
        <v>147</v>
      </c>
      <c r="E2" s="10" t="s">
        <v>2</v>
      </c>
      <c r="F2" s="10" t="s">
        <v>3</v>
      </c>
      <c r="G2" s="3"/>
    </row>
    <row r="3" spans="2:7" ht="15" thickBot="1" x14ac:dyDescent="0.4">
      <c r="B3" s="61" t="s">
        <v>136</v>
      </c>
      <c r="C3" s="62">
        <v>3587</v>
      </c>
      <c r="D3" s="63">
        <f>C3/$C$1</f>
        <v>0.49895673946306857</v>
      </c>
      <c r="E3" s="62">
        <v>273</v>
      </c>
      <c r="F3" s="64">
        <v>7.6108168399999995E-2</v>
      </c>
      <c r="G3" s="2"/>
    </row>
    <row r="4" spans="2:7" ht="15" thickBot="1" x14ac:dyDescent="0.4">
      <c r="B4" s="48" t="s">
        <v>137</v>
      </c>
      <c r="C4" s="49">
        <v>341</v>
      </c>
      <c r="D4" s="65">
        <f t="shared" ref="D4:D13" si="0">C4/$C$1</f>
        <v>4.7433579079148698E-2</v>
      </c>
      <c r="E4" s="49">
        <v>16</v>
      </c>
      <c r="F4" s="66">
        <v>4.6920821100000003E-2</v>
      </c>
      <c r="G4" s="2"/>
    </row>
    <row r="5" spans="2:7" ht="15" thickBot="1" x14ac:dyDescent="0.4">
      <c r="B5" s="52" t="s">
        <v>138</v>
      </c>
      <c r="C5" s="5">
        <v>382</v>
      </c>
      <c r="D5" s="60">
        <f t="shared" si="0"/>
        <v>5.3136736681040478E-2</v>
      </c>
      <c r="E5" s="5">
        <v>13</v>
      </c>
      <c r="F5" s="67">
        <v>3.4031413599999998E-2</v>
      </c>
      <c r="G5" s="2"/>
    </row>
    <row r="6" spans="2:7" ht="15" thickBot="1" x14ac:dyDescent="0.4">
      <c r="B6" s="52" t="s">
        <v>139</v>
      </c>
      <c r="C6" s="5">
        <v>352</v>
      </c>
      <c r="D6" s="60">
        <f t="shared" si="0"/>
        <v>4.8963694533314783E-2</v>
      </c>
      <c r="E6" s="5">
        <v>19</v>
      </c>
      <c r="F6" s="67">
        <v>5.3977272700000002E-2</v>
      </c>
      <c r="G6" s="2"/>
    </row>
    <row r="7" spans="2:7" ht="15" thickBot="1" x14ac:dyDescent="0.4">
      <c r="B7" s="50" t="s">
        <v>140</v>
      </c>
      <c r="C7" s="51">
        <v>360</v>
      </c>
      <c r="D7" s="68">
        <f t="shared" si="0"/>
        <v>5.0076505772708307E-2</v>
      </c>
      <c r="E7" s="51">
        <v>20</v>
      </c>
      <c r="F7" s="69">
        <v>5.5555555600000001E-2</v>
      </c>
      <c r="G7" s="2"/>
    </row>
    <row r="8" spans="2:7" ht="15" thickBot="1" x14ac:dyDescent="0.4">
      <c r="B8" s="48" t="s">
        <v>141</v>
      </c>
      <c r="C8" s="49">
        <v>340</v>
      </c>
      <c r="D8" s="65">
        <f t="shared" si="0"/>
        <v>4.7294477674224511E-2</v>
      </c>
      <c r="E8" s="49">
        <v>16</v>
      </c>
      <c r="F8" s="66">
        <v>4.7058823499999999E-2</v>
      </c>
      <c r="G8" s="2"/>
    </row>
    <row r="9" spans="2:7" ht="15" thickBot="1" x14ac:dyDescent="0.4">
      <c r="B9" s="52" t="s">
        <v>142</v>
      </c>
      <c r="C9" s="5">
        <v>363</v>
      </c>
      <c r="D9" s="60">
        <f t="shared" si="0"/>
        <v>5.0493809987480875E-2</v>
      </c>
      <c r="E9" s="5">
        <v>14</v>
      </c>
      <c r="F9" s="67">
        <v>3.8567493100000003E-2</v>
      </c>
      <c r="G9" s="2"/>
    </row>
    <row r="10" spans="2:7" ht="15" thickBot="1" x14ac:dyDescent="0.4">
      <c r="B10" s="50" t="s">
        <v>143</v>
      </c>
      <c r="C10" s="51">
        <v>366</v>
      </c>
      <c r="D10" s="68">
        <f t="shared" si="0"/>
        <v>5.0911114202253444E-2</v>
      </c>
      <c r="E10" s="51">
        <v>16</v>
      </c>
      <c r="F10" s="69">
        <v>4.3715847000000002E-2</v>
      </c>
      <c r="G10" s="2"/>
    </row>
    <row r="11" spans="2:7" ht="15" thickBot="1" x14ac:dyDescent="0.4">
      <c r="B11" s="73" t="s">
        <v>144</v>
      </c>
      <c r="C11" s="74">
        <v>356</v>
      </c>
      <c r="D11" s="75">
        <f t="shared" si="0"/>
        <v>4.9520100153011545E-2</v>
      </c>
      <c r="E11" s="74">
        <v>14</v>
      </c>
      <c r="F11" s="76">
        <v>3.9325842700000002E-2</v>
      </c>
      <c r="G11" s="2"/>
    </row>
    <row r="12" spans="2:7" ht="15" thickBot="1" x14ac:dyDescent="0.4">
      <c r="B12" s="23" t="s">
        <v>145</v>
      </c>
      <c r="C12" s="24">
        <v>360</v>
      </c>
      <c r="D12" s="77">
        <f t="shared" si="0"/>
        <v>5.0076505772708307E-2</v>
      </c>
      <c r="E12" s="24">
        <v>12</v>
      </c>
      <c r="F12" s="69">
        <v>3.3333333299999997E-2</v>
      </c>
      <c r="G12" s="2"/>
    </row>
    <row r="13" spans="2:7" ht="15" thickBot="1" x14ac:dyDescent="0.4">
      <c r="B13" s="61" t="s">
        <v>146</v>
      </c>
      <c r="C13" s="62">
        <v>382</v>
      </c>
      <c r="D13" s="63">
        <f t="shared" si="0"/>
        <v>5.3136736681040478E-2</v>
      </c>
      <c r="E13" s="62">
        <v>11</v>
      </c>
      <c r="F13" s="64">
        <v>2.8795811500000001E-2</v>
      </c>
      <c r="G13" s="2"/>
    </row>
    <row r="21" spans="2:16" x14ac:dyDescent="0.35">
      <c r="B21" s="12" t="s">
        <v>135</v>
      </c>
      <c r="C21" s="13" t="s">
        <v>1</v>
      </c>
      <c r="D21" s="13" t="s">
        <v>147</v>
      </c>
      <c r="E21" s="13" t="s">
        <v>2</v>
      </c>
      <c r="F21" s="13" t="s">
        <v>3</v>
      </c>
    </row>
    <row r="22" spans="2:16" x14ac:dyDescent="0.35">
      <c r="B22" s="14" t="s">
        <v>136</v>
      </c>
      <c r="C22" s="15">
        <f>SUM(C3)</f>
        <v>3587</v>
      </c>
      <c r="D22" s="70">
        <f>C22/$C$1</f>
        <v>0.49895673946306857</v>
      </c>
      <c r="E22" s="15">
        <f>SUM(E3)</f>
        <v>273</v>
      </c>
      <c r="F22" s="71">
        <f>E22/C22</f>
        <v>7.6108168385837741E-2</v>
      </c>
      <c r="P22" s="72"/>
    </row>
    <row r="23" spans="2:16" x14ac:dyDescent="0.35">
      <c r="B23" s="14" t="s">
        <v>148</v>
      </c>
      <c r="C23" s="15">
        <f>SUM(C4:C7)</f>
        <v>1435</v>
      </c>
      <c r="D23" s="70">
        <f>C23/$C$1</f>
        <v>0.19961051606621227</v>
      </c>
      <c r="E23" s="15">
        <f>SUM(E4:E7)</f>
        <v>68</v>
      </c>
      <c r="F23" s="71">
        <f>E23/C23</f>
        <v>4.7386759581881537E-2</v>
      </c>
      <c r="P23" s="72"/>
    </row>
    <row r="24" spans="2:16" x14ac:dyDescent="0.35">
      <c r="B24" s="14" t="s">
        <v>149</v>
      </c>
      <c r="C24" s="15">
        <f>SUM(C8:C10)</f>
        <v>1069</v>
      </c>
      <c r="D24" s="70">
        <f>C24/$C$1</f>
        <v>0.14869940186395883</v>
      </c>
      <c r="E24" s="15">
        <f>SUM(E8:E10)</f>
        <v>46</v>
      </c>
      <c r="F24" s="71">
        <f>E24/C24</f>
        <v>4.3030869971936392E-2</v>
      </c>
      <c r="P24" s="72"/>
    </row>
    <row r="25" spans="2:16" x14ac:dyDescent="0.35">
      <c r="B25" s="14" t="s">
        <v>150</v>
      </c>
      <c r="C25" s="15">
        <f>SUM(C11:C12)</f>
        <v>716</v>
      </c>
      <c r="D25" s="70">
        <f>C25/$C$1</f>
        <v>9.9596605925719853E-2</v>
      </c>
      <c r="E25" s="15">
        <f>SUM(E11:E12)</f>
        <v>26</v>
      </c>
      <c r="F25" s="71">
        <f>E25/C25</f>
        <v>3.6312849162011177E-2</v>
      </c>
      <c r="P25" s="72"/>
    </row>
    <row r="26" spans="2:16" x14ac:dyDescent="0.35">
      <c r="B26" s="14" t="s">
        <v>151</v>
      </c>
      <c r="C26" s="15">
        <f>C13</f>
        <v>382</v>
      </c>
      <c r="D26" s="70">
        <f>C26/$C$1</f>
        <v>5.3136736681040478E-2</v>
      </c>
      <c r="E26" s="15">
        <f>E13</f>
        <v>11</v>
      </c>
      <c r="F26" s="71">
        <f>E26/C26</f>
        <v>2.8795811518324606E-2</v>
      </c>
      <c r="P26" s="72"/>
    </row>
    <row r="27" spans="2:16" x14ac:dyDescent="0.35">
      <c r="B27" s="14"/>
      <c r="C27" s="15"/>
      <c r="D27" s="70"/>
      <c r="E27" s="15"/>
      <c r="F27" s="71"/>
    </row>
    <row r="28" spans="2:16" x14ac:dyDescent="0.35">
      <c r="B28" s="14"/>
      <c r="C28" s="15"/>
      <c r="D28" s="70"/>
      <c r="E28" s="15"/>
      <c r="F28" s="71"/>
    </row>
    <row r="29" spans="2:16" x14ac:dyDescent="0.35">
      <c r="B29" s="14"/>
      <c r="C29" s="15"/>
      <c r="D29" s="70"/>
      <c r="E29" s="15"/>
      <c r="F29" s="71"/>
    </row>
    <row r="30" spans="2:16" x14ac:dyDescent="0.35">
      <c r="B30" s="14"/>
      <c r="C30" s="15"/>
      <c r="D30" s="70"/>
      <c r="E30" s="15"/>
      <c r="F30" s="71"/>
    </row>
    <row r="31" spans="2:16" x14ac:dyDescent="0.35">
      <c r="B31" s="14"/>
      <c r="C31" s="15"/>
      <c r="D31" s="70"/>
      <c r="E31" s="15"/>
      <c r="F31" s="71"/>
    </row>
    <row r="32" spans="2:16" x14ac:dyDescent="0.35">
      <c r="B32" s="14"/>
      <c r="C32" s="15"/>
      <c r="D32" s="70"/>
      <c r="E32" s="15"/>
      <c r="F32" s="71"/>
    </row>
  </sheetData>
  <conditionalFormatting sqref="F3:F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7:F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4916D-11F7-41C6-86A4-CCB01AE90BFA}">
  <dimension ref="B1:G32"/>
  <sheetViews>
    <sheetView zoomScale="55" zoomScaleNormal="55" workbookViewId="0">
      <selection activeCell="H39" sqref="H39"/>
    </sheetView>
  </sheetViews>
  <sheetFormatPr baseColWidth="10" defaultRowHeight="14.5" x14ac:dyDescent="0.35"/>
  <cols>
    <col min="2" max="2" width="26.6328125" bestFit="1" customWidth="1"/>
    <col min="3" max="3" width="10.81640625" bestFit="1" customWidth="1"/>
    <col min="4" max="4" width="10.81640625" customWidth="1"/>
    <col min="5" max="5" width="6.453125" bestFit="1" customWidth="1"/>
    <col min="6" max="6" width="21.54296875" bestFit="1" customWidth="1"/>
  </cols>
  <sheetData>
    <row r="1" spans="2:7" x14ac:dyDescent="0.35">
      <c r="C1">
        <f>SUM(C3:C22)</f>
        <v>7189</v>
      </c>
      <c r="E1">
        <f>SUM(E3:E22)</f>
        <v>424</v>
      </c>
    </row>
    <row r="2" spans="2:7" ht="15" thickBot="1" x14ac:dyDescent="0.4">
      <c r="B2" s="12" t="s">
        <v>154</v>
      </c>
      <c r="C2" s="13" t="s">
        <v>1</v>
      </c>
      <c r="D2" s="13" t="s">
        <v>147</v>
      </c>
      <c r="E2" s="13" t="s">
        <v>2</v>
      </c>
      <c r="F2" s="13" t="s">
        <v>3</v>
      </c>
      <c r="G2" s="3"/>
    </row>
    <row r="3" spans="2:7" ht="15" thickBot="1" x14ac:dyDescent="0.4">
      <c r="B3" s="19" t="s">
        <v>155</v>
      </c>
      <c r="C3" s="20">
        <v>359</v>
      </c>
      <c r="D3" s="80">
        <f>C3/$C$1</f>
        <v>4.9937404367784113E-2</v>
      </c>
      <c r="E3" s="20">
        <v>22</v>
      </c>
      <c r="F3" s="76">
        <v>6.1281336999999998E-2</v>
      </c>
      <c r="G3" s="2"/>
    </row>
    <row r="4" spans="2:7" ht="15" thickBot="1" x14ac:dyDescent="0.4">
      <c r="B4" s="34" t="s">
        <v>156</v>
      </c>
      <c r="C4" s="15">
        <v>359</v>
      </c>
      <c r="D4" s="70">
        <f t="shared" ref="D4:D22" si="0">C4/$C$1</f>
        <v>4.9937404367784113E-2</v>
      </c>
      <c r="E4" s="15">
        <v>19</v>
      </c>
      <c r="F4" s="81">
        <v>5.29247911E-2</v>
      </c>
      <c r="G4" s="2"/>
    </row>
    <row r="5" spans="2:7" ht="15" thickBot="1" x14ac:dyDescent="0.4">
      <c r="B5" s="34" t="s">
        <v>157</v>
      </c>
      <c r="C5" s="15">
        <v>359</v>
      </c>
      <c r="D5" s="70">
        <f t="shared" si="0"/>
        <v>4.9937404367784113E-2</v>
      </c>
      <c r="E5" s="15">
        <v>23</v>
      </c>
      <c r="F5" s="81">
        <v>6.4066852399999999E-2</v>
      </c>
      <c r="G5" s="2"/>
    </row>
    <row r="6" spans="2:7" ht="15" thickBot="1" x14ac:dyDescent="0.4">
      <c r="B6" s="34" t="s">
        <v>158</v>
      </c>
      <c r="C6" s="15">
        <v>360</v>
      </c>
      <c r="D6" s="70">
        <f t="shared" si="0"/>
        <v>5.0076505772708307E-2</v>
      </c>
      <c r="E6" s="15">
        <v>20</v>
      </c>
      <c r="F6" s="81">
        <v>5.5555555600000001E-2</v>
      </c>
      <c r="G6" s="2"/>
    </row>
    <row r="7" spans="2:7" ht="15" thickBot="1" x14ac:dyDescent="0.4">
      <c r="B7" s="34" t="s">
        <v>159</v>
      </c>
      <c r="C7" s="15">
        <v>294</v>
      </c>
      <c r="D7" s="70">
        <f t="shared" si="0"/>
        <v>4.0895813047711782E-2</v>
      </c>
      <c r="E7" s="15">
        <v>27</v>
      </c>
      <c r="F7" s="81">
        <v>9.1836734700000006E-2</v>
      </c>
      <c r="G7" s="2"/>
    </row>
    <row r="8" spans="2:7" ht="15" thickBot="1" x14ac:dyDescent="0.4">
      <c r="B8" s="34" t="s">
        <v>160</v>
      </c>
      <c r="C8" s="15">
        <v>424</v>
      </c>
      <c r="D8" s="70">
        <f t="shared" si="0"/>
        <v>5.8978995687856445E-2</v>
      </c>
      <c r="E8" s="15">
        <v>19</v>
      </c>
      <c r="F8" s="81">
        <v>4.4811320799999999E-2</v>
      </c>
      <c r="G8" s="2"/>
    </row>
    <row r="9" spans="2:7" ht="15" thickBot="1" x14ac:dyDescent="0.4">
      <c r="B9" s="34" t="s">
        <v>161</v>
      </c>
      <c r="C9" s="15">
        <v>361</v>
      </c>
      <c r="D9" s="70">
        <f t="shared" si="0"/>
        <v>5.0215607177632494E-2</v>
      </c>
      <c r="E9" s="15">
        <v>16</v>
      </c>
      <c r="F9" s="81">
        <v>4.4321329600000001E-2</v>
      </c>
      <c r="G9" s="2"/>
    </row>
    <row r="10" spans="2:7" ht="15" thickBot="1" x14ac:dyDescent="0.4">
      <c r="B10" s="34" t="s">
        <v>162</v>
      </c>
      <c r="C10" s="15">
        <v>330</v>
      </c>
      <c r="D10" s="70">
        <f t="shared" si="0"/>
        <v>4.5903463624982613E-2</v>
      </c>
      <c r="E10" s="15">
        <v>24</v>
      </c>
      <c r="F10" s="81">
        <v>7.2727272699999998E-2</v>
      </c>
      <c r="G10" s="2"/>
    </row>
    <row r="11" spans="2:7" ht="15" thickBot="1" x14ac:dyDescent="0.4">
      <c r="B11" s="23" t="s">
        <v>163</v>
      </c>
      <c r="C11" s="24">
        <v>388</v>
      </c>
      <c r="D11" s="77">
        <f t="shared" si="0"/>
        <v>5.3971345110585614E-2</v>
      </c>
      <c r="E11" s="24">
        <v>34</v>
      </c>
      <c r="F11" s="69">
        <v>8.7628866E-2</v>
      </c>
      <c r="G11" s="2"/>
    </row>
    <row r="12" spans="2:7" ht="15" thickBot="1" x14ac:dyDescent="0.4">
      <c r="B12" s="19" t="s">
        <v>164</v>
      </c>
      <c r="C12" s="20">
        <v>356</v>
      </c>
      <c r="D12" s="80">
        <f t="shared" si="0"/>
        <v>4.9520100153011545E-2</v>
      </c>
      <c r="E12" s="20">
        <v>10</v>
      </c>
      <c r="F12" s="76">
        <v>2.8089887599999998E-2</v>
      </c>
      <c r="G12" s="2"/>
    </row>
    <row r="13" spans="2:7" ht="15" thickBot="1" x14ac:dyDescent="0.4">
      <c r="B13" s="34" t="s">
        <v>165</v>
      </c>
      <c r="C13" s="15">
        <v>361</v>
      </c>
      <c r="D13" s="70">
        <f t="shared" si="0"/>
        <v>5.0215607177632494E-2</v>
      </c>
      <c r="E13" s="15">
        <v>19</v>
      </c>
      <c r="F13" s="81">
        <v>5.2631578900000003E-2</v>
      </c>
      <c r="G13" s="2"/>
    </row>
    <row r="14" spans="2:7" ht="15" thickBot="1" x14ac:dyDescent="0.4">
      <c r="B14" s="34" t="s">
        <v>166</v>
      </c>
      <c r="C14" s="15">
        <v>362</v>
      </c>
      <c r="D14" s="70">
        <f t="shared" si="0"/>
        <v>5.0354708582556681E-2</v>
      </c>
      <c r="E14" s="15">
        <v>24</v>
      </c>
      <c r="F14" s="81">
        <v>6.6298342499999996E-2</v>
      </c>
      <c r="G14" s="2"/>
    </row>
    <row r="15" spans="2:7" ht="15" thickBot="1" x14ac:dyDescent="0.4">
      <c r="B15" s="34" t="s">
        <v>167</v>
      </c>
      <c r="C15" s="15">
        <v>359</v>
      </c>
      <c r="D15" s="70">
        <f t="shared" si="0"/>
        <v>4.9937404367784113E-2</v>
      </c>
      <c r="E15" s="15">
        <v>21</v>
      </c>
      <c r="F15" s="81">
        <v>5.8495821699999999E-2</v>
      </c>
      <c r="G15" s="2"/>
    </row>
    <row r="16" spans="2:7" ht="15" thickBot="1" x14ac:dyDescent="0.4">
      <c r="B16" s="34" t="s">
        <v>168</v>
      </c>
      <c r="C16" s="15">
        <v>360</v>
      </c>
      <c r="D16" s="70">
        <f t="shared" si="0"/>
        <v>5.0076505772708307E-2</v>
      </c>
      <c r="E16" s="15">
        <v>15</v>
      </c>
      <c r="F16" s="81">
        <v>4.16666667E-2</v>
      </c>
      <c r="G16" s="2"/>
    </row>
    <row r="17" spans="2:7" ht="15" thickBot="1" x14ac:dyDescent="0.4">
      <c r="B17" s="34" t="s">
        <v>169</v>
      </c>
      <c r="C17" s="15">
        <v>358</v>
      </c>
      <c r="D17" s="70">
        <f t="shared" si="0"/>
        <v>4.9798302962859926E-2</v>
      </c>
      <c r="E17" s="15">
        <v>23</v>
      </c>
      <c r="F17" s="81">
        <v>6.4245810099999995E-2</v>
      </c>
      <c r="G17" s="2"/>
    </row>
    <row r="18" spans="2:7" ht="15" thickBot="1" x14ac:dyDescent="0.4">
      <c r="B18" s="34" t="s">
        <v>170</v>
      </c>
      <c r="C18" s="15">
        <v>361</v>
      </c>
      <c r="D18" s="70">
        <f t="shared" si="0"/>
        <v>5.0215607177632494E-2</v>
      </c>
      <c r="E18" s="15">
        <v>16</v>
      </c>
      <c r="F18" s="81">
        <v>4.4321329600000001E-2</v>
      </c>
      <c r="G18" s="2"/>
    </row>
    <row r="19" spans="2:7" ht="15" thickBot="1" x14ac:dyDescent="0.4">
      <c r="B19" s="34" t="s">
        <v>171</v>
      </c>
      <c r="C19" s="15">
        <v>359</v>
      </c>
      <c r="D19" s="70">
        <f t="shared" si="0"/>
        <v>4.9937404367784113E-2</v>
      </c>
      <c r="E19" s="15">
        <v>17</v>
      </c>
      <c r="F19" s="81">
        <v>4.73537604E-2</v>
      </c>
      <c r="G19" s="2"/>
    </row>
    <row r="20" spans="2:7" ht="15" thickBot="1" x14ac:dyDescent="0.4">
      <c r="B20" s="34" t="s">
        <v>172</v>
      </c>
      <c r="C20" s="15">
        <v>353</v>
      </c>
      <c r="D20" s="70">
        <f t="shared" si="0"/>
        <v>4.9102795938238977E-2</v>
      </c>
      <c r="E20" s="15">
        <v>24</v>
      </c>
      <c r="F20" s="81">
        <v>6.7988668599999996E-2</v>
      </c>
      <c r="G20" s="2"/>
    </row>
    <row r="21" spans="2:7" ht="15" thickBot="1" x14ac:dyDescent="0.4">
      <c r="B21" s="34" t="s">
        <v>173</v>
      </c>
      <c r="C21" s="15">
        <v>366</v>
      </c>
      <c r="D21" s="70">
        <f t="shared" si="0"/>
        <v>5.0911114202253444E-2</v>
      </c>
      <c r="E21" s="15">
        <v>25</v>
      </c>
      <c r="F21" s="81">
        <v>6.8306010900000005E-2</v>
      </c>
      <c r="G21" s="2"/>
    </row>
    <row r="22" spans="2:7" ht="15" thickBot="1" x14ac:dyDescent="0.4">
      <c r="B22" s="23" t="s">
        <v>174</v>
      </c>
      <c r="C22" s="24">
        <v>360</v>
      </c>
      <c r="D22" s="77">
        <f t="shared" si="0"/>
        <v>5.0076505772708307E-2</v>
      </c>
      <c r="E22" s="24">
        <v>26</v>
      </c>
      <c r="F22" s="69">
        <v>7.2222222200000005E-2</v>
      </c>
    </row>
    <row r="30" spans="2:7" x14ac:dyDescent="0.35">
      <c r="B30" t="s">
        <v>175</v>
      </c>
      <c r="C30">
        <f>SUM(C3:C11)</f>
        <v>3234</v>
      </c>
      <c r="D30" s="72">
        <f>C30/$C$1</f>
        <v>0.4498539435248296</v>
      </c>
      <c r="E30">
        <f>SUM(E3:E11)</f>
        <v>204</v>
      </c>
      <c r="F30" s="18">
        <f>E30/C30</f>
        <v>6.3079777365491654E-2</v>
      </c>
    </row>
    <row r="31" spans="2:7" x14ac:dyDescent="0.35">
      <c r="B31" t="s">
        <v>176</v>
      </c>
      <c r="C31">
        <f>SUM(C12:C22)</f>
        <v>3955</v>
      </c>
      <c r="D31" s="72">
        <f t="shared" ref="D31" si="1">C31/$C$1</f>
        <v>0.55014605647517045</v>
      </c>
      <c r="E31">
        <f>SUM(E12:E22)</f>
        <v>220</v>
      </c>
      <c r="F31" s="18">
        <f t="shared" ref="F31" si="2">E31/C31</f>
        <v>5.5625790139064477E-2</v>
      </c>
    </row>
    <row r="32" spans="2:7" x14ac:dyDescent="0.35">
      <c r="D32" s="72"/>
      <c r="F32" s="18"/>
    </row>
  </sheetData>
  <conditionalFormatting sqref="F3:F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0:F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88978-5B62-4D01-90A5-F6900383E649}">
  <sheetPr>
    <tabColor theme="3"/>
  </sheetPr>
  <dimension ref="A3:F24"/>
  <sheetViews>
    <sheetView zoomScale="70" zoomScaleNormal="70" workbookViewId="0"/>
  </sheetViews>
  <sheetFormatPr baseColWidth="10" defaultColWidth="8.7265625" defaultRowHeight="14.5" x14ac:dyDescent="0.35"/>
  <cols>
    <col min="1" max="1" width="31.54296875" bestFit="1" customWidth="1"/>
    <col min="2" max="2" width="13.08984375" customWidth="1"/>
    <col min="3" max="3" width="14.6328125" bestFit="1" customWidth="1"/>
    <col min="4" max="4" width="7.26953125" customWidth="1"/>
    <col min="5" max="5" width="22" bestFit="1" customWidth="1"/>
  </cols>
  <sheetData>
    <row r="3" spans="1:5" x14ac:dyDescent="0.35">
      <c r="A3" s="12" t="s">
        <v>14</v>
      </c>
      <c r="B3" s="13" t="s">
        <v>1</v>
      </c>
      <c r="C3" s="13" t="s">
        <v>104</v>
      </c>
      <c r="D3" s="13" t="s">
        <v>2</v>
      </c>
      <c r="E3" s="13" t="s">
        <v>3</v>
      </c>
    </row>
    <row r="4" spans="1:5" x14ac:dyDescent="0.35">
      <c r="A4" s="14" t="s">
        <v>19</v>
      </c>
      <c r="B4" s="15">
        <v>709</v>
      </c>
      <c r="C4" s="18">
        <f>B4/SUM($B$4:$B$8)</f>
        <v>9.8622896091250523E-2</v>
      </c>
      <c r="D4" s="15">
        <v>38</v>
      </c>
      <c r="E4" s="16">
        <v>5.3596615E-2</v>
      </c>
    </row>
    <row r="5" spans="1:5" x14ac:dyDescent="0.35">
      <c r="A5" s="14" t="s">
        <v>18</v>
      </c>
      <c r="B5" s="15">
        <v>2143</v>
      </c>
      <c r="C5" s="18">
        <f t="shared" ref="C5:C8" si="0">B5/SUM($B$4:$B$8)</f>
        <v>0.29809431075253862</v>
      </c>
      <c r="D5" s="15">
        <v>119</v>
      </c>
      <c r="E5" s="16">
        <v>5.5529631400000001E-2</v>
      </c>
    </row>
    <row r="6" spans="1:5" ht="15" thickBot="1" x14ac:dyDescent="0.4">
      <c r="A6" s="14" t="s">
        <v>16</v>
      </c>
      <c r="B6" s="15">
        <v>3613</v>
      </c>
      <c r="C6" s="18">
        <f t="shared" si="0"/>
        <v>0.50257337599109753</v>
      </c>
      <c r="D6" s="15">
        <v>220</v>
      </c>
      <c r="E6" s="16">
        <v>6.0891226100000001E-2</v>
      </c>
    </row>
    <row r="7" spans="1:5" x14ac:dyDescent="0.35">
      <c r="A7" s="19" t="s">
        <v>15</v>
      </c>
      <c r="B7" s="20">
        <v>707</v>
      </c>
      <c r="C7" s="21">
        <f t="shared" si="0"/>
        <v>9.8344693281402148E-2</v>
      </c>
      <c r="D7" s="20">
        <v>46</v>
      </c>
      <c r="E7" s="22">
        <v>6.5063649200000004E-2</v>
      </c>
    </row>
    <row r="8" spans="1:5" ht="15" thickBot="1" x14ac:dyDescent="0.4">
      <c r="A8" s="23" t="s">
        <v>17</v>
      </c>
      <c r="B8" s="24">
        <v>17</v>
      </c>
      <c r="C8" s="25">
        <f t="shared" si="0"/>
        <v>2.3647238837112253E-3</v>
      </c>
      <c r="D8" s="24">
        <v>1</v>
      </c>
      <c r="E8" s="26">
        <v>5.8823529399999998E-2</v>
      </c>
    </row>
    <row r="10" spans="1:5" x14ac:dyDescent="0.35">
      <c r="B10" s="17"/>
    </row>
    <row r="19" spans="1:6" x14ac:dyDescent="0.35">
      <c r="A19" s="1"/>
    </row>
    <row r="20" spans="1:6" ht="15" thickBot="1" x14ac:dyDescent="0.4">
      <c r="A20" s="3" t="s">
        <v>14</v>
      </c>
      <c r="B20" s="4" t="s">
        <v>1</v>
      </c>
      <c r="C20" s="13" t="s">
        <v>104</v>
      </c>
      <c r="D20" s="4" t="s">
        <v>2</v>
      </c>
      <c r="E20" s="4" t="s">
        <v>3</v>
      </c>
      <c r="F20" s="3"/>
    </row>
    <row r="21" spans="1:6" ht="15" thickBot="1" x14ac:dyDescent="0.4">
      <c r="A21" s="2" t="s">
        <v>19</v>
      </c>
      <c r="B21" s="5">
        <v>709</v>
      </c>
      <c r="C21" s="18">
        <f>B21/SUM($B$21:$B$24)</f>
        <v>9.8622896091250523E-2</v>
      </c>
      <c r="D21" s="5">
        <v>38</v>
      </c>
      <c r="E21" s="27">
        <v>5.3596615E-2</v>
      </c>
      <c r="F21" s="2"/>
    </row>
    <row r="22" spans="1:6" ht="15" thickBot="1" x14ac:dyDescent="0.4">
      <c r="A22" s="2" t="s">
        <v>18</v>
      </c>
      <c r="B22" s="5">
        <v>2143</v>
      </c>
      <c r="C22" s="18">
        <f t="shared" ref="C22:C24" si="1">B22/SUM($B$21:$B$24)</f>
        <v>0.29809431075253862</v>
      </c>
      <c r="D22" s="5">
        <v>119</v>
      </c>
      <c r="E22" s="27">
        <v>5.5529631400000001E-2</v>
      </c>
      <c r="F22" s="2"/>
    </row>
    <row r="23" spans="1:6" ht="15" thickBot="1" x14ac:dyDescent="0.4">
      <c r="A23" s="2" t="s">
        <v>16</v>
      </c>
      <c r="B23" s="5">
        <v>3613</v>
      </c>
      <c r="C23" s="18">
        <f t="shared" si="1"/>
        <v>0.50257337599109753</v>
      </c>
      <c r="D23" s="5">
        <v>220</v>
      </c>
      <c r="E23" s="27">
        <v>6.0891226100000001E-2</v>
      </c>
      <c r="F23" s="2"/>
    </row>
    <row r="24" spans="1:6" ht="15" thickBot="1" x14ac:dyDescent="0.4">
      <c r="A24" s="2" t="s">
        <v>20</v>
      </c>
      <c r="B24" s="5">
        <v>724</v>
      </c>
      <c r="C24" s="18">
        <f t="shared" si="1"/>
        <v>0.10070941716511336</v>
      </c>
      <c r="D24" s="5">
        <v>47</v>
      </c>
      <c r="E24" s="27">
        <v>6.4917127099999999E-2</v>
      </c>
      <c r="F24" s="2"/>
    </row>
  </sheetData>
  <conditionalFormatting sqref="E4:E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:E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E6357-CC93-44C1-839D-B703A0130D18}">
  <sheetPr>
    <tabColor theme="3"/>
  </sheetPr>
  <dimension ref="A1:G74"/>
  <sheetViews>
    <sheetView zoomScale="55" zoomScaleNormal="55" workbookViewId="0">
      <selection activeCell="B72" sqref="B72"/>
    </sheetView>
  </sheetViews>
  <sheetFormatPr baseColWidth="10" defaultRowHeight="14.5" x14ac:dyDescent="0.35"/>
  <cols>
    <col min="1" max="1" width="10.90625" style="85"/>
    <col min="2" max="2" width="26.08984375" customWidth="1"/>
    <col min="3" max="3" width="11.6328125" bestFit="1" customWidth="1"/>
    <col min="4" max="4" width="18.08984375" customWidth="1"/>
    <col min="5" max="5" width="6.453125" bestFit="1" customWidth="1"/>
    <col min="6" max="6" width="30.453125" customWidth="1"/>
    <col min="7" max="7" width="10.90625" style="85"/>
  </cols>
  <sheetData>
    <row r="1" spans="1:7" x14ac:dyDescent="0.35">
      <c r="A1" s="85" t="str">
        <f>","</f>
        <v>,</v>
      </c>
      <c r="C1">
        <f>SUM(C3:C61)</f>
        <v>7189</v>
      </c>
    </row>
    <row r="2" spans="1:7" ht="15" thickBot="1" x14ac:dyDescent="0.4">
      <c r="B2" s="30" t="s">
        <v>178</v>
      </c>
      <c r="C2" s="30" t="s">
        <v>1</v>
      </c>
      <c r="D2" s="30" t="s">
        <v>147</v>
      </c>
      <c r="E2" s="30" t="s">
        <v>2</v>
      </c>
      <c r="F2" s="30" t="s">
        <v>3</v>
      </c>
      <c r="G2" s="86"/>
    </row>
    <row r="3" spans="1:7" ht="15" thickBot="1" x14ac:dyDescent="0.4">
      <c r="A3" s="85" t="str">
        <f>""""</f>
        <v>"</v>
      </c>
      <c r="B3" s="48" t="s">
        <v>57</v>
      </c>
      <c r="C3" s="49">
        <v>1</v>
      </c>
      <c r="D3" s="65">
        <f t="shared" ref="D3:D34" si="0">C3/$C$1</f>
        <v>1.3910140492418973E-4</v>
      </c>
      <c r="E3" s="49">
        <v>0</v>
      </c>
      <c r="F3" s="82">
        <v>0</v>
      </c>
      <c r="G3" s="87" t="str">
        <f>A3&amp;B3&amp;A3&amp;$A$1</f>
        <v>"Amecameca",</v>
      </c>
    </row>
    <row r="4" spans="1:7" ht="15" thickBot="1" x14ac:dyDescent="0.4">
      <c r="A4" s="85" t="str">
        <f t="shared" ref="A4:A61" si="1">""""</f>
        <v>"</v>
      </c>
      <c r="B4" s="52" t="s">
        <v>58</v>
      </c>
      <c r="C4" s="5">
        <v>1</v>
      </c>
      <c r="D4" s="60">
        <f t="shared" si="0"/>
        <v>1.3910140492418973E-4</v>
      </c>
      <c r="E4" s="5">
        <v>0</v>
      </c>
      <c r="F4" s="83">
        <v>0</v>
      </c>
      <c r="G4" s="87" t="str">
        <f>G3&amp;A4&amp;B4&amp;A4&amp;$A$1</f>
        <v>"Amecameca","Atlautla",</v>
      </c>
    </row>
    <row r="5" spans="1:7" ht="15" thickBot="1" x14ac:dyDescent="0.4">
      <c r="A5" s="85" t="str">
        <f t="shared" si="1"/>
        <v>"</v>
      </c>
      <c r="B5" s="52" t="s">
        <v>59</v>
      </c>
      <c r="C5" s="5">
        <v>22</v>
      </c>
      <c r="D5" s="60">
        <f t="shared" si="0"/>
        <v>3.060230908332174E-3</v>
      </c>
      <c r="E5" s="5">
        <v>0</v>
      </c>
      <c r="F5" s="83">
        <v>0</v>
      </c>
      <c r="G5" s="87" t="str">
        <f t="shared" ref="G5:G30" si="2">G4&amp;A5&amp;B5&amp;A5&amp;$A$1</f>
        <v>"Amecameca","Atlautla","Azcapotzalco",</v>
      </c>
    </row>
    <row r="6" spans="1:7" ht="15" thickBot="1" x14ac:dyDescent="0.4">
      <c r="A6" s="85" t="str">
        <f t="shared" si="1"/>
        <v>"</v>
      </c>
      <c r="B6" s="52" t="s">
        <v>60</v>
      </c>
      <c r="C6" s="5">
        <v>1</v>
      </c>
      <c r="D6" s="60">
        <f t="shared" si="0"/>
        <v>1.3910140492418973E-4</v>
      </c>
      <c r="E6" s="5">
        <v>0</v>
      </c>
      <c r="F6" s="83">
        <v>0</v>
      </c>
      <c r="G6" s="87" t="str">
        <f t="shared" si="2"/>
        <v>"Amecameca","Atlautla","Azcapotzalco","Chiconcuac",</v>
      </c>
    </row>
    <row r="7" spans="1:7" ht="15" thickBot="1" x14ac:dyDescent="0.4">
      <c r="A7" s="85" t="str">
        <f t="shared" si="1"/>
        <v>"</v>
      </c>
      <c r="B7" s="52" t="s">
        <v>61</v>
      </c>
      <c r="C7" s="5">
        <v>16</v>
      </c>
      <c r="D7" s="60">
        <f t="shared" si="0"/>
        <v>2.2256224787870356E-3</v>
      </c>
      <c r="E7" s="5">
        <v>0</v>
      </c>
      <c r="F7" s="83">
        <v>0</v>
      </c>
      <c r="G7" s="87" t="str">
        <f t="shared" si="2"/>
        <v>"Amecameca","Atlautla","Azcapotzalco","Chiconcuac","Coacalco de Berrioz",</v>
      </c>
    </row>
    <row r="8" spans="1:7" ht="15" thickBot="1" x14ac:dyDescent="0.4">
      <c r="A8" s="85" t="str">
        <f t="shared" si="1"/>
        <v>"</v>
      </c>
      <c r="B8" s="52" t="s">
        <v>62</v>
      </c>
      <c r="C8" s="5">
        <v>2</v>
      </c>
      <c r="D8" s="60">
        <f t="shared" si="0"/>
        <v>2.7820280984837946E-4</v>
      </c>
      <c r="E8" s="5">
        <v>0</v>
      </c>
      <c r="F8" s="83">
        <v>0</v>
      </c>
      <c r="G8" s="87" t="str">
        <f t="shared" si="2"/>
        <v>"Amecameca","Atlautla","Azcapotzalco","Chiconcuac","Coacalco de Berrioz","Cocotitlan",</v>
      </c>
    </row>
    <row r="9" spans="1:7" ht="15" thickBot="1" x14ac:dyDescent="0.4">
      <c r="A9" s="85" t="str">
        <f t="shared" si="1"/>
        <v>"</v>
      </c>
      <c r="B9" s="52" t="s">
        <v>63</v>
      </c>
      <c r="C9" s="5">
        <v>2</v>
      </c>
      <c r="D9" s="60">
        <f t="shared" si="0"/>
        <v>2.7820280984837946E-4</v>
      </c>
      <c r="E9" s="5">
        <v>0</v>
      </c>
      <c r="F9" s="83">
        <v>0</v>
      </c>
      <c r="G9" s="87" t="str">
        <f t="shared" si="2"/>
        <v>"Amecameca","Atlautla","Azcapotzalco","Chiconcuac","Coacalco de Berrioz","Cocotitlan","Huehuetoca",</v>
      </c>
    </row>
    <row r="10" spans="1:7" ht="15" thickBot="1" x14ac:dyDescent="0.4">
      <c r="A10" s="85" t="str">
        <f t="shared" si="1"/>
        <v>"</v>
      </c>
      <c r="B10" s="52" t="s">
        <v>64</v>
      </c>
      <c r="C10" s="5">
        <v>1</v>
      </c>
      <c r="D10" s="60">
        <f t="shared" si="0"/>
        <v>1.3910140492418973E-4</v>
      </c>
      <c r="E10" s="5">
        <v>0</v>
      </c>
      <c r="F10" s="83">
        <v>0</v>
      </c>
      <c r="G10" s="87" t="str">
        <f t="shared" si="2"/>
        <v>"Amecameca","Atlautla","Azcapotzalco","Chiconcuac","Coacalco de Berrioz","Cocotitlan","Huehuetoca","Hueypoxtla",</v>
      </c>
    </row>
    <row r="11" spans="1:7" ht="15" thickBot="1" x14ac:dyDescent="0.4">
      <c r="A11" s="85" t="str">
        <f t="shared" si="1"/>
        <v>"</v>
      </c>
      <c r="B11" s="52" t="s">
        <v>65</v>
      </c>
      <c r="C11" s="5">
        <v>2</v>
      </c>
      <c r="D11" s="60">
        <f t="shared" si="0"/>
        <v>2.7820280984837946E-4</v>
      </c>
      <c r="E11" s="5">
        <v>0</v>
      </c>
      <c r="F11" s="83">
        <v>0</v>
      </c>
      <c r="G11" s="87" t="str">
        <f t="shared" si="2"/>
        <v>"Amecameca","Atlautla","Azcapotzalco","Chiconcuac","Coacalco de Berrioz","Cocotitlan","Huehuetoca","Hueypoxtla","Huixquilucan",</v>
      </c>
    </row>
    <row r="12" spans="1:7" ht="15" thickBot="1" x14ac:dyDescent="0.4">
      <c r="A12" s="85" t="str">
        <f t="shared" si="1"/>
        <v>"</v>
      </c>
      <c r="B12" s="52" t="s">
        <v>66</v>
      </c>
      <c r="C12" s="5">
        <v>4</v>
      </c>
      <c r="D12" s="60">
        <f t="shared" si="0"/>
        <v>5.5640561969675891E-4</v>
      </c>
      <c r="E12" s="5">
        <v>0</v>
      </c>
      <c r="F12" s="83">
        <v>0</v>
      </c>
      <c r="G12" s="87" t="str">
        <f t="shared" si="2"/>
        <v>"Amecameca","Atlautla","Azcapotzalco","Chiconcuac","Coacalco de Berrioz","Cocotitlan","Huehuetoca","Hueypoxtla","Huixquilucan","Jaltenco",</v>
      </c>
    </row>
    <row r="13" spans="1:7" ht="15" thickBot="1" x14ac:dyDescent="0.4">
      <c r="A13" s="85" t="str">
        <f t="shared" si="1"/>
        <v>"</v>
      </c>
      <c r="B13" s="52" t="s">
        <v>67</v>
      </c>
      <c r="C13" s="5">
        <v>1</v>
      </c>
      <c r="D13" s="60">
        <f t="shared" si="0"/>
        <v>1.3910140492418973E-4</v>
      </c>
      <c r="E13" s="5">
        <v>0</v>
      </c>
      <c r="F13" s="83">
        <v>0</v>
      </c>
      <c r="G13" s="87" t="str">
        <f t="shared" si="2"/>
        <v>"Amecameca","Atlautla","Azcapotzalco","Chiconcuac","Coacalco de Berrioz","Cocotitlan","Huehuetoca","Hueypoxtla","Huixquilucan","Jaltenco","Jilotzingo",</v>
      </c>
    </row>
    <row r="14" spans="1:7" ht="15" thickBot="1" x14ac:dyDescent="0.4">
      <c r="A14" s="85" t="str">
        <f t="shared" si="1"/>
        <v>"</v>
      </c>
      <c r="B14" s="52" t="s">
        <v>68</v>
      </c>
      <c r="C14" s="5">
        <v>3</v>
      </c>
      <c r="D14" s="60">
        <f t="shared" si="0"/>
        <v>4.1730421477256921E-4</v>
      </c>
      <c r="E14" s="5">
        <v>0</v>
      </c>
      <c r="F14" s="83">
        <v>0</v>
      </c>
      <c r="G14" s="87" t="str">
        <f t="shared" si="2"/>
        <v>"Amecameca","Atlautla","Azcapotzalco","Chiconcuac","Coacalco de Berrioz","Cocotitlan","Huehuetoca","Hueypoxtla","Huixquilucan","Jaltenco","Jilotzingo","La Magdalena Contre",</v>
      </c>
    </row>
    <row r="15" spans="1:7" ht="15" thickBot="1" x14ac:dyDescent="0.4">
      <c r="A15" s="85" t="str">
        <f t="shared" si="1"/>
        <v>"</v>
      </c>
      <c r="B15" s="52" t="s">
        <v>69</v>
      </c>
      <c r="C15" s="5">
        <v>6</v>
      </c>
      <c r="D15" s="60">
        <f t="shared" si="0"/>
        <v>8.3460842954513842E-4</v>
      </c>
      <c r="E15" s="5">
        <v>0</v>
      </c>
      <c r="F15" s="83">
        <v>0</v>
      </c>
      <c r="G15" s="87" t="str">
        <f t="shared" si="2"/>
        <v>"Amecameca","Atlautla","Azcapotzalco","Chiconcuac","Coacalco de Berrioz","Cocotitlan","Huehuetoca","Hueypoxtla","Huixquilucan","Jaltenco","Jilotzingo","La Magdalena Contre","Miguel Hidalgo",</v>
      </c>
    </row>
    <row r="16" spans="1:7" ht="15" thickBot="1" x14ac:dyDescent="0.4">
      <c r="A16" s="85" t="str">
        <f t="shared" si="1"/>
        <v>"</v>
      </c>
      <c r="B16" s="52" t="s">
        <v>70</v>
      </c>
      <c r="C16" s="5">
        <v>13</v>
      </c>
      <c r="D16" s="60">
        <f t="shared" si="0"/>
        <v>1.8083182640144665E-3</v>
      </c>
      <c r="E16" s="5">
        <v>0</v>
      </c>
      <c r="F16" s="83">
        <v>0</v>
      </c>
      <c r="G16" s="87" t="str">
        <f t="shared" si="2"/>
        <v>"Amecameca","Atlautla","Azcapotzalco","Chiconcuac","Coacalco de Berrioz","Cocotitlan","Huehuetoca","Hueypoxtla","Huixquilucan","Jaltenco","Jilotzingo","La Magdalena Contre","Miguel Hidalgo","Milpa Alta",</v>
      </c>
    </row>
    <row r="17" spans="1:7" ht="15" thickBot="1" x14ac:dyDescent="0.4">
      <c r="A17" s="85" t="str">
        <f t="shared" si="1"/>
        <v>"</v>
      </c>
      <c r="B17" s="52" t="s">
        <v>71</v>
      </c>
      <c r="C17" s="5">
        <v>20</v>
      </c>
      <c r="D17" s="60">
        <f t="shared" si="0"/>
        <v>2.7820280984837947E-3</v>
      </c>
      <c r="E17" s="5">
        <v>0</v>
      </c>
      <c r="F17" s="83">
        <v>0</v>
      </c>
      <c r="G17" s="87" t="str">
        <f t="shared" si="2"/>
        <v>"Amecameca","Atlautla","Azcapotzalco","Chiconcuac","Coacalco de Berrioz","Cocotitlan","Huehuetoca","Hueypoxtla","Huixquilucan","Jaltenco","Jilotzingo","La Magdalena Contre","Miguel Hidalgo","Milpa Alta","Naucalpan de Juarez",</v>
      </c>
    </row>
    <row r="18" spans="1:7" ht="15" thickBot="1" x14ac:dyDescent="0.4">
      <c r="A18" s="85" t="str">
        <f t="shared" si="1"/>
        <v>"</v>
      </c>
      <c r="B18" s="52" t="s">
        <v>72</v>
      </c>
      <c r="C18" s="5">
        <v>16</v>
      </c>
      <c r="D18" s="60">
        <f t="shared" si="0"/>
        <v>2.2256224787870356E-3</v>
      </c>
      <c r="E18" s="5">
        <v>0</v>
      </c>
      <c r="F18" s="83">
        <v>0</v>
      </c>
      <c r="G18" s="87" t="str">
        <f t="shared" si="2"/>
        <v>"Amecameca","Atlautla","Azcapotzalco","Chiconcuac","Coacalco de Berrioz","Cocotitlan","Huehuetoca","Hueypoxtla","Huixquilucan","Jaltenco","Jilotzingo","La Magdalena Contre","Miguel Hidalgo","Milpa Alta","Naucalpan de Juarez","Nicolas Romero",</v>
      </c>
    </row>
    <row r="19" spans="1:7" ht="15" thickBot="1" x14ac:dyDescent="0.4">
      <c r="A19" s="85" t="str">
        <f t="shared" si="1"/>
        <v>"</v>
      </c>
      <c r="B19" s="52" t="s">
        <v>73</v>
      </c>
      <c r="C19" s="5">
        <v>1</v>
      </c>
      <c r="D19" s="60">
        <f t="shared" si="0"/>
        <v>1.3910140492418973E-4</v>
      </c>
      <c r="E19" s="5">
        <v>0</v>
      </c>
      <c r="F19" s="83">
        <v>0</v>
      </c>
      <c r="G19" s="87" t="str">
        <f t="shared" si="2"/>
        <v>"Amecameca","Atlautla","Azcapotzalco","Chiconcuac","Coacalco de Berrioz","Cocotitlan","Huehuetoca","Hueypoxtla","Huixquilucan","Jaltenco","Jilotzingo","La Magdalena Contre","Miguel Hidalgo","Milpa Alta","Naucalpan de Juarez","Nicolas Romero","Papalotla",</v>
      </c>
    </row>
    <row r="20" spans="1:7" ht="15" thickBot="1" x14ac:dyDescent="0.4">
      <c r="A20" s="85" t="str">
        <f t="shared" si="1"/>
        <v>"</v>
      </c>
      <c r="B20" s="52" t="s">
        <v>74</v>
      </c>
      <c r="C20" s="5">
        <v>29</v>
      </c>
      <c r="D20" s="60">
        <f t="shared" si="0"/>
        <v>4.0339407428015023E-3</v>
      </c>
      <c r="E20" s="5">
        <v>0</v>
      </c>
      <c r="F20" s="83">
        <v>0</v>
      </c>
      <c r="G20" s="87" t="str">
        <f t="shared" si="2"/>
        <v>"Amecameca","Atlautla","Azcapotzalco","Chiconcuac","Coacalco de Berrioz","Cocotitlan","Huehuetoca","Hueypoxtla","Huixquilucan","Jaltenco","Jilotzingo","La Magdalena Contre","Miguel Hidalgo","Milpa Alta","Naucalpan de Juarez","Nicolas Romero","Papalotla","Teoloyucan",</v>
      </c>
    </row>
    <row r="21" spans="1:7" ht="15" thickBot="1" x14ac:dyDescent="0.4">
      <c r="A21" s="85" t="str">
        <f t="shared" si="1"/>
        <v>"</v>
      </c>
      <c r="B21" s="52" t="s">
        <v>75</v>
      </c>
      <c r="C21" s="5">
        <v>1</v>
      </c>
      <c r="D21" s="60">
        <f t="shared" si="0"/>
        <v>1.3910140492418973E-4</v>
      </c>
      <c r="E21" s="5">
        <v>0</v>
      </c>
      <c r="F21" s="83">
        <v>0</v>
      </c>
      <c r="G21" s="87" t="str">
        <f t="shared" si="2"/>
        <v>"Amecameca","Atlautla","Azcapotzalco","Chiconcuac","Coacalco de Berrioz","Cocotitlan","Huehuetoca","Hueypoxtla","Huixquilucan","Jaltenco","Jilotzingo","La Magdalena Contre","Miguel Hidalgo","Milpa Alta","Naucalpan de Juarez","Nicolas Romero","Papalotla","Teoloyucan","Teotihuacan",</v>
      </c>
    </row>
    <row r="22" spans="1:7" ht="15" thickBot="1" x14ac:dyDescent="0.4">
      <c r="A22" s="85" t="str">
        <f t="shared" si="1"/>
        <v>"</v>
      </c>
      <c r="B22" s="52" t="s">
        <v>76</v>
      </c>
      <c r="C22" s="5">
        <v>41</v>
      </c>
      <c r="D22" s="60">
        <f t="shared" si="0"/>
        <v>5.703157601891779E-3</v>
      </c>
      <c r="E22" s="5">
        <v>0</v>
      </c>
      <c r="F22" s="83">
        <v>0</v>
      </c>
      <c r="G22" s="87" t="str">
        <f t="shared" si="2"/>
        <v>"Amecameca","Atlautla","Azcapotzalco","Chiconcuac","Coacalco de Berrioz","Cocotitlan","Huehuetoca","Hueypoxtla","Huixquilucan","Jaltenco","Jilotzingo","La Magdalena Contre","Miguel Hidalgo","Milpa Alta","Naucalpan de Juarez","Nicolas Romero","Papalotla","Teoloyucan","Teotihuacan","Texcoco",</v>
      </c>
    </row>
    <row r="23" spans="1:7" ht="15" thickBot="1" x14ac:dyDescent="0.4">
      <c r="A23" s="85" t="str">
        <f t="shared" si="1"/>
        <v>"</v>
      </c>
      <c r="B23" s="52" t="s">
        <v>77</v>
      </c>
      <c r="C23" s="5">
        <v>4</v>
      </c>
      <c r="D23" s="60">
        <f t="shared" si="0"/>
        <v>5.5640561969675891E-4</v>
      </c>
      <c r="E23" s="5">
        <v>0</v>
      </c>
      <c r="F23" s="83">
        <v>0</v>
      </c>
      <c r="G23" s="87" t="str">
        <f t="shared" si="2"/>
        <v>"Amecameca","Atlautla","Azcapotzalco","Chiconcuac","Coacalco de Berrioz","Cocotitlan","Huehuetoca","Hueypoxtla","Huixquilucan","Jaltenco","Jilotzingo","La Magdalena Contre","Miguel Hidalgo","Milpa Alta","Naucalpan de Juarez","Nicolas Romero","Papalotla","Teoloyucan","Teotihuacan","Texcoco","Tezoyuca",</v>
      </c>
    </row>
    <row r="24" spans="1:7" ht="15" thickBot="1" x14ac:dyDescent="0.4">
      <c r="A24" s="85" t="str">
        <f t="shared" si="1"/>
        <v>"</v>
      </c>
      <c r="B24" s="52" t="s">
        <v>78</v>
      </c>
      <c r="C24" s="5">
        <v>1</v>
      </c>
      <c r="D24" s="60">
        <f t="shared" si="0"/>
        <v>1.3910140492418973E-4</v>
      </c>
      <c r="E24" s="5">
        <v>0</v>
      </c>
      <c r="F24" s="83">
        <v>0</v>
      </c>
      <c r="G24" s="87" t="str">
        <f t="shared" si="2"/>
        <v>"Amecameca","Atlautla","Azcapotzalco","Chiconcuac","Coacalco de Berrioz","Cocotitlan","Huehuetoca","Hueypoxtla","Huixquilucan","Jaltenco","Jilotzingo","La Magdalena Contre","Miguel Hidalgo","Milpa Alta","Naucalpan de Juarez","Nicolas Romero","Papalotla","Teoloyucan","Teotihuacan","Texcoco","Tezoyuca","Tlalmanalco",</v>
      </c>
    </row>
    <row r="25" spans="1:7" ht="15" thickBot="1" x14ac:dyDescent="0.4">
      <c r="A25" s="85" t="str">
        <f t="shared" si="1"/>
        <v>"</v>
      </c>
      <c r="B25" s="52" t="s">
        <v>79</v>
      </c>
      <c r="C25" s="5">
        <v>2</v>
      </c>
      <c r="D25" s="60">
        <f t="shared" si="0"/>
        <v>2.7820280984837946E-4</v>
      </c>
      <c r="E25" s="5">
        <v>0</v>
      </c>
      <c r="F25" s="83">
        <v>0</v>
      </c>
      <c r="G25" s="87" t="str">
        <f t="shared" si="2"/>
        <v>"Amecameca","Atlautla","Azcapotzalco","Chiconcuac","Coacalco de Berrioz","Cocotitlan","Huehuetoca","Hueypoxtla","Huixquilucan","Jaltenco","Jilotzingo","La Magdalena Contre","Miguel Hidalgo","Milpa Alta","Naucalpan de Juarez","Nicolas Romero","Papalotla","Teoloyucan","Teotihuacan","Texcoco","Tezoyuca","Tlalmanalco","Tonanitla",</v>
      </c>
    </row>
    <row r="26" spans="1:7" ht="15" thickBot="1" x14ac:dyDescent="0.4">
      <c r="A26" s="85" t="str">
        <f t="shared" si="1"/>
        <v>"</v>
      </c>
      <c r="B26" s="52" t="s">
        <v>56</v>
      </c>
      <c r="C26" s="5">
        <v>61</v>
      </c>
      <c r="D26" s="60">
        <f t="shared" si="0"/>
        <v>8.4851857003755745E-3</v>
      </c>
      <c r="E26" s="5">
        <v>1</v>
      </c>
      <c r="F26" s="83">
        <v>1.6393442599999999E-2</v>
      </c>
      <c r="G26" s="87" t="str">
        <f t="shared" si="2"/>
        <v>"Amecameca","Atlautla","Azcapotzalco","Chiconcuac","Coacalco de Berrioz","Cocotitlan","Huehuetoca","Hueypoxtla","Huixquilucan","Jaltenco","Jilotzingo","La Magdalena Contre","Miguel Hidalgo","Milpa Alta","Naucalpan de Juarez","Nicolas Romero","Papalotla","Teoloyucan","Teotihuacan","Texcoco","Tezoyuca","Tlalmanalco","Tonanitla","Atizapan de Zaragoza",</v>
      </c>
    </row>
    <row r="27" spans="1:7" ht="15" thickBot="1" x14ac:dyDescent="0.4">
      <c r="A27" s="85" t="str">
        <f t="shared" si="1"/>
        <v>"</v>
      </c>
      <c r="B27" s="52" t="s">
        <v>55</v>
      </c>
      <c r="C27" s="5">
        <v>46</v>
      </c>
      <c r="D27" s="60">
        <f t="shared" si="0"/>
        <v>6.3986646265127281E-3</v>
      </c>
      <c r="E27" s="5">
        <v>1</v>
      </c>
      <c r="F27" s="83">
        <v>2.1739130400000001E-2</v>
      </c>
      <c r="G27" s="87" t="str">
        <f t="shared" si="2"/>
        <v>"Amecameca","Atlautla","Azcapotzalco","Chiconcuac","Coacalco de Berrioz","Cocotitlan","Huehuetoca","Hueypoxtla","Huixquilucan","Jaltenco","Jilotzingo","La Magdalena Contre","Miguel Hidalgo","Milpa Alta","Naucalpan de Juarez","Nicolas Romero","Papalotla","Teoloyucan","Teotihuacan","Texcoco","Tezoyuca","Tlalmanalco","Tonanitla","Atizapan de Zaragoza","Tultepec",</v>
      </c>
    </row>
    <row r="28" spans="1:7" ht="15" thickBot="1" x14ac:dyDescent="0.4">
      <c r="A28" s="85" t="str">
        <f t="shared" si="1"/>
        <v>"</v>
      </c>
      <c r="B28" s="52" t="s">
        <v>54</v>
      </c>
      <c r="C28" s="5">
        <v>513</v>
      </c>
      <c r="D28" s="60">
        <f t="shared" si="0"/>
        <v>7.1359020726109335E-2</v>
      </c>
      <c r="E28" s="5">
        <v>13</v>
      </c>
      <c r="F28" s="83">
        <v>2.5341130600000001E-2</v>
      </c>
      <c r="G28" s="87" t="str">
        <f t="shared" si="2"/>
        <v>"Amecameca","Atlautla","Azcapotzalco","Chiconcuac","Coacalco de Berrioz","Cocotitlan","Huehuetoca","Hueypoxtla","Huixquilucan","Jaltenco","Jilotzingo","La Magdalena Contre","Miguel Hidalgo","Milpa Alta","Naucalpan de Juarez","Nicolas Romero","Papalotla","Teoloyucan","Teotihuacan","Texcoco","Tezoyuca","Tlalmanalco","Tonanitla","Atizapan de Zaragoza","Tultepec","Cuautitlan Izcalli",</v>
      </c>
    </row>
    <row r="29" spans="1:7" ht="15" thickBot="1" x14ac:dyDescent="0.4">
      <c r="A29" s="85" t="str">
        <f t="shared" si="1"/>
        <v>"</v>
      </c>
      <c r="B29" s="52" t="s">
        <v>53</v>
      </c>
      <c r="C29" s="5">
        <v>114</v>
      </c>
      <c r="D29" s="60">
        <f t="shared" si="0"/>
        <v>1.5857560161357628E-2</v>
      </c>
      <c r="E29" s="5">
        <v>3</v>
      </c>
      <c r="F29" s="83">
        <v>2.6315789499999999E-2</v>
      </c>
      <c r="G29" s="87" t="str">
        <f t="shared" si="2"/>
        <v>"Amecameca","Atlautla","Azcapotzalco","Chiconcuac","Coacalco de Berrioz","Cocotitlan","Huehuetoca","Hueypoxtla","Huixquilucan","Jaltenco","Jilotzingo","La Magdalena Contre","Miguel Hidalgo","Milpa Alta","Naucalpan de Juarez","Nicolas Romero","Papalotla","Teoloyucan","Teotihuacan","Texcoco","Tezoyuca","Tlalmanalco","Tonanitla","Atizapan de Zaragoza","Tultepec","Cuautitlan Izcalli","Tepotzotlan",</v>
      </c>
    </row>
    <row r="30" spans="1:7" ht="15" thickBot="1" x14ac:dyDescent="0.4">
      <c r="A30" s="85" t="str">
        <f t="shared" si="1"/>
        <v>"</v>
      </c>
      <c r="B30" s="50" t="s">
        <v>52</v>
      </c>
      <c r="C30" s="51">
        <v>404</v>
      </c>
      <c r="D30" s="68">
        <f t="shared" si="0"/>
        <v>5.6196967589372655E-2</v>
      </c>
      <c r="E30" s="51">
        <v>13</v>
      </c>
      <c r="F30" s="84">
        <v>3.2178217799999999E-2</v>
      </c>
      <c r="G30" s="87" t="str">
        <f t="shared" si="2"/>
        <v>"Amecameca","Atlautla","Azcapotzalco","Chiconcuac","Coacalco de Berrioz","Cocotitlan","Huehuetoca","Hueypoxtla","Huixquilucan","Jaltenco","Jilotzingo","La Magdalena Contre","Miguel Hidalgo","Milpa Alta","Naucalpan de Juarez","Nicolas Romero","Papalotla","Teoloyucan","Teotihuacan","Texcoco","Tezoyuca","Tlalmanalco","Tonanitla","Atizapan de Zaragoza","Tultepec","Cuautitlan Izcalli","Tepotzotlan","Chimalhuacan",</v>
      </c>
    </row>
    <row r="31" spans="1:7" ht="15" thickBot="1" x14ac:dyDescent="0.4">
      <c r="A31" s="85" t="str">
        <f t="shared" si="1"/>
        <v>"</v>
      </c>
      <c r="B31" s="48" t="s">
        <v>50</v>
      </c>
      <c r="C31" s="49">
        <v>26</v>
      </c>
      <c r="D31" s="65">
        <f t="shared" si="0"/>
        <v>3.616636528028933E-3</v>
      </c>
      <c r="E31" s="49">
        <v>1</v>
      </c>
      <c r="F31" s="82">
        <v>3.8461538500000003E-2</v>
      </c>
      <c r="G31" s="87" t="str">
        <f>A31&amp;B31&amp;A31&amp;$A$1</f>
        <v>"Acolman",</v>
      </c>
    </row>
    <row r="32" spans="1:7" ht="15" thickBot="1" x14ac:dyDescent="0.4">
      <c r="A32" s="85" t="str">
        <f t="shared" si="1"/>
        <v>"</v>
      </c>
      <c r="B32" s="52" t="s">
        <v>51</v>
      </c>
      <c r="C32" s="5">
        <v>286</v>
      </c>
      <c r="D32" s="60">
        <f t="shared" si="0"/>
        <v>3.9783001808318265E-2</v>
      </c>
      <c r="E32" s="5">
        <v>11</v>
      </c>
      <c r="F32" s="83">
        <v>3.8461538500000003E-2</v>
      </c>
      <c r="G32" s="87" t="str">
        <f>G31&amp;A32&amp;B32&amp;A32&amp;$A$1</f>
        <v>"Acolman","Coyoacan",</v>
      </c>
    </row>
    <row r="33" spans="1:7" ht="15" thickBot="1" x14ac:dyDescent="0.4">
      <c r="A33" s="85" t="str">
        <f t="shared" si="1"/>
        <v>"</v>
      </c>
      <c r="B33" s="52" t="s">
        <v>49</v>
      </c>
      <c r="C33" s="5">
        <v>417</v>
      </c>
      <c r="D33" s="60">
        <f t="shared" si="0"/>
        <v>5.8005285853387122E-2</v>
      </c>
      <c r="E33" s="5">
        <v>18</v>
      </c>
      <c r="F33" s="83">
        <v>4.31654676E-2</v>
      </c>
      <c r="G33" s="87" t="str">
        <f t="shared" ref="G33:G61" si="3">G32&amp;A33&amp;B33&amp;A33&amp;$A$1</f>
        <v>"Acolman","Coyoacan","CHICOLOAPAN",</v>
      </c>
    </row>
    <row r="34" spans="1:7" ht="15" thickBot="1" x14ac:dyDescent="0.4">
      <c r="A34" s="85" t="str">
        <f t="shared" si="1"/>
        <v>"</v>
      </c>
      <c r="B34" s="52" t="s">
        <v>47</v>
      </c>
      <c r="C34" s="5">
        <v>42</v>
      </c>
      <c r="D34" s="60">
        <f t="shared" si="0"/>
        <v>5.8422590068159686E-3</v>
      </c>
      <c r="E34" s="5">
        <v>2</v>
      </c>
      <c r="F34" s="83">
        <v>4.7619047599999999E-2</v>
      </c>
      <c r="G34" s="87" t="str">
        <f t="shared" si="3"/>
        <v>"Acolman","Coyoacan","CHICOLOAPAN","Iztacalco",</v>
      </c>
    </row>
    <row r="35" spans="1:7" ht="15" thickBot="1" x14ac:dyDescent="0.4">
      <c r="A35" s="85" t="str">
        <f t="shared" si="1"/>
        <v>"</v>
      </c>
      <c r="B35" s="52" t="s">
        <v>48</v>
      </c>
      <c r="C35" s="5">
        <v>84</v>
      </c>
      <c r="D35" s="60">
        <f t="shared" ref="D35:D61" si="4">C35/$C$1</f>
        <v>1.1684518013631937E-2</v>
      </c>
      <c r="E35" s="5">
        <v>4</v>
      </c>
      <c r="F35" s="83">
        <v>4.7619047599999999E-2</v>
      </c>
      <c r="G35" s="87" t="str">
        <f t="shared" si="3"/>
        <v>"Acolman","Coyoacan","CHICOLOAPAN","Iztacalco","Tlalpan",</v>
      </c>
    </row>
    <row r="36" spans="1:7" ht="15" thickBot="1" x14ac:dyDescent="0.4">
      <c r="A36" s="85" t="str">
        <f t="shared" si="1"/>
        <v>"</v>
      </c>
      <c r="B36" s="52" t="s">
        <v>46</v>
      </c>
      <c r="C36" s="5">
        <v>795</v>
      </c>
      <c r="D36" s="60">
        <f t="shared" si="4"/>
        <v>0.11058561691473084</v>
      </c>
      <c r="E36" s="5">
        <v>41</v>
      </c>
      <c r="F36" s="83">
        <v>5.1572327000000001E-2</v>
      </c>
      <c r="G36" s="87" t="str">
        <f t="shared" si="3"/>
        <v>"Acolman","Coyoacan","CHICOLOAPAN","Iztacalco","Tlalpan","Nezahualcoyotl",</v>
      </c>
    </row>
    <row r="37" spans="1:7" ht="15" thickBot="1" x14ac:dyDescent="0.4">
      <c r="A37" s="85" t="str">
        <f t="shared" si="1"/>
        <v>"</v>
      </c>
      <c r="B37" s="52" t="s">
        <v>45</v>
      </c>
      <c r="C37" s="5">
        <v>926</v>
      </c>
      <c r="D37" s="60">
        <f t="shared" si="4"/>
        <v>0.12880790095979969</v>
      </c>
      <c r="E37" s="5">
        <v>49</v>
      </c>
      <c r="F37" s="83">
        <v>5.2915766699999998E-2</v>
      </c>
      <c r="G37" s="87" t="str">
        <f t="shared" si="3"/>
        <v>"Acolman","Coyoacan","CHICOLOAPAN","Iztacalco","Tlalpan","Nezahualcoyotl","Iztapalapa",</v>
      </c>
    </row>
    <row r="38" spans="1:7" ht="15" thickBot="1" x14ac:dyDescent="0.4">
      <c r="A38" s="85" t="str">
        <f t="shared" si="1"/>
        <v>"</v>
      </c>
      <c r="B38" s="52" t="s">
        <v>44</v>
      </c>
      <c r="C38" s="5">
        <v>146</v>
      </c>
      <c r="D38" s="60">
        <f t="shared" si="4"/>
        <v>2.0308805118931701E-2</v>
      </c>
      <c r="E38" s="5">
        <v>9</v>
      </c>
      <c r="F38" s="83">
        <v>6.1643835600000002E-2</v>
      </c>
      <c r="G38" s="87" t="str">
        <f t="shared" si="3"/>
        <v>"Acolman","Coyoacan","CHICOLOAPAN","Iztacalco","Tlalpan","Nezahualcoyotl","Iztapalapa","Tlahuac",</v>
      </c>
    </row>
    <row r="39" spans="1:7" ht="15" thickBot="1" x14ac:dyDescent="0.4">
      <c r="A39" s="85" t="str">
        <f t="shared" si="1"/>
        <v>"</v>
      </c>
      <c r="B39" s="52" t="s">
        <v>43</v>
      </c>
      <c r="C39" s="5">
        <v>382</v>
      </c>
      <c r="D39" s="60">
        <f t="shared" si="4"/>
        <v>5.3136736681040478E-2</v>
      </c>
      <c r="E39" s="5">
        <v>25</v>
      </c>
      <c r="F39" s="83">
        <v>6.5445026200000006E-2</v>
      </c>
      <c r="G39" s="87" t="str">
        <f t="shared" si="3"/>
        <v>"Acolman","Coyoacan","CHICOLOAPAN","Iztacalco","Tlalpan","Nezahualcoyotl","Iztapalapa","Tlahuac","Tultitlan",</v>
      </c>
    </row>
    <row r="40" spans="1:7" ht="15" thickBot="1" x14ac:dyDescent="0.4">
      <c r="A40" s="85" t="str">
        <f t="shared" si="1"/>
        <v>"</v>
      </c>
      <c r="B40" s="52" t="s">
        <v>42</v>
      </c>
      <c r="C40" s="5">
        <v>59</v>
      </c>
      <c r="D40" s="60">
        <f t="shared" si="4"/>
        <v>8.2069828905271935E-3</v>
      </c>
      <c r="E40" s="5">
        <v>4</v>
      </c>
      <c r="F40" s="83">
        <v>6.7796610199999996E-2</v>
      </c>
      <c r="G40" s="87" t="str">
        <f t="shared" si="3"/>
        <v>"Acolman","Coyoacan","CHICOLOAPAN","Iztacalco","Tlalpan","Nezahualcoyotl","Iztapalapa","Tlahuac","Tultitlan","Cuautitlan",</v>
      </c>
    </row>
    <row r="41" spans="1:7" ht="15" thickBot="1" x14ac:dyDescent="0.4">
      <c r="A41" s="85" t="str">
        <f t="shared" si="1"/>
        <v>"</v>
      </c>
      <c r="B41" s="52" t="s">
        <v>41</v>
      </c>
      <c r="C41" s="5">
        <v>162</v>
      </c>
      <c r="D41" s="60">
        <f t="shared" si="4"/>
        <v>2.2534427597718738E-2</v>
      </c>
      <c r="E41" s="5">
        <v>11</v>
      </c>
      <c r="F41" s="83">
        <v>6.7901234599999999E-2</v>
      </c>
      <c r="G41" s="87" t="str">
        <f t="shared" si="3"/>
        <v>"Acolman","Coyoacan","CHICOLOAPAN","Iztacalco","Tlalpan","Nezahualcoyotl","Iztapalapa","Tlahuac","Tultitlan","Cuautitlan","La Paz",</v>
      </c>
    </row>
    <row r="42" spans="1:7" ht="15" thickBot="1" x14ac:dyDescent="0.4">
      <c r="A42" s="85" t="str">
        <f t="shared" si="1"/>
        <v>"</v>
      </c>
      <c r="B42" s="52" t="s">
        <v>40</v>
      </c>
      <c r="C42" s="5">
        <v>256</v>
      </c>
      <c r="D42" s="60">
        <f t="shared" si="4"/>
        <v>3.560995966059257E-2</v>
      </c>
      <c r="E42" s="5">
        <v>18</v>
      </c>
      <c r="F42" s="83">
        <v>7.03125E-2</v>
      </c>
      <c r="G42" s="87" t="str">
        <f t="shared" si="3"/>
        <v>"Acolman","Coyoacan","CHICOLOAPAN","Iztacalco","Tlalpan","Nezahualcoyotl","Iztapalapa","Tlahuac","Tultitlan","Cuautitlan","La Paz","Tlalnepantla de Baz",</v>
      </c>
    </row>
    <row r="43" spans="1:7" ht="15" thickBot="1" x14ac:dyDescent="0.4">
      <c r="A43" s="85" t="str">
        <f t="shared" si="1"/>
        <v>"</v>
      </c>
      <c r="B43" s="52" t="s">
        <v>39</v>
      </c>
      <c r="C43" s="5">
        <v>14</v>
      </c>
      <c r="D43" s="60">
        <f t="shared" si="4"/>
        <v>1.9474196689386564E-3</v>
      </c>
      <c r="E43" s="5">
        <v>1</v>
      </c>
      <c r="F43" s="83">
        <v>7.1428571400000002E-2</v>
      </c>
      <c r="G43" s="87" t="str">
        <f t="shared" si="3"/>
        <v>"Acolman","Coyoacan","CHICOLOAPAN","Iztacalco","Tlalpan","Nezahualcoyotl","Iztapalapa","Tlahuac","Tultitlan","Cuautitlan","La Paz","Tlalnepantla de Baz","Atizapan de Zaragoz",</v>
      </c>
    </row>
    <row r="44" spans="1:7" ht="15" thickBot="1" x14ac:dyDescent="0.4">
      <c r="A44" s="85" t="str">
        <f t="shared" si="1"/>
        <v>"</v>
      </c>
      <c r="B44" s="52" t="s">
        <v>38</v>
      </c>
      <c r="C44" s="5">
        <v>372</v>
      </c>
      <c r="D44" s="60">
        <f t="shared" si="4"/>
        <v>5.174572263179858E-2</v>
      </c>
      <c r="E44" s="5">
        <v>27</v>
      </c>
      <c r="F44" s="83">
        <v>7.2580645200000002E-2</v>
      </c>
      <c r="G44" s="87" t="str">
        <f t="shared" si="3"/>
        <v>"Acolman","Coyoacan","CHICOLOAPAN","Iztacalco","Tlalpan","Nezahualcoyotl","Iztapalapa","Tlahuac","Tultitlan","Cuautitlan","La Paz","Tlalnepantla de Baz","Atizapan de Zaragoz","Valle de Chalco Solidarid",</v>
      </c>
    </row>
    <row r="45" spans="1:7" ht="15" thickBot="1" x14ac:dyDescent="0.4">
      <c r="A45" s="85" t="str">
        <f t="shared" si="1"/>
        <v>"</v>
      </c>
      <c r="B45" s="52" t="s">
        <v>37</v>
      </c>
      <c r="C45" s="5">
        <v>39</v>
      </c>
      <c r="D45" s="60">
        <f t="shared" si="4"/>
        <v>5.4249547920433997E-3</v>
      </c>
      <c r="E45" s="5">
        <v>3</v>
      </c>
      <c r="F45" s="83">
        <v>7.6923076899999998E-2</v>
      </c>
      <c r="G45" s="87" t="str">
        <f t="shared" si="3"/>
        <v>"Acolman","Coyoacan","CHICOLOAPAN","Iztacalco","Tlalpan","Nezahualcoyotl","Iztapalapa","Tlahuac","Tultitlan","Cuautitlan","La Paz","Tlalnepantla de Baz","Atizapan de Zaragoz","Valle de Chalco Solidarid","Venustiano Carranza",</v>
      </c>
    </row>
    <row r="46" spans="1:7" ht="15" thickBot="1" x14ac:dyDescent="0.4">
      <c r="A46" s="85" t="str">
        <f t="shared" si="1"/>
        <v>"</v>
      </c>
      <c r="B46" s="52" t="s">
        <v>36</v>
      </c>
      <c r="C46" s="5">
        <v>1203</v>
      </c>
      <c r="D46" s="60">
        <f t="shared" si="4"/>
        <v>0.16733899012380024</v>
      </c>
      <c r="E46" s="5">
        <v>93</v>
      </c>
      <c r="F46" s="83">
        <v>7.7306733200000005E-2</v>
      </c>
      <c r="G46" s="87" t="str">
        <f t="shared" si="3"/>
        <v>"Acolman","Coyoacan","CHICOLOAPAN","Iztacalco","Tlalpan","Nezahualcoyotl","Iztapalapa","Tlahuac","Tultitlan","Cuautitlan","La Paz","Tlalnepantla de Baz","Atizapan de Zaragoz","Valle de Chalco Solidarid","Venustiano Carranza","Ecatepec de Morelos",</v>
      </c>
    </row>
    <row r="47" spans="1:7" ht="15" thickBot="1" x14ac:dyDescent="0.4">
      <c r="A47" s="85" t="str">
        <f t="shared" si="1"/>
        <v>"</v>
      </c>
      <c r="B47" s="52" t="s">
        <v>35</v>
      </c>
      <c r="C47" s="5">
        <v>64</v>
      </c>
      <c r="D47" s="60">
        <f t="shared" si="4"/>
        <v>8.9024899151481426E-3</v>
      </c>
      <c r="E47" s="5">
        <v>5</v>
      </c>
      <c r="F47" s="83">
        <v>7.8125E-2</v>
      </c>
      <c r="G47" s="87" t="str">
        <f t="shared" si="3"/>
        <v>"Acolman","Coyoacan","CHICOLOAPAN","Iztacalco","Tlalpan","Nezahualcoyotl","Iztapalapa","Tlahuac","Tultitlan","Cuautitlan","La Paz","Tlalnepantla de Baz","Atizapan de Zaragoz","Valle de Chalco Solidarid","Venustiano Carranza","Ecatepec de Morelos","Valle de Chalco Sol",</v>
      </c>
    </row>
    <row r="48" spans="1:7" ht="15" thickBot="1" x14ac:dyDescent="0.4">
      <c r="A48" s="85" t="str">
        <f t="shared" si="1"/>
        <v>"</v>
      </c>
      <c r="B48" s="52" t="s">
        <v>34</v>
      </c>
      <c r="C48" s="5">
        <v>37</v>
      </c>
      <c r="D48" s="60">
        <f t="shared" si="4"/>
        <v>5.1467519821950204E-3</v>
      </c>
      <c r="E48" s="5">
        <v>3</v>
      </c>
      <c r="F48" s="83">
        <v>8.1081081099999994E-2</v>
      </c>
      <c r="G48" s="87" t="str">
        <f t="shared" si="3"/>
        <v>"Acolman","Coyoacan","CHICOLOAPAN","Iztacalco","Tlalpan","Nezahualcoyotl","Iztapalapa","Tlahuac","Tultitlan","Cuautitlan","La Paz","Tlalnepantla de Baz","Atizapan de Zaragoz","Valle de Chalco Solidarid","Venustiano Carranza","Ecatepec de Morelos","Valle de Chalco Sol","Xochimilco",</v>
      </c>
    </row>
    <row r="49" spans="1:7" ht="15" thickBot="1" x14ac:dyDescent="0.4">
      <c r="A49" s="85" t="str">
        <f t="shared" si="1"/>
        <v>"</v>
      </c>
      <c r="B49" s="52" t="s">
        <v>33</v>
      </c>
      <c r="C49" s="5">
        <v>12</v>
      </c>
      <c r="D49" s="60">
        <f t="shared" si="4"/>
        <v>1.6692168590902768E-3</v>
      </c>
      <c r="E49" s="5">
        <v>1</v>
      </c>
      <c r="F49" s="83">
        <v>8.3333333300000006E-2</v>
      </c>
      <c r="G49" s="87" t="str">
        <f t="shared" si="3"/>
        <v>"Acolman","Coyoacan","CHICOLOAPAN","Iztacalco","Tlalpan","Nezahualcoyotl","Iztapalapa","Tlahuac","Tultitlan","Cuautitlan","La Paz","Tlalnepantla de Baz","Atizapan de Zaragoz","Valle de Chalco Solidarid","Venustiano Carranza","Ecatepec de Morelos","Valle de Chalco Sol","Xochimilco","La Magdalena Contreras",</v>
      </c>
    </row>
    <row r="50" spans="1:7" ht="15" thickBot="1" x14ac:dyDescent="0.4">
      <c r="A50" s="85" t="str">
        <f t="shared" si="1"/>
        <v>"</v>
      </c>
      <c r="B50" s="50" t="s">
        <v>32</v>
      </c>
      <c r="C50" s="51">
        <v>101</v>
      </c>
      <c r="D50" s="68">
        <f t="shared" si="4"/>
        <v>1.4049241897343164E-2</v>
      </c>
      <c r="E50" s="51">
        <v>9</v>
      </c>
      <c r="F50" s="84">
        <v>8.9108910900000005E-2</v>
      </c>
      <c r="G50" s="87" t="str">
        <f t="shared" si="3"/>
        <v>"Acolman","Coyoacan","CHICOLOAPAN","Iztacalco","Tlalpan","Nezahualcoyotl","Iztapalapa","Tlahuac","Tultitlan","Cuautitlan","La Paz","Tlalnepantla de Baz","Atizapan de Zaragoz","Valle de Chalco Solidarid","Venustiano Carranza","Ecatepec de Morelos","Valle de Chalco Sol","Xochimilco","La Magdalena Contreras","Gustavo A Madero",</v>
      </c>
    </row>
    <row r="51" spans="1:7" ht="15" thickBot="1" x14ac:dyDescent="0.4">
      <c r="A51" s="85" t="str">
        <f t="shared" si="1"/>
        <v>"</v>
      </c>
      <c r="B51" s="48" t="s">
        <v>31</v>
      </c>
      <c r="C51" s="49">
        <v>72</v>
      </c>
      <c r="D51" s="65">
        <f t="shared" si="4"/>
        <v>1.0015301154541661E-2</v>
      </c>
      <c r="E51" s="49">
        <v>7</v>
      </c>
      <c r="F51" s="82">
        <v>9.72222222E-2</v>
      </c>
      <c r="G51" s="87" t="str">
        <f>A51&amp;B51&amp;A51&amp;$A$1</f>
        <v>"Ixtapaluca",</v>
      </c>
    </row>
    <row r="52" spans="1:7" ht="15" thickBot="1" x14ac:dyDescent="0.4">
      <c r="A52" s="85" t="str">
        <f t="shared" si="1"/>
        <v>"</v>
      </c>
      <c r="B52" s="52" t="s">
        <v>30</v>
      </c>
      <c r="C52" s="5">
        <v>66</v>
      </c>
      <c r="D52" s="60">
        <f t="shared" si="4"/>
        <v>9.1806927249965219E-3</v>
      </c>
      <c r="E52" s="5">
        <v>7</v>
      </c>
      <c r="F52" s="83">
        <v>0.1060606061</v>
      </c>
      <c r="G52" s="87" t="str">
        <f t="shared" si="3"/>
        <v>"Ixtapaluca","Coyotepec",</v>
      </c>
    </row>
    <row r="53" spans="1:7" ht="15" thickBot="1" x14ac:dyDescent="0.4">
      <c r="A53" s="85" t="str">
        <f t="shared" si="1"/>
        <v>"</v>
      </c>
      <c r="B53" s="52" t="s">
        <v>29</v>
      </c>
      <c r="C53" s="5">
        <v>9</v>
      </c>
      <c r="D53" s="60">
        <f t="shared" si="4"/>
        <v>1.2519126443177077E-3</v>
      </c>
      <c r="E53" s="5">
        <v>1</v>
      </c>
      <c r="F53" s="83">
        <v>0.11111111110000001</v>
      </c>
      <c r="G53" s="87" t="str">
        <f t="shared" si="3"/>
        <v>"Ixtapaluca","Coyotepec","Alvaro Obregon",</v>
      </c>
    </row>
    <row r="54" spans="1:7" ht="15" thickBot="1" x14ac:dyDescent="0.4">
      <c r="A54" s="85" t="str">
        <f t="shared" si="1"/>
        <v>"</v>
      </c>
      <c r="B54" s="52" t="s">
        <v>28</v>
      </c>
      <c r="C54" s="5">
        <v>101</v>
      </c>
      <c r="D54" s="60">
        <f t="shared" si="4"/>
        <v>1.4049241897343164E-2</v>
      </c>
      <c r="E54" s="5">
        <v>12</v>
      </c>
      <c r="F54" s="83">
        <v>0.1188118812</v>
      </c>
      <c r="G54" s="87" t="str">
        <f t="shared" si="3"/>
        <v>"Ixtapaluca","Coyotepec","Alvaro Obregon","Tecamac",</v>
      </c>
    </row>
    <row r="55" spans="1:7" ht="15" thickBot="1" x14ac:dyDescent="0.4">
      <c r="A55" s="85" t="str">
        <f t="shared" si="1"/>
        <v>"</v>
      </c>
      <c r="B55" s="52" t="s">
        <v>27</v>
      </c>
      <c r="C55" s="5">
        <v>65</v>
      </c>
      <c r="D55" s="60">
        <f t="shared" si="4"/>
        <v>9.0415913200723331E-3</v>
      </c>
      <c r="E55" s="5">
        <v>9</v>
      </c>
      <c r="F55" s="83">
        <v>0.13846153850000001</v>
      </c>
      <c r="G55" s="87" t="str">
        <f t="shared" si="3"/>
        <v>"Ixtapaluca","Coyotepec","Alvaro Obregon","Tecamac","Chalco",</v>
      </c>
    </row>
    <row r="56" spans="1:7" ht="15" thickBot="1" x14ac:dyDescent="0.4">
      <c r="A56" s="85" t="str">
        <f t="shared" si="1"/>
        <v>"</v>
      </c>
      <c r="B56" s="52" t="s">
        <v>26</v>
      </c>
      <c r="C56" s="5">
        <v>14</v>
      </c>
      <c r="D56" s="60">
        <f t="shared" si="4"/>
        <v>1.9474196689386564E-3</v>
      </c>
      <c r="E56" s="5">
        <v>2</v>
      </c>
      <c r="F56" s="83">
        <v>0.14285714290000001</v>
      </c>
      <c r="G56" s="87" t="str">
        <f t="shared" si="3"/>
        <v>"Ixtapaluca","Coyotepec","Alvaro Obregon","Tecamac","Chalco","Cuauhtemoc",</v>
      </c>
    </row>
    <row r="57" spans="1:7" ht="15" thickBot="1" x14ac:dyDescent="0.4">
      <c r="A57" s="85" t="str">
        <f t="shared" si="1"/>
        <v>"</v>
      </c>
      <c r="B57" s="52" t="s">
        <v>25</v>
      </c>
      <c r="C57" s="5">
        <v>87</v>
      </c>
      <c r="D57" s="60">
        <f t="shared" si="4"/>
        <v>1.2101822228404507E-2</v>
      </c>
      <c r="E57" s="5">
        <v>14</v>
      </c>
      <c r="F57" s="83">
        <v>0.16091954019999999</v>
      </c>
      <c r="G57" s="87" t="str">
        <f t="shared" si="3"/>
        <v>"Ixtapaluca","Coyotepec","Alvaro Obregon","Tecamac","Chalco","Cuauhtemoc","Coacalco de Berriozabal",</v>
      </c>
    </row>
    <row r="58" spans="1:7" ht="15" thickBot="1" x14ac:dyDescent="0.4">
      <c r="A58" s="85" t="str">
        <f t="shared" si="1"/>
        <v>"</v>
      </c>
      <c r="B58" s="52" t="s">
        <v>24</v>
      </c>
      <c r="C58" s="5">
        <v>12</v>
      </c>
      <c r="D58" s="60">
        <f t="shared" si="4"/>
        <v>1.6692168590902768E-3</v>
      </c>
      <c r="E58" s="5">
        <v>2</v>
      </c>
      <c r="F58" s="83">
        <v>0.16666666669999999</v>
      </c>
      <c r="G58" s="87" t="str">
        <f t="shared" si="3"/>
        <v>"Ixtapaluca","Coyotepec","Alvaro Obregon","Tecamac","Chalco","Cuauhtemoc","Coacalco de Berriozabal","Melchor Ocampo",</v>
      </c>
    </row>
    <row r="59" spans="1:7" ht="15" thickBot="1" x14ac:dyDescent="0.4">
      <c r="A59" s="85" t="str">
        <f t="shared" si="1"/>
        <v>"</v>
      </c>
      <c r="B59" s="52" t="s">
        <v>23</v>
      </c>
      <c r="C59" s="5">
        <v>8</v>
      </c>
      <c r="D59" s="60">
        <f t="shared" si="4"/>
        <v>1.1128112393935178E-3</v>
      </c>
      <c r="E59" s="5">
        <v>2</v>
      </c>
      <c r="F59" s="83">
        <v>0.25</v>
      </c>
      <c r="G59" s="87" t="str">
        <f t="shared" si="3"/>
        <v>"Ixtapaluca","Coyotepec","Alvaro Obregon","Tecamac","Chalco","Cuauhtemoc","Coacalco de Berriozabal","Melchor Ocampo","Benito Juarez",</v>
      </c>
    </row>
    <row r="60" spans="1:7" ht="15" thickBot="1" x14ac:dyDescent="0.4">
      <c r="A60" s="85" t="str">
        <f t="shared" si="1"/>
        <v>"</v>
      </c>
      <c r="B60" s="52" t="s">
        <v>22</v>
      </c>
      <c r="C60" s="5">
        <v>3</v>
      </c>
      <c r="D60" s="60">
        <f t="shared" si="4"/>
        <v>4.1730421477256921E-4</v>
      </c>
      <c r="E60" s="5">
        <v>1</v>
      </c>
      <c r="F60" s="83">
        <v>0.33333333329999998</v>
      </c>
      <c r="G60" s="87" t="str">
        <f t="shared" si="3"/>
        <v>"Ixtapaluca","Coyotepec","Alvaro Obregon","Tecamac","Chalco","Cuauhtemoc","Coacalco de Berriozabal","Melchor Ocampo","Benito Juarez","Atenco",</v>
      </c>
    </row>
    <row r="61" spans="1:7" ht="15" thickBot="1" x14ac:dyDescent="0.4">
      <c r="A61" s="85" t="str">
        <f t="shared" si="1"/>
        <v>"</v>
      </c>
      <c r="B61" s="50" t="s">
        <v>21</v>
      </c>
      <c r="C61" s="51">
        <v>1</v>
      </c>
      <c r="D61" s="68">
        <f t="shared" si="4"/>
        <v>1.3910140492418973E-4</v>
      </c>
      <c r="E61" s="51">
        <v>1</v>
      </c>
      <c r="F61" s="84">
        <v>1</v>
      </c>
      <c r="G61" s="87" t="str">
        <f t="shared" si="3"/>
        <v>"Ixtapaluca","Coyotepec","Alvaro Obregon","Tecamac","Chalco","Cuauhtemoc","Coacalco de Berriozabal","Melchor Ocampo","Benito Juarez","Atenco","Nextlalpan",</v>
      </c>
    </row>
    <row r="71" spans="2:6" x14ac:dyDescent="0.35">
      <c r="B71" s="30" t="s">
        <v>178</v>
      </c>
      <c r="C71" s="30" t="s">
        <v>1</v>
      </c>
      <c r="D71" s="30" t="s">
        <v>147</v>
      </c>
      <c r="E71" s="30" t="s">
        <v>2</v>
      </c>
      <c r="F71" s="30" t="s">
        <v>3</v>
      </c>
    </row>
    <row r="72" spans="2:6" x14ac:dyDescent="0.35">
      <c r="B72" t="str">
        <f>"01"</f>
        <v>01</v>
      </c>
      <c r="C72">
        <f>SUM(C3:C30)</f>
        <v>1328</v>
      </c>
      <c r="D72" s="72">
        <f>C72/$C$1</f>
        <v>0.18472666573932398</v>
      </c>
      <c r="E72">
        <f>SUM(E3:E30)</f>
        <v>31</v>
      </c>
      <c r="F72" s="72">
        <f>E72/C72</f>
        <v>2.3343373493975902E-2</v>
      </c>
    </row>
    <row r="73" spans="2:6" x14ac:dyDescent="0.35">
      <c r="B73" t="str">
        <f>"02"</f>
        <v>02</v>
      </c>
      <c r="C73">
        <f>SUM(C31:C50)</f>
        <v>5423</v>
      </c>
      <c r="D73" s="72">
        <f>C73/$C$1</f>
        <v>0.75434691890388095</v>
      </c>
      <c r="E73">
        <f>SUM(E31:E50)</f>
        <v>335</v>
      </c>
      <c r="F73" s="72">
        <f>E73/C73</f>
        <v>6.1773925871288951E-2</v>
      </c>
    </row>
    <row r="74" spans="2:6" x14ac:dyDescent="0.35">
      <c r="B74" t="str">
        <f>"03"</f>
        <v>03</v>
      </c>
      <c r="C74">
        <f>SUM(C51:C61)</f>
        <v>438</v>
      </c>
      <c r="D74" s="72">
        <f>C74/$C$1</f>
        <v>6.0926415356795105E-2</v>
      </c>
      <c r="E74">
        <f>SUM(E51:E61)</f>
        <v>58</v>
      </c>
      <c r="F74" s="72">
        <f>E74/C74</f>
        <v>0.13242009132420091</v>
      </c>
    </row>
  </sheetData>
  <autoFilter ref="B2:F61" xr:uid="{F70E6357-CC93-44C1-839D-B703A0130D18}">
    <sortState xmlns:xlrd2="http://schemas.microsoft.com/office/spreadsheetml/2017/richdata2" ref="B3:F61">
      <sortCondition ref="F2:F61"/>
    </sortState>
  </autoFilter>
  <conditionalFormatting sqref="F3:F6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:F7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D4B9B-E288-484B-AB42-E2005015FFCF}">
  <sheetPr>
    <tabColor theme="3"/>
  </sheetPr>
  <dimension ref="B1:F32"/>
  <sheetViews>
    <sheetView topLeftCell="A13" zoomScale="70" zoomScaleNormal="70" workbookViewId="0">
      <selection activeCell="B24" sqref="B24"/>
    </sheetView>
  </sheetViews>
  <sheetFormatPr baseColWidth="10" defaultRowHeight="14.5" x14ac:dyDescent="0.35"/>
  <cols>
    <col min="2" max="2" width="25.90625" bestFit="1" customWidth="1"/>
    <col min="3" max="3" width="10.81640625" bestFit="1" customWidth="1"/>
    <col min="4" max="4" width="11.54296875" bestFit="1" customWidth="1"/>
    <col min="5" max="5" width="8.36328125" customWidth="1"/>
    <col min="6" max="6" width="21.54296875" bestFit="1" customWidth="1"/>
    <col min="7" max="7" width="9.26953125" bestFit="1" customWidth="1"/>
  </cols>
  <sheetData>
    <row r="1" spans="2:6" x14ac:dyDescent="0.35">
      <c r="C1">
        <f>SUM(C3:C24)</f>
        <v>7189</v>
      </c>
    </row>
    <row r="2" spans="2:6" ht="15" thickBot="1" x14ac:dyDescent="0.4">
      <c r="B2" s="88" t="s">
        <v>80</v>
      </c>
      <c r="C2" s="88" t="s">
        <v>1</v>
      </c>
      <c r="D2" s="88" t="s">
        <v>147</v>
      </c>
      <c r="E2" s="88" t="s">
        <v>2</v>
      </c>
      <c r="F2" s="88" t="s">
        <v>3</v>
      </c>
    </row>
    <row r="3" spans="2:6" x14ac:dyDescent="0.35">
      <c r="B3" s="19" t="s">
        <v>100</v>
      </c>
      <c r="C3" s="31">
        <v>2</v>
      </c>
      <c r="D3" s="32">
        <v>2.7820280984837946E-4</v>
      </c>
      <c r="E3" s="31">
        <v>0</v>
      </c>
      <c r="F3" s="33">
        <v>0</v>
      </c>
    </row>
    <row r="4" spans="2:6" x14ac:dyDescent="0.35">
      <c r="B4" s="34" t="s">
        <v>94</v>
      </c>
      <c r="C4" s="14">
        <v>143</v>
      </c>
      <c r="D4" s="29">
        <v>1.9891500904159132E-2</v>
      </c>
      <c r="E4" s="14">
        <v>6</v>
      </c>
      <c r="F4" s="28">
        <v>4.1958042000000001E-2</v>
      </c>
    </row>
    <row r="5" spans="2:6" x14ac:dyDescent="0.35">
      <c r="B5" s="34" t="s">
        <v>99</v>
      </c>
      <c r="C5" s="14">
        <v>1</v>
      </c>
      <c r="D5" s="29">
        <v>1.3910140492418973E-4</v>
      </c>
      <c r="E5" s="14">
        <v>0</v>
      </c>
      <c r="F5" s="28">
        <v>0</v>
      </c>
    </row>
    <row r="6" spans="2:6" x14ac:dyDescent="0.35">
      <c r="B6" s="34" t="s">
        <v>87</v>
      </c>
      <c r="C6" s="14">
        <v>179</v>
      </c>
      <c r="D6" s="29">
        <v>2.4899151481429963E-2</v>
      </c>
      <c r="E6" s="14">
        <v>11</v>
      </c>
      <c r="F6" s="28">
        <v>6.1452514E-2</v>
      </c>
    </row>
    <row r="7" spans="2:6" x14ac:dyDescent="0.35">
      <c r="B7" s="34" t="s">
        <v>88</v>
      </c>
      <c r="C7" s="14">
        <v>54</v>
      </c>
      <c r="D7" s="29">
        <v>7.5114758659062452E-3</v>
      </c>
      <c r="E7" s="14">
        <v>3</v>
      </c>
      <c r="F7" s="28">
        <v>5.5555555600000001E-2</v>
      </c>
    </row>
    <row r="8" spans="2:6" x14ac:dyDescent="0.35">
      <c r="B8" s="34" t="s">
        <v>82</v>
      </c>
      <c r="C8" s="14">
        <v>45</v>
      </c>
      <c r="D8" s="29">
        <v>6.2595632215885384E-3</v>
      </c>
      <c r="E8" s="14">
        <v>4</v>
      </c>
      <c r="F8" s="28">
        <v>8.8888888900000004E-2</v>
      </c>
    </row>
    <row r="9" spans="2:6" x14ac:dyDescent="0.35">
      <c r="B9" s="34" t="s">
        <v>84</v>
      </c>
      <c r="C9" s="14">
        <v>401</v>
      </c>
      <c r="D9" s="29">
        <v>5.577966337460008E-2</v>
      </c>
      <c r="E9" s="14">
        <v>33</v>
      </c>
      <c r="F9" s="28">
        <v>8.2294264300000003E-2</v>
      </c>
    </row>
    <row r="10" spans="2:6" ht="15" thickBot="1" x14ac:dyDescent="0.4">
      <c r="B10" s="23" t="s">
        <v>92</v>
      </c>
      <c r="C10" s="35">
        <v>348</v>
      </c>
      <c r="D10" s="36">
        <v>4.8407288913618028E-2</v>
      </c>
      <c r="E10" s="35">
        <v>18</v>
      </c>
      <c r="F10" s="37">
        <v>5.1724137900000001E-2</v>
      </c>
    </row>
    <row r="11" spans="2:6" x14ac:dyDescent="0.35">
      <c r="B11" s="19" t="s">
        <v>85</v>
      </c>
      <c r="C11" s="31">
        <v>70</v>
      </c>
      <c r="D11" s="32">
        <v>9.7370983446932822E-3</v>
      </c>
      <c r="E11" s="31">
        <v>5</v>
      </c>
      <c r="F11" s="33">
        <v>7.1428571400000002E-2</v>
      </c>
    </row>
    <row r="12" spans="2:6" x14ac:dyDescent="0.35">
      <c r="B12" s="34" t="s">
        <v>90</v>
      </c>
      <c r="C12" s="14">
        <v>131</v>
      </c>
      <c r="D12" s="29">
        <v>1.8222284045068857E-2</v>
      </c>
      <c r="E12" s="14">
        <v>7</v>
      </c>
      <c r="F12" s="28">
        <v>5.3435114499999999E-2</v>
      </c>
    </row>
    <row r="13" spans="2:6" x14ac:dyDescent="0.35">
      <c r="B13" s="34" t="s">
        <v>91</v>
      </c>
      <c r="C13" s="14">
        <v>133</v>
      </c>
      <c r="D13" s="29">
        <v>1.8500486854917234E-2</v>
      </c>
      <c r="E13" s="14">
        <v>7</v>
      </c>
      <c r="F13" s="28">
        <v>5.2631578900000003E-2</v>
      </c>
    </row>
    <row r="14" spans="2:6" x14ac:dyDescent="0.35">
      <c r="B14" s="34" t="s">
        <v>81</v>
      </c>
      <c r="C14" s="14">
        <v>55</v>
      </c>
      <c r="D14" s="29">
        <v>7.6505772708304358E-3</v>
      </c>
      <c r="E14" s="14">
        <v>5</v>
      </c>
      <c r="F14" s="28">
        <v>9.0909090900000003E-2</v>
      </c>
    </row>
    <row r="15" spans="2:6" ht="15" thickBot="1" x14ac:dyDescent="0.4">
      <c r="B15" s="23" t="s">
        <v>83</v>
      </c>
      <c r="C15" s="35">
        <v>36</v>
      </c>
      <c r="D15" s="36">
        <v>5.0076505772708307E-3</v>
      </c>
      <c r="E15" s="35">
        <v>3</v>
      </c>
      <c r="F15" s="37">
        <v>8.3333333300000006E-2</v>
      </c>
    </row>
    <row r="16" spans="2:6" x14ac:dyDescent="0.35">
      <c r="B16" s="19" t="s">
        <v>101</v>
      </c>
      <c r="C16" s="31">
        <v>10</v>
      </c>
      <c r="D16" s="32">
        <v>1.3910140492418973E-3</v>
      </c>
      <c r="E16" s="31">
        <v>0</v>
      </c>
      <c r="F16" s="33">
        <v>0</v>
      </c>
    </row>
    <row r="17" spans="2:6" x14ac:dyDescent="0.35">
      <c r="B17" s="34" t="s">
        <v>98</v>
      </c>
      <c r="C17" s="14">
        <v>16</v>
      </c>
      <c r="D17" s="29">
        <v>2.2256224787870356E-3</v>
      </c>
      <c r="E17" s="14">
        <v>0</v>
      </c>
      <c r="F17" s="28">
        <v>0</v>
      </c>
    </row>
    <row r="18" spans="2:6" x14ac:dyDescent="0.35">
      <c r="B18" s="34" t="s">
        <v>96</v>
      </c>
      <c r="C18" s="14">
        <v>1</v>
      </c>
      <c r="D18" s="29">
        <v>1.3910140492418973E-4</v>
      </c>
      <c r="E18" s="14">
        <v>0</v>
      </c>
      <c r="F18" s="28">
        <v>0</v>
      </c>
    </row>
    <row r="19" spans="2:6" x14ac:dyDescent="0.35">
      <c r="B19" s="34" t="s">
        <v>86</v>
      </c>
      <c r="C19" s="14">
        <v>1498</v>
      </c>
      <c r="D19" s="29">
        <v>0.20837390457643623</v>
      </c>
      <c r="E19" s="14">
        <v>105</v>
      </c>
      <c r="F19" s="28">
        <v>7.0093457900000003E-2</v>
      </c>
    </row>
    <row r="20" spans="2:6" x14ac:dyDescent="0.35">
      <c r="B20" s="34" t="s">
        <v>97</v>
      </c>
      <c r="C20" s="14">
        <v>1</v>
      </c>
      <c r="D20" s="29">
        <v>1.3910140492418973E-4</v>
      </c>
      <c r="E20" s="14">
        <v>0</v>
      </c>
      <c r="F20" s="28">
        <v>0</v>
      </c>
    </row>
    <row r="21" spans="2:6" ht="15" thickBot="1" x14ac:dyDescent="0.4">
      <c r="B21" s="23" t="s">
        <v>93</v>
      </c>
      <c r="C21" s="35">
        <v>110</v>
      </c>
      <c r="D21" s="36">
        <v>1.5301154541660872E-2</v>
      </c>
      <c r="E21" s="35">
        <v>5</v>
      </c>
      <c r="F21" s="37">
        <v>4.5454545499999999E-2</v>
      </c>
    </row>
    <row r="22" spans="2:6" x14ac:dyDescent="0.35">
      <c r="B22" s="19" t="s">
        <v>95</v>
      </c>
      <c r="C22" s="31">
        <v>144</v>
      </c>
      <c r="D22" s="32">
        <v>2.0030602309083323E-2</v>
      </c>
      <c r="E22" s="31">
        <v>2</v>
      </c>
      <c r="F22" s="33">
        <v>1.38888889E-2</v>
      </c>
    </row>
    <row r="23" spans="2:6" x14ac:dyDescent="0.35">
      <c r="B23" s="34" t="s">
        <v>102</v>
      </c>
      <c r="C23" s="14">
        <v>12</v>
      </c>
      <c r="D23" s="29">
        <v>1.6692168590902768E-3</v>
      </c>
      <c r="E23" s="14">
        <v>0</v>
      </c>
      <c r="F23" s="28">
        <v>0</v>
      </c>
    </row>
    <row r="24" spans="2:6" ht="15" thickBot="1" x14ac:dyDescent="0.4">
      <c r="B24" s="23" t="s">
        <v>89</v>
      </c>
      <c r="C24" s="35">
        <v>3799</v>
      </c>
      <c r="D24" s="36">
        <v>0.5284462373069968</v>
      </c>
      <c r="E24" s="35">
        <v>210</v>
      </c>
      <c r="F24" s="37">
        <v>5.5277704699999999E-2</v>
      </c>
    </row>
    <row r="28" spans="2:6" x14ac:dyDescent="0.35">
      <c r="B28" s="8" t="s">
        <v>80</v>
      </c>
      <c r="C28" s="10" t="s">
        <v>1</v>
      </c>
      <c r="D28" s="30" t="s">
        <v>103</v>
      </c>
      <c r="E28" s="10" t="s">
        <v>2</v>
      </c>
      <c r="F28" s="10" t="s">
        <v>3</v>
      </c>
    </row>
    <row r="29" spans="2:6" x14ac:dyDescent="0.35">
      <c r="B29" s="14">
        <v>1</v>
      </c>
      <c r="C29" s="14">
        <f>SUM(C3:C10)</f>
        <v>1173</v>
      </c>
      <c r="D29" s="29">
        <f>C29/$C$1</f>
        <v>0.16316594797607456</v>
      </c>
      <c r="E29" s="14">
        <f>SUM(E3:E10)</f>
        <v>75</v>
      </c>
      <c r="F29" s="28">
        <f>E29/C29</f>
        <v>6.3938618925831206E-2</v>
      </c>
    </row>
    <row r="30" spans="2:6" x14ac:dyDescent="0.35">
      <c r="B30" s="14">
        <v>2</v>
      </c>
      <c r="C30" s="14">
        <f>SUM(C11:C15)</f>
        <v>425</v>
      </c>
      <c r="D30" s="29">
        <f>C30/$C$1</f>
        <v>5.9118097092780639E-2</v>
      </c>
      <c r="E30" s="14">
        <f>SUM(E11:E15)</f>
        <v>27</v>
      </c>
      <c r="F30" s="28">
        <f>E30/C30</f>
        <v>6.3529411764705876E-2</v>
      </c>
    </row>
    <row r="31" spans="2:6" x14ac:dyDescent="0.35">
      <c r="B31" s="14">
        <v>3</v>
      </c>
      <c r="C31" s="14">
        <f>SUM(C16:C21)</f>
        <v>1636</v>
      </c>
      <c r="D31" s="29">
        <f>C31/$C$1</f>
        <v>0.22756989845597442</v>
      </c>
      <c r="E31" s="14">
        <f>SUM(E16:E21)</f>
        <v>110</v>
      </c>
      <c r="F31" s="28">
        <f>E31/C31</f>
        <v>6.7237163814180934E-2</v>
      </c>
    </row>
    <row r="32" spans="2:6" x14ac:dyDescent="0.35">
      <c r="B32" s="14">
        <v>4</v>
      </c>
      <c r="C32" s="14">
        <f>SUM(C22:C24)</f>
        <v>3955</v>
      </c>
      <c r="D32" s="29">
        <f>C32/$C$1</f>
        <v>0.55014605647517045</v>
      </c>
      <c r="E32" s="14">
        <f>SUM(E22:E24)</f>
        <v>212</v>
      </c>
      <c r="F32" s="28">
        <f>E32/C32</f>
        <v>5.3603034134007584E-2</v>
      </c>
    </row>
  </sheetData>
  <autoFilter ref="B2:F24" xr:uid="{D5AD4B9B-E288-484B-AB42-E2005015FFCF}"/>
  <conditionalFormatting sqref="F3:F2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9:F3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99380-6013-403D-80FE-C264939D0B03}">
  <dimension ref="A2:E32"/>
  <sheetViews>
    <sheetView zoomScale="85" zoomScaleNormal="85" workbookViewId="0">
      <selection activeCell="B2" sqref="B2:B21"/>
    </sheetView>
  </sheetViews>
  <sheetFormatPr baseColWidth="10" defaultRowHeight="14.5" x14ac:dyDescent="0.35"/>
  <cols>
    <col min="4" max="4" width="21.6328125" customWidth="1"/>
  </cols>
  <sheetData>
    <row r="2" spans="1:5" ht="15" thickBot="1" x14ac:dyDescent="0.4">
      <c r="A2">
        <v>1</v>
      </c>
      <c r="B2" s="79" t="str">
        <f>IF(A2&lt;10,"0"&amp;A2,A2)</f>
        <v>01</v>
      </c>
      <c r="C2" s="5">
        <v>1959.05</v>
      </c>
      <c r="D2" t="s">
        <v>152</v>
      </c>
      <c r="E2" t="str">
        <f>"WHEN "&amp;D2&amp;"&gt;="&amp;C2&amp;" AND "&amp;D2&amp;" &lt; "&amp;C3&amp;" THEN "&amp;"'"&amp;B2&amp;" "&amp;C2&amp;" - "&amp;C3&amp;"'"</f>
        <v>WHEN INGRESO_TOTAL&gt;=1959.05 AND INGRESO_TOTAL &lt; 3372 THEN '01 1959.05 - 3372'</v>
      </c>
    </row>
    <row r="3" spans="1:5" ht="15" thickBot="1" x14ac:dyDescent="0.4">
      <c r="A3">
        <v>2</v>
      </c>
      <c r="B3" s="79" t="str">
        <f t="shared" ref="B3:B21" si="0">IF(A3&lt;10,"0"&amp;A3,A3)</f>
        <v>02</v>
      </c>
      <c r="C3" s="5">
        <v>3372</v>
      </c>
      <c r="D3" t="s">
        <v>152</v>
      </c>
      <c r="E3" t="str">
        <f t="shared" ref="E3:E20" si="1">"WHEN "&amp;D3&amp;"&gt;="&amp;C3&amp;" AND "&amp;D3&amp;" &lt; "&amp;C4&amp;" THEN "&amp;"'"&amp;B3&amp;" "&amp;C3&amp;" - "&amp;C4&amp;"'"</f>
        <v>WHEN INGRESO_TOTAL&gt;=3372 AND INGRESO_TOTAL &lt; 3990 THEN '02 3372 - 3990'</v>
      </c>
    </row>
    <row r="4" spans="1:5" ht="15" thickBot="1" x14ac:dyDescent="0.4">
      <c r="A4">
        <v>3</v>
      </c>
      <c r="B4" s="79" t="str">
        <f t="shared" si="0"/>
        <v>03</v>
      </c>
      <c r="C4" s="5">
        <v>3990</v>
      </c>
      <c r="D4" t="s">
        <v>152</v>
      </c>
      <c r="E4" t="str">
        <f t="shared" si="1"/>
        <v>WHEN INGRESO_TOTAL&gt;=3990 AND INGRESO_TOTAL &lt; 4286 THEN '03 3990 - 4286'</v>
      </c>
    </row>
    <row r="5" spans="1:5" ht="15" thickBot="1" x14ac:dyDescent="0.4">
      <c r="A5">
        <v>4</v>
      </c>
      <c r="B5" s="79" t="str">
        <f t="shared" si="0"/>
        <v>04</v>
      </c>
      <c r="C5" s="5">
        <v>4286</v>
      </c>
      <c r="D5" t="s">
        <v>152</v>
      </c>
      <c r="E5" t="str">
        <f t="shared" si="1"/>
        <v>WHEN INGRESO_TOTAL&gt;=4286 AND INGRESO_TOTAL &lt; 4619.02 THEN '04 4286 - 4619.02'</v>
      </c>
    </row>
    <row r="6" spans="1:5" ht="15" thickBot="1" x14ac:dyDescent="0.4">
      <c r="A6">
        <v>5</v>
      </c>
      <c r="B6" s="79" t="str">
        <f t="shared" si="0"/>
        <v>05</v>
      </c>
      <c r="C6" s="5">
        <v>4619.0200000000004</v>
      </c>
      <c r="D6" t="s">
        <v>152</v>
      </c>
      <c r="E6" t="str">
        <f t="shared" si="1"/>
        <v>WHEN INGRESO_TOTAL&gt;=4619.02 AND INGRESO_TOTAL &lt; 5000 THEN '05 4619.02 - 5000'</v>
      </c>
    </row>
    <row r="7" spans="1:5" x14ac:dyDescent="0.35">
      <c r="A7">
        <f>A6+1</f>
        <v>6</v>
      </c>
      <c r="B7" s="79" t="str">
        <f t="shared" si="0"/>
        <v>06</v>
      </c>
      <c r="C7">
        <v>5000</v>
      </c>
      <c r="D7" t="s">
        <v>152</v>
      </c>
      <c r="E7" t="str">
        <f t="shared" si="1"/>
        <v>WHEN INGRESO_TOTAL&gt;=5000 AND INGRESO_TOTAL &lt; 5196 THEN '06 5000 - 5196'</v>
      </c>
    </row>
    <row r="8" spans="1:5" x14ac:dyDescent="0.35">
      <c r="A8">
        <f t="shared" ref="A8:A21" si="2">A7+1</f>
        <v>7</v>
      </c>
      <c r="B8" s="79" t="str">
        <f t="shared" si="0"/>
        <v>07</v>
      </c>
      <c r="C8">
        <v>5196</v>
      </c>
      <c r="D8" t="s">
        <v>152</v>
      </c>
      <c r="E8" t="str">
        <f t="shared" si="1"/>
        <v>WHEN INGRESO_TOTAL&gt;=5196 AND INGRESO_TOTAL &lt; 5520 THEN '07 5196 - 5520'</v>
      </c>
    </row>
    <row r="9" spans="1:5" x14ac:dyDescent="0.35">
      <c r="A9">
        <f t="shared" si="2"/>
        <v>8</v>
      </c>
      <c r="B9" s="79" t="str">
        <f t="shared" si="0"/>
        <v>08</v>
      </c>
      <c r="C9">
        <v>5520</v>
      </c>
      <c r="D9" t="s">
        <v>152</v>
      </c>
      <c r="E9" t="str">
        <f t="shared" si="1"/>
        <v>WHEN INGRESO_TOTAL&gt;=5520 AND INGRESO_TOTAL &lt; 6000 THEN '08 5520 - 6000'</v>
      </c>
    </row>
    <row r="10" spans="1:5" x14ac:dyDescent="0.35">
      <c r="A10">
        <f t="shared" si="2"/>
        <v>9</v>
      </c>
      <c r="B10" s="79" t="str">
        <f t="shared" si="0"/>
        <v>09</v>
      </c>
      <c r="C10">
        <v>6000</v>
      </c>
      <c r="D10" t="s">
        <v>152</v>
      </c>
      <c r="E10" t="str">
        <f t="shared" si="1"/>
        <v>WHEN INGRESO_TOTAL&gt;=6000 AND INGRESO_TOTAL &lt; 6062 THEN '09 6000 - 6062'</v>
      </c>
    </row>
    <row r="11" spans="1:5" x14ac:dyDescent="0.35">
      <c r="A11">
        <f t="shared" si="2"/>
        <v>10</v>
      </c>
      <c r="B11" s="79">
        <f t="shared" si="0"/>
        <v>10</v>
      </c>
      <c r="C11">
        <v>6062</v>
      </c>
      <c r="D11" t="s">
        <v>152</v>
      </c>
      <c r="E11" t="str">
        <f t="shared" si="1"/>
        <v>WHEN INGRESO_TOTAL&gt;=6062 AND INGRESO_TOTAL &lt; 6500 THEN '10 6062 - 6500'</v>
      </c>
    </row>
    <row r="12" spans="1:5" x14ac:dyDescent="0.35">
      <c r="A12">
        <f t="shared" si="2"/>
        <v>11</v>
      </c>
      <c r="B12" s="79">
        <f t="shared" si="0"/>
        <v>11</v>
      </c>
      <c r="C12">
        <v>6500</v>
      </c>
      <c r="D12" t="s">
        <v>152</v>
      </c>
      <c r="E12" t="str">
        <f t="shared" si="1"/>
        <v>WHEN INGRESO_TOTAL&gt;=6500 AND INGRESO_TOTAL &lt; 6990 THEN '11 6500 - 6990'</v>
      </c>
    </row>
    <row r="13" spans="1:5" x14ac:dyDescent="0.35">
      <c r="A13">
        <f t="shared" si="2"/>
        <v>12</v>
      </c>
      <c r="B13" s="79">
        <f t="shared" si="0"/>
        <v>12</v>
      </c>
      <c r="C13">
        <v>6990</v>
      </c>
      <c r="D13" t="s">
        <v>152</v>
      </c>
      <c r="E13" t="str">
        <f t="shared" si="1"/>
        <v>WHEN INGRESO_TOTAL&gt;=6990 AND INGRESO_TOTAL &lt; 7342.78 THEN '12 6990 - 7342.78'</v>
      </c>
    </row>
    <row r="14" spans="1:5" x14ac:dyDescent="0.35">
      <c r="A14">
        <f t="shared" si="2"/>
        <v>13</v>
      </c>
      <c r="B14" s="79">
        <f t="shared" si="0"/>
        <v>13</v>
      </c>
      <c r="C14">
        <v>7342.78</v>
      </c>
      <c r="D14" t="s">
        <v>152</v>
      </c>
      <c r="E14" t="str">
        <f t="shared" si="1"/>
        <v>WHEN INGRESO_TOTAL&gt;=7342.78 AND INGRESO_TOTAL &lt; 7936.88 THEN '13 7342.78 - 7936.88'</v>
      </c>
    </row>
    <row r="15" spans="1:5" x14ac:dyDescent="0.35">
      <c r="A15">
        <f t="shared" si="2"/>
        <v>14</v>
      </c>
      <c r="B15" s="79">
        <f t="shared" si="0"/>
        <v>14</v>
      </c>
      <c r="C15">
        <v>7936.88</v>
      </c>
      <c r="D15" t="s">
        <v>152</v>
      </c>
      <c r="E15" t="str">
        <f t="shared" si="1"/>
        <v>WHEN INGRESO_TOTAL&gt;=7936.88 AND INGRESO_TOTAL &lt; 8027 THEN '14 7936.88 - 8027'</v>
      </c>
    </row>
    <row r="16" spans="1:5" x14ac:dyDescent="0.35">
      <c r="A16">
        <f t="shared" si="2"/>
        <v>15</v>
      </c>
      <c r="B16" s="79">
        <f t="shared" si="0"/>
        <v>15</v>
      </c>
      <c r="C16">
        <v>8027</v>
      </c>
      <c r="D16" t="s">
        <v>152</v>
      </c>
      <c r="E16" t="str">
        <f t="shared" si="1"/>
        <v>WHEN INGRESO_TOTAL&gt;=8027 AND INGRESO_TOTAL &lt; 8713.8 THEN '15 8027 - 8713.8'</v>
      </c>
    </row>
    <row r="17" spans="1:5" x14ac:dyDescent="0.35">
      <c r="A17">
        <f t="shared" si="2"/>
        <v>16</v>
      </c>
      <c r="B17" s="79">
        <f t="shared" si="0"/>
        <v>16</v>
      </c>
      <c r="C17">
        <v>8713.7999999999993</v>
      </c>
      <c r="D17" t="s">
        <v>152</v>
      </c>
      <c r="E17" t="str">
        <f t="shared" si="1"/>
        <v>WHEN INGRESO_TOTAL&gt;=8713.8 AND INGRESO_TOTAL &lt; 9376.33 THEN '16 8713.8 - 9376.33'</v>
      </c>
    </row>
    <row r="18" spans="1:5" x14ac:dyDescent="0.35">
      <c r="A18">
        <f t="shared" si="2"/>
        <v>17</v>
      </c>
      <c r="B18" s="79">
        <f t="shared" si="0"/>
        <v>17</v>
      </c>
      <c r="C18">
        <v>9376.33</v>
      </c>
      <c r="D18" t="s">
        <v>152</v>
      </c>
      <c r="E18" t="str">
        <f t="shared" si="1"/>
        <v>WHEN INGRESO_TOTAL&gt;=9376.33 AND INGRESO_TOTAL &lt; 10624 THEN '17 9376.33 - 10624'</v>
      </c>
    </row>
    <row r="19" spans="1:5" x14ac:dyDescent="0.35">
      <c r="A19">
        <f t="shared" si="2"/>
        <v>18</v>
      </c>
      <c r="B19" s="79">
        <f t="shared" si="0"/>
        <v>18</v>
      </c>
      <c r="C19">
        <v>10624</v>
      </c>
      <c r="D19" t="s">
        <v>152</v>
      </c>
      <c r="E19" t="str">
        <f t="shared" si="1"/>
        <v>WHEN INGRESO_TOTAL&gt;=10624 AND INGRESO_TOTAL &lt; 13000 THEN '18 10624 - 13000'</v>
      </c>
    </row>
    <row r="20" spans="1:5" x14ac:dyDescent="0.35">
      <c r="A20">
        <f t="shared" si="2"/>
        <v>19</v>
      </c>
      <c r="B20" s="79">
        <f t="shared" si="0"/>
        <v>19</v>
      </c>
      <c r="C20">
        <v>13000</v>
      </c>
      <c r="D20" t="s">
        <v>152</v>
      </c>
      <c r="E20" t="str">
        <f t="shared" si="1"/>
        <v>WHEN INGRESO_TOTAL&gt;=13000 AND INGRESO_TOTAL &lt; 18495 THEN '19 13000 - 18495'</v>
      </c>
    </row>
    <row r="21" spans="1:5" x14ac:dyDescent="0.35">
      <c r="A21">
        <f t="shared" si="2"/>
        <v>20</v>
      </c>
      <c r="B21" s="79">
        <f t="shared" si="0"/>
        <v>20</v>
      </c>
      <c r="C21">
        <v>18495</v>
      </c>
      <c r="D21" t="s">
        <v>152</v>
      </c>
      <c r="E21" t="s">
        <v>153</v>
      </c>
    </row>
    <row r="22" spans="1:5" ht="15" thickBot="1" x14ac:dyDescent="0.4">
      <c r="C22" s="4"/>
    </row>
    <row r="23" spans="1:5" ht="15" thickBot="1" x14ac:dyDescent="0.4">
      <c r="C23" s="4"/>
    </row>
    <row r="24" spans="1:5" ht="15" thickBot="1" x14ac:dyDescent="0.4">
      <c r="C24" s="4"/>
    </row>
    <row r="25" spans="1:5" ht="15" thickBot="1" x14ac:dyDescent="0.4">
      <c r="C25" s="4"/>
    </row>
    <row r="26" spans="1:5" ht="15" thickBot="1" x14ac:dyDescent="0.4">
      <c r="C26" s="4"/>
    </row>
    <row r="27" spans="1:5" ht="15" thickBot="1" x14ac:dyDescent="0.4">
      <c r="C27" s="4"/>
    </row>
    <row r="28" spans="1:5" ht="15" thickBot="1" x14ac:dyDescent="0.4">
      <c r="C28" s="4"/>
    </row>
    <row r="29" spans="1:5" ht="15" thickBot="1" x14ac:dyDescent="0.4">
      <c r="C29" s="4"/>
    </row>
    <row r="30" spans="1:5" ht="15" thickBot="1" x14ac:dyDescent="0.4">
      <c r="C30" s="4"/>
    </row>
    <row r="31" spans="1:5" ht="15" thickBot="1" x14ac:dyDescent="0.4">
      <c r="C31" s="4"/>
    </row>
    <row r="32" spans="1:5" ht="15" thickBot="1" x14ac:dyDescent="0.4">
      <c r="C32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Monto_Solicitado</vt:lpstr>
      <vt:lpstr>Edad</vt:lpstr>
      <vt:lpstr>BC_Score</vt:lpstr>
      <vt:lpstr>Ingreso_Total</vt:lpstr>
      <vt:lpstr>Nivel_Estudios</vt:lpstr>
      <vt:lpstr>Municipio</vt:lpstr>
      <vt:lpstr>Puesto_Solicitante</vt:lpstr>
      <vt:lpstr>Rangos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Cruz</dc:creator>
  <cp:lastModifiedBy>Nicolás Cruz</cp:lastModifiedBy>
  <dcterms:created xsi:type="dcterms:W3CDTF">2015-06-05T18:19:34Z</dcterms:created>
  <dcterms:modified xsi:type="dcterms:W3CDTF">2025-04-28T19:19:52Z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c9e460e9-9ab9-4b51-bb06-64ca593f39da</vt:lpwstr>
  </property>
</Properties>
</file>