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1985"/>
  </bookViews>
  <sheets>
    <sheet name="class 5" sheetId="1" r:id="rId1"/>
  </sheets>
  <externalReferences>
    <externalReference r:id="rId2"/>
  </externalReferences>
  <definedNames>
    <definedName name="cc">'[1]class 8'!$F$5</definedName>
    <definedName name="cc_5">'[1]class 8'!$F$75</definedName>
    <definedName name="h">'[1]class 8'!$I$4</definedName>
    <definedName name="h_5">'[1]class 8'!$I$74</definedName>
    <definedName name="rr">'[1]class 8'!$C$5</definedName>
    <definedName name="rr_5">'[1]class 8'!$C$75</definedName>
    <definedName name="S0">'[1]class 8'!$C$8</definedName>
    <definedName name="sig">'[1]class 8'!$C$4</definedName>
    <definedName name="sig_5">'[1]class 8'!$C$74</definedName>
    <definedName name="SO_5">'[1]class 8'!$C$77</definedName>
    <definedName name="T">'[1]class 8'!$F$4</definedName>
    <definedName name="T_5">'[1]class 8'!$F$74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47" i="1"/>
  <c r="C53" i="1"/>
  <c r="C27" i="1"/>
  <c r="C46" i="1"/>
  <c r="C52" i="1"/>
  <c r="C34" i="1"/>
  <c r="C40" i="1"/>
  <c r="C35" i="1"/>
  <c r="C41" i="1"/>
  <c r="F46" i="1"/>
  <c r="F47" i="1"/>
  <c r="B24" i="1"/>
  <c r="F34" i="1"/>
  <c r="F35" i="1"/>
  <c r="F21" i="1"/>
  <c r="B27" i="1"/>
  <c r="F36" i="1"/>
  <c r="B40" i="1"/>
  <c r="F48" i="1"/>
  <c r="B52" i="1"/>
  <c r="G47" i="1"/>
  <c r="G46" i="1"/>
  <c r="K39" i="1"/>
  <c r="L39" i="1"/>
  <c r="L40" i="1"/>
  <c r="L41" i="1"/>
  <c r="L35" i="1"/>
  <c r="L36" i="1"/>
  <c r="L37" i="1"/>
  <c r="G35" i="1"/>
  <c r="G34" i="1"/>
  <c r="F27" i="1"/>
  <c r="F24" i="1"/>
  <c r="C12" i="1"/>
  <c r="C11" i="1"/>
  <c r="K4" i="1"/>
  <c r="K5" i="1"/>
  <c r="K11" i="1"/>
  <c r="B8" i="1"/>
  <c r="K10" i="1"/>
  <c r="H10" i="1"/>
  <c r="H5" i="1"/>
  <c r="H6" i="1"/>
  <c r="H7" i="1"/>
  <c r="H8" i="1"/>
</calcChain>
</file>

<file path=xl/sharedStrings.xml><?xml version="1.0" encoding="utf-8"?>
<sst xmlns="http://schemas.openxmlformats.org/spreadsheetml/2006/main" count="52" uniqueCount="37">
  <si>
    <t>Problem Set 5, Exercise 9.1</t>
  </si>
  <si>
    <t>Interest Rate Tree</t>
  </si>
  <si>
    <t>p</t>
  </si>
  <si>
    <t>Risk Neutral Probability</t>
  </si>
  <si>
    <t>PV(E[Z])</t>
  </si>
  <si>
    <t>(1-p)</t>
  </si>
  <si>
    <t>Risk Premium</t>
  </si>
  <si>
    <t>Risk</t>
  </si>
  <si>
    <t>1 period bond</t>
  </si>
  <si>
    <t>lambda</t>
  </si>
  <si>
    <t>E[r1]</t>
  </si>
  <si>
    <t>f(0,0.5,1)</t>
    <phoneticPr fontId="0" type="noConversion"/>
  </si>
  <si>
    <t>2-period bond</t>
  </si>
  <si>
    <t>E*[r1]</t>
    <phoneticPr fontId="0" type="noConversion"/>
  </si>
  <si>
    <t>convexity adjustment</t>
    <phoneticPr fontId="0" type="noConversion"/>
  </si>
  <si>
    <t>Problem Set 5, Exercise 9.3</t>
  </si>
  <si>
    <t>r.n. probabilities</t>
  </si>
  <si>
    <t>p*</t>
  </si>
  <si>
    <t>(1 - p*)</t>
  </si>
  <si>
    <t>yield (c.c.)</t>
  </si>
  <si>
    <t>OPTION</t>
  </si>
  <si>
    <t>REPLICATION METHOD</t>
  </si>
  <si>
    <t>rbar</t>
  </si>
  <si>
    <t>payoff at i=1</t>
  </si>
  <si>
    <t>Portfolio</t>
  </si>
  <si>
    <t>cash flows</t>
  </si>
  <si>
    <t>at i=1</t>
  </si>
  <si>
    <t>N2</t>
  </si>
  <si>
    <t>N1</t>
  </si>
  <si>
    <t>if up</t>
  </si>
  <si>
    <t>2-period</t>
  </si>
  <si>
    <t>Value at 0</t>
  </si>
  <si>
    <t>1-period</t>
  </si>
  <si>
    <t>Payoff:</t>
  </si>
  <si>
    <t>Replicating portfolio</t>
  </si>
  <si>
    <t>if dn</t>
  </si>
  <si>
    <t>LONG TERM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</si>
</sst>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%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2" borderId="0" xfId="1" applyFont="1" applyFill="1" applyBorder="1"/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2" fontId="3" fillId="3" borderId="0" xfId="0" applyNumberFormat="1" applyFont="1" applyFill="1" applyAlignment="1"/>
    <xf numFmtId="2" fontId="3" fillId="0" borderId="0" xfId="0" applyNumberFormat="1" applyFont="1" applyAlignment="1"/>
    <xf numFmtId="0" fontId="5" fillId="0" borderId="0" xfId="0" applyFont="1" applyAlignment="1"/>
    <xf numFmtId="165" fontId="3" fillId="4" borderId="0" xfId="0" applyNumberFormat="1" applyFont="1" applyFill="1" applyAlignment="1"/>
    <xf numFmtId="165" fontId="3" fillId="5" borderId="0" xfId="0" applyNumberFormat="1" applyFont="1" applyFill="1" applyAlignment="1"/>
    <xf numFmtId="0" fontId="3" fillId="5" borderId="0" xfId="0" applyFont="1" applyFill="1" applyAlignment="1"/>
    <xf numFmtId="166" fontId="3" fillId="0" borderId="0" xfId="0" applyNumberFormat="1" applyFont="1" applyAlignment="1"/>
    <xf numFmtId="4" fontId="3" fillId="0" borderId="0" xfId="0" applyNumberFormat="1" applyFont="1" applyAlignment="1"/>
    <xf numFmtId="10" fontId="3" fillId="0" borderId="0" xfId="0" applyNumberFormat="1" applyFont="1" applyAlignment="1"/>
    <xf numFmtId="0" fontId="6" fillId="6" borderId="0" xfId="0" applyFont="1" applyFill="1" applyAlignment="1"/>
    <xf numFmtId="0" fontId="7" fillId="6" borderId="0" xfId="0" applyFont="1" applyFill="1" applyAlignment="1"/>
    <xf numFmtId="164" fontId="6" fillId="6" borderId="0" xfId="0" applyNumberFormat="1" applyFont="1" applyFill="1" applyAlignment="1"/>
    <xf numFmtId="165" fontId="3" fillId="0" borderId="0" xfId="0" applyNumberFormat="1" applyFont="1" applyFill="1" applyAlignment="1"/>
    <xf numFmtId="0" fontId="4" fillId="0" borderId="0" xfId="0" applyFont="1" applyAlignment="1">
      <alignment horizontal="right"/>
    </xf>
    <xf numFmtId="4" fontId="3" fillId="4" borderId="0" xfId="0" applyNumberFormat="1" applyFont="1" applyFill="1" applyAlignment="1"/>
    <xf numFmtId="2" fontId="3" fillId="4" borderId="0" xfId="0" applyNumberFormat="1" applyFont="1" applyFill="1" applyAlignme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er%20School%202017/FM225%20Fixed%20Income/Problem%20Sets/FM_225_SLN_ALL_MAIN_FILE_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 1"/>
      <sheetName val="class 2"/>
      <sheetName val="class 3"/>
      <sheetName val="class 4"/>
      <sheetName val="class 5"/>
      <sheetName val="class 6"/>
      <sheetName val="class 7"/>
      <sheetName val="class 8"/>
      <sheetName val="class 8_vol data"/>
      <sheetName val="class 9"/>
      <sheetName val="class 10"/>
      <sheetName val="Class 11"/>
      <sheetName val="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>
            <v>0.21419090865488735</v>
          </cell>
          <cell r="F4">
            <v>5</v>
          </cell>
          <cell r="I4">
            <v>0.5</v>
          </cell>
        </row>
        <row r="5">
          <cell r="C5">
            <v>1.7400000000000013E-2</v>
          </cell>
          <cell r="F5">
            <v>0</v>
          </cell>
        </row>
        <row r="8">
          <cell r="C8">
            <v>99.13377354877926</v>
          </cell>
        </row>
        <row r="74">
          <cell r="C74">
            <v>7.8274184167049701E-3</v>
          </cell>
          <cell r="F74">
            <v>10</v>
          </cell>
          <cell r="I74">
            <v>0.25</v>
          </cell>
        </row>
        <row r="75">
          <cell r="C75">
            <v>2.8486324942324091E-2</v>
          </cell>
          <cell r="F75">
            <v>0</v>
          </cell>
        </row>
        <row r="77">
          <cell r="C77">
            <v>99.290371713364578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25" zoomScale="125" zoomScaleNormal="125" zoomScalePageLayoutView="125" workbookViewId="0">
      <selection activeCell="A17" sqref="A17"/>
    </sheetView>
  </sheetViews>
  <sheetFormatPr defaultColWidth="9" defaultRowHeight="15"/>
  <cols>
    <col min="1" max="1" width="13" style="3" customWidth="1"/>
    <col min="2" max="6" width="9" style="3"/>
    <col min="7" max="7" width="11.5703125" style="3" bestFit="1" customWidth="1"/>
    <col min="8" max="16384" width="9" style="3"/>
  </cols>
  <sheetData>
    <row r="1" spans="1:13" ht="15.75">
      <c r="A1" s="1" t="s">
        <v>0</v>
      </c>
      <c r="B1" s="1"/>
      <c r="C1" s="2"/>
    </row>
    <row r="3" spans="1:13">
      <c r="A3" s="4"/>
      <c r="B3" s="5" t="s">
        <v>1</v>
      </c>
      <c r="C3" s="4"/>
      <c r="D3" s="4"/>
      <c r="E3" s="4"/>
      <c r="F3" s="6"/>
      <c r="G3" s="5" t="s">
        <v>2</v>
      </c>
      <c r="H3" s="7">
        <v>0.5</v>
      </c>
      <c r="I3" s="4"/>
      <c r="J3" s="4"/>
      <c r="K3" s="5" t="s">
        <v>3</v>
      </c>
      <c r="L3" s="4"/>
      <c r="M3" s="4"/>
    </row>
    <row r="4" spans="1:13">
      <c r="A4" s="4"/>
      <c r="B4" s="8">
        <v>2</v>
      </c>
      <c r="C4" s="8">
        <v>4</v>
      </c>
      <c r="D4" s="4"/>
      <c r="E4" s="4"/>
      <c r="F4" s="6"/>
      <c r="G4" s="4"/>
      <c r="H4" s="4"/>
      <c r="I4" s="4"/>
      <c r="J4" s="4" t="s">
        <v>2</v>
      </c>
      <c r="K4" s="7">
        <f>(EXP(B4/100/2)*B11-C12)/(C11-C12)</f>
        <v>0.70003104815678652</v>
      </c>
      <c r="L4" s="4"/>
      <c r="M4" s="4"/>
    </row>
    <row r="5" spans="1:13">
      <c r="A5" s="4"/>
      <c r="B5" s="9"/>
      <c r="C5" s="8">
        <v>1</v>
      </c>
      <c r="D5" s="4"/>
      <c r="E5" s="4"/>
      <c r="F5" s="6"/>
      <c r="G5" s="5" t="s">
        <v>4</v>
      </c>
      <c r="H5" s="7">
        <f>EXP(-B4/100/2)*(H3*C11+(1-H3)*C12)</f>
        <v>97.777873657578553</v>
      </c>
      <c r="I5" s="4"/>
      <c r="J5" s="4" t="s">
        <v>5</v>
      </c>
      <c r="K5" s="4">
        <f>1-K4</f>
        <v>0.29996895184321348</v>
      </c>
      <c r="L5" s="4"/>
      <c r="M5" s="4"/>
    </row>
    <row r="6" spans="1:13">
      <c r="A6" s="4"/>
      <c r="B6" s="4"/>
      <c r="C6" s="4"/>
      <c r="D6" s="4"/>
      <c r="E6" s="4"/>
      <c r="F6" s="6"/>
      <c r="G6" s="5" t="s">
        <v>6</v>
      </c>
      <c r="H6" s="7">
        <f>H5-B11</f>
        <v>0.29337365757855594</v>
      </c>
      <c r="I6" s="4"/>
      <c r="J6" s="4"/>
      <c r="K6" s="4"/>
      <c r="L6" s="4"/>
      <c r="M6" s="4"/>
    </row>
    <row r="7" spans="1:13">
      <c r="A7" s="10"/>
      <c r="B7" s="4"/>
      <c r="C7" s="4"/>
      <c r="D7" s="4"/>
      <c r="E7" s="4"/>
      <c r="F7" s="6"/>
      <c r="G7" s="5" t="s">
        <v>7</v>
      </c>
      <c r="H7" s="11">
        <f>C11-C12</f>
        <v>-1.4813805885927138</v>
      </c>
      <c r="I7" s="4"/>
      <c r="J7" s="4"/>
      <c r="K7" s="4"/>
      <c r="L7" s="4"/>
      <c r="M7" s="4"/>
    </row>
    <row r="8" spans="1:13">
      <c r="A8" s="5" t="s">
        <v>8</v>
      </c>
      <c r="B8" s="12">
        <f>(EXP(-B4/100*0.5))*100</f>
        <v>99.004983374916804</v>
      </c>
      <c r="C8" s="13">
        <v>100</v>
      </c>
      <c r="D8" s="4"/>
      <c r="E8" s="4"/>
      <c r="F8" s="6"/>
      <c r="G8" s="5" t="s">
        <v>9</v>
      </c>
      <c r="H8" s="11">
        <f>H6/H7</f>
        <v>-0.19804070597229567</v>
      </c>
      <c r="I8" s="4"/>
      <c r="J8" s="4"/>
      <c r="K8" s="4"/>
      <c r="L8" s="4"/>
      <c r="M8" s="4"/>
    </row>
    <row r="9" spans="1:13">
      <c r="A9" s="4"/>
      <c r="B9" s="7"/>
      <c r="C9" s="13">
        <v>100</v>
      </c>
      <c r="D9" s="4"/>
      <c r="E9" s="4"/>
      <c r="F9" s="6"/>
      <c r="G9" s="4"/>
      <c r="H9" s="7"/>
      <c r="I9" s="4"/>
      <c r="J9" s="4"/>
      <c r="K9" s="4"/>
      <c r="L9" s="4"/>
      <c r="M9" s="4"/>
    </row>
    <row r="10" spans="1:13">
      <c r="A10" s="4"/>
      <c r="B10" s="7"/>
      <c r="C10" s="4"/>
      <c r="D10" s="4"/>
      <c r="E10" s="4"/>
      <c r="F10" s="6"/>
      <c r="G10" s="5" t="s">
        <v>10</v>
      </c>
      <c r="H10" s="11">
        <f>H3*C4+(1-H3)*C5</f>
        <v>2.5</v>
      </c>
      <c r="I10" s="4"/>
      <c r="J10" s="4" t="s">
        <v>11</v>
      </c>
      <c r="K10" s="7">
        <f>LN(B8/B11)/0.5*100</f>
        <v>3.0953589962054324</v>
      </c>
      <c r="L10" s="4"/>
      <c r="M10" s="4"/>
    </row>
    <row r="11" spans="1:13">
      <c r="A11" s="5" t="s">
        <v>12</v>
      </c>
      <c r="B11" s="12">
        <v>97.484499999999997</v>
      </c>
      <c r="C11" s="12">
        <f>EXP(-C4/100*0.5)*100</f>
        <v>98.019867330675524</v>
      </c>
      <c r="D11" s="13">
        <v>100</v>
      </c>
      <c r="E11" s="4"/>
      <c r="F11" s="6"/>
      <c r="G11" s="4"/>
      <c r="H11" s="4"/>
      <c r="I11" s="4"/>
      <c r="J11" s="5" t="s">
        <v>13</v>
      </c>
      <c r="K11" s="4">
        <f>K4*C4+K5*C5</f>
        <v>3.1000931444703594</v>
      </c>
      <c r="L11" s="14" t="s">
        <v>14</v>
      </c>
      <c r="M11" s="4"/>
    </row>
    <row r="12" spans="1:13">
      <c r="A12" s="4"/>
      <c r="B12" s="4"/>
      <c r="C12" s="12">
        <f>(EXP(-C5/100*0.5))*100</f>
        <v>99.501247919268238</v>
      </c>
      <c r="D12" s="13">
        <v>100</v>
      </c>
      <c r="E12" s="4"/>
      <c r="F12" s="6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13">
        <v>100</v>
      </c>
      <c r="E13" s="4"/>
      <c r="F13" s="6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6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6"/>
      <c r="G15" s="4"/>
      <c r="H15" s="4"/>
      <c r="I15" s="4"/>
      <c r="J15" s="4"/>
      <c r="K15" s="4"/>
      <c r="L15" s="4"/>
      <c r="M15" s="4"/>
    </row>
    <row r="17" spans="1:13" ht="15.75">
      <c r="A17" s="2" t="s">
        <v>15</v>
      </c>
      <c r="B17" s="1"/>
      <c r="C17" s="2"/>
    </row>
    <row r="19" spans="1:13">
      <c r="A19" s="4"/>
      <c r="B19" s="5" t="s">
        <v>1</v>
      </c>
      <c r="C19" s="4"/>
      <c r="D19" s="4"/>
      <c r="E19" s="5" t="s">
        <v>16</v>
      </c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8">
        <v>4</v>
      </c>
      <c r="C20" s="8">
        <v>6</v>
      </c>
      <c r="D20" s="4"/>
      <c r="E20" s="5" t="s">
        <v>17</v>
      </c>
      <c r="F20" s="15">
        <v>0.5</v>
      </c>
      <c r="G20" s="4"/>
      <c r="H20" s="4"/>
      <c r="I20" s="4"/>
      <c r="J20" s="4"/>
      <c r="K20" s="4"/>
      <c r="L20" s="4"/>
      <c r="M20" s="4"/>
    </row>
    <row r="21" spans="1:13">
      <c r="A21" s="4"/>
      <c r="B21" s="9"/>
      <c r="C21" s="8">
        <v>3</v>
      </c>
      <c r="D21" s="4"/>
      <c r="E21" s="5" t="s">
        <v>18</v>
      </c>
      <c r="F21" s="15">
        <f>1-F20</f>
        <v>0.5</v>
      </c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5" t="s">
        <v>19</v>
      </c>
      <c r="G23" s="4"/>
      <c r="H23" s="4"/>
      <c r="I23" s="4"/>
      <c r="J23" s="4"/>
      <c r="K23" s="4"/>
      <c r="L23" s="4"/>
      <c r="M23" s="4"/>
    </row>
    <row r="24" spans="1:13">
      <c r="A24" s="5" t="s">
        <v>8</v>
      </c>
      <c r="B24" s="12">
        <f>(EXP(-B20/100*0.5))*100</f>
        <v>98.019867330675524</v>
      </c>
      <c r="C24" s="13">
        <v>100</v>
      </c>
      <c r="D24" s="4"/>
      <c r="E24" s="4"/>
      <c r="F24" s="16">
        <f>-LN(B24/100)/0.5</f>
        <v>4.0000000000000098E-2</v>
      </c>
      <c r="G24" s="4"/>
      <c r="H24" s="4"/>
      <c r="I24" s="16"/>
      <c r="J24" s="16"/>
      <c r="K24" s="4"/>
      <c r="L24" s="4"/>
      <c r="M24" s="4"/>
    </row>
    <row r="25" spans="1:13">
      <c r="A25" s="4"/>
      <c r="B25" s="7"/>
      <c r="C25" s="13">
        <v>100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5" t="s">
        <v>12</v>
      </c>
      <c r="B27" s="12">
        <f>EXP(-B20/100*0.5)*(F20*C27+C28*F21)</f>
        <v>95.841742037914017</v>
      </c>
      <c r="C27" s="12">
        <f>EXP(-C20/100*0.5)*100</f>
        <v>97.044553354850819</v>
      </c>
      <c r="D27" s="13">
        <v>100</v>
      </c>
      <c r="E27" s="4"/>
      <c r="F27" s="16">
        <f>-LN(B27/100)/1</f>
        <v>4.2471875263668038E-2</v>
      </c>
      <c r="G27" s="4"/>
      <c r="H27" s="4"/>
      <c r="I27" s="4"/>
      <c r="J27" s="16"/>
      <c r="K27" s="4"/>
      <c r="L27" s="4"/>
      <c r="M27" s="4"/>
    </row>
    <row r="28" spans="1:13">
      <c r="A28" s="4"/>
      <c r="B28" s="4"/>
      <c r="C28" s="12">
        <f>(EXP(-C21/100*0.5))*100</f>
        <v>98.511193960306258</v>
      </c>
      <c r="D28" s="13">
        <v>100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13">
        <v>100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17"/>
      <c r="B31" s="18" t="s">
        <v>20</v>
      </c>
      <c r="C31" s="17"/>
      <c r="D31" s="17" t="s">
        <v>21</v>
      </c>
      <c r="E31" s="17"/>
      <c r="F31" s="19"/>
      <c r="G31" s="17"/>
      <c r="H31" s="17"/>
      <c r="I31" s="17"/>
      <c r="J31" s="17"/>
      <c r="K31" s="17"/>
      <c r="L31" s="17"/>
      <c r="M31" s="17"/>
    </row>
    <row r="32" spans="1:13">
      <c r="A32" s="4"/>
      <c r="B32" s="5" t="s">
        <v>22</v>
      </c>
      <c r="C32" s="4">
        <v>4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5" t="s">
        <v>23</v>
      </c>
      <c r="D33" s="4"/>
      <c r="E33" s="5" t="s">
        <v>24</v>
      </c>
      <c r="F33" s="6"/>
      <c r="G33" s="4" t="s">
        <v>25</v>
      </c>
      <c r="H33" s="4"/>
      <c r="I33" s="5" t="s">
        <v>26</v>
      </c>
      <c r="J33" s="4"/>
      <c r="K33" s="4"/>
      <c r="L33" s="4"/>
      <c r="M33" s="4"/>
    </row>
    <row r="34" spans="1:13">
      <c r="A34" s="4"/>
      <c r="B34" s="4"/>
      <c r="C34" s="9">
        <f>MAX(C20-$C$32,0)</f>
        <v>2</v>
      </c>
      <c r="D34" s="4"/>
      <c r="E34" s="5" t="s">
        <v>27</v>
      </c>
      <c r="F34" s="20">
        <f>(C34-C35)/(C27-C28)</f>
        <v>-1.3636605945319074</v>
      </c>
      <c r="G34" s="7">
        <f>F34*B27</f>
        <v>-130.69560692839553</v>
      </c>
      <c r="H34" s="4"/>
      <c r="I34" s="4"/>
      <c r="J34" s="4"/>
      <c r="K34" s="4"/>
      <c r="L34" s="4"/>
      <c r="M34" s="4"/>
    </row>
    <row r="35" spans="1:13">
      <c r="A35" s="4"/>
      <c r="B35" s="4"/>
      <c r="C35" s="9">
        <f>MAX(C21-$C$32,0)</f>
        <v>0</v>
      </c>
      <c r="D35" s="4"/>
      <c r="E35" s="5" t="s">
        <v>28</v>
      </c>
      <c r="F35" s="20">
        <f>(C34-F34*C27)/100</f>
        <v>1.3433583332395926</v>
      </c>
      <c r="G35" s="7">
        <f>F35*B24</f>
        <v>131.67580560170228</v>
      </c>
      <c r="H35" s="4"/>
      <c r="I35" s="10" t="s">
        <v>29</v>
      </c>
      <c r="J35" s="10" t="s">
        <v>30</v>
      </c>
      <c r="K35" s="4">
        <v>97.044600000000003</v>
      </c>
      <c r="L35" s="15">
        <f>K35*F34</f>
        <v>-132.33589693211113</v>
      </c>
      <c r="M35" s="4"/>
    </row>
    <row r="36" spans="1:13">
      <c r="A36" s="4"/>
      <c r="B36" s="4"/>
      <c r="C36" s="4"/>
      <c r="D36" s="4"/>
      <c r="E36" s="21" t="s">
        <v>31</v>
      </c>
      <c r="F36" s="12">
        <f>F35*$B$24+F34*$B$27</f>
        <v>0.98019867330674515</v>
      </c>
      <c r="G36" s="7"/>
      <c r="H36" s="4"/>
      <c r="I36" s="4"/>
      <c r="J36" s="10" t="s">
        <v>32</v>
      </c>
      <c r="K36" s="4">
        <v>100</v>
      </c>
      <c r="L36" s="15">
        <f>K36*F35</f>
        <v>134.33583332395926</v>
      </c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5" t="s">
        <v>33</v>
      </c>
      <c r="L37" s="22">
        <f>SUM(L35:L36)</f>
        <v>1.9999363918481379</v>
      </c>
      <c r="M37" s="4"/>
    </row>
    <row r="38" spans="1:13">
      <c r="A38" s="4"/>
      <c r="B38" s="5" t="s">
        <v>34</v>
      </c>
      <c r="C38" s="4"/>
      <c r="D38" s="4"/>
      <c r="E38" s="4"/>
      <c r="F38" s="4"/>
      <c r="G38" s="4"/>
      <c r="H38" s="4"/>
      <c r="I38" s="4"/>
      <c r="J38" s="4"/>
      <c r="K38" s="4"/>
      <c r="L38" s="15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10" t="s">
        <v>35</v>
      </c>
      <c r="J39" s="10" t="s">
        <v>30</v>
      </c>
      <c r="K39" s="7">
        <f>C28</f>
        <v>98.511193960306258</v>
      </c>
      <c r="L39" s="15">
        <f>K39*F34</f>
        <v>-134.33583332395926</v>
      </c>
      <c r="M39" s="4"/>
    </row>
    <row r="40" spans="1:13">
      <c r="A40" s="4"/>
      <c r="B40" s="7">
        <f>F36</f>
        <v>0.98019867330674515</v>
      </c>
      <c r="C40" s="23">
        <f>C34</f>
        <v>2</v>
      </c>
      <c r="D40" s="4"/>
      <c r="E40" s="4"/>
      <c r="F40" s="4"/>
      <c r="G40" s="4"/>
      <c r="H40" s="4"/>
      <c r="I40" s="4"/>
      <c r="J40" s="10" t="s">
        <v>32</v>
      </c>
      <c r="K40" s="4">
        <v>100</v>
      </c>
      <c r="L40" s="15">
        <f>K40*F35</f>
        <v>134.33583332395926</v>
      </c>
      <c r="M40" s="4"/>
    </row>
    <row r="41" spans="1:13">
      <c r="A41" s="4"/>
      <c r="B41" s="4"/>
      <c r="C41" s="23">
        <f>C35</f>
        <v>0</v>
      </c>
      <c r="D41" s="4"/>
      <c r="E41" s="4"/>
      <c r="F41" s="4"/>
      <c r="G41" s="4"/>
      <c r="H41" s="4"/>
      <c r="I41" s="4"/>
      <c r="J41" s="4"/>
      <c r="K41" s="5" t="s">
        <v>33</v>
      </c>
      <c r="L41" s="22">
        <f>SUM(L39:L40)</f>
        <v>0</v>
      </c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17"/>
      <c r="B43" s="18" t="s">
        <v>36</v>
      </c>
      <c r="C43" s="17"/>
      <c r="D43" s="17" t="s">
        <v>21</v>
      </c>
      <c r="E43" s="17"/>
      <c r="F43" s="19"/>
      <c r="G43" s="17"/>
      <c r="H43" s="17"/>
      <c r="I43" s="17"/>
      <c r="J43" s="17"/>
      <c r="K43" s="17"/>
      <c r="L43" s="17"/>
      <c r="M43" s="17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5" t="s">
        <v>23</v>
      </c>
      <c r="D45" s="4"/>
      <c r="E45" s="5" t="s">
        <v>24</v>
      </c>
      <c r="F45" s="6"/>
      <c r="G45" s="4" t="s">
        <v>25</v>
      </c>
      <c r="H45" s="4"/>
      <c r="I45" s="4"/>
      <c r="J45" s="4"/>
      <c r="K45" s="4"/>
      <c r="L45" s="4"/>
      <c r="M45" s="4"/>
    </row>
    <row r="46" spans="1:13">
      <c r="A46" s="4"/>
      <c r="B46" s="4"/>
      <c r="C46" s="7">
        <f>C27</f>
        <v>97.044553354850819</v>
      </c>
      <c r="D46" s="4"/>
      <c r="E46" s="5" t="s">
        <v>27</v>
      </c>
      <c r="F46" s="20">
        <f>(C46-C47)/(C40-C41)</f>
        <v>-0.73332030272771931</v>
      </c>
      <c r="G46" s="7">
        <f>F46*B40</f>
        <v>-0.71879958784261122</v>
      </c>
      <c r="H46" s="4"/>
      <c r="I46" s="4"/>
      <c r="J46" s="4"/>
      <c r="K46" s="4"/>
      <c r="L46" s="4"/>
      <c r="M46" s="4"/>
    </row>
    <row r="47" spans="1:13">
      <c r="A47" s="4"/>
      <c r="B47" s="4"/>
      <c r="C47" s="7">
        <f>C28</f>
        <v>98.511193960306258</v>
      </c>
      <c r="D47" s="4"/>
      <c r="E47" s="5" t="s">
        <v>28</v>
      </c>
      <c r="F47" s="20">
        <f>(C46-F46*C40)/100</f>
        <v>0.98511193960306254</v>
      </c>
      <c r="G47" s="7">
        <f>F47*B24</f>
        <v>96.560541625756628</v>
      </c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21" t="s">
        <v>31</v>
      </c>
      <c r="F48" s="12">
        <f>F47*$B$24+F46*$B$40</f>
        <v>95.841742037914017</v>
      </c>
      <c r="G48" s="7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5" t="s">
        <v>34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7">
        <f>F48</f>
        <v>95.841742037914017</v>
      </c>
      <c r="C52" s="7">
        <f>C46</f>
        <v>97.044553354850819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7">
        <f>C47</f>
        <v>98.511193960306258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5</vt:lpstr>
    </vt:vector>
  </TitlesOfParts>
  <Company>London School of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2017-07-13T09:07:43Z</dcterms:created>
  <dcterms:modified xsi:type="dcterms:W3CDTF">2017-07-13T09:10:56Z</dcterms:modified>
</cp:coreProperties>
</file>