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filterPrivacy="1" defaultThemeVersion="124226"/>
  <xr:revisionPtr revIDLastSave="253" documentId="11_6EFACD8EBCD41C2A13A1CC70FDFAC104C193015E" xr6:coauthVersionLast="47" xr6:coauthVersionMax="47" xr10:uidLastSave="{A7E2CDA0-6CE6-7843-BE4C-DB2CD991E5B1}"/>
  <bookViews>
    <workbookView xWindow="0" yWindow="860" windowWidth="36000" windowHeight="2252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H58" i="1"/>
  <c r="H51" i="1"/>
  <c r="H52" i="1"/>
  <c r="D58" i="1"/>
  <c r="D57" i="1"/>
  <c r="C58" i="1"/>
  <c r="C57" i="1"/>
  <c r="B58" i="1"/>
  <c r="B57" i="1"/>
  <c r="B51" i="1"/>
  <c r="C51" i="1"/>
  <c r="B45" i="1"/>
  <c r="F38" i="1"/>
  <c r="F32" i="1"/>
  <c r="B38" i="1"/>
  <c r="C39" i="1"/>
  <c r="C37" i="1"/>
  <c r="B32" i="1"/>
  <c r="I15" i="1"/>
  <c r="I14" i="1"/>
  <c r="I12" i="1"/>
  <c r="I11" i="1"/>
  <c r="I10" i="1"/>
  <c r="I9" i="1"/>
  <c r="C14" i="1"/>
  <c r="C12" i="1"/>
  <c r="I7" i="1"/>
  <c r="I6" i="1"/>
  <c r="I5" i="1"/>
  <c r="I4" i="1"/>
  <c r="I3" i="1"/>
  <c r="C52" i="1"/>
  <c r="D52" i="1"/>
  <c r="D51" i="1"/>
  <c r="B52" i="1"/>
</calcChain>
</file>

<file path=xl/sharedStrings.xml><?xml version="1.0" encoding="utf-8"?>
<sst xmlns="http://schemas.openxmlformats.org/spreadsheetml/2006/main" count="79" uniqueCount="67">
  <si>
    <t>Exercise 9.1</t>
    <phoneticPr fontId="0" type="noConversion"/>
  </si>
  <si>
    <t>Interest Rate Tree</t>
  </si>
  <si>
    <t>Price of 2-period Bond</t>
  </si>
  <si>
    <t>t = 0</t>
  </si>
  <si>
    <t>t = 0.5</t>
  </si>
  <si>
    <t>Expected interest Rate</t>
  </si>
  <si>
    <t>Forward Rate</t>
  </si>
  <si>
    <t xml:space="preserve">Risk Premium = </t>
  </si>
  <si>
    <t>Risk =</t>
  </si>
  <si>
    <t>Lambda =</t>
  </si>
  <si>
    <t>Market Price of Risk is defined as ratio of Risk Premium and Risk</t>
  </si>
  <si>
    <t>Risk Neutral Probability</t>
  </si>
  <si>
    <t xml:space="preserve">p* = </t>
  </si>
  <si>
    <t>Risk Premium is difference of PV(E[p1]) and p0</t>
  </si>
  <si>
    <t>Exercise 9.3</t>
    <phoneticPr fontId="0" type="noConversion"/>
  </si>
  <si>
    <t xml:space="preserve"> </t>
  </si>
  <si>
    <t>Price of 1-period Bond</t>
  </si>
  <si>
    <t>p0(1)=</t>
  </si>
  <si>
    <t>p0(2)=</t>
  </si>
  <si>
    <t xml:space="preserve">p1,u(2) = </t>
  </si>
  <si>
    <t xml:space="preserve">p1,d(2) = </t>
  </si>
  <si>
    <t>Risk = p1,u - p1,d</t>
  </si>
  <si>
    <t>Continuously compounded yield</t>
  </si>
  <si>
    <t>Interest Rate Option</t>
  </si>
  <si>
    <t>using risk neutral expecation</t>
  </si>
  <si>
    <t xml:space="preserve">Value of asset is discounted cash flow </t>
  </si>
  <si>
    <t>1-period</t>
  </si>
  <si>
    <t xml:space="preserve">2-period </t>
  </si>
  <si>
    <t>option</t>
  </si>
  <si>
    <t>Payoff in u</t>
  </si>
  <si>
    <t>Payoff in d</t>
  </si>
  <si>
    <t>Replicating Portfolio</t>
  </si>
  <si>
    <t>2-period</t>
  </si>
  <si>
    <t>Price of Bond at period 1 = 100 * e^(- 0.5*r)</t>
  </si>
  <si>
    <t xml:space="preserve">Z(0, 0.5) = </t>
  </si>
  <si>
    <t xml:space="preserve">Z(0, 1) = </t>
  </si>
  <si>
    <t>t = 1</t>
  </si>
  <si>
    <t>i = 0</t>
  </si>
  <si>
    <t>i = 1</t>
  </si>
  <si>
    <t>i = 2</t>
  </si>
  <si>
    <t>p0 =</t>
  </si>
  <si>
    <t xml:space="preserve">p1,u = </t>
  </si>
  <si>
    <t xml:space="preserve">p1,d = </t>
  </si>
  <si>
    <t>Discount Factors</t>
  </si>
  <si>
    <t>Forward Discount Factor</t>
  </si>
  <si>
    <t>Risk Neutral Expected Rate</t>
  </si>
  <si>
    <t xml:space="preserve">E*(r1) = </t>
  </si>
  <si>
    <t>PV(E[p1]) =</t>
  </si>
  <si>
    <t>E(r1) =</t>
  </si>
  <si>
    <t>F(0, 0.5, 1) =</t>
  </si>
  <si>
    <t>f(0, 0.5, 1) =</t>
  </si>
  <si>
    <t>Risk-Neutral Interest Rate Tree</t>
  </si>
  <si>
    <t>Probability</t>
  </si>
  <si>
    <t xml:space="preserve">p = </t>
  </si>
  <si>
    <t>Payoff at i = 1</t>
  </si>
  <si>
    <t>Value at i = 0</t>
  </si>
  <si>
    <t>f(0, 0.5, 1) = - ln(Z(0,1) / Z(0,0.5)) / (1 - 0.5)</t>
  </si>
  <si>
    <t>p = ( e^(0.5*r0) * p0 - p1,d) / (p1,u - p1,d)</t>
  </si>
  <si>
    <t>Risk-Neutral Probability</t>
  </si>
  <si>
    <t>yield c.c.  =</t>
  </si>
  <si>
    <t>Replicate option using 1-period and 2-period bond:</t>
  </si>
  <si>
    <t>Replicate  2-period bond using 1-period bond and option:</t>
  </si>
  <si>
    <t>N1</t>
  </si>
  <si>
    <t>N2</t>
  </si>
  <si>
    <t>M2</t>
  </si>
  <si>
    <t>M1</t>
  </si>
  <si>
    <t>yield = - ln(Price/100) / 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</si>
</sst>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1" formatCode="0.0000%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4" fillId="4" borderId="0" xfId="3" applyFont="1" applyFill="1"/>
    <xf numFmtId="0" fontId="0" fillId="0" borderId="0" xfId="0" applyAlignment="1">
      <alignment horizontal="center"/>
    </xf>
    <xf numFmtId="9" fontId="2" fillId="3" borderId="0" xfId="2" applyNumberFormat="1" applyAlignment="1">
      <alignment horizontal="center"/>
    </xf>
    <xf numFmtId="0" fontId="2" fillId="3" borderId="0" xfId="2" applyAlignment="1">
      <alignment horizontal="center"/>
    </xf>
    <xf numFmtId="0" fontId="1" fillId="2" borderId="0" xfId="1"/>
    <xf numFmtId="0" fontId="1" fillId="2" borderId="0" xfId="1" applyNumberFormat="1" applyAlignment="1">
      <alignment horizontal="center"/>
    </xf>
    <xf numFmtId="164" fontId="2" fillId="3" borderId="0" xfId="2" applyNumberFormat="1"/>
    <xf numFmtId="164" fontId="2" fillId="3" borderId="0" xfId="2" applyNumberFormat="1" applyAlignment="1">
      <alignment horizontal="center"/>
    </xf>
    <xf numFmtId="0" fontId="0" fillId="0" borderId="0" xfId="2" applyFont="1" applyFill="1" applyAlignment="1">
      <alignment horizontal="center"/>
    </xf>
    <xf numFmtId="164" fontId="0" fillId="0" borderId="0" xfId="2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71" fontId="0" fillId="0" borderId="0" xfId="4" applyNumberFormat="1" applyFont="1" applyAlignment="1">
      <alignment horizontal="center"/>
    </xf>
    <xf numFmtId="10" fontId="0" fillId="0" borderId="0" xfId="4" applyNumberFormat="1" applyFont="1"/>
    <xf numFmtId="164" fontId="0" fillId="0" borderId="0" xfId="0" applyNumberFormat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5">
    <cellStyle name="Good" xfId="1" builtinId="26"/>
    <cellStyle name="Neutral" xfId="2" builtinId="28"/>
    <cellStyle name="Normal" xfId="0" builtinId="0"/>
    <cellStyle name="Normal 3" xfId="3" xr:uid="{00000000-0005-0000-0000-000000000000}"/>
    <cellStyle name="Per cent" xfId="4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zoomScale="150" zoomScaleNormal="140" workbookViewId="0">
      <selection activeCell="A18" sqref="A18"/>
    </sheetView>
  </sheetViews>
  <sheetFormatPr baseColWidth="10" defaultColWidth="10.5" defaultRowHeight="15" x14ac:dyDescent="0.2"/>
  <cols>
    <col min="8" max="8" width="14.5" customWidth="1"/>
    <col min="9" max="9" width="10.5" style="2"/>
  </cols>
  <sheetData>
    <row r="1" spans="1:16" ht="16" x14ac:dyDescent="0.2">
      <c r="A1" s="1" t="s">
        <v>0</v>
      </c>
      <c r="B1" s="1"/>
    </row>
    <row r="2" spans="1:16" x14ac:dyDescent="0.2">
      <c r="F2" t="s">
        <v>52</v>
      </c>
      <c r="H2" s="2" t="s">
        <v>53</v>
      </c>
      <c r="I2" s="2">
        <v>0.5</v>
      </c>
    </row>
    <row r="3" spans="1:16" x14ac:dyDescent="0.2">
      <c r="B3" t="s">
        <v>1</v>
      </c>
      <c r="F3" t="s">
        <v>5</v>
      </c>
      <c r="H3" s="2" t="s">
        <v>48</v>
      </c>
      <c r="I3" s="12">
        <f>0.5*C4+0.5*C6</f>
        <v>2.5000000000000001E-2</v>
      </c>
    </row>
    <row r="4" spans="1:16" x14ac:dyDescent="0.2">
      <c r="B4" s="2"/>
      <c r="C4" s="3">
        <v>0.04</v>
      </c>
      <c r="F4" t="s">
        <v>43</v>
      </c>
      <c r="H4" s="2" t="s">
        <v>34</v>
      </c>
      <c r="I4" s="11">
        <f>EXP(-B5*0.5)</f>
        <v>0.99004983374916811</v>
      </c>
      <c r="K4" s="5" t="s">
        <v>56</v>
      </c>
      <c r="L4" s="5"/>
      <c r="M4" s="5"/>
      <c r="N4" s="5"/>
      <c r="O4" s="5"/>
      <c r="P4" s="5"/>
    </row>
    <row r="5" spans="1:16" x14ac:dyDescent="0.2">
      <c r="A5" s="2"/>
      <c r="B5" s="3">
        <v>0.02</v>
      </c>
      <c r="H5" s="2" t="s">
        <v>35</v>
      </c>
      <c r="I5" s="11">
        <f>B13/100</f>
        <v>0.97484499999999996</v>
      </c>
    </row>
    <row r="6" spans="1:16" x14ac:dyDescent="0.2">
      <c r="B6" s="2"/>
      <c r="C6" s="3">
        <v>0.01</v>
      </c>
      <c r="F6" t="s">
        <v>44</v>
      </c>
      <c r="H6" s="2" t="s">
        <v>49</v>
      </c>
      <c r="I6" s="11">
        <f>I5/I4</f>
        <v>0.98464235513116571</v>
      </c>
    </row>
    <row r="7" spans="1:16" x14ac:dyDescent="0.2">
      <c r="F7" t="s">
        <v>6</v>
      </c>
      <c r="H7" s="2" t="s">
        <v>50</v>
      </c>
      <c r="I7" s="12">
        <f>-LN(I6)/0.5</f>
        <v>3.0953589962054284E-2</v>
      </c>
      <c r="K7" s="5" t="s">
        <v>13</v>
      </c>
      <c r="L7" s="5"/>
      <c r="M7" s="5"/>
      <c r="N7" s="5"/>
      <c r="O7" s="5"/>
      <c r="P7" s="5"/>
    </row>
    <row r="8" spans="1:16" x14ac:dyDescent="0.2">
      <c r="B8" t="s">
        <v>2</v>
      </c>
      <c r="K8" s="5" t="s">
        <v>21</v>
      </c>
      <c r="L8" s="5"/>
      <c r="M8" s="5"/>
      <c r="N8" s="5"/>
      <c r="O8" s="5"/>
      <c r="P8" s="5"/>
    </row>
    <row r="9" spans="1:16" x14ac:dyDescent="0.2">
      <c r="B9" s="2" t="s">
        <v>37</v>
      </c>
      <c r="C9" s="2" t="s">
        <v>38</v>
      </c>
      <c r="D9" s="2" t="s">
        <v>39</v>
      </c>
      <c r="H9" s="2" t="s">
        <v>47</v>
      </c>
      <c r="I9" s="11">
        <f>(I2*C12+(1-I2)*C14)*EXP(-B5*0.5)</f>
        <v>97.777873657578553</v>
      </c>
      <c r="K9" s="5" t="s">
        <v>10</v>
      </c>
      <c r="L9" s="5"/>
      <c r="M9" s="5"/>
      <c r="N9" s="5"/>
      <c r="O9" s="5"/>
      <c r="P9" s="5"/>
    </row>
    <row r="10" spans="1:16" x14ac:dyDescent="0.2">
      <c r="B10" s="2" t="s">
        <v>3</v>
      </c>
      <c r="C10" s="10" t="s">
        <v>4</v>
      </c>
      <c r="D10" s="2" t="s">
        <v>36</v>
      </c>
      <c r="H10" s="2" t="s">
        <v>7</v>
      </c>
      <c r="I10" s="11">
        <f>I9-B13</f>
        <v>0.29337365757855594</v>
      </c>
    </row>
    <row r="11" spans="1:16" x14ac:dyDescent="0.2">
      <c r="A11" s="2"/>
      <c r="B11" s="9"/>
      <c r="C11" s="2"/>
      <c r="D11" s="7">
        <v>100</v>
      </c>
      <c r="H11" s="2" t="s">
        <v>8</v>
      </c>
      <c r="I11" s="11">
        <f>C12-C14</f>
        <v>-1.4813805885927138</v>
      </c>
      <c r="K11" s="5" t="s">
        <v>57</v>
      </c>
      <c r="L11" s="5"/>
      <c r="M11" s="5"/>
      <c r="N11" s="5"/>
      <c r="O11" s="5"/>
      <c r="P11" s="5"/>
    </row>
    <row r="12" spans="1:16" x14ac:dyDescent="0.2">
      <c r="B12" s="2" t="s">
        <v>41</v>
      </c>
      <c r="C12" s="7">
        <f>100*EXP(-C4*0.5)</f>
        <v>98.019867330675524</v>
      </c>
      <c r="H12" s="2" t="s">
        <v>9</v>
      </c>
      <c r="I12" s="11">
        <f>I10/I11</f>
        <v>-0.19804070597229567</v>
      </c>
    </row>
    <row r="13" spans="1:16" x14ac:dyDescent="0.2">
      <c r="A13" s="2" t="s">
        <v>40</v>
      </c>
      <c r="B13" s="4">
        <v>97.484499999999997</v>
      </c>
      <c r="D13" s="7">
        <v>100</v>
      </c>
    </row>
    <row r="14" spans="1:16" x14ac:dyDescent="0.2">
      <c r="B14" s="2" t="s">
        <v>42</v>
      </c>
      <c r="C14" s="7">
        <f>100*EXP(-C6*0.5)</f>
        <v>99.501247919268238</v>
      </c>
      <c r="F14" t="s">
        <v>11</v>
      </c>
      <c r="H14" s="2" t="s">
        <v>12</v>
      </c>
      <c r="I14" s="11">
        <f>(EXP(B5*0.5)*B13 - C14)/(C12-C14)</f>
        <v>0.70003104815678652</v>
      </c>
    </row>
    <row r="15" spans="1:16" x14ac:dyDescent="0.2">
      <c r="D15" s="7">
        <v>100</v>
      </c>
      <c r="F15" t="s">
        <v>45</v>
      </c>
      <c r="H15" s="2" t="s">
        <v>46</v>
      </c>
      <c r="I15" s="12">
        <f>I14*C4 + (1-I14)*C6</f>
        <v>3.1000931444703596E-2</v>
      </c>
    </row>
    <row r="17" spans="1:10" x14ac:dyDescent="0.2">
      <c r="A17" s="5" t="s">
        <v>33</v>
      </c>
      <c r="B17" s="5"/>
      <c r="C17" s="5"/>
      <c r="D17" s="5"/>
    </row>
    <row r="23" spans="1:10" ht="16" x14ac:dyDescent="0.2">
      <c r="A23" s="1" t="s">
        <v>14</v>
      </c>
      <c r="B23" s="1"/>
    </row>
    <row r="24" spans="1:10" x14ac:dyDescent="0.2">
      <c r="F24" t="s">
        <v>58</v>
      </c>
      <c r="H24" s="2" t="s">
        <v>12</v>
      </c>
      <c r="I24" s="2">
        <v>0.5</v>
      </c>
    </row>
    <row r="25" spans="1:10" x14ac:dyDescent="0.2">
      <c r="B25" t="s">
        <v>51</v>
      </c>
    </row>
    <row r="26" spans="1:10" x14ac:dyDescent="0.2">
      <c r="B26" s="2"/>
      <c r="C26" s="3">
        <v>0.06</v>
      </c>
    </row>
    <row r="27" spans="1:10" x14ac:dyDescent="0.2">
      <c r="A27" s="2"/>
      <c r="B27" s="3">
        <v>0.04</v>
      </c>
    </row>
    <row r="28" spans="1:10" x14ac:dyDescent="0.2">
      <c r="B28" s="2"/>
      <c r="C28" s="3">
        <v>0.03</v>
      </c>
    </row>
    <row r="30" spans="1:10" x14ac:dyDescent="0.2">
      <c r="B30" t="s">
        <v>16</v>
      </c>
      <c r="D30" t="s">
        <v>15</v>
      </c>
      <c r="E30" s="2"/>
    </row>
    <row r="31" spans="1:10" x14ac:dyDescent="0.2">
      <c r="C31" s="4">
        <v>100</v>
      </c>
    </row>
    <row r="32" spans="1:10" x14ac:dyDescent="0.2">
      <c r="A32" s="2" t="s">
        <v>17</v>
      </c>
      <c r="B32" s="8">
        <f>100*EXP(-B27*0.5)</f>
        <v>98.019867330675524</v>
      </c>
      <c r="E32" t="s">
        <v>59</v>
      </c>
      <c r="F32" s="13">
        <f>-LN(B32/100)/0.5</f>
        <v>4.0000000000000098E-2</v>
      </c>
      <c r="H32" s="5" t="s">
        <v>22</v>
      </c>
      <c r="I32" s="6"/>
      <c r="J32" s="5"/>
    </row>
    <row r="33" spans="1:10" x14ac:dyDescent="0.2">
      <c r="C33" s="4">
        <v>100</v>
      </c>
      <c r="H33" s="5" t="s">
        <v>66</v>
      </c>
      <c r="I33" s="6"/>
      <c r="J33" s="5"/>
    </row>
    <row r="35" spans="1:10" x14ac:dyDescent="0.2">
      <c r="B35" t="s">
        <v>2</v>
      </c>
    </row>
    <row r="36" spans="1:10" x14ac:dyDescent="0.2">
      <c r="D36" s="4">
        <v>100</v>
      </c>
    </row>
    <row r="37" spans="1:10" x14ac:dyDescent="0.2">
      <c r="B37" s="2" t="s">
        <v>19</v>
      </c>
      <c r="C37" s="8">
        <f>100*EXP(-C26*0.5)</f>
        <v>97.044553354850819</v>
      </c>
    </row>
    <row r="38" spans="1:10" x14ac:dyDescent="0.2">
      <c r="A38" s="2" t="s">
        <v>18</v>
      </c>
      <c r="B38" s="8">
        <f>EXP(-B27*0.5)*(I24*C37 + (1-I24)*C39)</f>
        <v>95.841742037914017</v>
      </c>
      <c r="D38" s="4">
        <v>100</v>
      </c>
      <c r="E38" t="s">
        <v>59</v>
      </c>
      <c r="F38" s="13">
        <f>-LN(B38/100)/1</f>
        <v>4.2471875263668038E-2</v>
      </c>
    </row>
    <row r="39" spans="1:10" x14ac:dyDescent="0.2">
      <c r="B39" s="2" t="s">
        <v>20</v>
      </c>
      <c r="C39" s="8">
        <f>100*EXP(-C28*0.5)</f>
        <v>98.511193960306258</v>
      </c>
    </row>
    <row r="40" spans="1:10" x14ac:dyDescent="0.2">
      <c r="D40" s="4">
        <v>100</v>
      </c>
    </row>
    <row r="42" spans="1:10" x14ac:dyDescent="0.2">
      <c r="B42" t="s">
        <v>23</v>
      </c>
    </row>
    <row r="43" spans="1:10" x14ac:dyDescent="0.2">
      <c r="C43" t="s">
        <v>54</v>
      </c>
    </row>
    <row r="44" spans="1:10" x14ac:dyDescent="0.2">
      <c r="C44" s="8">
        <v>2</v>
      </c>
      <c r="H44" s="5" t="s">
        <v>25</v>
      </c>
      <c r="I44" s="6"/>
      <c r="J44" s="5"/>
    </row>
    <row r="45" spans="1:10" x14ac:dyDescent="0.2">
      <c r="A45" t="s">
        <v>55</v>
      </c>
      <c r="B45" s="7">
        <f>EXP(-B27*0.5)*(I24*C44 + (1-I24)*C46)</f>
        <v>0.98019867330675525</v>
      </c>
      <c r="C45" s="14"/>
      <c r="H45" s="5" t="s">
        <v>24</v>
      </c>
      <c r="I45" s="6"/>
      <c r="J45" s="5"/>
    </row>
    <row r="46" spans="1:10" x14ac:dyDescent="0.2">
      <c r="C46" s="8">
        <v>0</v>
      </c>
    </row>
    <row r="49" spans="1:8" ht="16" thickBot="1" x14ac:dyDescent="0.25">
      <c r="A49" t="s">
        <v>60</v>
      </c>
    </row>
    <row r="50" spans="1:8" x14ac:dyDescent="0.2">
      <c r="A50" s="25"/>
      <c r="B50" s="23" t="s">
        <v>26</v>
      </c>
      <c r="C50" s="23" t="s">
        <v>27</v>
      </c>
      <c r="D50" s="24" t="s">
        <v>28</v>
      </c>
      <c r="F50" s="37" t="s">
        <v>31</v>
      </c>
      <c r="G50" s="38"/>
      <c r="H50" s="39"/>
    </row>
    <row r="51" spans="1:8" x14ac:dyDescent="0.2">
      <c r="A51" s="26" t="s">
        <v>29</v>
      </c>
      <c r="B51" s="15">
        <f>C31</f>
        <v>100</v>
      </c>
      <c r="C51" s="16">
        <f>C37</f>
        <v>97.044553354850819</v>
      </c>
      <c r="D51" s="17">
        <f>C44</f>
        <v>2</v>
      </c>
      <c r="F51" s="28" t="s">
        <v>26</v>
      </c>
      <c r="G51" s="29" t="s">
        <v>62</v>
      </c>
      <c r="H51" s="30">
        <f>(D51 - H52*C51) / 100</f>
        <v>1.3433583332395926</v>
      </c>
    </row>
    <row r="52" spans="1:8" ht="16" thickBot="1" x14ac:dyDescent="0.25">
      <c r="A52" s="27" t="s">
        <v>30</v>
      </c>
      <c r="B52" s="18">
        <f>C33</f>
        <v>100</v>
      </c>
      <c r="C52" s="19">
        <f>C39</f>
        <v>98.511193960306258</v>
      </c>
      <c r="D52" s="20">
        <f>C46</f>
        <v>0</v>
      </c>
      <c r="F52" s="31" t="s">
        <v>32</v>
      </c>
      <c r="G52" s="32" t="s">
        <v>63</v>
      </c>
      <c r="H52" s="33">
        <f>(D51-D52) / (C51-C52)</f>
        <v>-1.3636605945319074</v>
      </c>
    </row>
    <row r="53" spans="1:8" x14ac:dyDescent="0.2">
      <c r="G53" s="11"/>
      <c r="H53" s="11"/>
    </row>
    <row r="54" spans="1:8" x14ac:dyDescent="0.2">
      <c r="G54" s="11"/>
      <c r="H54" s="11"/>
    </row>
    <row r="55" spans="1:8" ht="16" thickBot="1" x14ac:dyDescent="0.25">
      <c r="A55" t="s">
        <v>61</v>
      </c>
      <c r="G55" s="11"/>
      <c r="H55" s="11"/>
    </row>
    <row r="56" spans="1:8" x14ac:dyDescent="0.2">
      <c r="A56" s="25"/>
      <c r="B56" s="23" t="s">
        <v>26</v>
      </c>
      <c r="C56" s="23" t="s">
        <v>28</v>
      </c>
      <c r="D56" s="24" t="s">
        <v>27</v>
      </c>
      <c r="F56" s="34" t="s">
        <v>31</v>
      </c>
      <c r="G56" s="35"/>
      <c r="H56" s="36"/>
    </row>
    <row r="57" spans="1:8" x14ac:dyDescent="0.2">
      <c r="A57" s="26" t="s">
        <v>29</v>
      </c>
      <c r="B57" s="15">
        <f>C31</f>
        <v>100</v>
      </c>
      <c r="C57" s="16">
        <f>C44</f>
        <v>2</v>
      </c>
      <c r="D57" s="21">
        <f>C37</f>
        <v>97.044553354850819</v>
      </c>
      <c r="F57" s="28" t="s">
        <v>26</v>
      </c>
      <c r="G57" s="29" t="s">
        <v>65</v>
      </c>
      <c r="H57" s="30">
        <f>(D57 - H58*C57)/100</f>
        <v>0.98511193960306254</v>
      </c>
    </row>
    <row r="58" spans="1:8" ht="16" thickBot="1" x14ac:dyDescent="0.25">
      <c r="A58" s="27" t="s">
        <v>30</v>
      </c>
      <c r="B58" s="18">
        <f>C33</f>
        <v>100</v>
      </c>
      <c r="C58" s="19">
        <f>C46</f>
        <v>0</v>
      </c>
      <c r="D58" s="22">
        <f>C39</f>
        <v>98.511193960306258</v>
      </c>
      <c r="F58" s="31" t="s">
        <v>28</v>
      </c>
      <c r="G58" s="32" t="s">
        <v>64</v>
      </c>
      <c r="H58" s="33">
        <f>(D57-D58) / (C57-C58)</f>
        <v>-0.73332030272771931</v>
      </c>
    </row>
  </sheetData>
  <mergeCells count="2">
    <mergeCell ref="F56:H56"/>
    <mergeCell ref="F50:H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2025-07-19T00:20:34Z</dcterms:modified>
</cp:coreProperties>
</file>