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oledobrasil-my.sharepoint.com/personal/nicolasf_toledobrasil_com/Documents/IA_EXCEL/"/>
    </mc:Choice>
  </mc:AlternateContent>
  <xr:revisionPtr revIDLastSave="384" documentId="8_{0F7FA748-9147-47A6-A017-79949F66D039}" xr6:coauthVersionLast="47" xr6:coauthVersionMax="47" xr10:uidLastSave="{4AB30CA3-EA44-4769-9F14-12E6F0796CE7}"/>
  <bookViews>
    <workbookView xWindow="-108" yWindow="-108" windowWidth="23256" windowHeight="12456" xr2:uid="{F14A4014-6342-46A7-874A-154C196B4678}"/>
  </bookViews>
  <sheets>
    <sheet name="APP" sheetId="1" r:id="rId1"/>
    <sheet name="Planilha2" sheetId="2" r:id="rId2"/>
  </sheets>
  <definedNames>
    <definedName name="aporte">APP!$D$20</definedName>
    <definedName name="patrimonio">APP!$D$23</definedName>
    <definedName name="qtd_anos">APP!$D$21</definedName>
    <definedName name="redimento_carteira">APP!$D$14</definedName>
    <definedName name="Taxa_rendimento_mensal">APP!$D$22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40" i="1"/>
  <c r="C41" i="1"/>
  <c r="C42" i="1"/>
  <c r="C43" i="1"/>
  <c r="C44" i="1"/>
  <c r="C39" i="1"/>
  <c r="H4" i="2"/>
  <c r="A17" i="2"/>
  <c r="A18" i="2"/>
  <c r="A19" i="2"/>
  <c r="A20" i="2"/>
  <c r="A21" i="2"/>
  <c r="A22" i="2"/>
  <c r="A11" i="2"/>
  <c r="A12" i="2"/>
  <c r="A13" i="2"/>
  <c r="A14" i="2"/>
  <c r="A15" i="2"/>
  <c r="A16" i="2"/>
  <c r="A6" i="2"/>
  <c r="A7" i="2"/>
  <c r="A8" i="2"/>
  <c r="A9" i="2"/>
  <c r="A10" i="2"/>
  <c r="A5" i="2"/>
  <c r="D23" i="1"/>
  <c r="D24" i="1" s="1"/>
  <c r="D15" i="1"/>
  <c r="C28" i="1"/>
  <c r="D28" i="1" s="1"/>
  <c r="C29" i="1"/>
  <c r="D29" i="1" s="1"/>
  <c r="C30" i="1"/>
  <c r="D30" i="1" s="1"/>
  <c r="C31" i="1"/>
  <c r="D31" i="1" s="1"/>
  <c r="C27" i="1"/>
  <c r="D27" i="1" s="1"/>
  <c r="D43" i="1" l="1"/>
  <c r="D39" i="1"/>
  <c r="D44" i="1"/>
  <c r="D42" i="1"/>
  <c r="D41" i="1"/>
  <c r="D40" i="1"/>
  <c r="D45" i="1" l="1"/>
</calcChain>
</file>

<file path=xl/sharedStrings.xml><?xml version="1.0" encoding="utf-8"?>
<sst xmlns="http://schemas.openxmlformats.org/spreadsheetml/2006/main" count="72" uniqueCount="35">
  <si>
    <t>Quanto investir por mês ?</t>
  </si>
  <si>
    <t xml:space="preserve"> </t>
  </si>
  <si>
    <t>Por Quantos Anos ?</t>
  </si>
  <si>
    <t>Taxa de Rendimento mensal ?</t>
  </si>
  <si>
    <t>Dividendos Mensais ?</t>
  </si>
  <si>
    <t>Patrimônio acumulado ?</t>
  </si>
  <si>
    <t>Investimento Mensal</t>
  </si>
  <si>
    <t>Cenário</t>
  </si>
  <si>
    <t>Quanto em 2 anos ?</t>
  </si>
  <si>
    <t>Quanto em 5 anos ?</t>
  </si>
  <si>
    <t>Quanto em 10 anos ?</t>
  </si>
  <si>
    <t>Quanto em 20 anos ?</t>
  </si>
  <si>
    <t>Quanto em 30 anos ?</t>
  </si>
  <si>
    <t>Dividendos</t>
  </si>
  <si>
    <t>Configurações</t>
  </si>
  <si>
    <t xml:space="preserve">Rendimento Carteira </t>
  </si>
  <si>
    <t>Salário</t>
  </si>
  <si>
    <t>Perfil</t>
  </si>
  <si>
    <t>Agressivo</t>
  </si>
  <si>
    <t>Conservador</t>
  </si>
  <si>
    <t>Moderado</t>
  </si>
  <si>
    <t xml:space="preserve">VALOR A SER INVESTIDO POR MÊS </t>
  </si>
  <si>
    <t>TIPO DE FII</t>
  </si>
  <si>
    <t>Porcentual Sugerido</t>
  </si>
  <si>
    <t>Valores</t>
  </si>
  <si>
    <t>PAPEL</t>
  </si>
  <si>
    <t>TIJOLO</t>
  </si>
  <si>
    <t>HÍBRIFOS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</si>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</sst>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&quot;R$&quot;\ #,##0.00"/>
  </numFmts>
  <fonts count="10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b/>
      <sz val="20"/>
      <color theme="0"/>
      <name val="Verdana"/>
      <family val="2"/>
    </font>
    <font>
      <b/>
      <sz val="11"/>
      <color theme="0"/>
      <name val="Verdana"/>
      <family val="2"/>
    </font>
    <font>
      <sz val="10"/>
      <color theme="1"/>
      <name val="Verdana"/>
      <family val="2"/>
    </font>
    <font>
      <sz val="10"/>
      <color rgb="FF9C5700"/>
      <name val="Verdana"/>
      <family val="2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0"/>
      <color theme="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medium">
        <color indexed="64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24994659260841701"/>
      </bottom>
      <diagonal/>
    </border>
    <border>
      <left/>
      <right/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58">
    <xf numFmtId="0" fontId="0" fillId="0" borderId="0" xfId="0"/>
    <xf numFmtId="164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4" xfId="0" applyNumberFormat="1" applyFont="1" applyBorder="1" applyAlignment="1">
      <alignment horizontal="center" vertical="center"/>
    </xf>
    <xf numFmtId="8" fontId="1" fillId="3" borderId="4" xfId="0" applyNumberFormat="1" applyFont="1" applyFill="1" applyBorder="1" applyAlignment="1">
      <alignment horizontal="center" vertical="center"/>
    </xf>
    <xf numFmtId="8" fontId="1" fillId="3" borderId="5" xfId="0" applyNumberFormat="1" applyFont="1" applyFill="1" applyBorder="1" applyAlignment="1">
      <alignment horizontal="center" vertical="center"/>
    </xf>
    <xf numFmtId="0" fontId="2" fillId="0" borderId="0" xfId="0" applyFont="1"/>
    <xf numFmtId="164" fontId="0" fillId="4" borderId="7" xfId="0" applyNumberFormat="1" applyFill="1" applyBorder="1" applyAlignment="1">
      <alignment horizontal="center" vertical="center"/>
    </xf>
    <xf numFmtId="8" fontId="0" fillId="4" borderId="8" xfId="0" applyNumberForma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8" fontId="0" fillId="4" borderId="10" xfId="0" applyNumberFormat="1" applyFill="1" applyBorder="1" applyAlignment="1">
      <alignment horizontal="center" vertical="center"/>
    </xf>
    <xf numFmtId="8" fontId="0" fillId="4" borderId="13" xfId="0" applyNumberFormat="1" applyFill="1" applyBorder="1" applyAlignment="1">
      <alignment horizontal="center" vertical="center"/>
    </xf>
    <xf numFmtId="8" fontId="0" fillId="4" borderId="14" xfId="0" applyNumberFormat="1" applyFill="1" applyBorder="1" applyAlignment="1">
      <alignment horizontal="center" vertical="center"/>
    </xf>
    <xf numFmtId="0" fontId="7" fillId="4" borderId="9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0" fillId="0" borderId="0" xfId="0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0" fontId="0" fillId="0" borderId="4" xfId="0" applyNumberFormat="1" applyBorder="1" applyAlignment="1">
      <alignment horizontal="center" vertical="center"/>
    </xf>
    <xf numFmtId="164" fontId="0" fillId="7" borderId="5" xfId="0" applyNumberFormat="1" applyFill="1" applyBorder="1" applyAlignment="1">
      <alignment horizontal="center" vertical="center"/>
    </xf>
    <xf numFmtId="0" fontId="6" fillId="5" borderId="0" xfId="2"/>
    <xf numFmtId="0" fontId="1" fillId="7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/>
    <xf numFmtId="164" fontId="0" fillId="8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9" borderId="0" xfId="0" applyNumberFormat="1" applyFill="1" applyAlignment="1">
      <alignment horizontal="center"/>
    </xf>
    <xf numFmtId="9" fontId="0" fillId="0" borderId="0" xfId="1" applyNumberFormat="1" applyFont="1" applyAlignment="1">
      <alignment horizontal="center" vertical="center"/>
    </xf>
    <xf numFmtId="0" fontId="0" fillId="0" borderId="24" xfId="0" applyBorder="1"/>
    <xf numFmtId="0" fontId="0" fillId="0" borderId="24" xfId="0" applyBorder="1" applyAlignment="1">
      <alignment horizontal="center" vertical="center"/>
    </xf>
    <xf numFmtId="9" fontId="0" fillId="0" borderId="24" xfId="1" applyNumberFormat="1" applyFont="1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24" xfId="0" applyNumberFormat="1" applyBorder="1" applyAlignment="1">
      <alignment horizontal="center" vertical="center"/>
    </xf>
    <xf numFmtId="9" fontId="6" fillId="5" borderId="0" xfId="2" applyNumberFormat="1"/>
    <xf numFmtId="164" fontId="1" fillId="7" borderId="0" xfId="0" applyNumberFormat="1" applyFont="1" applyFill="1" applyAlignment="1">
      <alignment horizontal="center"/>
    </xf>
    <xf numFmtId="0" fontId="6" fillId="5" borderId="0" xfId="2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7" fillId="7" borderId="19" xfId="0" applyFont="1" applyFill="1" applyBorder="1"/>
    <xf numFmtId="0" fontId="7" fillId="7" borderId="15" xfId="0" applyFont="1" applyFill="1" applyBorder="1"/>
    <xf numFmtId="0" fontId="7" fillId="7" borderId="20" xfId="0" applyFont="1" applyFill="1" applyBorder="1"/>
    <xf numFmtId="0" fontId="7" fillId="7" borderId="2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7" fillId="7" borderId="2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9" fillId="10" borderId="0" xfId="0" applyFont="1" applyFill="1" applyAlignment="1">
      <alignment horizontal="center" vertical="center"/>
    </xf>
    <xf numFmtId="9" fontId="9" fillId="10" borderId="0" xfId="0" applyNumberFormat="1" applyFont="1" applyFill="1" applyAlignment="1">
      <alignment horizontal="center" vertical="center"/>
    </xf>
  </cellXfs>
  <cellStyles count="3">
    <cellStyle name="Neutro" xfId="2" builtinId="28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APP!$C$38</c:f>
              <c:strCache>
                <c:ptCount val="1"/>
                <c:pt idx="0">
                  <c:v>Porcentual Sugerido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APP!$B$39:$B$44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HÍBRIFOS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APP!$C$39:$C$44</c:f>
              <c:numCache>
                <c:formatCode>0%</c:formatCode>
                <c:ptCount val="6"/>
                <c:pt idx="0">
                  <c:v>0.32</c:v>
                </c:pt>
                <c:pt idx="1">
                  <c:v>0.4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4A-4F7D-B6A0-BF8981141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144780</xdr:colOff>
      <xdr:row>1</xdr:row>
      <xdr:rowOff>15240</xdr:rowOff>
    </xdr:from>
    <xdr:to>
      <xdr:col>3</xdr:col>
      <xdr:colOff>1089660</xdr:colOff>
      <xdr:row>9</xdr:row>
      <xdr:rowOff>22860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372F5E9-7CBE-9816-9F55-AEFFA87BA5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76" t="6013" r="1649" b="10620"/>
        <a:stretch/>
      </xdr:blipFill>
      <xdr:spPr>
        <a:xfrm>
          <a:off x="144780" y="175260"/>
          <a:ext cx="6880860" cy="1249680"/>
        </a:xfrm>
        <a:prstGeom prst="rect">
          <a:avLst/>
        </a:prstGeom>
      </xdr:spPr>
    </xdr:pic>
    <xdr:clientData/>
  </xdr:twoCellAnchor>
  <xdr:twoCellAnchor>
    <xdr:from>
      <xdr:col>1</xdr:col>
      <xdr:colOff>533400</xdr:colOff>
      <xdr:row>46</xdr:row>
      <xdr:rowOff>45720</xdr:rowOff>
    </xdr:from>
    <xdr:to>
      <xdr:col>3</xdr:col>
      <xdr:colOff>868680</xdr:colOff>
      <xdr:row>63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6874E1-D74B-AD40-9D67-46B147C19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D205-2401-4090-BF69-D1A75C923386}">
  <dimension ref="A8:H69"/>
  <sheetViews>
    <sheetView showGridLines="0" tabSelected="1" topLeftCell="A42" workbookViewId="0">
      <selection activeCell="C35" sqref="C35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2.6" x14ac:dyDescent="0.2"/>
  <cols>
    <col min="1" max="1" width="2.81640625" bestFit="1" customWidth="1"/>
    <col min="2" max="2" width="32" bestFit="1" customWidth="1"/>
    <col min="3" max="3" width="18.54296875" bestFit="1" customWidth="1"/>
    <col min="4" max="4" width="13.54296875" bestFit="1" customWidth="1"/>
    <col min="5" max="8" width="3" customWidth="1"/>
    <col min="9" max="16384" width="8.7265625" hidden="1"/>
  </cols>
  <sheetData>
    <row r="8" spans="2:4" ht="9.6" customHeight="1" x14ac:dyDescent="0.2"/>
    <row r="11" spans="2:4" ht="13.2" thickBot="1" x14ac:dyDescent="0.25"/>
    <row r="12" spans="2:4" ht="24.6" x14ac:dyDescent="0.2">
      <c r="B12" s="40" t="s">
        <v>14</v>
      </c>
      <c r="C12" s="41"/>
      <c r="D12" s="42"/>
    </row>
    <row r="13" spans="2:4" ht="12.6" customHeight="1" x14ac:dyDescent="0.3">
      <c r="B13" s="43" t="s">
        <v>16</v>
      </c>
      <c r="C13" s="44"/>
      <c r="D13" s="17">
        <v>1600</v>
      </c>
    </row>
    <row r="14" spans="2:4" ht="12.6" customHeight="1" x14ac:dyDescent="0.3">
      <c r="B14" s="43" t="s">
        <v>15</v>
      </c>
      <c r="C14" s="44"/>
      <c r="D14" s="18">
        <v>8.9999999999999993E-3</v>
      </c>
    </row>
    <row r="15" spans="2:4" ht="13.2" customHeight="1" thickBot="1" x14ac:dyDescent="0.35">
      <c r="B15" s="45" t="s">
        <v>34</v>
      </c>
      <c r="C15" s="46"/>
      <c r="D15" s="19">
        <f>D13*30%</f>
        <v>480</v>
      </c>
    </row>
    <row r="18" spans="1:4" ht="13.2" thickBot="1" x14ac:dyDescent="0.25"/>
    <row r="19" spans="1:4" ht="39.6" customHeight="1" x14ac:dyDescent="0.2">
      <c r="B19" s="38" t="s">
        <v>6</v>
      </c>
      <c r="C19" s="39"/>
      <c r="D19" s="47"/>
    </row>
    <row r="20" spans="1:4" ht="15.6" x14ac:dyDescent="0.3">
      <c r="A20" t="s">
        <v>1</v>
      </c>
      <c r="B20" s="48" t="s">
        <v>0</v>
      </c>
      <c r="C20" s="49"/>
      <c r="D20" s="1">
        <v>400</v>
      </c>
    </row>
    <row r="21" spans="1:4" ht="15.6" x14ac:dyDescent="0.3">
      <c r="B21" s="50" t="s">
        <v>2</v>
      </c>
      <c r="C21" s="51"/>
      <c r="D21" s="2">
        <v>10</v>
      </c>
    </row>
    <row r="22" spans="1:4" ht="15.6" x14ac:dyDescent="0.3">
      <c r="B22" s="50" t="s">
        <v>3</v>
      </c>
      <c r="C22" s="51"/>
      <c r="D22" s="3">
        <v>1.0290000000000001E-2</v>
      </c>
    </row>
    <row r="23" spans="1:4" ht="15.6" x14ac:dyDescent="0.3">
      <c r="B23" s="52" t="s">
        <v>5</v>
      </c>
      <c r="C23" s="53"/>
      <c r="D23" s="4">
        <f>FV(Taxa_rendimento_mensal,qtd_anos*12,aporte*-1)</f>
        <v>93919.069743912172</v>
      </c>
    </row>
    <row r="24" spans="1:4" ht="16.2" thickBot="1" x14ac:dyDescent="0.35">
      <c r="B24" s="54" t="s">
        <v>4</v>
      </c>
      <c r="C24" s="55"/>
      <c r="D24" s="5">
        <f>patrimonio*Taxa_rendimento_mensal</f>
        <v>966.42722766485633</v>
      </c>
    </row>
    <row r="25" spans="1:4" ht="13.2" thickBot="1" x14ac:dyDescent="0.25"/>
    <row r="26" spans="1:4" ht="24.6" x14ac:dyDescent="0.2">
      <c r="B26" s="38" t="s">
        <v>7</v>
      </c>
      <c r="C26" s="39"/>
      <c r="D26" s="9" t="s">
        <v>13</v>
      </c>
    </row>
    <row r="27" spans="1:4" ht="16.2" thickBot="1" x14ac:dyDescent="0.35">
      <c r="A27" s="6">
        <v>2</v>
      </c>
      <c r="B27" s="13" t="s">
        <v>8</v>
      </c>
      <c r="C27" s="7">
        <f>FV($D$22,$A27*12,$D$20*-1)</f>
        <v>10826.567771158483</v>
      </c>
      <c r="D27" s="10">
        <f>C27*redimento_carteira</f>
        <v>97.439109940426334</v>
      </c>
    </row>
    <row r="28" spans="1:4" ht="16.2" thickBot="1" x14ac:dyDescent="0.35">
      <c r="A28" s="6">
        <v>5</v>
      </c>
      <c r="B28" s="14" t="s">
        <v>9</v>
      </c>
      <c r="C28" s="8">
        <f>FV($D$22,$A28*12,$D$20*-1)</f>
        <v>32974.181644996395</v>
      </c>
      <c r="D28" s="10">
        <f>C28*redimento_carteira</f>
        <v>296.76763480496754</v>
      </c>
    </row>
    <row r="29" spans="1:4" ht="16.2" thickBot="1" x14ac:dyDescent="0.35">
      <c r="A29" s="6">
        <v>10</v>
      </c>
      <c r="B29" s="14" t="s">
        <v>10</v>
      </c>
      <c r="C29" s="8">
        <f>FV($D$22,$A29*12,$D$20*-1)</f>
        <v>93919.069743912172</v>
      </c>
      <c r="D29" s="10">
        <f>C29*redimento_carteira</f>
        <v>845.27162769520953</v>
      </c>
    </row>
    <row r="30" spans="1:4" ht="16.2" thickBot="1" x14ac:dyDescent="0.35">
      <c r="A30" s="6">
        <v>20</v>
      </c>
      <c r="B30" s="14" t="s">
        <v>11</v>
      </c>
      <c r="C30" s="8">
        <f>FV($D$22,$A30*12,$D$20*-1)</f>
        <v>414753.00498150272</v>
      </c>
      <c r="D30" s="10">
        <f>C30*redimento_carteira</f>
        <v>3732.7770448335241</v>
      </c>
    </row>
    <row r="31" spans="1:4" ht="16.2" thickBot="1" x14ac:dyDescent="0.35">
      <c r="A31" s="6">
        <v>30</v>
      </c>
      <c r="B31" s="15" t="s">
        <v>12</v>
      </c>
      <c r="C31" s="11">
        <f>FV($D$22,$A31*12,$D$20*-1)</f>
        <v>1510743.5666502705</v>
      </c>
      <c r="D31" s="12">
        <f>C31*redimento_carteira</f>
        <v>13596.692099852433</v>
      </c>
    </row>
    <row r="35" spans="2:4" x14ac:dyDescent="0.2">
      <c r="B35" s="20" t="s">
        <v>17</v>
      </c>
      <c r="C35" s="37" t="s">
        <v>20</v>
      </c>
      <c r="D35" s="20"/>
    </row>
    <row r="36" spans="2:4" x14ac:dyDescent="0.2">
      <c r="B36" s="21" t="s">
        <v>21</v>
      </c>
      <c r="C36" s="36">
        <f>aporte</f>
        <v>400</v>
      </c>
      <c r="D36" s="21"/>
    </row>
    <row r="38" spans="2:4" x14ac:dyDescent="0.2">
      <c r="B38" s="22" t="s">
        <v>22</v>
      </c>
      <c r="C38" s="22" t="s">
        <v>23</v>
      </c>
      <c r="D38" s="22" t="s">
        <v>24</v>
      </c>
    </row>
    <row r="39" spans="2:4" x14ac:dyDescent="0.2">
      <c r="B39" s="16" t="s">
        <v>25</v>
      </c>
      <c r="C39" s="25">
        <f>VLOOKUP($C$35&amp;"-"&amp;$B39,Planilha2!A:D,4,FALSE)</f>
        <v>0.32</v>
      </c>
      <c r="D39" s="27">
        <f>C39*$C$36</f>
        <v>128</v>
      </c>
    </row>
    <row r="40" spans="2:4" x14ac:dyDescent="0.2">
      <c r="B40" s="16" t="s">
        <v>26</v>
      </c>
      <c r="C40" s="25">
        <f>VLOOKUP($C$35&amp;"-"&amp;$B40,Planilha2!A:D,4,FALSE)</f>
        <v>0.4</v>
      </c>
      <c r="D40" s="27">
        <f t="shared" ref="D40:D44" si="0">C40*$C$36</f>
        <v>160</v>
      </c>
    </row>
    <row r="41" spans="2:4" x14ac:dyDescent="0.2">
      <c r="B41" s="16" t="s">
        <v>27</v>
      </c>
      <c r="C41" s="25">
        <f>VLOOKUP($C$35&amp;"-"&amp;$B41,Planilha2!A:D,4,FALSE)</f>
        <v>0.08</v>
      </c>
      <c r="D41" s="27">
        <f t="shared" si="0"/>
        <v>32</v>
      </c>
    </row>
    <row r="42" spans="2:4" x14ac:dyDescent="0.2">
      <c r="B42" s="16" t="s">
        <v>28</v>
      </c>
      <c r="C42" s="25">
        <f>VLOOKUP($C$35&amp;"-"&amp;$B42,Planilha2!A:D,4,FALSE)</f>
        <v>0.1</v>
      </c>
      <c r="D42" s="27">
        <f t="shared" si="0"/>
        <v>40</v>
      </c>
    </row>
    <row r="43" spans="2:4" x14ac:dyDescent="0.2">
      <c r="B43" s="16" t="s">
        <v>29</v>
      </c>
      <c r="C43" s="25">
        <f>VLOOKUP($C$35&amp;"-"&amp;$B43,Planilha2!A:D,4,FALSE)</f>
        <v>0.1</v>
      </c>
      <c r="D43" s="27">
        <f t="shared" si="0"/>
        <v>40</v>
      </c>
    </row>
    <row r="44" spans="2:4" x14ac:dyDescent="0.2">
      <c r="B44" s="16" t="s">
        <v>30</v>
      </c>
      <c r="C44" s="25">
        <f>VLOOKUP($C$35&amp;"-"&amp;$B44,Planilha2!A:D,4,FALSE)</f>
        <v>0.1</v>
      </c>
      <c r="D44" s="27">
        <f t="shared" si="0"/>
        <v>40</v>
      </c>
    </row>
    <row r="45" spans="2:4" x14ac:dyDescent="0.2">
      <c r="B45" s="23"/>
      <c r="C45" s="23"/>
      <c r="D45" s="24">
        <f>SUM(D39:D44)</f>
        <v>440</v>
      </c>
    </row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</sheetData>
  <mergeCells count="11">
    <mergeCell ref="B26:C26"/>
    <mergeCell ref="B12:D12"/>
    <mergeCell ref="B13:C13"/>
    <mergeCell ref="B14:C14"/>
    <mergeCell ref="B15:C15"/>
    <mergeCell ref="B19:D19"/>
    <mergeCell ref="B20:C20"/>
    <mergeCell ref="B21:C21"/>
    <mergeCell ref="B22:C22"/>
    <mergeCell ref="B23:C23"/>
    <mergeCell ref="B24:C24"/>
  </mergeCells>
  <dataValidations count="1">
    <dataValidation type="list" allowBlank="1" showInputMessage="1" showErrorMessage="1" sqref="C35" xr:uid="{311B1AA8-B94D-4ECF-9AC8-28457A29F97A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BA76B-9ED0-4A19-AF10-1F3FEF39589F}">
  <dimension ref="A3:H22"/>
  <sheetViews>
    <sheetView workbookViewId="0">
      <selection activeCell="B14" sqref="B14"/>
    </sheetView>
  </sheetViews>
  <sheetFormatPr defaultRowHeight="12.6" x14ac:dyDescent="0.2"/>
  <cols>
    <col min="1" max="1" width="25.36328125" bestFit="1" customWidth="1"/>
    <col min="3" max="3" width="16.81640625" bestFit="1" customWidth="1"/>
    <col min="4" max="4" width="10" style="26" bestFit="1" customWidth="1"/>
    <col min="7" max="7" width="14.7265625" bestFit="1" customWidth="1"/>
  </cols>
  <sheetData>
    <row r="3" spans="1:8" x14ac:dyDescent="0.2">
      <c r="H3" t="s">
        <v>31</v>
      </c>
    </row>
    <row r="4" spans="1:8" x14ac:dyDescent="0.2">
      <c r="A4" s="56" t="s">
        <v>32</v>
      </c>
      <c r="B4" s="56" t="s">
        <v>17</v>
      </c>
      <c r="C4" s="56" t="s">
        <v>22</v>
      </c>
      <c r="D4" s="57" t="s">
        <v>31</v>
      </c>
      <c r="G4" s="20" t="s">
        <v>33</v>
      </c>
      <c r="H4" s="35">
        <f>VLOOKUP(G4,A:D,4,FALSE)</f>
        <v>0.4</v>
      </c>
    </row>
    <row r="5" spans="1:8" x14ac:dyDescent="0.2">
      <c r="A5" t="str">
        <f>B5&amp;"-"&amp;C5</f>
        <v>Conservador-PAPEL</v>
      </c>
      <c r="B5" s="26" t="s">
        <v>19</v>
      </c>
      <c r="C5" s="26" t="s">
        <v>25</v>
      </c>
      <c r="D5" s="28">
        <v>0.3</v>
      </c>
    </row>
    <row r="6" spans="1:8" x14ac:dyDescent="0.2">
      <c r="A6" t="str">
        <f t="shared" ref="A6:A22" si="0">B6&amp;"-"&amp;C6</f>
        <v>Conservador-TIJOLO</v>
      </c>
      <c r="B6" s="26" t="s">
        <v>19</v>
      </c>
      <c r="C6" s="26" t="s">
        <v>26</v>
      </c>
      <c r="D6" s="28">
        <v>0.5</v>
      </c>
    </row>
    <row r="7" spans="1:8" x14ac:dyDescent="0.2">
      <c r="A7" t="str">
        <f t="shared" si="0"/>
        <v>Conservador-HÍBRIFOS</v>
      </c>
      <c r="B7" s="26" t="s">
        <v>19</v>
      </c>
      <c r="C7" s="26" t="s">
        <v>27</v>
      </c>
      <c r="D7" s="28">
        <v>0.1</v>
      </c>
    </row>
    <row r="8" spans="1:8" x14ac:dyDescent="0.2">
      <c r="A8" t="str">
        <f t="shared" si="0"/>
        <v>Conservador-FOFs</v>
      </c>
      <c r="B8" s="26" t="s">
        <v>19</v>
      </c>
      <c r="C8" s="26" t="s">
        <v>28</v>
      </c>
      <c r="D8" s="28">
        <v>0.1</v>
      </c>
    </row>
    <row r="9" spans="1:8" x14ac:dyDescent="0.2">
      <c r="A9" t="str">
        <f t="shared" si="0"/>
        <v>Conservador-DESENVOLVIMENTO</v>
      </c>
      <c r="B9" s="26" t="s">
        <v>19</v>
      </c>
      <c r="C9" s="26" t="s">
        <v>29</v>
      </c>
      <c r="D9" s="28">
        <v>0</v>
      </c>
    </row>
    <row r="10" spans="1:8" ht="13.2" thickBot="1" x14ac:dyDescent="0.25">
      <c r="A10" s="29" t="str">
        <f t="shared" si="0"/>
        <v>Conservador-HOTELARIAS</v>
      </c>
      <c r="B10" s="30" t="s">
        <v>19</v>
      </c>
      <c r="C10" s="30" t="s">
        <v>30</v>
      </c>
      <c r="D10" s="31">
        <v>0</v>
      </c>
    </row>
    <row r="11" spans="1:8" x14ac:dyDescent="0.2">
      <c r="A11" t="str">
        <f t="shared" si="0"/>
        <v>Moderado-PAPEL</v>
      </c>
      <c r="B11" s="26" t="s">
        <v>20</v>
      </c>
      <c r="C11" s="26" t="s">
        <v>25</v>
      </c>
      <c r="D11" s="32">
        <v>0.32</v>
      </c>
    </row>
    <row r="12" spans="1:8" x14ac:dyDescent="0.2">
      <c r="A12" t="str">
        <f t="shared" si="0"/>
        <v>Moderado-TIJOLO</v>
      </c>
      <c r="B12" s="26" t="s">
        <v>20</v>
      </c>
      <c r="C12" s="26" t="s">
        <v>26</v>
      </c>
      <c r="D12" s="32">
        <v>0.4</v>
      </c>
    </row>
    <row r="13" spans="1:8" x14ac:dyDescent="0.2">
      <c r="A13" t="str">
        <f t="shared" si="0"/>
        <v>Moderado-HÍBRIFOS</v>
      </c>
      <c r="B13" s="26" t="s">
        <v>20</v>
      </c>
      <c r="C13" s="26" t="s">
        <v>27</v>
      </c>
      <c r="D13" s="32">
        <v>0.08</v>
      </c>
    </row>
    <row r="14" spans="1:8" x14ac:dyDescent="0.2">
      <c r="A14" t="str">
        <f t="shared" si="0"/>
        <v>Moderado-FOFs</v>
      </c>
      <c r="B14" s="26" t="s">
        <v>20</v>
      </c>
      <c r="C14" s="26" t="s">
        <v>28</v>
      </c>
      <c r="D14" s="32">
        <v>0.1</v>
      </c>
    </row>
    <row r="15" spans="1:8" x14ac:dyDescent="0.2">
      <c r="A15" t="str">
        <f t="shared" si="0"/>
        <v>Moderado-DESENVOLVIMENTO</v>
      </c>
      <c r="B15" s="26" t="s">
        <v>20</v>
      </c>
      <c r="C15" s="26" t="s">
        <v>29</v>
      </c>
      <c r="D15" s="32">
        <v>0.1</v>
      </c>
    </row>
    <row r="16" spans="1:8" ht="13.2" thickBot="1" x14ac:dyDescent="0.25">
      <c r="A16" s="29" t="str">
        <f t="shared" si="0"/>
        <v>Moderado-HOTELARIAS</v>
      </c>
      <c r="B16" s="30" t="s">
        <v>20</v>
      </c>
      <c r="C16" s="30" t="s">
        <v>30</v>
      </c>
      <c r="D16" s="34">
        <v>0.1</v>
      </c>
    </row>
    <row r="17" spans="1:4" x14ac:dyDescent="0.2">
      <c r="A17" t="str">
        <f t="shared" si="0"/>
        <v>Agressivo-PAPEL</v>
      </c>
      <c r="B17" s="26" t="s">
        <v>18</v>
      </c>
      <c r="C17" s="26" t="s">
        <v>25</v>
      </c>
      <c r="D17" s="33">
        <v>0.5</v>
      </c>
    </row>
    <row r="18" spans="1:4" x14ac:dyDescent="0.2">
      <c r="A18" t="str">
        <f t="shared" si="0"/>
        <v>Agressivo-TIJOLO</v>
      </c>
      <c r="B18" s="26" t="s">
        <v>18</v>
      </c>
      <c r="C18" s="26" t="s">
        <v>26</v>
      </c>
      <c r="D18" s="33">
        <v>0.1</v>
      </c>
    </row>
    <row r="19" spans="1:4" x14ac:dyDescent="0.2">
      <c r="A19" t="str">
        <f t="shared" si="0"/>
        <v>Agressivo-HÍBRIFOS</v>
      </c>
      <c r="B19" s="26" t="s">
        <v>18</v>
      </c>
      <c r="C19" s="26" t="s">
        <v>27</v>
      </c>
      <c r="D19" s="33">
        <v>0.05</v>
      </c>
    </row>
    <row r="20" spans="1:4" x14ac:dyDescent="0.2">
      <c r="A20" t="str">
        <f t="shared" si="0"/>
        <v>Agressivo-FOFs</v>
      </c>
      <c r="B20" s="26" t="s">
        <v>18</v>
      </c>
      <c r="C20" s="26" t="s">
        <v>28</v>
      </c>
      <c r="D20" s="33">
        <v>0.05</v>
      </c>
    </row>
    <row r="21" spans="1:4" x14ac:dyDescent="0.2">
      <c r="A21" t="str">
        <f t="shared" si="0"/>
        <v>Agressivo-DESENVOLVIMENTO</v>
      </c>
      <c r="B21" s="26" t="s">
        <v>18</v>
      </c>
      <c r="C21" s="26" t="s">
        <v>29</v>
      </c>
      <c r="D21" s="33">
        <v>0.2</v>
      </c>
    </row>
    <row r="22" spans="1:4" x14ac:dyDescent="0.2">
      <c r="A22" t="str">
        <f t="shared" si="0"/>
        <v>Agressivo-HOTELARIAS</v>
      </c>
      <c r="B22" s="26" t="s">
        <v>18</v>
      </c>
      <c r="C22" s="26" t="s">
        <v>30</v>
      </c>
      <c r="D22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Planilha2</vt:lpstr>
      <vt:lpstr>aporte</vt:lpstr>
      <vt:lpstr>patrimonio</vt:lpstr>
      <vt:lpstr>qtd_anos</vt:lpstr>
      <vt:lpstr>redimento_carteira</vt:lpstr>
      <vt:lpstr>Taxa_rendimento_mensal</vt:lpstr>
    </vt:vector>
  </TitlesOfParts>
  <Company>Toledo do Brasil Industria de Balancas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Fernandes Oliveira</dc:creator>
  <cp:lastModifiedBy>Nicolas Fernandes Oliveira</cp:lastModifiedBy>
  <dcterms:created xsi:type="dcterms:W3CDTF">2025-05-22T16:03:33Z</dcterms:created>
  <dcterms:modified xsi:type="dcterms:W3CDTF">2025-05-26T17:08:30Z</dcterms:modified>
</cp:coreProperties>
</file>