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nicol\Documents\GitHub\proyecto_sindicalizacion\input\data\"/>
    </mc:Choice>
  </mc:AlternateContent>
  <xr:revisionPtr revIDLastSave="0" documentId="13_ncr:1_{FC7B71EF-0C09-4F67-AD07-5CA6B5FF8DEE}" xr6:coauthVersionLast="47" xr6:coauthVersionMax="47" xr10:uidLastSave="{00000000-0000-0000-0000-000000000000}"/>
  <bookViews>
    <workbookView xWindow="28680" yWindow="-2910" windowWidth="38640" windowHeight="21840" xr2:uid="{00000000-000D-0000-FFFF-FFFF00000000}"/>
  </bookViews>
  <sheets>
    <sheet name="resumen" sheetId="6" r:id="rId1"/>
    <sheet name="total_sind_original" sheetId="1" r:id="rId2"/>
    <sheet name="ft_original" sheetId="2" r:id="rId3"/>
    <sheet name="resumen armonizacion" sheetId="3" r:id="rId4"/>
    <sheet name="rev2-rev3" sheetId="4" r:id="rId5"/>
    <sheet name="rev2-rev4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2" i="6"/>
  <c r="D40" i="6"/>
  <c r="D39" i="6"/>
  <c r="D38" i="6"/>
  <c r="D37" i="6"/>
  <c r="D36" i="6"/>
  <c r="D35" i="6"/>
  <c r="D34" i="6"/>
  <c r="D33" i="6"/>
  <c r="D32" i="6"/>
  <c r="D30" i="6"/>
  <c r="D31" i="6" s="1"/>
  <c r="E31" i="6" s="1"/>
  <c r="D29" i="6"/>
  <c r="D28" i="6"/>
  <c r="D27" i="6"/>
  <c r="D26" i="6"/>
  <c r="D25" i="6"/>
  <c r="D24" i="6"/>
  <c r="D23" i="6"/>
  <c r="D22" i="6"/>
  <c r="D20" i="6"/>
  <c r="E20" i="6" s="1"/>
  <c r="D19" i="6"/>
  <c r="E19" i="6" s="1"/>
  <c r="D18" i="6"/>
  <c r="D17" i="6"/>
  <c r="D12" i="6"/>
  <c r="D16" i="6"/>
  <c r="D15" i="6"/>
  <c r="D14" i="6"/>
  <c r="D11" i="6"/>
  <c r="D13" i="6"/>
  <c r="E12" i="6"/>
  <c r="C72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27" i="2"/>
  <c r="C46" i="2"/>
  <c r="C49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E3" i="6"/>
  <c r="E4" i="6"/>
  <c r="E5" i="6"/>
  <c r="E6" i="6"/>
  <c r="E7" i="6"/>
  <c r="E8" i="6"/>
  <c r="E9" i="6"/>
  <c r="E10" i="6"/>
  <c r="E11" i="6"/>
  <c r="E13" i="6"/>
  <c r="E14" i="6"/>
  <c r="E15" i="6"/>
  <c r="E16" i="6"/>
  <c r="E17" i="6"/>
  <c r="E18" i="6"/>
  <c r="E23" i="6"/>
  <c r="E24" i="6"/>
  <c r="E26" i="6"/>
  <c r="E28" i="6"/>
  <c r="E32" i="6"/>
  <c r="E33" i="6"/>
  <c r="E34" i="6"/>
  <c r="E36" i="6"/>
  <c r="E2" i="6"/>
  <c r="C40" i="6"/>
  <c r="C30" i="6"/>
  <c r="E30" i="6" s="1"/>
  <c r="C39" i="6"/>
  <c r="C38" i="6"/>
  <c r="C37" i="6"/>
  <c r="C35" i="6"/>
  <c r="E25" i="6"/>
  <c r="C29" i="6"/>
  <c r="C27" i="6"/>
  <c r="E27" i="6" s="1"/>
  <c r="C22" i="6"/>
  <c r="E22" i="6" s="1"/>
  <c r="E40" i="6" l="1"/>
  <c r="E39" i="6"/>
  <c r="E38" i="6"/>
  <c r="E37" i="6"/>
  <c r="D41" i="6"/>
  <c r="E35" i="6"/>
  <c r="E29" i="6"/>
  <c r="D21" i="6"/>
  <c r="E21" i="6" s="1"/>
  <c r="C41" i="6"/>
  <c r="E41" i="6" l="1"/>
</calcChain>
</file>

<file path=xl/sharedStrings.xml><?xml version="1.0" encoding="utf-8"?>
<sst xmlns="http://schemas.openxmlformats.org/spreadsheetml/2006/main" count="362" uniqueCount="69">
  <si>
    <t>ano</t>
  </si>
  <si>
    <t>afiliados</t>
  </si>
  <si>
    <t>actividad</t>
  </si>
  <si>
    <t>1. Agricultura y pesca</t>
  </si>
  <si>
    <t>2. Minería</t>
  </si>
  <si>
    <t>3. Industria manufacturera</t>
  </si>
  <si>
    <t xml:space="preserve">4. Suministro electricidad, gas y agua </t>
  </si>
  <si>
    <t xml:space="preserve">5. Construcción </t>
  </si>
  <si>
    <t>6. Comercio</t>
  </si>
  <si>
    <t>7. Transporte y comunicaciones</t>
  </si>
  <si>
    <t>8. Establecimientos financieros</t>
  </si>
  <si>
    <t>9. Servicios + actividades no especificadas</t>
  </si>
  <si>
    <t>Total</t>
  </si>
  <si>
    <t>1. Agricultura, ganadería, caza y silvicultura</t>
  </si>
  <si>
    <t>2. Pesca</t>
  </si>
  <si>
    <t>3. Explotación de minas y canteras</t>
  </si>
  <si>
    <t>4. Industrias manufactureras</t>
  </si>
  <si>
    <t>6. Construcción</t>
  </si>
  <si>
    <t>5. Suministro de electricidad, gas y agua</t>
  </si>
  <si>
    <t>7. Comercio</t>
  </si>
  <si>
    <t>8. Hoteles y restaurantes</t>
  </si>
  <si>
    <t>9. Transporte, almacenamiento y comunicaciones</t>
  </si>
  <si>
    <t>10. Intermediación financiera</t>
  </si>
  <si>
    <t>11. Actividades inmobiliarias, empresariales y alquiler</t>
  </si>
  <si>
    <t>12. Administración pública y defensa</t>
  </si>
  <si>
    <t>13. Enseñanza</t>
  </si>
  <si>
    <t>14. Servicios sociales y de salud</t>
  </si>
  <si>
    <t>15. Otras actividades de servicios comunitarios</t>
  </si>
  <si>
    <t>16. Hogares privados con servicio doméstico</t>
  </si>
  <si>
    <t>17. Organizaciones y órganos extraterritoriales</t>
  </si>
  <si>
    <t>18. Actividades no específicas y otras</t>
  </si>
  <si>
    <t>1. Agricultura, ganadería, silvicultura y pesca</t>
  </si>
  <si>
    <t>2. Explotación de minas y canteras</t>
  </si>
  <si>
    <t>3. Industrias manufactureras</t>
  </si>
  <si>
    <t>4. Suministro de electricidad, gas, vapor y aire acondicionado</t>
  </si>
  <si>
    <t>5. Suministro de agua, evacuación de aguas residuales, gestión de desechos y descontaminación</t>
  </si>
  <si>
    <t>7. Comercio al por mayor y al por menor; reparación de vehículos automotores y motocicletas</t>
  </si>
  <si>
    <t>8. Transporte y almacenamiento</t>
  </si>
  <si>
    <t>9. Actividades de alojamiento y de servicio de comidas</t>
  </si>
  <si>
    <t>10. Información y comunicaciones</t>
  </si>
  <si>
    <t>11. Actividades financieras y de seguros</t>
  </si>
  <si>
    <t>12. Actividades inmobiliarias</t>
  </si>
  <si>
    <t>13. Actividades profesionales, científicas y técnicas</t>
  </si>
  <si>
    <t>14. Actividades de servicios administrativos y de apoyo</t>
  </si>
  <si>
    <t>15. Administración pública y defensa; planes de seguridad social de afiliación obligatoria</t>
  </si>
  <si>
    <t>16. Enseñanza</t>
  </si>
  <si>
    <t>17. Actividades de atención de la salud humana y de asistencia social</t>
  </si>
  <si>
    <t>18. Actividades artísticas, de entretenimiento y recreativas</t>
  </si>
  <si>
    <t>19. Otras actividades de servicios</t>
  </si>
  <si>
    <t>20. Actividades de los hogares como empleadores; actividades no diferenciadas de los hogares; como productores de bienes y servicios para uso propio</t>
  </si>
  <si>
    <t>21. Actividades de organizaciones y órganos extraterritoriales</t>
  </si>
  <si>
    <t>22. Actividades no especificadas y otras</t>
  </si>
  <si>
    <t>ocupados</t>
  </si>
  <si>
    <t>actividad2</t>
  </si>
  <si>
    <t>actividad3</t>
  </si>
  <si>
    <t>actividad4</t>
  </si>
  <si>
    <t>síntesis</t>
  </si>
  <si>
    <t>4. Suministro de electricidad, gas y agua</t>
  </si>
  <si>
    <t>5. Construcción</t>
  </si>
  <si>
    <t>6. Comercio, hoteles y restaurantes</t>
  </si>
  <si>
    <t>9. Servicios</t>
  </si>
  <si>
    <t>9. Servicios (sociales, comunitarios y doméstico), administración pública y defensa, y organizaciones extraterritoriales</t>
  </si>
  <si>
    <t>8. Servicios financieros, inmobiliarios y empresariales</t>
  </si>
  <si>
    <t>sintesis</t>
  </si>
  <si>
    <t>rev4</t>
  </si>
  <si>
    <t xml:space="preserve">9. Servicios (sociales, comunitarios, domésticos y profesionales), administración pública y defensa, y organizaciones extraterritoriales + otras </t>
  </si>
  <si>
    <t>sintesis2</t>
  </si>
  <si>
    <t>tasa</t>
  </si>
  <si>
    <t>tasa*100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</si>
</sst>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3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D3E74-DA76-428E-BF0F-B95B8B22455A}">
  <dimension ref="A1:F41"/>
  <sheetViews>
    <sheetView tabSelected="1" workbookViewId="0">
      <selection activeCell="F13" sqref="F13"/>
    </sheetView>
  </sheetViews>
  <sheetFormatPr baseColWidth="10" defaultRowHeight="14.5" x14ac:dyDescent="0.35"/>
  <cols>
    <col min="2" max="2" width="46" customWidth="1"/>
    <col min="3" max="4" width="11.26953125" bestFit="1" customWidth="1"/>
    <col min="6" max="6" width="11.26953125" bestFit="1" customWidth="1"/>
  </cols>
  <sheetData>
    <row r="1" spans="1:6" x14ac:dyDescent="0.35">
      <c r="A1" t="s">
        <v>0</v>
      </c>
      <c r="B1" t="s">
        <v>2</v>
      </c>
      <c r="C1" t="s">
        <v>1</v>
      </c>
      <c r="D1" t="s">
        <v>52</v>
      </c>
      <c r="E1" t="s">
        <v>67</v>
      </c>
      <c r="F1" t="s">
        <v>68</v>
      </c>
    </row>
    <row r="2" spans="1:6" x14ac:dyDescent="0.35">
      <c r="A2">
        <v>2006</v>
      </c>
      <c r="B2" t="s">
        <v>31</v>
      </c>
      <c r="C2">
        <v>64216</v>
      </c>
      <c r="D2" s="9">
        <v>823600</v>
      </c>
      <c r="E2">
        <f t="shared" ref="E2:E41" si="0">C2/D2</f>
        <v>7.7969888295288975E-2</v>
      </c>
      <c r="F2">
        <f>ROUND(E2*100,3)</f>
        <v>7.7969999999999997</v>
      </c>
    </row>
    <row r="3" spans="1:6" x14ac:dyDescent="0.35">
      <c r="A3">
        <v>2006</v>
      </c>
      <c r="B3" t="s">
        <v>4</v>
      </c>
      <c r="C3">
        <v>44608</v>
      </c>
      <c r="D3" s="9">
        <v>87030</v>
      </c>
      <c r="E3">
        <f t="shared" si="0"/>
        <v>0.5125588877398598</v>
      </c>
      <c r="F3">
        <f t="shared" ref="F3:F41" si="1">ROUND(E3*100,3)</f>
        <v>51.256</v>
      </c>
    </row>
    <row r="4" spans="1:6" x14ac:dyDescent="0.35">
      <c r="A4">
        <v>2006</v>
      </c>
      <c r="B4" t="s">
        <v>33</v>
      </c>
      <c r="C4">
        <v>112709</v>
      </c>
      <c r="D4" s="9">
        <v>837990</v>
      </c>
      <c r="E4">
        <f t="shared" si="0"/>
        <v>0.13449921836776096</v>
      </c>
      <c r="F4">
        <f t="shared" si="1"/>
        <v>13.45</v>
      </c>
    </row>
    <row r="5" spans="1:6" x14ac:dyDescent="0.35">
      <c r="A5">
        <v>2006</v>
      </c>
      <c r="B5" t="s">
        <v>57</v>
      </c>
      <c r="C5">
        <v>8591</v>
      </c>
      <c r="D5" s="9">
        <v>38330</v>
      </c>
      <c r="E5">
        <f t="shared" si="0"/>
        <v>0.22413253326376206</v>
      </c>
      <c r="F5">
        <f t="shared" si="1"/>
        <v>22.413</v>
      </c>
    </row>
    <row r="6" spans="1:6" x14ac:dyDescent="0.35">
      <c r="A6">
        <v>2006</v>
      </c>
      <c r="B6" t="s">
        <v>58</v>
      </c>
      <c r="C6">
        <v>60158</v>
      </c>
      <c r="D6" s="9">
        <v>529510</v>
      </c>
      <c r="E6">
        <f t="shared" si="0"/>
        <v>0.11361069668183793</v>
      </c>
      <c r="F6">
        <f t="shared" si="1"/>
        <v>11.361000000000001</v>
      </c>
    </row>
    <row r="7" spans="1:6" x14ac:dyDescent="0.35">
      <c r="A7">
        <v>2006</v>
      </c>
      <c r="B7" t="s">
        <v>59</v>
      </c>
      <c r="C7">
        <v>126935</v>
      </c>
      <c r="D7" s="9">
        <v>1266370</v>
      </c>
      <c r="E7">
        <f t="shared" si="0"/>
        <v>0.10023531827191105</v>
      </c>
      <c r="F7">
        <f t="shared" si="1"/>
        <v>10.023999999999999</v>
      </c>
    </row>
    <row r="8" spans="1:6" x14ac:dyDescent="0.35">
      <c r="A8">
        <v>2006</v>
      </c>
      <c r="B8" t="s">
        <v>9</v>
      </c>
      <c r="C8">
        <v>110131</v>
      </c>
      <c r="D8" s="9">
        <v>519410</v>
      </c>
      <c r="E8">
        <f t="shared" si="0"/>
        <v>0.212030958202576</v>
      </c>
      <c r="F8">
        <f t="shared" si="1"/>
        <v>21.202999999999999</v>
      </c>
    </row>
    <row r="9" spans="1:6" x14ac:dyDescent="0.35">
      <c r="A9">
        <v>2006</v>
      </c>
      <c r="B9" t="s">
        <v>62</v>
      </c>
      <c r="C9">
        <v>35992</v>
      </c>
      <c r="D9" s="9">
        <v>551570</v>
      </c>
      <c r="E9">
        <f t="shared" si="0"/>
        <v>6.5253730260891638E-2</v>
      </c>
      <c r="F9">
        <f t="shared" si="1"/>
        <v>6.5250000000000004</v>
      </c>
    </row>
    <row r="10" spans="1:6" x14ac:dyDescent="0.35">
      <c r="A10">
        <v>2006</v>
      </c>
      <c r="B10" t="s">
        <v>65</v>
      </c>
      <c r="C10">
        <v>140366</v>
      </c>
      <c r="D10" s="9">
        <v>1757160</v>
      </c>
      <c r="E10">
        <f t="shared" si="0"/>
        <v>7.9882310091283659E-2</v>
      </c>
      <c r="F10">
        <f t="shared" si="1"/>
        <v>7.9880000000000004</v>
      </c>
    </row>
    <row r="11" spans="1:6" x14ac:dyDescent="0.35">
      <c r="A11">
        <v>2006</v>
      </c>
      <c r="B11" t="s">
        <v>12</v>
      </c>
      <c r="C11">
        <v>703706</v>
      </c>
      <c r="D11" s="9">
        <f>SUM(D2:D10)</f>
        <v>6410970</v>
      </c>
      <c r="E11">
        <f t="shared" si="0"/>
        <v>0.10976591685813535</v>
      </c>
      <c r="F11">
        <f t="shared" si="1"/>
        <v>10.977</v>
      </c>
    </row>
    <row r="12" spans="1:6" x14ac:dyDescent="0.35">
      <c r="A12">
        <v>2010</v>
      </c>
      <c r="B12" t="s">
        <v>31</v>
      </c>
      <c r="C12">
        <v>69713</v>
      </c>
      <c r="D12" s="1">
        <f>SUM(ft_original!C12,ft_original!C13)</f>
        <v>729163</v>
      </c>
      <c r="E12">
        <f t="shared" si="0"/>
        <v>9.5606880766028995E-2</v>
      </c>
      <c r="F12">
        <f t="shared" si="1"/>
        <v>9.5609999999999999</v>
      </c>
    </row>
    <row r="13" spans="1:6" x14ac:dyDescent="0.35">
      <c r="A13">
        <v>2010</v>
      </c>
      <c r="B13" t="s">
        <v>4</v>
      </c>
      <c r="C13">
        <v>44236</v>
      </c>
      <c r="D13" s="8">
        <f>5376+197865</f>
        <v>203241</v>
      </c>
      <c r="E13">
        <f t="shared" si="0"/>
        <v>0.21765293420126844</v>
      </c>
      <c r="F13">
        <f t="shared" si="1"/>
        <v>21.765000000000001</v>
      </c>
    </row>
    <row r="14" spans="1:6" x14ac:dyDescent="0.35">
      <c r="A14">
        <v>2010</v>
      </c>
      <c r="B14" t="s">
        <v>33</v>
      </c>
      <c r="C14">
        <v>114515</v>
      </c>
      <c r="D14" s="9">
        <f>162466+648007</f>
        <v>810473</v>
      </c>
      <c r="E14">
        <f t="shared" si="0"/>
        <v>0.14129403447122854</v>
      </c>
      <c r="F14">
        <f t="shared" si="1"/>
        <v>14.129</v>
      </c>
    </row>
    <row r="15" spans="1:6" x14ac:dyDescent="0.35">
      <c r="A15">
        <v>2010</v>
      </c>
      <c r="B15" t="s">
        <v>57</v>
      </c>
      <c r="C15">
        <v>10445</v>
      </c>
      <c r="D15" s="9">
        <f>64548+157</f>
        <v>64705</v>
      </c>
      <c r="E15">
        <f t="shared" si="0"/>
        <v>0.16142492852175258</v>
      </c>
      <c r="F15">
        <f t="shared" si="1"/>
        <v>16.141999999999999</v>
      </c>
    </row>
    <row r="16" spans="1:6" x14ac:dyDescent="0.35">
      <c r="A16">
        <v>2010</v>
      </c>
      <c r="B16" t="s">
        <v>58</v>
      </c>
      <c r="C16">
        <v>66685</v>
      </c>
      <c r="D16" s="9">
        <f>147156+411579</f>
        <v>558735</v>
      </c>
      <c r="E16">
        <f t="shared" si="0"/>
        <v>0.11934996017790186</v>
      </c>
      <c r="F16">
        <f t="shared" si="1"/>
        <v>11.935</v>
      </c>
    </row>
    <row r="17" spans="1:6" x14ac:dyDescent="0.35">
      <c r="A17">
        <v>2010</v>
      </c>
      <c r="B17" t="s">
        <v>59</v>
      </c>
      <c r="C17">
        <v>191577</v>
      </c>
      <c r="D17" s="1">
        <f>SUM(ft_original!C18,ft_original!C19)</f>
        <v>1660728</v>
      </c>
      <c r="E17">
        <f t="shared" si="0"/>
        <v>0.11535724092084917</v>
      </c>
      <c r="F17">
        <f t="shared" si="1"/>
        <v>11.536</v>
      </c>
    </row>
    <row r="18" spans="1:6" x14ac:dyDescent="0.35">
      <c r="A18">
        <v>2010</v>
      </c>
      <c r="B18" t="s">
        <v>9</v>
      </c>
      <c r="C18">
        <v>136391</v>
      </c>
      <c r="D18" s="9">
        <f>128892+386001</f>
        <v>514893</v>
      </c>
      <c r="E18">
        <f t="shared" si="0"/>
        <v>0.26489192900272485</v>
      </c>
      <c r="F18">
        <f t="shared" si="1"/>
        <v>26.489000000000001</v>
      </c>
    </row>
    <row r="19" spans="1:6" x14ac:dyDescent="0.35">
      <c r="A19">
        <v>2010</v>
      </c>
      <c r="B19" t="s">
        <v>62</v>
      </c>
      <c r="C19">
        <v>37225</v>
      </c>
      <c r="D19">
        <f>SUM(ft_original!C21,ft_original!C22)</f>
        <v>556744</v>
      </c>
      <c r="E19">
        <f t="shared" si="0"/>
        <v>6.6861968876180081E-2</v>
      </c>
      <c r="F19">
        <f t="shared" si="1"/>
        <v>6.6859999999999999</v>
      </c>
    </row>
    <row r="20" spans="1:6" x14ac:dyDescent="0.35">
      <c r="A20">
        <v>2010</v>
      </c>
      <c r="B20" t="s">
        <v>65</v>
      </c>
      <c r="C20">
        <v>187786</v>
      </c>
      <c r="D20">
        <f>SUM(ft_original!C23:C29)</f>
        <v>1252780</v>
      </c>
      <c r="E20">
        <f t="shared" si="0"/>
        <v>0.14989543255799104</v>
      </c>
      <c r="F20">
        <f t="shared" si="1"/>
        <v>14.99</v>
      </c>
    </row>
    <row r="21" spans="1:6" x14ac:dyDescent="0.35">
      <c r="A21">
        <v>2010</v>
      </c>
      <c r="B21" t="s">
        <v>12</v>
      </c>
      <c r="C21">
        <v>858571</v>
      </c>
      <c r="D21" s="9">
        <f>SUM(D12:D20)</f>
        <v>6351462</v>
      </c>
      <c r="E21">
        <f t="shared" si="0"/>
        <v>0.13517690887546835</v>
      </c>
      <c r="F21">
        <f t="shared" si="1"/>
        <v>13.518000000000001</v>
      </c>
    </row>
    <row r="22" spans="1:6" x14ac:dyDescent="0.35">
      <c r="A22">
        <v>2014</v>
      </c>
      <c r="B22" t="s">
        <v>31</v>
      </c>
      <c r="C22">
        <f>total_sind_original!C22+total_sind_original!C23</f>
        <v>64097</v>
      </c>
      <c r="D22" s="1">
        <f>SUM(ft_original!C31,ft_original!C32)</f>
        <v>676394</v>
      </c>
      <c r="E22">
        <f t="shared" si="0"/>
        <v>9.4762815755314214E-2</v>
      </c>
      <c r="F22">
        <f t="shared" si="1"/>
        <v>9.4760000000000009</v>
      </c>
    </row>
    <row r="23" spans="1:6" x14ac:dyDescent="0.35">
      <c r="A23">
        <v>2014</v>
      </c>
      <c r="B23" t="s">
        <v>4</v>
      </c>
      <c r="C23">
        <v>54320</v>
      </c>
      <c r="D23" s="8">
        <f>3833+228456</f>
        <v>232289</v>
      </c>
      <c r="E23">
        <f t="shared" si="0"/>
        <v>0.23384663070571574</v>
      </c>
      <c r="F23">
        <f t="shared" si="1"/>
        <v>23.385000000000002</v>
      </c>
    </row>
    <row r="24" spans="1:6" x14ac:dyDescent="0.35">
      <c r="A24">
        <v>2014</v>
      </c>
      <c r="B24" t="s">
        <v>33</v>
      </c>
      <c r="C24">
        <v>122676</v>
      </c>
      <c r="D24" s="8">
        <f>194078+645399</f>
        <v>839477</v>
      </c>
      <c r="E24">
        <f t="shared" si="0"/>
        <v>0.14613384285692163</v>
      </c>
      <c r="F24">
        <f t="shared" si="1"/>
        <v>14.613</v>
      </c>
    </row>
    <row r="25" spans="1:6" x14ac:dyDescent="0.35">
      <c r="A25">
        <v>2014</v>
      </c>
      <c r="B25" t="s">
        <v>57</v>
      </c>
      <c r="C25">
        <v>12623</v>
      </c>
      <c r="D25" s="8">
        <f>107+72137</f>
        <v>72244</v>
      </c>
      <c r="E25">
        <f t="shared" si="0"/>
        <v>0.17472731299485078</v>
      </c>
      <c r="F25">
        <f t="shared" si="1"/>
        <v>17.472999999999999</v>
      </c>
    </row>
    <row r="26" spans="1:6" x14ac:dyDescent="0.35">
      <c r="A26">
        <v>2014</v>
      </c>
      <c r="B26" t="s">
        <v>58</v>
      </c>
      <c r="C26">
        <v>55820</v>
      </c>
      <c r="D26" s="9">
        <f>148649+476938</f>
        <v>625587</v>
      </c>
      <c r="E26">
        <f t="shared" si="0"/>
        <v>8.9228196877492658E-2</v>
      </c>
      <c r="F26">
        <f t="shared" si="1"/>
        <v>8.923</v>
      </c>
    </row>
    <row r="27" spans="1:6" x14ac:dyDescent="0.35">
      <c r="A27">
        <v>2014</v>
      </c>
      <c r="B27" t="s">
        <v>59</v>
      </c>
      <c r="C27">
        <f>total_sind_original!C28+total_sind_original!C29</f>
        <v>247130</v>
      </c>
      <c r="D27" s="1">
        <f>SUM(ft_original!C37,ft_original!C38)</f>
        <v>1784245</v>
      </c>
      <c r="E27">
        <f t="shared" si="0"/>
        <v>0.13850676336489665</v>
      </c>
      <c r="F27">
        <f t="shared" si="1"/>
        <v>13.851000000000001</v>
      </c>
    </row>
    <row r="28" spans="1:6" x14ac:dyDescent="0.35">
      <c r="A28">
        <v>2014</v>
      </c>
      <c r="B28" t="s">
        <v>9</v>
      </c>
      <c r="C28">
        <v>144830</v>
      </c>
      <c r="D28" s="8">
        <f>138953+418045</f>
        <v>556998</v>
      </c>
      <c r="E28">
        <f t="shared" si="0"/>
        <v>0.26001888696189213</v>
      </c>
      <c r="F28">
        <f t="shared" si="1"/>
        <v>26.001999999999999</v>
      </c>
    </row>
    <row r="29" spans="1:6" x14ac:dyDescent="0.35">
      <c r="A29">
        <v>2014</v>
      </c>
      <c r="B29" t="s">
        <v>62</v>
      </c>
      <c r="C29">
        <f>total_sind_original!C31+total_sind_original!C32</f>
        <v>91955</v>
      </c>
      <c r="D29" s="1">
        <f>SUM(ft_original!C40,ft_original!C41)</f>
        <v>664983</v>
      </c>
      <c r="E29">
        <f t="shared" si="0"/>
        <v>0.13828173051040402</v>
      </c>
      <c r="F29">
        <f t="shared" si="1"/>
        <v>13.827999999999999</v>
      </c>
    </row>
    <row r="30" spans="1:6" x14ac:dyDescent="0.35">
      <c r="A30">
        <v>2014</v>
      </c>
      <c r="B30" t="s">
        <v>65</v>
      </c>
      <c r="C30">
        <f>SUM(total_sind_original!C33:C39)</f>
        <v>192319</v>
      </c>
      <c r="D30" s="1">
        <f>SUM(ft_original!C42:C48)</f>
        <v>1424679</v>
      </c>
      <c r="E30">
        <f t="shared" si="0"/>
        <v>0.13499111027817495</v>
      </c>
      <c r="F30">
        <f t="shared" si="1"/>
        <v>13.499000000000001</v>
      </c>
    </row>
    <row r="31" spans="1:6" x14ac:dyDescent="0.35">
      <c r="A31">
        <v>2014</v>
      </c>
      <c r="B31" t="s">
        <v>12</v>
      </c>
      <c r="C31">
        <v>985770</v>
      </c>
      <c r="D31" s="9">
        <f>SUM(D22:D30)</f>
        <v>6876896</v>
      </c>
      <c r="E31">
        <f t="shared" si="0"/>
        <v>0.14334519527414694</v>
      </c>
      <c r="F31">
        <f t="shared" si="1"/>
        <v>14.335000000000001</v>
      </c>
    </row>
    <row r="32" spans="1:6" x14ac:dyDescent="0.35">
      <c r="A32">
        <v>2018</v>
      </c>
      <c r="B32" t="s">
        <v>31</v>
      </c>
      <c r="C32">
        <v>68028</v>
      </c>
      <c r="D32" s="8">
        <f>181101+497291</f>
        <v>678392</v>
      </c>
      <c r="E32">
        <f t="shared" si="0"/>
        <v>0.10027830516869303</v>
      </c>
      <c r="F32">
        <f t="shared" si="1"/>
        <v>10.028</v>
      </c>
    </row>
    <row r="33" spans="1:6" x14ac:dyDescent="0.35">
      <c r="A33">
        <v>2018</v>
      </c>
      <c r="B33" t="s">
        <v>4</v>
      </c>
      <c r="C33">
        <v>62898</v>
      </c>
      <c r="D33" s="8">
        <f>2406+190652</f>
        <v>193058</v>
      </c>
      <c r="E33">
        <f t="shared" si="0"/>
        <v>0.32579846471008711</v>
      </c>
      <c r="F33">
        <f t="shared" si="1"/>
        <v>32.58</v>
      </c>
    </row>
    <row r="34" spans="1:6" x14ac:dyDescent="0.35">
      <c r="A34">
        <v>2018</v>
      </c>
      <c r="B34" t="s">
        <v>33</v>
      </c>
      <c r="C34">
        <v>128895</v>
      </c>
      <c r="D34" s="8">
        <f>177096+645164</f>
        <v>822260</v>
      </c>
      <c r="E34">
        <f t="shared" si="0"/>
        <v>0.15675698684114514</v>
      </c>
      <c r="F34">
        <f t="shared" si="1"/>
        <v>15.676</v>
      </c>
    </row>
    <row r="35" spans="1:6" x14ac:dyDescent="0.35">
      <c r="A35">
        <v>2018</v>
      </c>
      <c r="B35" t="s">
        <v>57</v>
      </c>
      <c r="C35">
        <f>SUM(total_sind_original!C44:C45)</f>
        <v>19644</v>
      </c>
      <c r="D35" s="1">
        <f>SUM(ft_original!C53,ft_original!C54)</f>
        <v>92099</v>
      </c>
      <c r="E35">
        <f t="shared" si="0"/>
        <v>0.21329221815654892</v>
      </c>
      <c r="F35">
        <f t="shared" si="1"/>
        <v>21.329000000000001</v>
      </c>
    </row>
    <row r="36" spans="1:6" x14ac:dyDescent="0.35">
      <c r="A36">
        <v>2018</v>
      </c>
      <c r="B36" t="s">
        <v>58</v>
      </c>
      <c r="C36">
        <v>54656</v>
      </c>
      <c r="D36" s="8">
        <f>190659+516575</f>
        <v>707234</v>
      </c>
      <c r="E36">
        <f t="shared" si="0"/>
        <v>7.7281352423667418E-2</v>
      </c>
      <c r="F36">
        <f t="shared" si="1"/>
        <v>7.7279999999999998</v>
      </c>
    </row>
    <row r="37" spans="1:6" x14ac:dyDescent="0.35">
      <c r="A37">
        <v>2018</v>
      </c>
      <c r="B37" t="s">
        <v>59</v>
      </c>
      <c r="C37">
        <f>SUM(total_sind_original!C47,total_sind_original!C49)</f>
        <v>258423</v>
      </c>
      <c r="D37" s="1">
        <f>SUM(ft_original!C56,ft_original!C58)</f>
        <v>1920496</v>
      </c>
      <c r="E37">
        <f t="shared" si="0"/>
        <v>0.13456055102431871</v>
      </c>
      <c r="F37">
        <f t="shared" si="1"/>
        <v>13.456</v>
      </c>
    </row>
    <row r="38" spans="1:6" x14ac:dyDescent="0.35">
      <c r="A38">
        <v>2018</v>
      </c>
      <c r="B38" t="s">
        <v>9</v>
      </c>
      <c r="C38">
        <f>SUM(total_sind_original!C48,total_sind_original!C50)</f>
        <v>152820</v>
      </c>
      <c r="D38" s="1">
        <f>SUM(ft_original!C57,ft_original!C59)</f>
        <v>723963</v>
      </c>
      <c r="E38">
        <f t="shared" si="0"/>
        <v>0.21108813571964313</v>
      </c>
      <c r="F38">
        <f t="shared" si="1"/>
        <v>21.109000000000002</v>
      </c>
    </row>
    <row r="39" spans="1:6" x14ac:dyDescent="0.35">
      <c r="A39">
        <v>2018</v>
      </c>
      <c r="B39" t="s">
        <v>62</v>
      </c>
      <c r="C39">
        <f>SUM(total_sind_original!C51:C52)</f>
        <v>57970</v>
      </c>
      <c r="D39" s="1">
        <f>SUM(ft_original!C60,ft_original!C61)</f>
        <v>233272</v>
      </c>
      <c r="E39">
        <f t="shared" si="0"/>
        <v>0.24850817929284269</v>
      </c>
      <c r="F39">
        <f t="shared" si="1"/>
        <v>24.850999999999999</v>
      </c>
    </row>
    <row r="40" spans="1:6" x14ac:dyDescent="0.35">
      <c r="A40">
        <v>2018</v>
      </c>
      <c r="B40" t="s">
        <v>65</v>
      </c>
      <c r="C40">
        <f>SUM(total_sind_original!C53:C62)</f>
        <v>371012</v>
      </c>
      <c r="D40" s="1">
        <f>SUM(ft_original!C62:C71)</f>
        <v>1963412</v>
      </c>
      <c r="E40">
        <f t="shared" si="0"/>
        <v>0.18896288705579878</v>
      </c>
      <c r="F40">
        <f t="shared" si="1"/>
        <v>18.896000000000001</v>
      </c>
    </row>
    <row r="41" spans="1:6" x14ac:dyDescent="0.35">
      <c r="A41">
        <v>2018</v>
      </c>
      <c r="B41" t="s">
        <v>12</v>
      </c>
      <c r="C41">
        <f>SUM(C32:C40)</f>
        <v>1174346</v>
      </c>
      <c r="D41" s="9">
        <f>SUM(D32:D40)</f>
        <v>7334186</v>
      </c>
      <c r="E41">
        <f t="shared" si="0"/>
        <v>0.16011947338123139</v>
      </c>
      <c r="F41">
        <f t="shared" si="1"/>
        <v>16.012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topLeftCell="A19" workbookViewId="0">
      <selection activeCell="B40" sqref="B22:B40"/>
    </sheetView>
  </sheetViews>
  <sheetFormatPr baseColWidth="10" defaultColWidth="8.7265625" defaultRowHeight="14.5" x14ac:dyDescent="0.35"/>
  <cols>
    <col min="2" max="2" width="40.6328125" customWidth="1"/>
    <col min="3" max="3" width="17.7265625" customWidth="1"/>
    <col min="4" max="4" width="14.453125" customWidth="1"/>
  </cols>
  <sheetData>
    <row r="1" spans="1:4" x14ac:dyDescent="0.35">
      <c r="A1" t="s">
        <v>0</v>
      </c>
      <c r="B1" t="s">
        <v>2</v>
      </c>
      <c r="C1" t="s">
        <v>1</v>
      </c>
      <c r="D1" t="s">
        <v>52</v>
      </c>
    </row>
    <row r="2" spans="1:4" x14ac:dyDescent="0.35">
      <c r="A2">
        <v>2006</v>
      </c>
      <c r="B2" t="s">
        <v>3</v>
      </c>
      <c r="C2">
        <v>64216</v>
      </c>
      <c r="D2">
        <v>823600</v>
      </c>
    </row>
    <row r="3" spans="1:4" x14ac:dyDescent="0.35">
      <c r="A3">
        <v>2006</v>
      </c>
      <c r="B3" t="s">
        <v>4</v>
      </c>
      <c r="C3">
        <v>44608</v>
      </c>
      <c r="D3">
        <v>87030</v>
      </c>
    </row>
    <row r="4" spans="1:4" x14ac:dyDescent="0.35">
      <c r="A4">
        <v>2006</v>
      </c>
      <c r="B4" t="s">
        <v>5</v>
      </c>
      <c r="C4">
        <v>112709</v>
      </c>
      <c r="D4">
        <v>837990</v>
      </c>
    </row>
    <row r="5" spans="1:4" x14ac:dyDescent="0.35">
      <c r="A5">
        <v>2006</v>
      </c>
      <c r="B5" t="s">
        <v>6</v>
      </c>
      <c r="C5">
        <v>8591</v>
      </c>
      <c r="D5">
        <v>38330</v>
      </c>
    </row>
    <row r="6" spans="1:4" x14ac:dyDescent="0.35">
      <c r="A6">
        <v>2006</v>
      </c>
      <c r="B6" t="s">
        <v>7</v>
      </c>
      <c r="C6">
        <v>60158</v>
      </c>
      <c r="D6">
        <v>529510</v>
      </c>
    </row>
    <row r="7" spans="1:4" x14ac:dyDescent="0.35">
      <c r="A7">
        <v>2006</v>
      </c>
      <c r="B7" t="s">
        <v>8</v>
      </c>
      <c r="C7">
        <v>126935</v>
      </c>
      <c r="D7">
        <v>1266370</v>
      </c>
    </row>
    <row r="8" spans="1:4" x14ac:dyDescent="0.35">
      <c r="A8">
        <v>2006</v>
      </c>
      <c r="B8" t="s">
        <v>9</v>
      </c>
      <c r="C8">
        <v>110131</v>
      </c>
      <c r="D8">
        <v>519410</v>
      </c>
    </row>
    <row r="9" spans="1:4" x14ac:dyDescent="0.35">
      <c r="A9">
        <v>2006</v>
      </c>
      <c r="B9" t="s">
        <v>10</v>
      </c>
      <c r="C9">
        <v>35992</v>
      </c>
      <c r="D9">
        <v>551570</v>
      </c>
    </row>
    <row r="10" spans="1:4" x14ac:dyDescent="0.35">
      <c r="A10">
        <v>2006</v>
      </c>
      <c r="B10" t="s">
        <v>11</v>
      </c>
      <c r="C10">
        <v>140366</v>
      </c>
      <c r="D10">
        <v>1757160</v>
      </c>
    </row>
    <row r="11" spans="1:4" x14ac:dyDescent="0.35">
      <c r="A11">
        <v>2006</v>
      </c>
      <c r="B11" t="s">
        <v>12</v>
      </c>
      <c r="C11">
        <v>703706</v>
      </c>
      <c r="D11">
        <v>6410980</v>
      </c>
    </row>
    <row r="12" spans="1:4" x14ac:dyDescent="0.35">
      <c r="A12">
        <v>2010</v>
      </c>
      <c r="B12" t="s">
        <v>3</v>
      </c>
      <c r="C12">
        <v>69713</v>
      </c>
    </row>
    <row r="13" spans="1:4" x14ac:dyDescent="0.35">
      <c r="A13">
        <v>2010</v>
      </c>
      <c r="B13" t="s">
        <v>4</v>
      </c>
      <c r="C13">
        <v>44236</v>
      </c>
    </row>
    <row r="14" spans="1:4" x14ac:dyDescent="0.35">
      <c r="A14">
        <v>2010</v>
      </c>
      <c r="B14" t="s">
        <v>5</v>
      </c>
      <c r="C14">
        <v>114515</v>
      </c>
    </row>
    <row r="15" spans="1:4" x14ac:dyDescent="0.35">
      <c r="A15">
        <v>2010</v>
      </c>
      <c r="B15" t="s">
        <v>6</v>
      </c>
      <c r="C15">
        <v>10445</v>
      </c>
    </row>
    <row r="16" spans="1:4" x14ac:dyDescent="0.35">
      <c r="A16">
        <v>2010</v>
      </c>
      <c r="B16" t="s">
        <v>7</v>
      </c>
      <c r="C16">
        <v>66685</v>
      </c>
    </row>
    <row r="17" spans="1:3" x14ac:dyDescent="0.35">
      <c r="A17">
        <v>2010</v>
      </c>
      <c r="B17" t="s">
        <v>8</v>
      </c>
      <c r="C17">
        <v>191577</v>
      </c>
    </row>
    <row r="18" spans="1:3" x14ac:dyDescent="0.35">
      <c r="A18">
        <v>2010</v>
      </c>
      <c r="B18" t="s">
        <v>9</v>
      </c>
      <c r="C18">
        <v>136391</v>
      </c>
    </row>
    <row r="19" spans="1:3" x14ac:dyDescent="0.35">
      <c r="A19">
        <v>2010</v>
      </c>
      <c r="B19" t="s">
        <v>10</v>
      </c>
      <c r="C19">
        <v>37225</v>
      </c>
    </row>
    <row r="20" spans="1:3" x14ac:dyDescent="0.35">
      <c r="A20">
        <v>2010</v>
      </c>
      <c r="B20" t="s">
        <v>11</v>
      </c>
      <c r="C20">
        <v>187786</v>
      </c>
    </row>
    <row r="21" spans="1:3" x14ac:dyDescent="0.35">
      <c r="A21">
        <v>2010</v>
      </c>
      <c r="B21" t="s">
        <v>12</v>
      </c>
      <c r="C21">
        <v>858571</v>
      </c>
    </row>
    <row r="22" spans="1:3" x14ac:dyDescent="0.35">
      <c r="A22">
        <v>2014</v>
      </c>
      <c r="B22" t="s">
        <v>13</v>
      </c>
      <c r="C22">
        <v>27887</v>
      </c>
    </row>
    <row r="23" spans="1:3" x14ac:dyDescent="0.35">
      <c r="A23">
        <v>2014</v>
      </c>
      <c r="B23" t="s">
        <v>14</v>
      </c>
      <c r="C23">
        <v>36210</v>
      </c>
    </row>
    <row r="24" spans="1:3" x14ac:dyDescent="0.35">
      <c r="A24">
        <v>2014</v>
      </c>
      <c r="B24" t="s">
        <v>15</v>
      </c>
      <c r="C24">
        <v>54320</v>
      </c>
    </row>
    <row r="25" spans="1:3" x14ac:dyDescent="0.35">
      <c r="A25">
        <v>2014</v>
      </c>
      <c r="B25" t="s">
        <v>16</v>
      </c>
      <c r="C25">
        <v>122676</v>
      </c>
    </row>
    <row r="26" spans="1:3" x14ac:dyDescent="0.35">
      <c r="A26">
        <v>2014</v>
      </c>
      <c r="B26" t="s">
        <v>18</v>
      </c>
      <c r="C26">
        <v>12623</v>
      </c>
    </row>
    <row r="27" spans="1:3" x14ac:dyDescent="0.35">
      <c r="A27">
        <v>2014</v>
      </c>
      <c r="B27" t="s">
        <v>17</v>
      </c>
      <c r="C27">
        <v>55820</v>
      </c>
    </row>
    <row r="28" spans="1:3" x14ac:dyDescent="0.35">
      <c r="A28">
        <v>2014</v>
      </c>
      <c r="B28" t="s">
        <v>19</v>
      </c>
      <c r="C28">
        <v>214542</v>
      </c>
    </row>
    <row r="29" spans="1:3" x14ac:dyDescent="0.35">
      <c r="A29">
        <v>2014</v>
      </c>
      <c r="B29" t="s">
        <v>20</v>
      </c>
      <c r="C29">
        <v>32588</v>
      </c>
    </row>
    <row r="30" spans="1:3" x14ac:dyDescent="0.35">
      <c r="A30">
        <v>2014</v>
      </c>
      <c r="B30" t="s">
        <v>21</v>
      </c>
      <c r="C30">
        <v>144830</v>
      </c>
    </row>
    <row r="31" spans="1:3" x14ac:dyDescent="0.35">
      <c r="A31">
        <v>2014</v>
      </c>
      <c r="B31" t="s">
        <v>22</v>
      </c>
      <c r="C31">
        <v>37840</v>
      </c>
    </row>
    <row r="32" spans="1:3" x14ac:dyDescent="0.35">
      <c r="A32">
        <v>2014</v>
      </c>
      <c r="B32" t="s">
        <v>23</v>
      </c>
      <c r="C32">
        <v>54115</v>
      </c>
    </row>
    <row r="33" spans="1:3" x14ac:dyDescent="0.35">
      <c r="A33">
        <v>2014</v>
      </c>
      <c r="B33" t="s">
        <v>24</v>
      </c>
      <c r="C33">
        <v>9403</v>
      </c>
    </row>
    <row r="34" spans="1:3" x14ac:dyDescent="0.35">
      <c r="A34">
        <v>2014</v>
      </c>
      <c r="B34" t="s">
        <v>25</v>
      </c>
      <c r="C34">
        <v>60256</v>
      </c>
    </row>
    <row r="35" spans="1:3" x14ac:dyDescent="0.35">
      <c r="A35">
        <v>2014</v>
      </c>
      <c r="B35" t="s">
        <v>26</v>
      </c>
      <c r="C35">
        <v>41086</v>
      </c>
    </row>
    <row r="36" spans="1:3" x14ac:dyDescent="0.35">
      <c r="A36">
        <v>2014</v>
      </c>
      <c r="B36" t="s">
        <v>27</v>
      </c>
      <c r="C36">
        <v>64425</v>
      </c>
    </row>
    <row r="37" spans="1:3" x14ac:dyDescent="0.35">
      <c r="A37">
        <v>2014</v>
      </c>
      <c r="B37" t="s">
        <v>28</v>
      </c>
      <c r="C37">
        <v>781</v>
      </c>
    </row>
    <row r="38" spans="1:3" x14ac:dyDescent="0.35">
      <c r="A38">
        <v>2014</v>
      </c>
      <c r="B38" t="s">
        <v>29</v>
      </c>
      <c r="C38">
        <v>349</v>
      </c>
    </row>
    <row r="39" spans="1:3" x14ac:dyDescent="0.35">
      <c r="A39">
        <v>2014</v>
      </c>
      <c r="B39" t="s">
        <v>30</v>
      </c>
      <c r="C39">
        <v>16019</v>
      </c>
    </row>
    <row r="40" spans="1:3" x14ac:dyDescent="0.35">
      <c r="A40">
        <v>2014</v>
      </c>
      <c r="B40" t="s">
        <v>12</v>
      </c>
      <c r="C40">
        <v>985770</v>
      </c>
    </row>
    <row r="41" spans="1:3" x14ac:dyDescent="0.35">
      <c r="A41">
        <v>2018</v>
      </c>
      <c r="B41" t="s">
        <v>31</v>
      </c>
      <c r="C41">
        <v>68028</v>
      </c>
    </row>
    <row r="42" spans="1:3" x14ac:dyDescent="0.35">
      <c r="A42">
        <v>2018</v>
      </c>
      <c r="B42" t="s">
        <v>32</v>
      </c>
      <c r="C42">
        <v>62898</v>
      </c>
    </row>
    <row r="43" spans="1:3" x14ac:dyDescent="0.35">
      <c r="A43">
        <v>2018</v>
      </c>
      <c r="B43" t="s">
        <v>33</v>
      </c>
      <c r="C43">
        <v>128895</v>
      </c>
    </row>
    <row r="44" spans="1:3" x14ac:dyDescent="0.35">
      <c r="A44">
        <v>2018</v>
      </c>
      <c r="B44" t="s">
        <v>34</v>
      </c>
      <c r="C44">
        <v>9192</v>
      </c>
    </row>
    <row r="45" spans="1:3" x14ac:dyDescent="0.35">
      <c r="A45">
        <v>2018</v>
      </c>
      <c r="B45" t="s">
        <v>35</v>
      </c>
      <c r="C45">
        <v>10452</v>
      </c>
    </row>
    <row r="46" spans="1:3" x14ac:dyDescent="0.35">
      <c r="A46">
        <v>2018</v>
      </c>
      <c r="B46" t="s">
        <v>17</v>
      </c>
      <c r="C46">
        <v>54656</v>
      </c>
    </row>
    <row r="47" spans="1:3" x14ac:dyDescent="0.35">
      <c r="A47">
        <v>2018</v>
      </c>
      <c r="B47" t="s">
        <v>36</v>
      </c>
      <c r="C47">
        <v>217831</v>
      </c>
    </row>
    <row r="48" spans="1:3" x14ac:dyDescent="0.35">
      <c r="A48">
        <v>2018</v>
      </c>
      <c r="B48" t="s">
        <v>37</v>
      </c>
      <c r="C48">
        <v>114461</v>
      </c>
    </row>
    <row r="49" spans="1:3" x14ac:dyDescent="0.35">
      <c r="A49">
        <v>2018</v>
      </c>
      <c r="B49" t="s">
        <v>38</v>
      </c>
      <c r="C49">
        <v>40592</v>
      </c>
    </row>
    <row r="50" spans="1:3" x14ac:dyDescent="0.35">
      <c r="A50">
        <v>2018</v>
      </c>
      <c r="B50" t="s">
        <v>39</v>
      </c>
      <c r="C50">
        <v>38359</v>
      </c>
    </row>
    <row r="51" spans="1:3" x14ac:dyDescent="0.35">
      <c r="A51">
        <v>2018</v>
      </c>
      <c r="B51" t="s">
        <v>40</v>
      </c>
      <c r="C51">
        <v>56423</v>
      </c>
    </row>
    <row r="52" spans="1:3" x14ac:dyDescent="0.35">
      <c r="A52">
        <v>2018</v>
      </c>
      <c r="B52" t="s">
        <v>41</v>
      </c>
      <c r="C52">
        <v>1547</v>
      </c>
    </row>
    <row r="53" spans="1:3" x14ac:dyDescent="0.35">
      <c r="A53">
        <v>2018</v>
      </c>
      <c r="B53" t="s">
        <v>42</v>
      </c>
      <c r="C53">
        <v>16527</v>
      </c>
    </row>
    <row r="54" spans="1:3" x14ac:dyDescent="0.35">
      <c r="A54">
        <v>2018</v>
      </c>
      <c r="B54" t="s">
        <v>43</v>
      </c>
      <c r="C54">
        <v>43010</v>
      </c>
    </row>
    <row r="55" spans="1:3" x14ac:dyDescent="0.35">
      <c r="A55">
        <v>2018</v>
      </c>
      <c r="B55" t="s">
        <v>44</v>
      </c>
      <c r="C55">
        <v>10850</v>
      </c>
    </row>
    <row r="56" spans="1:3" x14ac:dyDescent="0.35">
      <c r="A56">
        <v>2018</v>
      </c>
      <c r="B56" t="s">
        <v>45</v>
      </c>
      <c r="C56">
        <v>84899</v>
      </c>
    </row>
    <row r="57" spans="1:3" x14ac:dyDescent="0.35">
      <c r="A57">
        <v>2018</v>
      </c>
      <c r="B57" t="s">
        <v>46</v>
      </c>
      <c r="C57">
        <v>57178</v>
      </c>
    </row>
    <row r="58" spans="1:3" x14ac:dyDescent="0.35">
      <c r="A58">
        <v>2018</v>
      </c>
      <c r="B58" t="s">
        <v>47</v>
      </c>
      <c r="C58">
        <v>9074</v>
      </c>
    </row>
    <row r="59" spans="1:3" x14ac:dyDescent="0.35">
      <c r="A59">
        <v>2018</v>
      </c>
      <c r="B59" t="s">
        <v>48</v>
      </c>
      <c r="C59">
        <v>64443</v>
      </c>
    </row>
    <row r="60" spans="1:3" x14ac:dyDescent="0.35">
      <c r="A60">
        <v>2018</v>
      </c>
      <c r="B60" t="s">
        <v>49</v>
      </c>
      <c r="C60">
        <v>162</v>
      </c>
    </row>
    <row r="61" spans="1:3" x14ac:dyDescent="0.35">
      <c r="A61">
        <v>2018</v>
      </c>
      <c r="B61" t="s">
        <v>50</v>
      </c>
      <c r="C61">
        <v>378</v>
      </c>
    </row>
    <row r="62" spans="1:3" x14ac:dyDescent="0.35">
      <c r="A62">
        <v>2018</v>
      </c>
      <c r="B62" t="s">
        <v>51</v>
      </c>
      <c r="C62">
        <v>84491</v>
      </c>
    </row>
    <row r="63" spans="1:3" x14ac:dyDescent="0.35">
      <c r="A63">
        <v>2018</v>
      </c>
      <c r="B63" t="s">
        <v>12</v>
      </c>
      <c r="C63">
        <v>1174346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57917-6808-451E-86B4-62016725B2F4}">
  <dimension ref="A1:C72"/>
  <sheetViews>
    <sheetView topLeftCell="A25" workbookViewId="0">
      <selection activeCell="C62" sqref="C62"/>
    </sheetView>
  </sheetViews>
  <sheetFormatPr baseColWidth="10" defaultRowHeight="14.5" x14ac:dyDescent="0.35"/>
  <cols>
    <col min="1" max="1" width="10.90625" style="9"/>
    <col min="2" max="2" width="84.6328125" style="9" customWidth="1"/>
    <col min="3" max="16384" width="10.90625" style="9"/>
  </cols>
  <sheetData>
    <row r="1" spans="1:3" x14ac:dyDescent="0.35">
      <c r="A1" s="9" t="s">
        <v>0</v>
      </c>
      <c r="B1" s="9" t="s">
        <v>2</v>
      </c>
      <c r="C1" s="9" t="s">
        <v>52</v>
      </c>
    </row>
    <row r="2" spans="1:3" x14ac:dyDescent="0.35">
      <c r="A2" s="9">
        <v>2006</v>
      </c>
      <c r="B2" s="9" t="s">
        <v>3</v>
      </c>
      <c r="C2" s="9">
        <v>899180</v>
      </c>
    </row>
    <row r="3" spans="1:3" x14ac:dyDescent="0.35">
      <c r="A3" s="9">
        <v>2006</v>
      </c>
      <c r="B3" s="9" t="s">
        <v>4</v>
      </c>
      <c r="C3" s="9">
        <v>96070</v>
      </c>
    </row>
    <row r="4" spans="1:3" x14ac:dyDescent="0.35">
      <c r="A4" s="9">
        <v>2006</v>
      </c>
      <c r="B4" s="9" t="s">
        <v>5</v>
      </c>
      <c r="C4" s="9">
        <v>812880</v>
      </c>
    </row>
    <row r="5" spans="1:3" x14ac:dyDescent="0.35">
      <c r="A5" s="9">
        <v>2006</v>
      </c>
      <c r="B5" s="9" t="s">
        <v>6</v>
      </c>
      <c r="C5" s="9">
        <v>25370</v>
      </c>
    </row>
    <row r="6" spans="1:3" x14ac:dyDescent="0.35">
      <c r="A6" s="9">
        <v>2006</v>
      </c>
      <c r="B6" s="9" t="s">
        <v>7</v>
      </c>
      <c r="C6" s="9">
        <v>517180</v>
      </c>
    </row>
    <row r="7" spans="1:3" x14ac:dyDescent="0.35">
      <c r="A7" s="9">
        <v>2006</v>
      </c>
      <c r="B7" s="9" t="s">
        <v>8</v>
      </c>
      <c r="C7" s="9">
        <v>1234530</v>
      </c>
    </row>
    <row r="8" spans="1:3" x14ac:dyDescent="0.35">
      <c r="A8" s="9">
        <v>2006</v>
      </c>
      <c r="B8" s="9" t="s">
        <v>9</v>
      </c>
      <c r="C8" s="9">
        <v>509590</v>
      </c>
    </row>
    <row r="9" spans="1:3" x14ac:dyDescent="0.35">
      <c r="A9" s="9">
        <v>2006</v>
      </c>
      <c r="B9" s="9" t="s">
        <v>10</v>
      </c>
      <c r="C9" s="9">
        <v>553110</v>
      </c>
    </row>
    <row r="10" spans="1:3" x14ac:dyDescent="0.35">
      <c r="A10" s="9">
        <v>2006</v>
      </c>
      <c r="B10" s="9" t="s">
        <v>11</v>
      </c>
      <c r="C10" s="9">
        <v>1660140</v>
      </c>
    </row>
    <row r="11" spans="1:3" x14ac:dyDescent="0.35">
      <c r="A11" s="9">
        <v>2006</v>
      </c>
      <c r="B11" s="9" t="s">
        <v>12</v>
      </c>
      <c r="C11" s="9">
        <v>6308410</v>
      </c>
    </row>
    <row r="12" spans="1:3" x14ac:dyDescent="0.35">
      <c r="A12" s="9">
        <v>2010</v>
      </c>
      <c r="B12" s="9" t="s">
        <v>13</v>
      </c>
      <c r="C12" s="8">
        <f>510392+179494</f>
        <v>689886</v>
      </c>
    </row>
    <row r="13" spans="1:3" x14ac:dyDescent="0.35">
      <c r="A13" s="9">
        <v>2010</v>
      </c>
      <c r="B13" s="9" t="s">
        <v>14</v>
      </c>
      <c r="C13" s="8">
        <f>14180+25097</f>
        <v>39277</v>
      </c>
    </row>
    <row r="14" spans="1:3" x14ac:dyDescent="0.35">
      <c r="A14" s="9">
        <v>2010</v>
      </c>
      <c r="B14" s="9" t="s">
        <v>15</v>
      </c>
      <c r="C14" s="8">
        <f>5376+197865</f>
        <v>203241</v>
      </c>
    </row>
    <row r="15" spans="1:3" x14ac:dyDescent="0.35">
      <c r="A15" s="9">
        <v>2010</v>
      </c>
      <c r="B15" s="9" t="s">
        <v>16</v>
      </c>
      <c r="C15" s="9">
        <f>162466+648007</f>
        <v>810473</v>
      </c>
    </row>
    <row r="16" spans="1:3" x14ac:dyDescent="0.35">
      <c r="A16" s="9">
        <v>2010</v>
      </c>
      <c r="B16" s="9" t="s">
        <v>18</v>
      </c>
      <c r="C16" s="9">
        <f>64548+157</f>
        <v>64705</v>
      </c>
    </row>
    <row r="17" spans="1:3" x14ac:dyDescent="0.35">
      <c r="A17" s="9">
        <v>2010</v>
      </c>
      <c r="B17" s="9" t="s">
        <v>17</v>
      </c>
      <c r="C17" s="9">
        <f>147156+411579</f>
        <v>558735</v>
      </c>
    </row>
    <row r="18" spans="1:3" x14ac:dyDescent="0.35">
      <c r="A18" s="9">
        <v>2010</v>
      </c>
      <c r="B18" s="9" t="s">
        <v>19</v>
      </c>
      <c r="C18" s="9">
        <f>499538+929453</f>
        <v>1428991</v>
      </c>
    </row>
    <row r="19" spans="1:3" x14ac:dyDescent="0.35">
      <c r="A19" s="9">
        <v>2010</v>
      </c>
      <c r="B19" s="9" t="s">
        <v>20</v>
      </c>
      <c r="C19" s="9">
        <f>26240+205497</f>
        <v>231737</v>
      </c>
    </row>
    <row r="20" spans="1:3" x14ac:dyDescent="0.35">
      <c r="A20" s="9">
        <v>2010</v>
      </c>
      <c r="B20" s="9" t="s">
        <v>21</v>
      </c>
      <c r="C20" s="9">
        <f>128892+386001</f>
        <v>514893</v>
      </c>
    </row>
    <row r="21" spans="1:3" x14ac:dyDescent="0.35">
      <c r="A21" s="9">
        <v>2010</v>
      </c>
      <c r="B21" s="9" t="s">
        <v>22</v>
      </c>
      <c r="C21" s="9">
        <f>2535+120119</f>
        <v>122654</v>
      </c>
    </row>
    <row r="22" spans="1:3" x14ac:dyDescent="0.35">
      <c r="A22" s="9">
        <v>2010</v>
      </c>
      <c r="B22" s="9" t="s">
        <v>23</v>
      </c>
      <c r="C22" s="9">
        <f>101838+332252</f>
        <v>434090</v>
      </c>
    </row>
    <row r="23" spans="1:3" x14ac:dyDescent="0.35">
      <c r="A23" s="9">
        <v>2010</v>
      </c>
      <c r="B23" s="9" t="s">
        <v>24</v>
      </c>
      <c r="C23" s="9">
        <f>425+68404</f>
        <v>68829</v>
      </c>
    </row>
    <row r="24" spans="1:3" x14ac:dyDescent="0.35">
      <c r="A24" s="9">
        <v>2010</v>
      </c>
      <c r="B24" s="9" t="s">
        <v>25</v>
      </c>
      <c r="C24" s="9">
        <f>16204+305338</f>
        <v>321542</v>
      </c>
    </row>
    <row r="25" spans="1:3" x14ac:dyDescent="0.35">
      <c r="A25" s="9">
        <v>2010</v>
      </c>
      <c r="B25" s="9" t="s">
        <v>26</v>
      </c>
      <c r="C25" s="9">
        <f>11799+147943</f>
        <v>159742</v>
      </c>
    </row>
    <row r="26" spans="1:3" x14ac:dyDescent="0.35">
      <c r="A26" s="9">
        <v>2010</v>
      </c>
      <c r="B26" s="9" t="s">
        <v>27</v>
      </c>
      <c r="C26" s="9">
        <f>99685+124684</f>
        <v>224369</v>
      </c>
    </row>
    <row r="27" spans="1:3" x14ac:dyDescent="0.35">
      <c r="A27" s="9">
        <v>2010</v>
      </c>
      <c r="B27" s="9" t="s">
        <v>28</v>
      </c>
      <c r="C27" s="9">
        <f>90338+42806+273504+68693</f>
        <v>475341</v>
      </c>
    </row>
    <row r="28" spans="1:3" x14ac:dyDescent="0.35">
      <c r="A28" s="9">
        <v>2010</v>
      </c>
      <c r="B28" s="9" t="s">
        <v>29</v>
      </c>
      <c r="C28" s="9">
        <f>2957</f>
        <v>2957</v>
      </c>
    </row>
    <row r="29" spans="1:3" x14ac:dyDescent="0.35">
      <c r="A29" s="9">
        <v>2010</v>
      </c>
      <c r="B29" s="9" t="s">
        <v>30</v>
      </c>
      <c r="C29" s="9">
        <v>0</v>
      </c>
    </row>
    <row r="30" spans="1:3" x14ac:dyDescent="0.35">
      <c r="A30" s="9">
        <v>2010</v>
      </c>
      <c r="B30" s="9" t="s">
        <v>12</v>
      </c>
      <c r="C30" s="8">
        <f>SUM(C12:C28)</f>
        <v>6351462</v>
      </c>
    </row>
    <row r="31" spans="1:3" x14ac:dyDescent="0.35">
      <c r="A31" s="9">
        <v>2014</v>
      </c>
      <c r="B31" s="9" t="s">
        <v>13</v>
      </c>
      <c r="C31" s="8">
        <f>178162+451687</f>
        <v>629849</v>
      </c>
    </row>
    <row r="32" spans="1:3" x14ac:dyDescent="0.35">
      <c r="A32" s="9">
        <v>2014</v>
      </c>
      <c r="B32" s="9" t="s">
        <v>14</v>
      </c>
      <c r="C32" s="8">
        <f>20327+26218</f>
        <v>46545</v>
      </c>
    </row>
    <row r="33" spans="1:3" x14ac:dyDescent="0.35">
      <c r="A33" s="9">
        <v>2014</v>
      </c>
      <c r="B33" s="9" t="s">
        <v>15</v>
      </c>
      <c r="C33" s="8">
        <f>3833+228456</f>
        <v>232289</v>
      </c>
    </row>
    <row r="34" spans="1:3" x14ac:dyDescent="0.35">
      <c r="A34" s="9">
        <v>2014</v>
      </c>
      <c r="B34" s="9" t="s">
        <v>16</v>
      </c>
      <c r="C34" s="8">
        <f>194078+645399</f>
        <v>839477</v>
      </c>
    </row>
    <row r="35" spans="1:3" x14ac:dyDescent="0.35">
      <c r="A35" s="9">
        <v>2014</v>
      </c>
      <c r="B35" s="9" t="s">
        <v>18</v>
      </c>
      <c r="C35" s="8">
        <f>107+72137</f>
        <v>72244</v>
      </c>
    </row>
    <row r="36" spans="1:3" x14ac:dyDescent="0.35">
      <c r="A36" s="9">
        <v>2014</v>
      </c>
      <c r="B36" s="9" t="s">
        <v>17</v>
      </c>
      <c r="C36" s="9">
        <f>148649+476938</f>
        <v>625587</v>
      </c>
    </row>
    <row r="37" spans="1:3" x14ac:dyDescent="0.35">
      <c r="A37" s="9">
        <v>2014</v>
      </c>
      <c r="B37" s="9" t="s">
        <v>19</v>
      </c>
      <c r="C37" s="8">
        <f>517689+994171</f>
        <v>1511860</v>
      </c>
    </row>
    <row r="38" spans="1:3" x14ac:dyDescent="0.35">
      <c r="A38" s="9">
        <v>2014</v>
      </c>
      <c r="B38" s="9" t="s">
        <v>20</v>
      </c>
      <c r="C38" s="8">
        <f>44235+228150</f>
        <v>272385</v>
      </c>
    </row>
    <row r="39" spans="1:3" x14ac:dyDescent="0.35">
      <c r="A39" s="9">
        <v>2014</v>
      </c>
      <c r="B39" s="9" t="s">
        <v>21</v>
      </c>
      <c r="C39" s="8">
        <f>138953+418045</f>
        <v>556998</v>
      </c>
    </row>
    <row r="40" spans="1:3" x14ac:dyDescent="0.35">
      <c r="A40" s="9">
        <v>2014</v>
      </c>
      <c r="B40" s="9" t="s">
        <v>22</v>
      </c>
      <c r="C40" s="8">
        <f>7237+164179</f>
        <v>171416</v>
      </c>
    </row>
    <row r="41" spans="1:3" x14ac:dyDescent="0.35">
      <c r="A41" s="9">
        <v>2014</v>
      </c>
      <c r="B41" s="9" t="s">
        <v>23</v>
      </c>
      <c r="C41" s="8">
        <f>119205+374362</f>
        <v>493567</v>
      </c>
    </row>
    <row r="42" spans="1:3" x14ac:dyDescent="0.35">
      <c r="A42" s="9">
        <v>2014</v>
      </c>
      <c r="B42" s="9" t="s">
        <v>24</v>
      </c>
      <c r="C42" s="8">
        <f>899+71512</f>
        <v>72411</v>
      </c>
    </row>
    <row r="43" spans="1:3" x14ac:dyDescent="0.35">
      <c r="A43" s="9">
        <v>2014</v>
      </c>
      <c r="B43" s="9" t="s">
        <v>25</v>
      </c>
      <c r="C43" s="8">
        <f>17416+409150</f>
        <v>426566</v>
      </c>
    </row>
    <row r="44" spans="1:3" x14ac:dyDescent="0.35">
      <c r="A44" s="9">
        <v>2014</v>
      </c>
      <c r="B44" s="9" t="s">
        <v>26</v>
      </c>
      <c r="C44" s="8">
        <f>31277+171269</f>
        <v>202546</v>
      </c>
    </row>
    <row r="45" spans="1:3" x14ac:dyDescent="0.35">
      <c r="A45" s="9">
        <v>2014</v>
      </c>
      <c r="B45" s="9" t="s">
        <v>27</v>
      </c>
      <c r="C45" s="8">
        <f>89552+156984</f>
        <v>246536</v>
      </c>
    </row>
    <row r="46" spans="1:3" x14ac:dyDescent="0.35">
      <c r="A46" s="9">
        <v>2014</v>
      </c>
      <c r="B46" s="9" t="s">
        <v>28</v>
      </c>
      <c r="C46" s="8">
        <f>82327+71928+264584+56747</f>
        <v>475586</v>
      </c>
    </row>
    <row r="47" spans="1:3" x14ac:dyDescent="0.35">
      <c r="A47" s="9">
        <v>2014</v>
      </c>
      <c r="B47" s="9" t="s">
        <v>29</v>
      </c>
      <c r="C47" s="8">
        <v>1034</v>
      </c>
    </row>
    <row r="48" spans="1:3" x14ac:dyDescent="0.35">
      <c r="A48" s="9">
        <v>2014</v>
      </c>
      <c r="B48" s="9" t="s">
        <v>30</v>
      </c>
      <c r="C48" s="8">
        <v>0</v>
      </c>
    </row>
    <row r="49" spans="1:3" x14ac:dyDescent="0.35">
      <c r="A49" s="9">
        <v>2014</v>
      </c>
      <c r="B49" s="9" t="s">
        <v>12</v>
      </c>
      <c r="C49" s="8">
        <f>SUM(C31:C48)</f>
        <v>6876896</v>
      </c>
    </row>
    <row r="50" spans="1:3" x14ac:dyDescent="0.35">
      <c r="A50" s="9">
        <v>2018</v>
      </c>
      <c r="B50" s="9" t="s">
        <v>31</v>
      </c>
      <c r="C50" s="8">
        <f>181101+497291</f>
        <v>678392</v>
      </c>
    </row>
    <row r="51" spans="1:3" x14ac:dyDescent="0.35">
      <c r="A51" s="9">
        <v>2018</v>
      </c>
      <c r="B51" s="9" t="s">
        <v>32</v>
      </c>
      <c r="C51" s="8">
        <f>2406+190652</f>
        <v>193058</v>
      </c>
    </row>
    <row r="52" spans="1:3" x14ac:dyDescent="0.35">
      <c r="A52" s="9">
        <v>2018</v>
      </c>
      <c r="B52" s="9" t="s">
        <v>33</v>
      </c>
      <c r="C52" s="8">
        <f>177096+645164</f>
        <v>822260</v>
      </c>
    </row>
    <row r="53" spans="1:3" x14ac:dyDescent="0.35">
      <c r="A53" s="9">
        <v>2018</v>
      </c>
      <c r="B53" s="9" t="s">
        <v>34</v>
      </c>
      <c r="C53" s="8">
        <f>39+46983</f>
        <v>47022</v>
      </c>
    </row>
    <row r="54" spans="1:3" x14ac:dyDescent="0.35">
      <c r="A54" s="9">
        <v>2018</v>
      </c>
      <c r="B54" s="9" t="s">
        <v>35</v>
      </c>
      <c r="C54" s="8">
        <f>6401+38676</f>
        <v>45077</v>
      </c>
    </row>
    <row r="55" spans="1:3" x14ac:dyDescent="0.35">
      <c r="A55" s="9">
        <v>2018</v>
      </c>
      <c r="B55" s="9" t="s">
        <v>17</v>
      </c>
      <c r="C55" s="8">
        <f>190659+516575</f>
        <v>707234</v>
      </c>
    </row>
    <row r="56" spans="1:3" x14ac:dyDescent="0.35">
      <c r="A56" s="9">
        <v>2018</v>
      </c>
      <c r="B56" s="9" t="s">
        <v>36</v>
      </c>
      <c r="C56" s="9">
        <f>519894+1009914</f>
        <v>1529808</v>
      </c>
    </row>
    <row r="57" spans="1:3" x14ac:dyDescent="0.35">
      <c r="A57" s="9">
        <v>2018</v>
      </c>
      <c r="B57" s="9" t="s">
        <v>37</v>
      </c>
      <c r="C57" s="8">
        <f>159825+396417</f>
        <v>556242</v>
      </c>
    </row>
    <row r="58" spans="1:3" x14ac:dyDescent="0.35">
      <c r="A58" s="9">
        <v>2018</v>
      </c>
      <c r="B58" s="9" t="s">
        <v>38</v>
      </c>
      <c r="C58" s="8">
        <f>87692+302996</f>
        <v>390688</v>
      </c>
    </row>
    <row r="59" spans="1:3" x14ac:dyDescent="0.35">
      <c r="A59" s="9">
        <v>2018</v>
      </c>
      <c r="B59" s="9" t="s">
        <v>39</v>
      </c>
      <c r="C59" s="8">
        <f>15966+151755</f>
        <v>167721</v>
      </c>
    </row>
    <row r="60" spans="1:3" x14ac:dyDescent="0.35">
      <c r="A60" s="9">
        <v>2018</v>
      </c>
      <c r="B60" s="9" t="s">
        <v>40</v>
      </c>
      <c r="C60" s="8">
        <f>4469+150141</f>
        <v>154610</v>
      </c>
    </row>
    <row r="61" spans="1:3" x14ac:dyDescent="0.35">
      <c r="A61" s="9">
        <v>2018</v>
      </c>
      <c r="B61" s="9" t="s">
        <v>41</v>
      </c>
      <c r="C61" s="8">
        <f>11573+67089</f>
        <v>78662</v>
      </c>
    </row>
    <row r="62" spans="1:3" x14ac:dyDescent="0.35">
      <c r="A62" s="9">
        <v>2018</v>
      </c>
      <c r="B62" s="9" t="s">
        <v>42</v>
      </c>
      <c r="C62" s="8">
        <f>92207+147255</f>
        <v>239462</v>
      </c>
    </row>
    <row r="63" spans="1:3" x14ac:dyDescent="0.35">
      <c r="A63" s="9">
        <v>2018</v>
      </c>
      <c r="B63" s="9" t="s">
        <v>43</v>
      </c>
      <c r="C63" s="8">
        <f>94317+124299</f>
        <v>218616</v>
      </c>
    </row>
    <row r="64" spans="1:3" x14ac:dyDescent="0.35">
      <c r="A64" s="9">
        <v>2018</v>
      </c>
      <c r="B64" s="9" t="s">
        <v>44</v>
      </c>
      <c r="C64" s="8">
        <f>51646</f>
        <v>51646</v>
      </c>
    </row>
    <row r="65" spans="1:3" x14ac:dyDescent="0.35">
      <c r="A65" s="9">
        <v>2018</v>
      </c>
      <c r="B65" s="9" t="s">
        <v>45</v>
      </c>
      <c r="C65" s="8">
        <f>29866+422716</f>
        <v>452582</v>
      </c>
    </row>
    <row r="66" spans="1:3" x14ac:dyDescent="0.35">
      <c r="A66" s="9">
        <v>2018</v>
      </c>
      <c r="B66" s="9" t="s">
        <v>46</v>
      </c>
      <c r="C66" s="8">
        <f>65951+206704</f>
        <v>272655</v>
      </c>
    </row>
    <row r="67" spans="1:3" x14ac:dyDescent="0.35">
      <c r="A67" s="9">
        <v>2018</v>
      </c>
      <c r="B67" s="9" t="s">
        <v>47</v>
      </c>
      <c r="C67" s="8">
        <f>41340+68145</f>
        <v>109485</v>
      </c>
    </row>
    <row r="68" spans="1:3" x14ac:dyDescent="0.35">
      <c r="A68" s="9">
        <v>2018</v>
      </c>
      <c r="B68" s="9" t="s">
        <v>48</v>
      </c>
      <c r="C68" s="8">
        <f>124750+134945</f>
        <v>259695</v>
      </c>
    </row>
    <row r="69" spans="1:3" x14ac:dyDescent="0.35">
      <c r="A69" s="9">
        <v>2018</v>
      </c>
      <c r="B69" s="9" t="s">
        <v>49</v>
      </c>
      <c r="C69" s="9">
        <f>921+35892+249772+71575</f>
        <v>358160</v>
      </c>
    </row>
    <row r="70" spans="1:3" x14ac:dyDescent="0.35">
      <c r="A70" s="9">
        <v>2018</v>
      </c>
      <c r="B70" s="9" t="s">
        <v>50</v>
      </c>
      <c r="C70" s="9">
        <v>1111</v>
      </c>
    </row>
    <row r="71" spans="1:3" x14ac:dyDescent="0.35">
      <c r="A71" s="9">
        <v>2018</v>
      </c>
      <c r="B71" s="9" t="s">
        <v>51</v>
      </c>
      <c r="C71" s="9">
        <v>0</v>
      </c>
    </row>
    <row r="72" spans="1:3" x14ac:dyDescent="0.35">
      <c r="A72" s="9">
        <v>2018</v>
      </c>
      <c r="B72" s="9" t="s">
        <v>12</v>
      </c>
      <c r="C72" s="8">
        <f>SUM(C50:C71)</f>
        <v>7334186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46C0-0940-4A3E-826F-F1C873FF6CE4}">
  <dimension ref="A1:F1048576"/>
  <sheetViews>
    <sheetView workbookViewId="0">
      <selection activeCell="F23" sqref="F23"/>
    </sheetView>
  </sheetViews>
  <sheetFormatPr baseColWidth="10" defaultRowHeight="14.5" x14ac:dyDescent="0.35"/>
  <sheetData>
    <row r="1" spans="1:6" x14ac:dyDescent="0.35">
      <c r="A1" t="s">
        <v>53</v>
      </c>
      <c r="B1" t="s">
        <v>66</v>
      </c>
      <c r="C1" t="s">
        <v>54</v>
      </c>
      <c r="D1" t="s">
        <v>63</v>
      </c>
      <c r="E1" t="s">
        <v>55</v>
      </c>
      <c r="F1" t="s">
        <v>63</v>
      </c>
    </row>
    <row r="2" spans="1:6" x14ac:dyDescent="0.35">
      <c r="A2" t="s">
        <v>3</v>
      </c>
      <c r="B2" s="2" t="s">
        <v>31</v>
      </c>
      <c r="C2" t="s">
        <v>13</v>
      </c>
      <c r="D2" s="2" t="s">
        <v>31</v>
      </c>
      <c r="E2" t="s">
        <v>31</v>
      </c>
      <c r="F2" s="2" t="s">
        <v>31</v>
      </c>
    </row>
    <row r="3" spans="1:6" x14ac:dyDescent="0.35">
      <c r="A3" t="s">
        <v>4</v>
      </c>
      <c r="B3" t="s">
        <v>4</v>
      </c>
      <c r="C3" t="s">
        <v>14</v>
      </c>
      <c r="D3" s="2" t="s">
        <v>31</v>
      </c>
      <c r="E3" t="s">
        <v>32</v>
      </c>
      <c r="F3" t="s">
        <v>4</v>
      </c>
    </row>
    <row r="4" spans="1:6" x14ac:dyDescent="0.35">
      <c r="A4" t="s">
        <v>5</v>
      </c>
      <c r="B4" t="s">
        <v>33</v>
      </c>
      <c r="C4" t="s">
        <v>15</v>
      </c>
      <c r="D4" t="s">
        <v>4</v>
      </c>
      <c r="E4" t="s">
        <v>33</v>
      </c>
      <c r="F4" t="s">
        <v>33</v>
      </c>
    </row>
    <row r="5" spans="1:6" x14ac:dyDescent="0.35">
      <c r="A5" t="s">
        <v>6</v>
      </c>
      <c r="B5" s="6" t="s">
        <v>57</v>
      </c>
      <c r="C5" t="s">
        <v>16</v>
      </c>
      <c r="D5" t="s">
        <v>33</v>
      </c>
      <c r="E5" t="s">
        <v>34</v>
      </c>
      <c r="F5" s="6" t="s">
        <v>57</v>
      </c>
    </row>
    <row r="6" spans="1:6" x14ac:dyDescent="0.35">
      <c r="A6" t="s">
        <v>7</v>
      </c>
      <c r="B6" t="s">
        <v>58</v>
      </c>
      <c r="C6" t="s">
        <v>18</v>
      </c>
      <c r="D6" s="6" t="s">
        <v>57</v>
      </c>
      <c r="E6" t="s">
        <v>35</v>
      </c>
      <c r="F6" s="6" t="s">
        <v>57</v>
      </c>
    </row>
    <row r="7" spans="1:6" x14ac:dyDescent="0.35">
      <c r="A7" t="s">
        <v>8</v>
      </c>
      <c r="B7" s="4" t="s">
        <v>59</v>
      </c>
      <c r="C7" t="s">
        <v>17</v>
      </c>
      <c r="D7" t="s">
        <v>58</v>
      </c>
      <c r="E7" t="s">
        <v>17</v>
      </c>
      <c r="F7" t="s">
        <v>58</v>
      </c>
    </row>
    <row r="8" spans="1:6" x14ac:dyDescent="0.35">
      <c r="A8" t="s">
        <v>9</v>
      </c>
      <c r="B8" s="7" t="s">
        <v>9</v>
      </c>
      <c r="C8" t="s">
        <v>19</v>
      </c>
      <c r="D8" s="4" t="s">
        <v>59</v>
      </c>
      <c r="E8" t="s">
        <v>36</v>
      </c>
      <c r="F8" s="4" t="s">
        <v>59</v>
      </c>
    </row>
    <row r="9" spans="1:6" x14ac:dyDescent="0.35">
      <c r="A9" t="s">
        <v>10</v>
      </c>
      <c r="B9" s="3" t="s">
        <v>62</v>
      </c>
      <c r="C9" t="s">
        <v>20</v>
      </c>
      <c r="D9" s="4" t="s">
        <v>59</v>
      </c>
      <c r="E9" t="s">
        <v>37</v>
      </c>
      <c r="F9" s="7" t="s">
        <v>9</v>
      </c>
    </row>
    <row r="10" spans="1:6" x14ac:dyDescent="0.35">
      <c r="A10" t="s">
        <v>11</v>
      </c>
      <c r="B10" s="5" t="s">
        <v>65</v>
      </c>
      <c r="C10" t="s">
        <v>21</v>
      </c>
      <c r="D10" s="7" t="s">
        <v>9</v>
      </c>
      <c r="E10" t="s">
        <v>38</v>
      </c>
      <c r="F10" s="4" t="s">
        <v>59</v>
      </c>
    </row>
    <row r="11" spans="1:6" x14ac:dyDescent="0.35">
      <c r="C11" t="s">
        <v>22</v>
      </c>
      <c r="D11" s="3" t="s">
        <v>62</v>
      </c>
      <c r="E11" t="s">
        <v>39</v>
      </c>
      <c r="F11" s="7" t="s">
        <v>9</v>
      </c>
    </row>
    <row r="12" spans="1:6" x14ac:dyDescent="0.35">
      <c r="C12" t="s">
        <v>23</v>
      </c>
      <c r="D12" s="3" t="s">
        <v>62</v>
      </c>
      <c r="E12" t="s">
        <v>40</v>
      </c>
      <c r="F12" s="3" t="s">
        <v>62</v>
      </c>
    </row>
    <row r="13" spans="1:6" x14ac:dyDescent="0.35">
      <c r="C13" t="s">
        <v>24</v>
      </c>
      <c r="D13" s="5" t="s">
        <v>65</v>
      </c>
      <c r="E13" t="s">
        <v>41</v>
      </c>
      <c r="F13" s="3" t="s">
        <v>62</v>
      </c>
    </row>
    <row r="14" spans="1:6" x14ac:dyDescent="0.35">
      <c r="C14" t="s">
        <v>25</v>
      </c>
      <c r="D14" s="5" t="s">
        <v>65</v>
      </c>
      <c r="E14" t="s">
        <v>42</v>
      </c>
      <c r="F14" s="5" t="s">
        <v>65</v>
      </c>
    </row>
    <row r="15" spans="1:6" x14ac:dyDescent="0.35">
      <c r="C15" t="s">
        <v>26</v>
      </c>
      <c r="D15" s="5" t="s">
        <v>65</v>
      </c>
      <c r="E15" t="s">
        <v>43</v>
      </c>
      <c r="F15" s="5" t="s">
        <v>65</v>
      </c>
    </row>
    <row r="16" spans="1:6" x14ac:dyDescent="0.35">
      <c r="C16" t="s">
        <v>27</v>
      </c>
      <c r="D16" s="5" t="s">
        <v>65</v>
      </c>
      <c r="E16" t="s">
        <v>44</v>
      </c>
      <c r="F16" s="5" t="s">
        <v>65</v>
      </c>
    </row>
    <row r="17" spans="3:6" x14ac:dyDescent="0.35">
      <c r="C17" t="s">
        <v>28</v>
      </c>
      <c r="D17" s="5" t="s">
        <v>65</v>
      </c>
      <c r="E17" t="s">
        <v>45</v>
      </c>
      <c r="F17" s="5" t="s">
        <v>65</v>
      </c>
    </row>
    <row r="18" spans="3:6" x14ac:dyDescent="0.35">
      <c r="C18" t="s">
        <v>29</v>
      </c>
      <c r="D18" s="5" t="s">
        <v>65</v>
      </c>
      <c r="E18" t="s">
        <v>46</v>
      </c>
      <c r="F18" s="5" t="s">
        <v>65</v>
      </c>
    </row>
    <row r="19" spans="3:6" x14ac:dyDescent="0.35">
      <c r="C19" t="s">
        <v>30</v>
      </c>
      <c r="D19" s="5" t="s">
        <v>65</v>
      </c>
      <c r="E19" t="s">
        <v>47</v>
      </c>
      <c r="F19" s="5" t="s">
        <v>65</v>
      </c>
    </row>
    <row r="20" spans="3:6" x14ac:dyDescent="0.35">
      <c r="E20" t="s">
        <v>48</v>
      </c>
      <c r="F20" s="5" t="s">
        <v>65</v>
      </c>
    </row>
    <row r="21" spans="3:6" x14ac:dyDescent="0.35">
      <c r="E21" t="s">
        <v>49</v>
      </c>
      <c r="F21" s="5" t="s">
        <v>65</v>
      </c>
    </row>
    <row r="22" spans="3:6" x14ac:dyDescent="0.35">
      <c r="E22" t="s">
        <v>50</v>
      </c>
      <c r="F22" s="5" t="s">
        <v>65</v>
      </c>
    </row>
    <row r="23" spans="3:6" x14ac:dyDescent="0.35">
      <c r="E23" t="s">
        <v>51</v>
      </c>
      <c r="F23" s="5" t="s">
        <v>65</v>
      </c>
    </row>
    <row r="1048576" spans="4:4" x14ac:dyDescent="0.35">
      <c r="D1048576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3F386-BF4D-47CA-ACE1-62A7E655867E}">
  <dimension ref="A1:C19"/>
  <sheetViews>
    <sheetView workbookViewId="0">
      <selection activeCell="C2" sqref="C2:C10"/>
    </sheetView>
  </sheetViews>
  <sheetFormatPr baseColWidth="10" defaultRowHeight="14.5" x14ac:dyDescent="0.35"/>
  <sheetData>
    <row r="1" spans="1:3" x14ac:dyDescent="0.35">
      <c r="A1" t="s">
        <v>53</v>
      </c>
      <c r="B1" t="s">
        <v>54</v>
      </c>
      <c r="C1" t="s">
        <v>56</v>
      </c>
    </row>
    <row r="2" spans="1:3" x14ac:dyDescent="0.35">
      <c r="A2" s="2" t="s">
        <v>3</v>
      </c>
      <c r="B2" s="2" t="s">
        <v>13</v>
      </c>
      <c r="C2" s="2" t="s">
        <v>31</v>
      </c>
    </row>
    <row r="3" spans="1:3" x14ac:dyDescent="0.35">
      <c r="A3" t="s">
        <v>4</v>
      </c>
      <c r="B3" s="2" t="s">
        <v>14</v>
      </c>
      <c r="C3" t="s">
        <v>4</v>
      </c>
    </row>
    <row r="4" spans="1:3" x14ac:dyDescent="0.35">
      <c r="A4" t="s">
        <v>5</v>
      </c>
      <c r="B4" t="s">
        <v>15</v>
      </c>
      <c r="C4" t="s">
        <v>33</v>
      </c>
    </row>
    <row r="5" spans="1:3" x14ac:dyDescent="0.35">
      <c r="A5" t="s">
        <v>6</v>
      </c>
      <c r="B5" t="s">
        <v>16</v>
      </c>
      <c r="C5" t="s">
        <v>57</v>
      </c>
    </row>
    <row r="6" spans="1:3" x14ac:dyDescent="0.35">
      <c r="A6" t="s">
        <v>7</v>
      </c>
      <c r="B6" t="s">
        <v>18</v>
      </c>
      <c r="C6" t="s">
        <v>58</v>
      </c>
    </row>
    <row r="7" spans="1:3" x14ac:dyDescent="0.35">
      <c r="A7" s="4" t="s">
        <v>8</v>
      </c>
      <c r="B7" t="s">
        <v>17</v>
      </c>
      <c r="C7" s="4" t="s">
        <v>59</v>
      </c>
    </row>
    <row r="8" spans="1:3" x14ac:dyDescent="0.35">
      <c r="A8" t="s">
        <v>9</v>
      </c>
      <c r="B8" s="4" t="s">
        <v>19</v>
      </c>
      <c r="C8" t="s">
        <v>9</v>
      </c>
    </row>
    <row r="9" spans="1:3" x14ac:dyDescent="0.35">
      <c r="A9" s="3" t="s">
        <v>10</v>
      </c>
      <c r="B9" s="4" t="s">
        <v>20</v>
      </c>
      <c r="C9" s="3" t="s">
        <v>62</v>
      </c>
    </row>
    <row r="10" spans="1:3" x14ac:dyDescent="0.35">
      <c r="A10" s="5" t="s">
        <v>60</v>
      </c>
      <c r="B10" t="s">
        <v>21</v>
      </c>
      <c r="C10" s="5" t="s">
        <v>61</v>
      </c>
    </row>
    <row r="11" spans="1:3" x14ac:dyDescent="0.35">
      <c r="B11" s="3" t="s">
        <v>22</v>
      </c>
    </row>
    <row r="12" spans="1:3" x14ac:dyDescent="0.35">
      <c r="B12" s="3" t="s">
        <v>23</v>
      </c>
    </row>
    <row r="13" spans="1:3" x14ac:dyDescent="0.35">
      <c r="B13" s="5" t="s">
        <v>24</v>
      </c>
    </row>
    <row r="14" spans="1:3" x14ac:dyDescent="0.35">
      <c r="B14" s="5" t="s">
        <v>25</v>
      </c>
    </row>
    <row r="15" spans="1:3" x14ac:dyDescent="0.35">
      <c r="B15" s="5" t="s">
        <v>26</v>
      </c>
    </row>
    <row r="16" spans="1:3" x14ac:dyDescent="0.35">
      <c r="B16" s="5" t="s">
        <v>27</v>
      </c>
    </row>
    <row r="17" spans="2:2" x14ac:dyDescent="0.35">
      <c r="B17" s="5" t="s">
        <v>28</v>
      </c>
    </row>
    <row r="18" spans="2:2" x14ac:dyDescent="0.35">
      <c r="B18" s="5" t="s">
        <v>29</v>
      </c>
    </row>
    <row r="19" spans="2:2" x14ac:dyDescent="0.35">
      <c r="B19" s="5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EFC91-7EA8-440D-AE39-AA8E6590F664}">
  <dimension ref="A1:B23"/>
  <sheetViews>
    <sheetView workbookViewId="0">
      <selection activeCell="B2" sqref="B2:B23"/>
    </sheetView>
  </sheetViews>
  <sheetFormatPr baseColWidth="10" defaultRowHeight="14.5" x14ac:dyDescent="0.35"/>
  <sheetData>
    <row r="1" spans="1:2" x14ac:dyDescent="0.35">
      <c r="A1" t="s">
        <v>63</v>
      </c>
      <c r="B1" t="s">
        <v>64</v>
      </c>
    </row>
    <row r="2" spans="1:2" x14ac:dyDescent="0.35">
      <c r="A2" s="2" t="s">
        <v>31</v>
      </c>
      <c r="B2" s="2" t="s">
        <v>31</v>
      </c>
    </row>
    <row r="3" spans="1:2" x14ac:dyDescent="0.35">
      <c r="A3" t="s">
        <v>4</v>
      </c>
      <c r="B3" t="s">
        <v>32</v>
      </c>
    </row>
    <row r="4" spans="1:2" x14ac:dyDescent="0.35">
      <c r="A4" t="s">
        <v>33</v>
      </c>
      <c r="B4" t="s">
        <v>33</v>
      </c>
    </row>
    <row r="5" spans="1:2" x14ac:dyDescent="0.35">
      <c r="A5" s="6" t="s">
        <v>57</v>
      </c>
      <c r="B5" s="6" t="s">
        <v>34</v>
      </c>
    </row>
    <row r="6" spans="1:2" x14ac:dyDescent="0.35">
      <c r="A6" t="s">
        <v>58</v>
      </c>
      <c r="B6" s="6" t="s">
        <v>35</v>
      </c>
    </row>
    <row r="7" spans="1:2" x14ac:dyDescent="0.35">
      <c r="A7" s="4" t="s">
        <v>59</v>
      </c>
      <c r="B7" t="s">
        <v>17</v>
      </c>
    </row>
    <row r="8" spans="1:2" x14ac:dyDescent="0.35">
      <c r="A8" s="7" t="s">
        <v>9</v>
      </c>
      <c r="B8" s="4" t="s">
        <v>36</v>
      </c>
    </row>
    <row r="9" spans="1:2" x14ac:dyDescent="0.35">
      <c r="A9" s="3" t="s">
        <v>62</v>
      </c>
      <c r="B9" s="7" t="s">
        <v>37</v>
      </c>
    </row>
    <row r="10" spans="1:2" x14ac:dyDescent="0.35">
      <c r="A10" s="5" t="s">
        <v>65</v>
      </c>
      <c r="B10" s="4" t="s">
        <v>38</v>
      </c>
    </row>
    <row r="11" spans="1:2" x14ac:dyDescent="0.35">
      <c r="B11" s="7" t="s">
        <v>39</v>
      </c>
    </row>
    <row r="12" spans="1:2" x14ac:dyDescent="0.35">
      <c r="B12" s="3" t="s">
        <v>40</v>
      </c>
    </row>
    <row r="13" spans="1:2" x14ac:dyDescent="0.35">
      <c r="B13" s="3" t="s">
        <v>41</v>
      </c>
    </row>
    <row r="14" spans="1:2" x14ac:dyDescent="0.35">
      <c r="B14" s="5" t="s">
        <v>42</v>
      </c>
    </row>
    <row r="15" spans="1:2" x14ac:dyDescent="0.35">
      <c r="B15" s="5" t="s">
        <v>43</v>
      </c>
    </row>
    <row r="16" spans="1:2" x14ac:dyDescent="0.35">
      <c r="B16" s="5" t="s">
        <v>44</v>
      </c>
    </row>
    <row r="17" spans="2:2" x14ac:dyDescent="0.35">
      <c r="B17" s="5" t="s">
        <v>45</v>
      </c>
    </row>
    <row r="18" spans="2:2" x14ac:dyDescent="0.35">
      <c r="B18" s="5" t="s">
        <v>46</v>
      </c>
    </row>
    <row r="19" spans="2:2" x14ac:dyDescent="0.35">
      <c r="B19" s="5" t="s">
        <v>47</v>
      </c>
    </row>
    <row r="20" spans="2:2" x14ac:dyDescent="0.35">
      <c r="B20" s="5" t="s">
        <v>48</v>
      </c>
    </row>
    <row r="21" spans="2:2" x14ac:dyDescent="0.35">
      <c r="B21" s="5" t="s">
        <v>49</v>
      </c>
    </row>
    <row r="22" spans="2:2" x14ac:dyDescent="0.35">
      <c r="B22" s="5" t="s">
        <v>50</v>
      </c>
    </row>
    <row r="23" spans="2:2" x14ac:dyDescent="0.35">
      <c r="B23" s="5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total_sind_original</vt:lpstr>
      <vt:lpstr>ft_original</vt:lpstr>
      <vt:lpstr>resumen armonizacion</vt:lpstr>
      <vt:lpstr>rev2-rev3</vt:lpstr>
      <vt:lpstr>rev2-rev4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Godoy Márquez</dc:creator>
  <cp:lastModifiedBy>Nicolás Godoy Márquez</cp:lastModifiedBy>
  <dcterms:created xsi:type="dcterms:W3CDTF">2015-06-05T18:17:20Z</dcterms:created>
  <dcterms:modified xsi:type="dcterms:W3CDTF">2023-02-19T18:46:38Z</dcterms:modified>
</cp:coreProperties>
</file>