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godoym\OneDrive - Instituto Nacional de Estadisticas\Escritorio\proyecto_sindicalizacion-main\input\data\"/>
    </mc:Choice>
  </mc:AlternateContent>
  <bookViews>
    <workbookView xWindow="28680" yWindow="-2910" windowWidth="38640" windowHeight="21840"/>
  </bookViews>
  <sheets>
    <sheet name="resumen" sheetId="6" r:id="rId1"/>
    <sheet name="total_sind_original" sheetId="1" r:id="rId2"/>
    <sheet name="ft_original" sheetId="2" r:id="rId3"/>
    <sheet name="nsind" sheetId="7" r:id="rId4"/>
    <sheet name="resumen armonizacion" sheetId="3" r:id="rId5"/>
    <sheet name="rev2-rev3" sheetId="4" r:id="rId6"/>
    <sheet name="rev2-rev4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2" i="6"/>
  <c r="E430" i="7"/>
  <c r="E407" i="7"/>
  <c r="E384" i="7"/>
  <c r="E365" i="7"/>
  <c r="E346" i="7"/>
  <c r="E327" i="7"/>
  <c r="E308" i="7"/>
  <c r="E289" i="7"/>
  <c r="E270" i="7"/>
  <c r="E251" i="7"/>
  <c r="A251" i="7"/>
  <c r="A250" i="7"/>
  <c r="A249" i="7"/>
  <c r="A248" i="7"/>
  <c r="A247" i="7"/>
  <c r="A246" i="7"/>
  <c r="A245" i="7"/>
  <c r="A244" i="7"/>
  <c r="A243" i="7"/>
  <c r="A242" i="7"/>
  <c r="E241" i="7"/>
  <c r="E231" i="7"/>
  <c r="E221" i="7"/>
  <c r="E211" i="7"/>
  <c r="E201" i="7"/>
  <c r="E190" i="7"/>
  <c r="E191" i="7" s="1"/>
  <c r="E180" i="7"/>
  <c r="E181" i="7" s="1"/>
  <c r="E170" i="7"/>
  <c r="E171" i="7" s="1"/>
  <c r="E160" i="7"/>
  <c r="E161" i="7" s="1"/>
  <c r="E150" i="7"/>
  <c r="E151" i="7" s="1"/>
  <c r="E140" i="7"/>
  <c r="E14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2" i="7"/>
  <c r="A466" i="2"/>
  <c r="E214" i="6" l="1"/>
  <c r="E140" i="1"/>
  <c r="E130" i="1"/>
  <c r="E120" i="1"/>
  <c r="E100" i="1"/>
  <c r="E101" i="1"/>
  <c r="E141" i="1"/>
  <c r="E131" i="1"/>
  <c r="E121" i="1"/>
  <c r="E111" i="1"/>
  <c r="E91" i="1"/>
  <c r="E90" i="1"/>
  <c r="E81" i="1"/>
  <c r="E80" i="1"/>
  <c r="E71" i="1"/>
  <c r="E70" i="1"/>
  <c r="E61" i="1"/>
  <c r="E60" i="1"/>
  <c r="E51" i="1"/>
  <c r="E50" i="1"/>
  <c r="E10" i="2"/>
  <c r="E9" i="2"/>
  <c r="E8" i="2"/>
  <c r="E7" i="2"/>
  <c r="E6" i="2"/>
  <c r="E5" i="2"/>
  <c r="E4" i="2"/>
  <c r="E3" i="2"/>
  <c r="E2" i="2"/>
  <c r="E20" i="2"/>
  <c r="E19" i="2"/>
  <c r="E18" i="2"/>
  <c r="E17" i="2"/>
  <c r="E16" i="2"/>
  <c r="E15" i="2"/>
  <c r="E14" i="2"/>
  <c r="E13" i="2"/>
  <c r="E12" i="2"/>
  <c r="E30" i="2"/>
  <c r="E29" i="2"/>
  <c r="E28" i="2"/>
  <c r="E27" i="2"/>
  <c r="E26" i="2"/>
  <c r="E25" i="2"/>
  <c r="E24" i="2"/>
  <c r="E23" i="2"/>
  <c r="E22" i="2"/>
  <c r="E60" i="2"/>
  <c r="E59" i="2"/>
  <c r="E58" i="2"/>
  <c r="E57" i="2"/>
  <c r="E56" i="2"/>
  <c r="E55" i="2"/>
  <c r="E54" i="2"/>
  <c r="E53" i="2"/>
  <c r="E52" i="2"/>
  <c r="E61" i="2"/>
  <c r="E41" i="2"/>
  <c r="E40" i="2"/>
  <c r="E39" i="2"/>
  <c r="E38" i="2"/>
  <c r="E37" i="2"/>
  <c r="E36" i="2"/>
  <c r="E35" i="2"/>
  <c r="E34" i="2"/>
  <c r="E33" i="2"/>
  <c r="E32" i="2"/>
  <c r="E50" i="2"/>
  <c r="E49" i="2"/>
  <c r="E48" i="2"/>
  <c r="E47" i="2"/>
  <c r="E46" i="2"/>
  <c r="E45" i="2"/>
  <c r="E44" i="2"/>
  <c r="E43" i="2"/>
  <c r="E42" i="2"/>
  <c r="E70" i="2"/>
  <c r="E69" i="2"/>
  <c r="E68" i="2"/>
  <c r="E67" i="2"/>
  <c r="E66" i="2"/>
  <c r="E65" i="2"/>
  <c r="E64" i="2"/>
  <c r="E63" i="2"/>
  <c r="E62" i="2"/>
  <c r="E80" i="2"/>
  <c r="E79" i="2"/>
  <c r="E78" i="2"/>
  <c r="E77" i="2"/>
  <c r="E76" i="2"/>
  <c r="E75" i="2"/>
  <c r="E74" i="2"/>
  <c r="E73" i="2"/>
  <c r="E72" i="2"/>
  <c r="E90" i="2"/>
  <c r="E89" i="2"/>
  <c r="E88" i="2"/>
  <c r="E87" i="2"/>
  <c r="E86" i="2"/>
  <c r="E85" i="2"/>
  <c r="E84" i="2"/>
  <c r="E83" i="2"/>
  <c r="E82" i="2"/>
  <c r="E100" i="2"/>
  <c r="E99" i="2"/>
  <c r="E98" i="2"/>
  <c r="E97" i="2"/>
  <c r="E96" i="2"/>
  <c r="E95" i="2"/>
  <c r="E94" i="2"/>
  <c r="E93" i="2"/>
  <c r="E92" i="2"/>
  <c r="E110" i="2"/>
  <c r="E109" i="2"/>
  <c r="E108" i="2"/>
  <c r="E107" i="2"/>
  <c r="E106" i="2"/>
  <c r="E105" i="2"/>
  <c r="E104" i="2"/>
  <c r="E103" i="2"/>
  <c r="E102" i="2"/>
  <c r="E120" i="2"/>
  <c r="E119" i="2"/>
  <c r="E118" i="2"/>
  <c r="E117" i="2"/>
  <c r="E116" i="2"/>
  <c r="E115" i="2"/>
  <c r="E114" i="2"/>
  <c r="E113" i="2"/>
  <c r="E112" i="2"/>
  <c r="E130" i="2"/>
  <c r="E129" i="2"/>
  <c r="E128" i="2"/>
  <c r="E127" i="2"/>
  <c r="E126" i="2"/>
  <c r="E125" i="2"/>
  <c r="E124" i="2"/>
  <c r="E123" i="2"/>
  <c r="E122" i="2"/>
  <c r="E140" i="2"/>
  <c r="E139" i="2"/>
  <c r="E138" i="2"/>
  <c r="E137" i="2"/>
  <c r="E136" i="2"/>
  <c r="E135" i="2"/>
  <c r="E134" i="2"/>
  <c r="E133" i="2"/>
  <c r="E132" i="2"/>
  <c r="E11" i="2"/>
  <c r="E21" i="2"/>
  <c r="E31" i="2"/>
  <c r="E51" i="2"/>
  <c r="E71" i="2"/>
  <c r="E81" i="2"/>
  <c r="E91" i="2"/>
  <c r="E101" i="2"/>
  <c r="E111" i="2"/>
  <c r="E121" i="2"/>
  <c r="E131" i="2"/>
  <c r="E150" i="2"/>
  <c r="E149" i="2"/>
  <c r="E148" i="2"/>
  <c r="E147" i="2"/>
  <c r="E146" i="2"/>
  <c r="E145" i="2"/>
  <c r="E144" i="2"/>
  <c r="E143" i="2"/>
  <c r="E142" i="2"/>
  <c r="E141" i="2"/>
  <c r="E151" i="2"/>
  <c r="E152" i="2"/>
  <c r="E161" i="2"/>
  <c r="E160" i="2"/>
  <c r="E159" i="2"/>
  <c r="E158" i="2"/>
  <c r="E157" i="2"/>
  <c r="E156" i="2"/>
  <c r="E155" i="2"/>
  <c r="E154" i="2"/>
  <c r="E153" i="2"/>
  <c r="E171" i="2"/>
  <c r="E170" i="2"/>
  <c r="E169" i="2"/>
  <c r="E168" i="2"/>
  <c r="E167" i="2"/>
  <c r="E166" i="2"/>
  <c r="E165" i="2"/>
  <c r="E164" i="2"/>
  <c r="E163" i="2"/>
  <c r="E162" i="2"/>
  <c r="E190" i="2"/>
  <c r="E189" i="2"/>
  <c r="E188" i="2"/>
  <c r="E187" i="2"/>
  <c r="E186" i="2"/>
  <c r="E185" i="2"/>
  <c r="E184" i="2"/>
  <c r="E183" i="2"/>
  <c r="E182" i="2"/>
  <c r="E191" i="2"/>
  <c r="E200" i="2"/>
  <c r="E199" i="2"/>
  <c r="E198" i="2"/>
  <c r="E197" i="2"/>
  <c r="E196" i="2"/>
  <c r="E195" i="2"/>
  <c r="E194" i="2"/>
  <c r="E193" i="2"/>
  <c r="E192" i="2"/>
  <c r="E201" i="2"/>
  <c r="E180" i="2"/>
  <c r="E179" i="2"/>
  <c r="E178" i="2"/>
  <c r="E177" i="2"/>
  <c r="E176" i="2"/>
  <c r="E175" i="2"/>
  <c r="E174" i="2"/>
  <c r="E173" i="2"/>
  <c r="E172" i="2"/>
  <c r="E181" i="2"/>
  <c r="E210" i="2"/>
  <c r="E209" i="2"/>
  <c r="E208" i="2"/>
  <c r="E207" i="2"/>
  <c r="E206" i="2"/>
  <c r="E205" i="2"/>
  <c r="E204" i="2"/>
  <c r="E203" i="2"/>
  <c r="E202" i="2"/>
  <c r="E211" i="2" s="1"/>
  <c r="E220" i="2"/>
  <c r="E219" i="2"/>
  <c r="E218" i="2"/>
  <c r="E217" i="2"/>
  <c r="E216" i="2"/>
  <c r="E215" i="2"/>
  <c r="E214" i="2"/>
  <c r="E213" i="2"/>
  <c r="E212" i="2"/>
  <c r="E221" i="2"/>
  <c r="E230" i="2"/>
  <c r="E229" i="2"/>
  <c r="E228" i="2"/>
  <c r="E227" i="2"/>
  <c r="E226" i="2"/>
  <c r="E225" i="2"/>
  <c r="E224" i="2"/>
  <c r="E223" i="2"/>
  <c r="E222" i="2"/>
  <c r="E231" i="2"/>
  <c r="E240" i="2"/>
  <c r="E239" i="2"/>
  <c r="E238" i="2"/>
  <c r="E237" i="2"/>
  <c r="E236" i="2"/>
  <c r="E235" i="2"/>
  <c r="E234" i="2"/>
  <c r="E233" i="2"/>
  <c r="E232" i="2"/>
  <c r="E241" i="2"/>
  <c r="A430" i="1"/>
  <c r="A402" i="1"/>
  <c r="A398" i="1"/>
  <c r="A397" i="1"/>
  <c r="A396" i="1"/>
  <c r="A394" i="1"/>
  <c r="A39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E253" i="6" s="1"/>
  <c r="A253" i="1"/>
  <c r="E236" i="6" s="1"/>
  <c r="A254" i="1"/>
  <c r="E101" i="6" s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5" i="1"/>
  <c r="A399" i="1"/>
  <c r="A400" i="1"/>
  <c r="A401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41" i="2"/>
  <c r="A140" i="2"/>
  <c r="A139" i="2"/>
  <c r="A138" i="2"/>
  <c r="A137" i="2"/>
  <c r="A136" i="2"/>
  <c r="A135" i="2"/>
  <c r="A134" i="2"/>
  <c r="A133" i="2"/>
  <c r="A132" i="2"/>
  <c r="A148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142" i="6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142" i="2"/>
  <c r="G12" i="3"/>
  <c r="G23" i="3"/>
  <c r="G22" i="3"/>
  <c r="G21" i="3"/>
  <c r="G20" i="3"/>
  <c r="G19" i="3"/>
  <c r="G18" i="3"/>
  <c r="G17" i="3"/>
  <c r="G16" i="3"/>
  <c r="G15" i="3"/>
  <c r="G14" i="3"/>
  <c r="G13" i="3"/>
  <c r="C142" i="6"/>
  <c r="C143" i="6"/>
  <c r="A143" i="6" s="1"/>
  <c r="C144" i="6"/>
  <c r="A144" i="6" s="1"/>
  <c r="C145" i="6"/>
  <c r="A145" i="6" s="1"/>
  <c r="C146" i="6"/>
  <c r="A146" i="6" s="1"/>
  <c r="C147" i="6"/>
  <c r="A147" i="6" s="1"/>
  <c r="C148" i="6"/>
  <c r="C149" i="6"/>
  <c r="A149" i="6" s="1"/>
  <c r="C150" i="6"/>
  <c r="A150" i="6" s="1"/>
  <c r="C151" i="6"/>
  <c r="A151" i="6" s="1"/>
  <c r="G11" i="3"/>
  <c r="G9" i="3"/>
  <c r="G10" i="3"/>
  <c r="G8" i="3"/>
  <c r="G6" i="3"/>
  <c r="G5" i="3"/>
  <c r="E430" i="1"/>
  <c r="E384" i="1"/>
  <c r="E365" i="1"/>
  <c r="E346" i="1"/>
  <c r="E308" i="1"/>
  <c r="E289" i="1"/>
  <c r="E270" i="1"/>
  <c r="E241" i="1"/>
  <c r="E231" i="1"/>
  <c r="E211" i="1"/>
  <c r="E221" i="1"/>
  <c r="E200" i="1"/>
  <c r="E192" i="1"/>
  <c r="E190" i="1"/>
  <c r="E191" i="1" s="1"/>
  <c r="E180" i="1"/>
  <c r="E181" i="1" s="1"/>
  <c r="E170" i="1"/>
  <c r="E162" i="1"/>
  <c r="E171" i="1" s="1"/>
  <c r="E160" i="1"/>
  <c r="E161" i="1" s="1"/>
  <c r="E150" i="1"/>
  <c r="E151" i="1" s="1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398" i="2"/>
  <c r="E388" i="2"/>
  <c r="E395" i="2"/>
  <c r="E394" i="2"/>
  <c r="E393" i="2"/>
  <c r="E392" i="2"/>
  <c r="E391" i="2"/>
  <c r="E390" i="2"/>
  <c r="E389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7" i="2"/>
  <c r="E276" i="2"/>
  <c r="E275" i="2"/>
  <c r="E274" i="2"/>
  <c r="E273" i="2"/>
  <c r="E269" i="2"/>
  <c r="E268" i="2"/>
  <c r="E270" i="2"/>
  <c r="E271" i="2"/>
  <c r="E272" i="2"/>
  <c r="E267" i="2"/>
  <c r="E266" i="2"/>
  <c r="E265" i="2"/>
  <c r="E264" i="2"/>
  <c r="E263" i="2"/>
  <c r="E262" i="2"/>
  <c r="E261" i="2"/>
  <c r="F242" i="2"/>
  <c r="F243" i="2"/>
  <c r="F244" i="2"/>
  <c r="F245" i="2"/>
  <c r="F246" i="2"/>
  <c r="F247" i="2"/>
  <c r="F248" i="2"/>
  <c r="F249" i="2"/>
  <c r="F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210" i="2"/>
  <c r="F211" i="2" s="1"/>
  <c r="F418" i="2"/>
  <c r="F417" i="2"/>
  <c r="F398" i="2"/>
  <c r="F258" i="2"/>
  <c r="F257" i="2"/>
  <c r="F256" i="2"/>
  <c r="F255" i="2"/>
  <c r="F254" i="2"/>
  <c r="F253" i="2"/>
  <c r="F252" i="2"/>
  <c r="F251" i="2"/>
  <c r="F250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257" i="2"/>
  <c r="E258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F3" i="6" l="1"/>
  <c r="F15" i="6"/>
  <c r="F27" i="6"/>
  <c r="F39" i="6"/>
  <c r="F51" i="6"/>
  <c r="F63" i="6"/>
  <c r="F75" i="6"/>
  <c r="F87" i="6"/>
  <c r="F99" i="6"/>
  <c r="F111" i="6"/>
  <c r="F123" i="6"/>
  <c r="F135" i="6"/>
  <c r="F147" i="6"/>
  <c r="F159" i="6"/>
  <c r="F171" i="6"/>
  <c r="F183" i="6"/>
  <c r="F195" i="6"/>
  <c r="F207" i="6"/>
  <c r="F219" i="6"/>
  <c r="F231" i="6"/>
  <c r="F243" i="6"/>
  <c r="F255" i="6"/>
  <c r="F267" i="6"/>
  <c r="F279" i="6"/>
  <c r="F291" i="6"/>
  <c r="F303" i="6"/>
  <c r="F315" i="6"/>
  <c r="F327" i="6"/>
  <c r="F295" i="6"/>
  <c r="F4" i="6"/>
  <c r="F16" i="6"/>
  <c r="F28" i="6"/>
  <c r="F40" i="6"/>
  <c r="F52" i="6"/>
  <c r="F64" i="6"/>
  <c r="F76" i="6"/>
  <c r="F88" i="6"/>
  <c r="F100" i="6"/>
  <c r="F112" i="6"/>
  <c r="F124" i="6"/>
  <c r="F136" i="6"/>
  <c r="F148" i="6"/>
  <c r="F160" i="6"/>
  <c r="F172" i="6"/>
  <c r="F184" i="6"/>
  <c r="F196" i="6"/>
  <c r="F208" i="6"/>
  <c r="G208" i="6" s="1"/>
  <c r="H208" i="6" s="1"/>
  <c r="F220" i="6"/>
  <c r="F232" i="6"/>
  <c r="F244" i="6"/>
  <c r="F256" i="6"/>
  <c r="F268" i="6"/>
  <c r="F280" i="6"/>
  <c r="F292" i="6"/>
  <c r="F304" i="6"/>
  <c r="F316" i="6"/>
  <c r="F328" i="6"/>
  <c r="F340" i="6"/>
  <c r="F307" i="6"/>
  <c r="G307" i="6" s="1"/>
  <c r="H307" i="6" s="1"/>
  <c r="F5" i="6"/>
  <c r="F17" i="6"/>
  <c r="F29" i="6"/>
  <c r="F41" i="6"/>
  <c r="F53" i="6"/>
  <c r="F65" i="6"/>
  <c r="F77" i="6"/>
  <c r="F89" i="6"/>
  <c r="F101" i="6"/>
  <c r="F113" i="6"/>
  <c r="F125" i="6"/>
  <c r="F137" i="6"/>
  <c r="F149" i="6"/>
  <c r="F161" i="6"/>
  <c r="F173" i="6"/>
  <c r="F185" i="6"/>
  <c r="F197" i="6"/>
  <c r="F209" i="6"/>
  <c r="F221" i="6"/>
  <c r="F233" i="6"/>
  <c r="F245" i="6"/>
  <c r="F257" i="6"/>
  <c r="F269" i="6"/>
  <c r="F281" i="6"/>
  <c r="F293" i="6"/>
  <c r="F305" i="6"/>
  <c r="F317" i="6"/>
  <c r="F329" i="6"/>
  <c r="F341" i="6"/>
  <c r="F319" i="6"/>
  <c r="F6" i="6"/>
  <c r="F18" i="6"/>
  <c r="F30" i="6"/>
  <c r="F42" i="6"/>
  <c r="F54" i="6"/>
  <c r="F66" i="6"/>
  <c r="G66" i="6" s="1"/>
  <c r="F78" i="6"/>
  <c r="F90" i="6"/>
  <c r="F102" i="6"/>
  <c r="F114" i="6"/>
  <c r="F126" i="6"/>
  <c r="F138" i="6"/>
  <c r="F150" i="6"/>
  <c r="F162" i="6"/>
  <c r="F174" i="6"/>
  <c r="F186" i="6"/>
  <c r="F198" i="6"/>
  <c r="F210" i="6"/>
  <c r="G210" i="6" s="1"/>
  <c r="H210" i="6" s="1"/>
  <c r="F222" i="6"/>
  <c r="F234" i="6"/>
  <c r="F246" i="6"/>
  <c r="F258" i="6"/>
  <c r="F270" i="6"/>
  <c r="F282" i="6"/>
  <c r="F294" i="6"/>
  <c r="F306" i="6"/>
  <c r="F318" i="6"/>
  <c r="F330" i="6"/>
  <c r="F259" i="6"/>
  <c r="F283" i="6"/>
  <c r="G283" i="6" s="1"/>
  <c r="H283" i="6" s="1"/>
  <c r="F7" i="6"/>
  <c r="F19" i="6"/>
  <c r="F31" i="6"/>
  <c r="F43" i="6"/>
  <c r="F55" i="6"/>
  <c r="F67" i="6"/>
  <c r="F79" i="6"/>
  <c r="F91" i="6"/>
  <c r="F103" i="6"/>
  <c r="F115" i="6"/>
  <c r="F127" i="6"/>
  <c r="F139" i="6"/>
  <c r="F151" i="6"/>
  <c r="F163" i="6"/>
  <c r="F175" i="6"/>
  <c r="F187" i="6"/>
  <c r="F199" i="6"/>
  <c r="F211" i="6"/>
  <c r="F223" i="6"/>
  <c r="F235" i="6"/>
  <c r="F247" i="6"/>
  <c r="F271" i="6"/>
  <c r="F331" i="6"/>
  <c r="F8" i="6"/>
  <c r="F20" i="6"/>
  <c r="F32" i="6"/>
  <c r="F44" i="6"/>
  <c r="F56" i="6"/>
  <c r="F68" i="6"/>
  <c r="F80" i="6"/>
  <c r="F92" i="6"/>
  <c r="F104" i="6"/>
  <c r="F116" i="6"/>
  <c r="F128" i="6"/>
  <c r="F140" i="6"/>
  <c r="F152" i="6"/>
  <c r="F164" i="6"/>
  <c r="F176" i="6"/>
  <c r="F188" i="6"/>
  <c r="F200" i="6"/>
  <c r="F212" i="6"/>
  <c r="F224" i="6"/>
  <c r="F236" i="6"/>
  <c r="F248" i="6"/>
  <c r="F260" i="6"/>
  <c r="F272" i="6"/>
  <c r="F284" i="6"/>
  <c r="F296" i="6"/>
  <c r="G296" i="6" s="1"/>
  <c r="H296" i="6" s="1"/>
  <c r="F308" i="6"/>
  <c r="F320" i="6"/>
  <c r="F332" i="6"/>
  <c r="G332" i="6" s="1"/>
  <c r="H332" i="6" s="1"/>
  <c r="F274" i="6"/>
  <c r="F298" i="6"/>
  <c r="F9" i="6"/>
  <c r="F21" i="6"/>
  <c r="F33" i="6"/>
  <c r="F45" i="6"/>
  <c r="F57" i="6"/>
  <c r="F69" i="6"/>
  <c r="F81" i="6"/>
  <c r="F93" i="6"/>
  <c r="F105" i="6"/>
  <c r="F117" i="6"/>
  <c r="F129" i="6"/>
  <c r="F141" i="6"/>
  <c r="F153" i="6"/>
  <c r="F165" i="6"/>
  <c r="F177" i="6"/>
  <c r="F189" i="6"/>
  <c r="F201" i="6"/>
  <c r="F213" i="6"/>
  <c r="G213" i="6" s="1"/>
  <c r="H213" i="6" s="1"/>
  <c r="F225" i="6"/>
  <c r="G225" i="6" s="1"/>
  <c r="H225" i="6" s="1"/>
  <c r="F237" i="6"/>
  <c r="F249" i="6"/>
  <c r="F261" i="6"/>
  <c r="F273" i="6"/>
  <c r="F285" i="6"/>
  <c r="F297" i="6"/>
  <c r="F309" i="6"/>
  <c r="G309" i="6" s="1"/>
  <c r="H309" i="6" s="1"/>
  <c r="F321" i="6"/>
  <c r="F333" i="6"/>
  <c r="F262" i="6"/>
  <c r="F286" i="6"/>
  <c r="F334" i="6"/>
  <c r="F10" i="6"/>
  <c r="F22" i="6"/>
  <c r="F34" i="6"/>
  <c r="F46" i="6"/>
  <c r="F58" i="6"/>
  <c r="F70" i="6"/>
  <c r="F82" i="6"/>
  <c r="G82" i="6" s="1"/>
  <c r="F94" i="6"/>
  <c r="F106" i="6"/>
  <c r="F118" i="6"/>
  <c r="F130" i="6"/>
  <c r="G130" i="6" s="1"/>
  <c r="F142" i="6"/>
  <c r="G142" i="6" s="1"/>
  <c r="H142" i="6" s="1"/>
  <c r="F154" i="6"/>
  <c r="F166" i="6"/>
  <c r="F178" i="6"/>
  <c r="F190" i="6"/>
  <c r="F202" i="6"/>
  <c r="F214" i="6"/>
  <c r="F226" i="6"/>
  <c r="G226" i="6" s="1"/>
  <c r="H226" i="6" s="1"/>
  <c r="F238" i="6"/>
  <c r="F250" i="6"/>
  <c r="F11" i="6"/>
  <c r="F23" i="6"/>
  <c r="F35" i="6"/>
  <c r="F47" i="6"/>
  <c r="F59" i="6"/>
  <c r="F71" i="6"/>
  <c r="F83" i="6"/>
  <c r="F95" i="6"/>
  <c r="F107" i="6"/>
  <c r="F119" i="6"/>
  <c r="F131" i="6"/>
  <c r="F143" i="6"/>
  <c r="F155" i="6"/>
  <c r="F167" i="6"/>
  <c r="F179" i="6"/>
  <c r="G179" i="6" s="1"/>
  <c r="H179" i="6" s="1"/>
  <c r="F191" i="6"/>
  <c r="F203" i="6"/>
  <c r="F215" i="6"/>
  <c r="F227" i="6"/>
  <c r="F239" i="6"/>
  <c r="F251" i="6"/>
  <c r="F263" i="6"/>
  <c r="F275" i="6"/>
  <c r="F287" i="6"/>
  <c r="F299" i="6"/>
  <c r="F311" i="6"/>
  <c r="F323" i="6"/>
  <c r="G323" i="6" s="1"/>
  <c r="H323" i="6" s="1"/>
  <c r="F335" i="6"/>
  <c r="F325" i="6"/>
  <c r="F337" i="6"/>
  <c r="F12" i="6"/>
  <c r="F24" i="6"/>
  <c r="F36" i="6"/>
  <c r="F48" i="6"/>
  <c r="F60" i="6"/>
  <c r="F72" i="6"/>
  <c r="F84" i="6"/>
  <c r="F96" i="6"/>
  <c r="F108" i="6"/>
  <c r="F120" i="6"/>
  <c r="F132" i="6"/>
  <c r="F144" i="6"/>
  <c r="F156" i="6"/>
  <c r="F168" i="6"/>
  <c r="F180" i="6"/>
  <c r="F192" i="6"/>
  <c r="F204" i="6"/>
  <c r="F216" i="6"/>
  <c r="F228" i="6"/>
  <c r="F240" i="6"/>
  <c r="F252" i="6"/>
  <c r="G252" i="6" s="1"/>
  <c r="H252" i="6" s="1"/>
  <c r="F264" i="6"/>
  <c r="F276" i="6"/>
  <c r="F288" i="6"/>
  <c r="F300" i="6"/>
  <c r="F312" i="6"/>
  <c r="F324" i="6"/>
  <c r="F336" i="6"/>
  <c r="F310" i="6"/>
  <c r="F13" i="6"/>
  <c r="F25" i="6"/>
  <c r="F37" i="6"/>
  <c r="F49" i="6"/>
  <c r="F61" i="6"/>
  <c r="F73" i="6"/>
  <c r="F85" i="6"/>
  <c r="F97" i="6"/>
  <c r="F109" i="6"/>
  <c r="F121" i="6"/>
  <c r="F133" i="6"/>
  <c r="F145" i="6"/>
  <c r="F157" i="6"/>
  <c r="F169" i="6"/>
  <c r="F181" i="6"/>
  <c r="G181" i="6" s="1"/>
  <c r="H181" i="6" s="1"/>
  <c r="F193" i="6"/>
  <c r="F205" i="6"/>
  <c r="G205" i="6" s="1"/>
  <c r="H205" i="6" s="1"/>
  <c r="F217" i="6"/>
  <c r="F229" i="6"/>
  <c r="G229" i="6" s="1"/>
  <c r="H229" i="6" s="1"/>
  <c r="F241" i="6"/>
  <c r="F253" i="6"/>
  <c r="F265" i="6"/>
  <c r="G265" i="6" s="1"/>
  <c r="H265" i="6" s="1"/>
  <c r="F277" i="6"/>
  <c r="G277" i="6" s="1"/>
  <c r="H277" i="6" s="1"/>
  <c r="F289" i="6"/>
  <c r="F301" i="6"/>
  <c r="F313" i="6"/>
  <c r="G313" i="6" s="1"/>
  <c r="H313" i="6" s="1"/>
  <c r="F14" i="6"/>
  <c r="F26" i="6"/>
  <c r="F38" i="6"/>
  <c r="F50" i="6"/>
  <c r="F62" i="6"/>
  <c r="F74" i="6"/>
  <c r="F86" i="6"/>
  <c r="F98" i="6"/>
  <c r="G98" i="6" s="1"/>
  <c r="F110" i="6"/>
  <c r="F122" i="6"/>
  <c r="F134" i="6"/>
  <c r="F146" i="6"/>
  <c r="G146" i="6" s="1"/>
  <c r="H146" i="6" s="1"/>
  <c r="F158" i="6"/>
  <c r="G158" i="6" s="1"/>
  <c r="H158" i="6" s="1"/>
  <c r="F170" i="6"/>
  <c r="F182" i="6"/>
  <c r="G182" i="6" s="1"/>
  <c r="H182" i="6" s="1"/>
  <c r="F194" i="6"/>
  <c r="F206" i="6"/>
  <c r="F218" i="6"/>
  <c r="G218" i="6" s="1"/>
  <c r="H218" i="6" s="1"/>
  <c r="F230" i="6"/>
  <c r="F242" i="6"/>
  <c r="F254" i="6"/>
  <c r="F266" i="6"/>
  <c r="G266" i="6" s="1"/>
  <c r="H266" i="6" s="1"/>
  <c r="F278" i="6"/>
  <c r="F290" i="6"/>
  <c r="F302" i="6"/>
  <c r="F314" i="6"/>
  <c r="G314" i="6" s="1"/>
  <c r="H314" i="6" s="1"/>
  <c r="F326" i="6"/>
  <c r="F338" i="6"/>
  <c r="G338" i="6" s="1"/>
  <c r="H338" i="6" s="1"/>
  <c r="F339" i="6"/>
  <c r="F322" i="6"/>
  <c r="G322" i="6" s="1"/>
  <c r="H322" i="6" s="1"/>
  <c r="G101" i="6"/>
  <c r="E134" i="6"/>
  <c r="E6" i="6"/>
  <c r="G6" i="6" s="1"/>
  <c r="E332" i="6"/>
  <c r="E316" i="6"/>
  <c r="E300" i="6"/>
  <c r="E284" i="6"/>
  <c r="E268" i="6"/>
  <c r="E230" i="6"/>
  <c r="E102" i="6"/>
  <c r="G102" i="6" s="1"/>
  <c r="E229" i="6"/>
  <c r="E85" i="6"/>
  <c r="E21" i="6"/>
  <c r="G21" i="6" s="1"/>
  <c r="E315" i="6"/>
  <c r="E283" i="6"/>
  <c r="E267" i="6"/>
  <c r="E118" i="6"/>
  <c r="G118" i="6" s="1"/>
  <c r="E53" i="6"/>
  <c r="G53" i="6" s="1"/>
  <c r="E331" i="6"/>
  <c r="E299" i="6"/>
  <c r="E244" i="6"/>
  <c r="E228" i="6"/>
  <c r="E212" i="6"/>
  <c r="E196" i="6"/>
  <c r="E180" i="6"/>
  <c r="E164" i="6"/>
  <c r="E148" i="6"/>
  <c r="E132" i="6"/>
  <c r="G132" i="6" s="1"/>
  <c r="E116" i="6"/>
  <c r="G116" i="6" s="1"/>
  <c r="E100" i="6"/>
  <c r="G100" i="6" s="1"/>
  <c r="E84" i="6"/>
  <c r="E68" i="6"/>
  <c r="G68" i="6" s="1"/>
  <c r="E52" i="6"/>
  <c r="G52" i="6" s="1"/>
  <c r="E36" i="6"/>
  <c r="G36" i="6" s="1"/>
  <c r="E20" i="6"/>
  <c r="G20" i="6" s="1"/>
  <c r="E4" i="6"/>
  <c r="G4" i="6" s="1"/>
  <c r="E330" i="6"/>
  <c r="E314" i="6"/>
  <c r="E298" i="6"/>
  <c r="E282" i="6"/>
  <c r="E266" i="6"/>
  <c r="E182" i="6"/>
  <c r="E197" i="6"/>
  <c r="E227" i="6"/>
  <c r="E211" i="6"/>
  <c r="E195" i="6"/>
  <c r="E179" i="6"/>
  <c r="E163" i="6"/>
  <c r="G163" i="6" s="1"/>
  <c r="H163" i="6" s="1"/>
  <c r="E147" i="6"/>
  <c r="G147" i="6" s="1"/>
  <c r="H147" i="6" s="1"/>
  <c r="E131" i="6"/>
  <c r="G131" i="6" s="1"/>
  <c r="E115" i="6"/>
  <c r="G115" i="6" s="1"/>
  <c r="E99" i="6"/>
  <c r="G99" i="6" s="1"/>
  <c r="E83" i="6"/>
  <c r="G83" i="6" s="1"/>
  <c r="E67" i="6"/>
  <c r="G67" i="6" s="1"/>
  <c r="E51" i="6"/>
  <c r="G51" i="6" s="1"/>
  <c r="E35" i="6"/>
  <c r="G35" i="6" s="1"/>
  <c r="E19" i="6"/>
  <c r="G19" i="6" s="1"/>
  <c r="E3" i="6"/>
  <c r="G3" i="6" s="1"/>
  <c r="E329" i="6"/>
  <c r="E313" i="6"/>
  <c r="E297" i="6"/>
  <c r="E281" i="6"/>
  <c r="E265" i="6"/>
  <c r="E150" i="6"/>
  <c r="E165" i="6"/>
  <c r="G165" i="6" s="1"/>
  <c r="H165" i="6" s="1"/>
  <c r="E242" i="6"/>
  <c r="E226" i="6"/>
  <c r="E210" i="6"/>
  <c r="E194" i="6"/>
  <c r="E178" i="6"/>
  <c r="E162" i="6"/>
  <c r="E146" i="6"/>
  <c r="E130" i="6"/>
  <c r="E114" i="6"/>
  <c r="E98" i="6"/>
  <c r="E82" i="6"/>
  <c r="E66" i="6"/>
  <c r="E50" i="6"/>
  <c r="G50" i="6" s="1"/>
  <c r="E34" i="6"/>
  <c r="E18" i="6"/>
  <c r="G18" i="6" s="1"/>
  <c r="E328" i="6"/>
  <c r="G328" i="6" s="1"/>
  <c r="H328" i="6" s="1"/>
  <c r="E312" i="6"/>
  <c r="E296" i="6"/>
  <c r="E280" i="6"/>
  <c r="E264" i="6"/>
  <c r="E38" i="6"/>
  <c r="E181" i="6"/>
  <c r="E69" i="6"/>
  <c r="E5" i="6"/>
  <c r="G5" i="6" s="1"/>
  <c r="E243" i="6"/>
  <c r="E241" i="6"/>
  <c r="E225" i="6"/>
  <c r="E209" i="6"/>
  <c r="E193" i="6"/>
  <c r="E177" i="6"/>
  <c r="G177" i="6" s="1"/>
  <c r="H177" i="6" s="1"/>
  <c r="E161" i="6"/>
  <c r="G161" i="6" s="1"/>
  <c r="H161" i="6" s="1"/>
  <c r="E145" i="6"/>
  <c r="G145" i="6" s="1"/>
  <c r="H145" i="6" s="1"/>
  <c r="E129" i="6"/>
  <c r="G129" i="6" s="1"/>
  <c r="E113" i="6"/>
  <c r="G113" i="6" s="1"/>
  <c r="E97" i="6"/>
  <c r="G97" i="6" s="1"/>
  <c r="E81" i="6"/>
  <c r="E65" i="6"/>
  <c r="G65" i="6" s="1"/>
  <c r="E49" i="6"/>
  <c r="E33" i="6"/>
  <c r="G33" i="6" s="1"/>
  <c r="E17" i="6"/>
  <c r="G17" i="6" s="1"/>
  <c r="E327" i="6"/>
  <c r="E311" i="6"/>
  <c r="E295" i="6"/>
  <c r="E279" i="6"/>
  <c r="E263" i="6"/>
  <c r="E86" i="6"/>
  <c r="G86" i="6" s="1"/>
  <c r="E133" i="6"/>
  <c r="E240" i="6"/>
  <c r="E224" i="6"/>
  <c r="E208" i="6"/>
  <c r="E192" i="6"/>
  <c r="E176" i="6"/>
  <c r="E160" i="6"/>
  <c r="E144" i="6"/>
  <c r="E128" i="6"/>
  <c r="G128" i="6" s="1"/>
  <c r="E112" i="6"/>
  <c r="G112" i="6" s="1"/>
  <c r="E96" i="6"/>
  <c r="E80" i="6"/>
  <c r="G80" i="6" s="1"/>
  <c r="E64" i="6"/>
  <c r="E48" i="6"/>
  <c r="E32" i="6"/>
  <c r="G32" i="6" s="1"/>
  <c r="E16" i="6"/>
  <c r="G16" i="6" s="1"/>
  <c r="E326" i="6"/>
  <c r="E310" i="6"/>
  <c r="G310" i="6" s="1"/>
  <c r="H310" i="6" s="1"/>
  <c r="E294" i="6"/>
  <c r="E278" i="6"/>
  <c r="E262" i="6"/>
  <c r="E239" i="6"/>
  <c r="E223" i="6"/>
  <c r="E207" i="6"/>
  <c r="E191" i="6"/>
  <c r="E175" i="6"/>
  <c r="E159" i="6"/>
  <c r="E143" i="6"/>
  <c r="E127" i="6"/>
  <c r="G127" i="6" s="1"/>
  <c r="E111" i="6"/>
  <c r="G111" i="6" s="1"/>
  <c r="E95" i="6"/>
  <c r="G95" i="6" s="1"/>
  <c r="E79" i="6"/>
  <c r="G79" i="6" s="1"/>
  <c r="E63" i="6"/>
  <c r="G63" i="6" s="1"/>
  <c r="E47" i="6"/>
  <c r="G47" i="6" s="1"/>
  <c r="E31" i="6"/>
  <c r="G31" i="6" s="1"/>
  <c r="E15" i="6"/>
  <c r="G15" i="6" s="1"/>
  <c r="E341" i="6"/>
  <c r="E325" i="6"/>
  <c r="E309" i="6"/>
  <c r="E293" i="6"/>
  <c r="E277" i="6"/>
  <c r="E261" i="6"/>
  <c r="E70" i="6"/>
  <c r="G70" i="6" s="1"/>
  <c r="E149" i="6"/>
  <c r="E37" i="6"/>
  <c r="E238" i="6"/>
  <c r="E222" i="6"/>
  <c r="E206" i="6"/>
  <c r="E190" i="6"/>
  <c r="E174" i="6"/>
  <c r="G174" i="6" s="1"/>
  <c r="H174" i="6" s="1"/>
  <c r="E158" i="6"/>
  <c r="E142" i="6"/>
  <c r="E126" i="6"/>
  <c r="G126" i="6" s="1"/>
  <c r="E110" i="6"/>
  <c r="E94" i="6"/>
  <c r="G94" i="6" s="1"/>
  <c r="E78" i="6"/>
  <c r="G78" i="6" s="1"/>
  <c r="E62" i="6"/>
  <c r="E46" i="6"/>
  <c r="G46" i="6" s="1"/>
  <c r="E30" i="6"/>
  <c r="G30" i="6" s="1"/>
  <c r="E14" i="6"/>
  <c r="E340" i="6"/>
  <c r="E324" i="6"/>
  <c r="G324" i="6" s="1"/>
  <c r="H324" i="6" s="1"/>
  <c r="E308" i="6"/>
  <c r="G308" i="6" s="1"/>
  <c r="H308" i="6" s="1"/>
  <c r="E292" i="6"/>
  <c r="G292" i="6" s="1"/>
  <c r="H292" i="6" s="1"/>
  <c r="E276" i="6"/>
  <c r="G276" i="6" s="1"/>
  <c r="H276" i="6" s="1"/>
  <c r="E260" i="6"/>
  <c r="G260" i="6" s="1"/>
  <c r="H260" i="6" s="1"/>
  <c r="E54" i="6"/>
  <c r="G54" i="6" s="1"/>
  <c r="E2" i="6"/>
  <c r="E237" i="6"/>
  <c r="E221" i="6"/>
  <c r="E205" i="6"/>
  <c r="E189" i="6"/>
  <c r="E173" i="6"/>
  <c r="E157" i="6"/>
  <c r="E141" i="6"/>
  <c r="G141" i="6" s="1"/>
  <c r="E125" i="6"/>
  <c r="G125" i="6" s="1"/>
  <c r="E109" i="6"/>
  <c r="G109" i="6" s="1"/>
  <c r="E93" i="6"/>
  <c r="G93" i="6" s="1"/>
  <c r="E77" i="6"/>
  <c r="G77" i="6" s="1"/>
  <c r="E61" i="6"/>
  <c r="E45" i="6"/>
  <c r="G45" i="6" s="1"/>
  <c r="E29" i="6"/>
  <c r="G29" i="6" s="1"/>
  <c r="E13" i="6"/>
  <c r="G13" i="6" s="1"/>
  <c r="E339" i="6"/>
  <c r="E323" i="6"/>
  <c r="E307" i="6"/>
  <c r="E291" i="6"/>
  <c r="E275" i="6"/>
  <c r="E259" i="6"/>
  <c r="E166" i="6"/>
  <c r="E213" i="6"/>
  <c r="E252" i="6"/>
  <c r="E220" i="6"/>
  <c r="E204" i="6"/>
  <c r="E188" i="6"/>
  <c r="G188" i="6" s="1"/>
  <c r="H188" i="6" s="1"/>
  <c r="E172" i="6"/>
  <c r="G172" i="6" s="1"/>
  <c r="H172" i="6" s="1"/>
  <c r="E156" i="6"/>
  <c r="G156" i="6" s="1"/>
  <c r="H156" i="6" s="1"/>
  <c r="E140" i="6"/>
  <c r="G140" i="6" s="1"/>
  <c r="E124" i="6"/>
  <c r="G124" i="6" s="1"/>
  <c r="E108" i="6"/>
  <c r="E92" i="6"/>
  <c r="G92" i="6" s="1"/>
  <c r="E76" i="6"/>
  <c r="G76" i="6" s="1"/>
  <c r="E60" i="6"/>
  <c r="G60" i="6" s="1"/>
  <c r="E44" i="6"/>
  <c r="G44" i="6" s="1"/>
  <c r="E28" i="6"/>
  <c r="G28" i="6" s="1"/>
  <c r="E12" i="6"/>
  <c r="G12" i="6" s="1"/>
  <c r="E338" i="6"/>
  <c r="E322" i="6"/>
  <c r="E306" i="6"/>
  <c r="E290" i="6"/>
  <c r="E274" i="6"/>
  <c r="E258" i="6"/>
  <c r="G258" i="6" s="1"/>
  <c r="H258" i="6" s="1"/>
  <c r="E251" i="6"/>
  <c r="E235" i="6"/>
  <c r="G235" i="6" s="1"/>
  <c r="H235" i="6" s="1"/>
  <c r="E219" i="6"/>
  <c r="G219" i="6" s="1"/>
  <c r="H219" i="6" s="1"/>
  <c r="E203" i="6"/>
  <c r="G203" i="6" s="1"/>
  <c r="H203" i="6" s="1"/>
  <c r="E187" i="6"/>
  <c r="G187" i="6" s="1"/>
  <c r="H187" i="6" s="1"/>
  <c r="E171" i="6"/>
  <c r="G171" i="6" s="1"/>
  <c r="H171" i="6" s="1"/>
  <c r="E155" i="6"/>
  <c r="G155" i="6" s="1"/>
  <c r="H155" i="6" s="1"/>
  <c r="E139" i="6"/>
  <c r="E123" i="6"/>
  <c r="E107" i="6"/>
  <c r="G107" i="6" s="1"/>
  <c r="E91" i="6"/>
  <c r="G91" i="6" s="1"/>
  <c r="E75" i="6"/>
  <c r="G75" i="6" s="1"/>
  <c r="E59" i="6"/>
  <c r="G59" i="6" s="1"/>
  <c r="E43" i="6"/>
  <c r="G43" i="6" s="1"/>
  <c r="E27" i="6"/>
  <c r="G27" i="6" s="1"/>
  <c r="E11" i="6"/>
  <c r="G11" i="6" s="1"/>
  <c r="E337" i="6"/>
  <c r="E321" i="6"/>
  <c r="E305" i="6"/>
  <c r="E289" i="6"/>
  <c r="G289" i="6" s="1"/>
  <c r="H289" i="6" s="1"/>
  <c r="E273" i="6"/>
  <c r="G273" i="6" s="1"/>
  <c r="H273" i="6" s="1"/>
  <c r="E257" i="6"/>
  <c r="E198" i="6"/>
  <c r="G198" i="6" s="1"/>
  <c r="H198" i="6" s="1"/>
  <c r="E245" i="6"/>
  <c r="G245" i="6" s="1"/>
  <c r="H245" i="6" s="1"/>
  <c r="E117" i="6"/>
  <c r="G117" i="6" s="1"/>
  <c r="E250" i="6"/>
  <c r="E234" i="6"/>
  <c r="E218" i="6"/>
  <c r="E202" i="6"/>
  <c r="G202" i="6" s="1"/>
  <c r="H202" i="6" s="1"/>
  <c r="E186" i="6"/>
  <c r="G186" i="6" s="1"/>
  <c r="H186" i="6" s="1"/>
  <c r="E170" i="6"/>
  <c r="E154" i="6"/>
  <c r="G154" i="6" s="1"/>
  <c r="H154" i="6" s="1"/>
  <c r="E138" i="6"/>
  <c r="G138" i="6" s="1"/>
  <c r="E122" i="6"/>
  <c r="G122" i="6" s="1"/>
  <c r="E106" i="6"/>
  <c r="G106" i="6" s="1"/>
  <c r="E90" i="6"/>
  <c r="G90" i="6" s="1"/>
  <c r="E74" i="6"/>
  <c r="G74" i="6" s="1"/>
  <c r="E58" i="6"/>
  <c r="G58" i="6" s="1"/>
  <c r="E42" i="6"/>
  <c r="G42" i="6" s="1"/>
  <c r="E26" i="6"/>
  <c r="E10" i="6"/>
  <c r="G10" i="6" s="1"/>
  <c r="E336" i="6"/>
  <c r="E320" i="6"/>
  <c r="E304" i="6"/>
  <c r="G304" i="6" s="1"/>
  <c r="H304" i="6" s="1"/>
  <c r="E288" i="6"/>
  <c r="E272" i="6"/>
  <c r="G272" i="6" s="1"/>
  <c r="H272" i="6" s="1"/>
  <c r="E256" i="6"/>
  <c r="G256" i="6" s="1"/>
  <c r="H256" i="6" s="1"/>
  <c r="E246" i="6"/>
  <c r="G246" i="6" s="1"/>
  <c r="H246" i="6" s="1"/>
  <c r="E22" i="6"/>
  <c r="G22" i="6" s="1"/>
  <c r="E249" i="6"/>
  <c r="G249" i="6" s="1"/>
  <c r="H249" i="6" s="1"/>
  <c r="E233" i="6"/>
  <c r="G233" i="6" s="1"/>
  <c r="H233" i="6" s="1"/>
  <c r="E217" i="6"/>
  <c r="G217" i="6" s="1"/>
  <c r="H217" i="6" s="1"/>
  <c r="E201" i="6"/>
  <c r="E185" i="6"/>
  <c r="G185" i="6" s="1"/>
  <c r="H185" i="6" s="1"/>
  <c r="E169" i="6"/>
  <c r="E153" i="6"/>
  <c r="G153" i="6" s="1"/>
  <c r="H153" i="6" s="1"/>
  <c r="E137" i="6"/>
  <c r="E121" i="6"/>
  <c r="G121" i="6" s="1"/>
  <c r="E105" i="6"/>
  <c r="G105" i="6" s="1"/>
  <c r="E89" i="6"/>
  <c r="G89" i="6" s="1"/>
  <c r="E73" i="6"/>
  <c r="G73" i="6" s="1"/>
  <c r="E57" i="6"/>
  <c r="G57" i="6" s="1"/>
  <c r="E41" i="6"/>
  <c r="G41" i="6" s="1"/>
  <c r="E25" i="6"/>
  <c r="G25" i="6" s="1"/>
  <c r="E9" i="6"/>
  <c r="G9" i="6" s="1"/>
  <c r="E335" i="6"/>
  <c r="G335" i="6" s="1"/>
  <c r="H335" i="6" s="1"/>
  <c r="E319" i="6"/>
  <c r="E303" i="6"/>
  <c r="G303" i="6" s="1"/>
  <c r="H303" i="6" s="1"/>
  <c r="E287" i="6"/>
  <c r="G287" i="6" s="1"/>
  <c r="H287" i="6" s="1"/>
  <c r="E271" i="6"/>
  <c r="E255" i="6"/>
  <c r="G255" i="6" s="1"/>
  <c r="H255" i="6" s="1"/>
  <c r="E248" i="6"/>
  <c r="G248" i="6" s="1"/>
  <c r="H248" i="6" s="1"/>
  <c r="E232" i="6"/>
  <c r="E216" i="6"/>
  <c r="G216" i="6" s="1"/>
  <c r="H216" i="6" s="1"/>
  <c r="E200" i="6"/>
  <c r="E184" i="6"/>
  <c r="G184" i="6" s="1"/>
  <c r="H184" i="6" s="1"/>
  <c r="E168" i="6"/>
  <c r="G168" i="6" s="1"/>
  <c r="H168" i="6" s="1"/>
  <c r="E152" i="6"/>
  <c r="E136" i="6"/>
  <c r="G136" i="6" s="1"/>
  <c r="E120" i="6"/>
  <c r="G120" i="6" s="1"/>
  <c r="E104" i="6"/>
  <c r="G104" i="6" s="1"/>
  <c r="E88" i="6"/>
  <c r="G88" i="6" s="1"/>
  <c r="E72" i="6"/>
  <c r="G72" i="6" s="1"/>
  <c r="E56" i="6"/>
  <c r="G56" i="6" s="1"/>
  <c r="E40" i="6"/>
  <c r="G40" i="6" s="1"/>
  <c r="E24" i="6"/>
  <c r="G24" i="6" s="1"/>
  <c r="E8" i="6"/>
  <c r="E334" i="6"/>
  <c r="E318" i="6"/>
  <c r="G318" i="6" s="1"/>
  <c r="H318" i="6" s="1"/>
  <c r="E302" i="6"/>
  <c r="E286" i="6"/>
  <c r="E270" i="6"/>
  <c r="G270" i="6" s="1"/>
  <c r="H270" i="6" s="1"/>
  <c r="E254" i="6"/>
  <c r="E247" i="6"/>
  <c r="G247" i="6" s="1"/>
  <c r="H247" i="6" s="1"/>
  <c r="E231" i="6"/>
  <c r="G231" i="6" s="1"/>
  <c r="H231" i="6" s="1"/>
  <c r="E215" i="6"/>
  <c r="E199" i="6"/>
  <c r="G199" i="6" s="1"/>
  <c r="H199" i="6" s="1"/>
  <c r="E183" i="6"/>
  <c r="G183" i="6" s="1"/>
  <c r="H183" i="6" s="1"/>
  <c r="E167" i="6"/>
  <c r="E151" i="6"/>
  <c r="G151" i="6" s="1"/>
  <c r="H151" i="6" s="1"/>
  <c r="E135" i="6"/>
  <c r="G135" i="6" s="1"/>
  <c r="E119" i="6"/>
  <c r="E103" i="6"/>
  <c r="G103" i="6" s="1"/>
  <c r="E87" i="6"/>
  <c r="G87" i="6" s="1"/>
  <c r="E71" i="6"/>
  <c r="E55" i="6"/>
  <c r="G55" i="6" s="1"/>
  <c r="E39" i="6"/>
  <c r="G39" i="6" s="1"/>
  <c r="E23" i="6"/>
  <c r="G23" i="6" s="1"/>
  <c r="E7" i="6"/>
  <c r="G7" i="6" s="1"/>
  <c r="E333" i="6"/>
  <c r="G333" i="6" s="1"/>
  <c r="H333" i="6" s="1"/>
  <c r="E317" i="6"/>
  <c r="G317" i="6" s="1"/>
  <c r="H317" i="6" s="1"/>
  <c r="E301" i="6"/>
  <c r="E285" i="6"/>
  <c r="G285" i="6" s="1"/>
  <c r="H285" i="6" s="1"/>
  <c r="E269" i="6"/>
  <c r="G269" i="6" s="1"/>
  <c r="H269" i="6" s="1"/>
  <c r="G114" i="6"/>
  <c r="G149" i="6"/>
  <c r="H149" i="6" s="1"/>
  <c r="G243" i="6"/>
  <c r="H243" i="6" s="1"/>
  <c r="G306" i="6"/>
  <c r="H306" i="6" s="1"/>
  <c r="G194" i="6"/>
  <c r="H194" i="6" s="1"/>
  <c r="G178" i="6"/>
  <c r="H178" i="6" s="1"/>
  <c r="G305" i="6"/>
  <c r="H305" i="6" s="1"/>
  <c r="G257" i="6"/>
  <c r="H257" i="6" s="1"/>
  <c r="G241" i="6"/>
  <c r="H241" i="6" s="1"/>
  <c r="G224" i="6"/>
  <c r="H224" i="6" s="1"/>
  <c r="G176" i="6"/>
  <c r="H176" i="6" s="1"/>
  <c r="G320" i="6"/>
  <c r="H320" i="6" s="1"/>
  <c r="G239" i="6"/>
  <c r="H239" i="6" s="1"/>
  <c r="G223" i="6"/>
  <c r="H223" i="6" s="1"/>
  <c r="G207" i="6"/>
  <c r="H207" i="6" s="1"/>
  <c r="G159" i="6"/>
  <c r="H159" i="6" s="1"/>
  <c r="G319" i="6"/>
  <c r="H319" i="6" s="1"/>
  <c r="G253" i="6"/>
  <c r="H253" i="6" s="1"/>
  <c r="G237" i="6"/>
  <c r="H237" i="6" s="1"/>
  <c r="G221" i="6"/>
  <c r="H221" i="6" s="1"/>
  <c r="G189" i="6"/>
  <c r="H189" i="6" s="1"/>
  <c r="G173" i="6"/>
  <c r="H173" i="6" s="1"/>
  <c r="G157" i="6"/>
  <c r="H157" i="6" s="1"/>
  <c r="G316" i="6"/>
  <c r="H316" i="6" s="1"/>
  <c r="G300" i="6"/>
  <c r="H300" i="6" s="1"/>
  <c r="G284" i="6"/>
  <c r="H284" i="6" s="1"/>
  <c r="G268" i="6"/>
  <c r="H268" i="6" s="1"/>
  <c r="G220" i="6"/>
  <c r="H220" i="6" s="1"/>
  <c r="G204" i="6"/>
  <c r="H204" i="6" s="1"/>
  <c r="G315" i="6"/>
  <c r="H315" i="6" s="1"/>
  <c r="G299" i="6"/>
  <c r="H299" i="6" s="1"/>
  <c r="G298" i="6"/>
  <c r="H298" i="6" s="1"/>
  <c r="G282" i="6"/>
  <c r="H282" i="6" s="1"/>
  <c r="G250" i="6"/>
  <c r="H250" i="6" s="1"/>
  <c r="G234" i="6"/>
  <c r="H234" i="6" s="1"/>
  <c r="G297" i="6"/>
  <c r="H297" i="6" s="1"/>
  <c r="G312" i="6"/>
  <c r="H312" i="6" s="1"/>
  <c r="G280" i="6"/>
  <c r="H280" i="6" s="1"/>
  <c r="G264" i="6"/>
  <c r="H264" i="6" s="1"/>
  <c r="G232" i="6"/>
  <c r="H232" i="6" s="1"/>
  <c r="G200" i="6"/>
  <c r="H200" i="6" s="1"/>
  <c r="G327" i="6"/>
  <c r="H327" i="6" s="1"/>
  <c r="G295" i="6"/>
  <c r="H295" i="6" s="1"/>
  <c r="G279" i="6"/>
  <c r="H279" i="6" s="1"/>
  <c r="F2" i="6"/>
  <c r="G294" i="6"/>
  <c r="H294" i="6" s="1"/>
  <c r="G278" i="6"/>
  <c r="H278" i="6" s="1"/>
  <c r="G262" i="6"/>
  <c r="H262" i="6" s="1"/>
  <c r="G230" i="6"/>
  <c r="H230" i="6" s="1"/>
  <c r="G214" i="6"/>
  <c r="H214" i="6" s="1"/>
  <c r="G166" i="6"/>
  <c r="H166" i="6" s="1"/>
  <c r="E201" i="1"/>
  <c r="G196" i="6"/>
  <c r="H196" i="6" s="1"/>
  <c r="G148" i="6"/>
  <c r="H148" i="6" s="1"/>
  <c r="E466" i="2"/>
  <c r="G175" i="6"/>
  <c r="H175" i="6" s="1"/>
  <c r="G227" i="6"/>
  <c r="H227" i="6" s="1"/>
  <c r="G238" i="6"/>
  <c r="H238" i="6" s="1"/>
  <c r="G222" i="6"/>
  <c r="H222" i="6" s="1"/>
  <c r="G236" i="6"/>
  <c r="H236" i="6" s="1"/>
  <c r="G274" i="6"/>
  <c r="H274" i="6" s="1"/>
  <c r="G195" i="6"/>
  <c r="H195" i="6" s="1"/>
  <c r="G329" i="6"/>
  <c r="H329" i="6" s="1"/>
  <c r="G209" i="6"/>
  <c r="H209" i="6" s="1"/>
  <c r="E279" i="2"/>
  <c r="G191" i="6"/>
  <c r="H191" i="6" s="1"/>
  <c r="G325" i="6"/>
  <c r="H325" i="6" s="1"/>
  <c r="G293" i="6"/>
  <c r="H293" i="6" s="1"/>
  <c r="G197" i="6"/>
  <c r="H197" i="6" s="1"/>
  <c r="G242" i="6"/>
  <c r="H242" i="6" s="1"/>
  <c r="E397" i="2"/>
  <c r="E374" i="2"/>
  <c r="E298" i="2"/>
  <c r="G340" i="6"/>
  <c r="H340" i="6" s="1"/>
  <c r="E317" i="2"/>
  <c r="E443" i="2"/>
  <c r="E355" i="2"/>
  <c r="G330" i="6"/>
  <c r="H330" i="6" s="1"/>
  <c r="G275" i="6"/>
  <c r="H275" i="6" s="1"/>
  <c r="G244" i="6"/>
  <c r="H244" i="6" s="1"/>
  <c r="G228" i="6"/>
  <c r="H228" i="6" s="1"/>
  <c r="G212" i="6"/>
  <c r="H212" i="6" s="1"/>
  <c r="G259" i="6"/>
  <c r="H259" i="6" s="1"/>
  <c r="G164" i="6"/>
  <c r="H164" i="6" s="1"/>
  <c r="G143" i="6"/>
  <c r="H143" i="6" s="1"/>
  <c r="G144" i="6"/>
  <c r="H144" i="6" s="1"/>
  <c r="G211" i="6"/>
  <c r="H211" i="6" s="1"/>
  <c r="F336" i="2"/>
  <c r="E336" i="2"/>
  <c r="E420" i="2"/>
  <c r="F260" i="2"/>
  <c r="F420" i="2"/>
  <c r="E260" i="2"/>
  <c r="G215" i="6" l="1"/>
  <c r="H215" i="6" s="1"/>
  <c r="G34" i="6"/>
  <c r="G84" i="6"/>
  <c r="G71" i="6"/>
  <c r="G288" i="6"/>
  <c r="H288" i="6" s="1"/>
  <c r="G339" i="6"/>
  <c r="H339" i="6" s="1"/>
  <c r="G206" i="6"/>
  <c r="H206" i="6" s="1"/>
  <c r="G169" i="6"/>
  <c r="H169" i="6" s="1"/>
  <c r="G337" i="6"/>
  <c r="H337" i="6" s="1"/>
  <c r="G62" i="6"/>
  <c r="G85" i="6"/>
  <c r="G37" i="6"/>
  <c r="G334" i="6"/>
  <c r="H334" i="6" s="1"/>
  <c r="G26" i="6"/>
  <c r="G2" i="6"/>
  <c r="G167" i="6"/>
  <c r="H167" i="6" s="1"/>
  <c r="G8" i="6"/>
  <c r="G193" i="6"/>
  <c r="H193" i="6" s="1"/>
  <c r="G240" i="6"/>
  <c r="H240" i="6" s="1"/>
  <c r="G81" i="6"/>
  <c r="G137" i="6"/>
  <c r="G123" i="6"/>
  <c r="G64" i="6"/>
  <c r="G69" i="6"/>
  <c r="G267" i="6"/>
  <c r="H267" i="6" s="1"/>
  <c r="G286" i="6"/>
  <c r="H286" i="6" s="1"/>
  <c r="G170" i="6"/>
  <c r="H170" i="6" s="1"/>
  <c r="G96" i="6"/>
  <c r="G134" i="6"/>
  <c r="G139" i="6"/>
  <c r="G14" i="6"/>
  <c r="G108" i="6"/>
  <c r="G49" i="6"/>
  <c r="G119" i="6"/>
  <c r="G302" i="6"/>
  <c r="H302" i="6" s="1"/>
  <c r="G152" i="6"/>
  <c r="H152" i="6" s="1"/>
  <c r="G326" i="6"/>
  <c r="H326" i="6" s="1"/>
  <c r="G110" i="6"/>
  <c r="G290" i="6"/>
  <c r="H290" i="6" s="1"/>
  <c r="G48" i="6"/>
  <c r="G254" i="6"/>
  <c r="H254" i="6" s="1"/>
  <c r="G133" i="6"/>
  <c r="G263" i="6"/>
  <c r="H263" i="6" s="1"/>
  <c r="G38" i="6"/>
  <c r="G336" i="6"/>
  <c r="H336" i="6" s="1"/>
  <c r="G61" i="6"/>
  <c r="G201" i="6"/>
  <c r="H201" i="6" s="1"/>
  <c r="G160" i="6"/>
  <c r="H160" i="6" s="1"/>
  <c r="G150" i="6"/>
  <c r="H150" i="6" s="1"/>
  <c r="G190" i="6"/>
  <c r="H190" i="6" s="1"/>
  <c r="G261" i="6"/>
  <c r="H261" i="6" s="1"/>
  <c r="G321" i="6"/>
  <c r="H321" i="6" s="1"/>
  <c r="G162" i="6"/>
  <c r="H162" i="6" s="1"/>
  <c r="G281" i="6"/>
  <c r="H281" i="6" s="1"/>
  <c r="G311" i="6"/>
  <c r="H311" i="6" s="1"/>
  <c r="G180" i="6"/>
  <c r="H180" i="6" s="1"/>
  <c r="G192" i="6"/>
  <c r="H192" i="6" s="1"/>
  <c r="G331" i="6"/>
  <c r="H331" i="6" s="1"/>
  <c r="G291" i="6"/>
  <c r="H291" i="6" s="1"/>
  <c r="G341" i="6"/>
  <c r="H341" i="6" s="1"/>
  <c r="G271" i="6"/>
  <c r="H271" i="6" s="1"/>
  <c r="G301" i="6"/>
  <c r="H301" i="6" s="1"/>
  <c r="G251" i="6"/>
  <c r="H251" i="6" s="1"/>
</calcChain>
</file>

<file path=xl/sharedStrings.xml><?xml version="1.0" encoding="utf-8"?>
<sst xmlns="http://schemas.openxmlformats.org/spreadsheetml/2006/main" count="3721" uniqueCount="90">
  <si>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</si>
  <si>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</si>
  <si>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</si>
  <si>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</si>
  <si>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</si>
  <si>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</si>
  <si>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</si>
  <si>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</si>
  <si>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</si>
  <si>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</si>
  <si>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</si>
  <si>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</si>
  <si>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</si>
  <si>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</si>
  <si>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</si>
  <si>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</si>
  <si>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</si>
  <si>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</si>
  <si>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</si>
  <si>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</si>
  <si>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</si>
  <si>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</si>
  <si>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</si>
  <si>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</si>
  <si>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</si>
  <si>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</si>
  <si>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</si>
  <si>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</si>
  <si>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</si>
  <si>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</si>
  <si>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</si>
  <si>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</si>
  <si>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</si>
  <si>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</si>
  <si>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</si>
  <si>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</si>
  <si>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</si>
  <si>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</si>
  <si>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</si>
  <si>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</si>
  <si>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</si>
  <si>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</si>
  <si>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</si>
  <si>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</si>
  <si>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</si>
  <si>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</si>
  <si>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</si>
  <si>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</si>
  <si>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</si>
  <si>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</si>
  <si>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</si>
  <si>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</si>
  <si>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</si>
  <si>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</si>
  <si>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</si>
  <si>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</si>
  <si>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</si>
  <si>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</si>
  <si>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</si>
  <si>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</si>
  <si>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</si>
  <si>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</si>
  <si>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</si>
  <si>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</si>
  <si>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</si>
  <si>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</si>
  <si>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</si>
  <si>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9. Servicios sociales, domésticos, profesionales y otros</t>
  </si>
  <si>
    <t>ocupados_autoemp</t>
  </si>
  <si>
    <t>asalariados_autoempleados</t>
  </si>
  <si>
    <t>asalariados</t>
  </si>
  <si>
    <t>ano_actividad</t>
  </si>
  <si>
    <t>actividad_sintesis</t>
  </si>
  <si>
    <t>actividad_raw</t>
  </si>
  <si>
    <t>actividad3_concat</t>
  </si>
  <si>
    <t>7. Comercio8. Hoteles y restaurantes</t>
  </si>
  <si>
    <t>actividad4_concat</t>
  </si>
  <si>
    <t>1. Agricultura, ganadería, caza y silvicultura2. Pesca</t>
  </si>
  <si>
    <t>10. Intermediación financiera11. Actividades inmobiliarias, empresariales y alquiler</t>
  </si>
  <si>
    <t>12. Administración pública y defensa13. Enseñanza14. Servicios sociales y de salud15. Otras actividades de servicios comunitarios16. Hogares privados con servicio doméstico17. Organizaciones y órganos extraterritoriales18. Actividades no específicas y otras</t>
  </si>
  <si>
    <t>4. Suministro de electricidad, gas, vapor y aire acondicionado5. Suministro de agua, evacuación de aguas residuales, gestión de desechos y descontaminación</t>
  </si>
  <si>
    <t>7. Comercio al por mayor y al por menor; reparación de vehículos automotores y motocicletas9. Actividades de alojamiento y de servicio de comidas</t>
  </si>
  <si>
    <t>8. Transporte y almacenamiento10. Información y comunicaciones</t>
  </si>
  <si>
    <t>11. Actividades financieras y de seguros12. Actividades inmobiliarias13. Actividades profesionales, científicas y técnicas14. Actividades de servicios administrativos y de apoyo</t>
  </si>
  <si>
    <t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t>
  </si>
  <si>
    <t>n_sindicatos</t>
  </si>
  <si>
    <t>tasa_sind</t>
  </si>
  <si>
    <t>tasa_sind_per</t>
  </si>
  <si>
    <t>n_sind</t>
  </si>
  <si>
    <t>n_sind_mil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</si>
</sst>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1"/>
  <sheetViews>
    <sheetView tabSelected="1" topLeftCell="D313" zoomScale="70" zoomScaleNormal="70" workbookViewId="0">
      <selection activeCell="F132" sqref="F132"/>
    </sheetView>
  </sheetViews>
  <sheetFormatPr baseColWidth="10" defaultRowHeight="15" x14ac:dyDescent="0.25"/>
  <cols>
    <col min="1" max="1" width="13.42578125" customWidth="1"/>
    <col min="3" max="3" width="61.28515625" customWidth="1"/>
    <col min="4" max="4" width="49.28515625" customWidth="1"/>
    <col min="5" max="5" width="11.28515625" bestFit="1" customWidth="1"/>
    <col min="6" max="6" width="11.85546875" bestFit="1" customWidth="1"/>
    <col min="8" max="8" width="11.28515625" bestFit="1" customWidth="1"/>
  </cols>
  <sheetData>
    <row r="1" spans="1:10" x14ac:dyDescent="0.25">
      <c r="A1" t="s">
        <v>71</v>
      </c>
      <c r="B1" t="s">
        <v>0</v>
      </c>
      <c r="C1" t="s">
        <v>73</v>
      </c>
      <c r="D1" t="s">
        <v>72</v>
      </c>
      <c r="E1" t="s">
        <v>1</v>
      </c>
      <c r="F1" t="s">
        <v>68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SUMIF(total_sind_original!$A$2:$A$550,A2, total_sind_original!$E$2:$E$550)</f>
        <v>0</v>
      </c>
      <c r="F2">
        <f>SUMIF(ft_original!$A$2:$A$523, A2, ft_original!$E$2:$E$523)</f>
        <v>673297</v>
      </c>
      <c r="G2">
        <f>E2/F2</f>
        <v>0</v>
      </c>
      <c r="H2">
        <f>G2*100</f>
        <v>0</v>
      </c>
      <c r="I2">
        <f>SUMIF(nsind!$A$2:$A$523, A2, nsind!$E$2:$E$523)</f>
        <v>0</v>
      </c>
      <c r="J2">
        <f>I2/(F2/1000)</f>
        <v>0</v>
      </c>
    </row>
    <row r="3" spans="1:10" x14ac:dyDescent="0.2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SUMIF(total_sind_original!$A$2:$A$550,A3, total_sind_original!$E$2:$E$550)</f>
        <v>0</v>
      </c>
      <c r="F3">
        <f>SUMIF(ft_original!$A$2:$A$523, A3, ft_original!$E$2:$E$523)</f>
        <v>71065</v>
      </c>
      <c r="G3">
        <f t="shared" ref="G3:G66" si="1">E3/F3</f>
        <v>0</v>
      </c>
      <c r="H3">
        <f t="shared" ref="H3:H66" si="2">G3*100</f>
        <v>0</v>
      </c>
      <c r="I3">
        <f>SUMIF(nsind!$A$2:$A$523, A3, nsind!$E$2:$E$523)</f>
        <v>0</v>
      </c>
      <c r="J3">
        <f t="shared" ref="J3:J66" si="3">I3/(F3/1000)</f>
        <v>0</v>
      </c>
    </row>
    <row r="4" spans="1:10" x14ac:dyDescent="0.2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SUMIF(total_sind_original!$A$2:$A$550,A4, total_sind_original!$E$2:$E$550)</f>
        <v>0</v>
      </c>
      <c r="F4">
        <f>SUMIF(ft_original!$A$2:$A$523, A4, ft_original!$E$2:$E$523)</f>
        <v>501489</v>
      </c>
      <c r="G4">
        <f t="shared" si="1"/>
        <v>0</v>
      </c>
      <c r="H4">
        <f t="shared" si="2"/>
        <v>0</v>
      </c>
      <c r="I4">
        <f>SUMIF(nsind!$A$2:$A$523, A4, nsind!$E$2:$E$523)</f>
        <v>0</v>
      </c>
      <c r="J4">
        <f t="shared" si="3"/>
        <v>0</v>
      </c>
    </row>
    <row r="5" spans="1:10" x14ac:dyDescent="0.2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SUMIF(total_sind_original!$A$2:$A$550,A5, total_sind_original!$E$2:$E$550)</f>
        <v>0</v>
      </c>
      <c r="F5">
        <f>SUMIF(ft_original!$A$2:$A$523, A5, ft_original!$E$2:$E$523)</f>
        <v>18387</v>
      </c>
      <c r="G5">
        <f t="shared" si="1"/>
        <v>0</v>
      </c>
      <c r="H5">
        <f t="shared" si="2"/>
        <v>0</v>
      </c>
      <c r="I5">
        <f>SUMIF(nsind!$A$2:$A$523, A5, nsind!$E$2:$E$523)</f>
        <v>0</v>
      </c>
      <c r="J5">
        <f t="shared" si="3"/>
        <v>0</v>
      </c>
    </row>
    <row r="6" spans="1:10" x14ac:dyDescent="0.2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SUMIF(total_sind_original!$A$2:$A$550,A6, total_sind_original!$E$2:$E$550)</f>
        <v>0</v>
      </c>
      <c r="F6">
        <f>SUMIF(ft_original!$A$2:$A$523, A6, ft_original!$E$2:$E$523)</f>
        <v>175029</v>
      </c>
      <c r="G6">
        <f t="shared" si="1"/>
        <v>0</v>
      </c>
      <c r="H6">
        <f t="shared" si="2"/>
        <v>0</v>
      </c>
      <c r="I6">
        <f>SUMIF(nsind!$A$2:$A$523, A6, nsind!$E$2:$E$523)</f>
        <v>0</v>
      </c>
      <c r="J6">
        <f t="shared" si="3"/>
        <v>0</v>
      </c>
    </row>
    <row r="7" spans="1:10" x14ac:dyDescent="0.2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SUMIF(total_sind_original!$A$2:$A$550,A7, total_sind_original!$E$2:$E$550)</f>
        <v>0</v>
      </c>
      <c r="F7">
        <f>SUMIF(ft_original!$A$2:$A$523, A7, ft_original!$E$2:$E$523)</f>
        <v>555935</v>
      </c>
      <c r="G7">
        <f t="shared" si="1"/>
        <v>0</v>
      </c>
      <c r="H7">
        <f t="shared" si="2"/>
        <v>0</v>
      </c>
      <c r="I7">
        <f>SUMIF(nsind!$A$2:$A$523, A7, nsind!$E$2:$E$523)</f>
        <v>0</v>
      </c>
      <c r="J7">
        <f t="shared" si="3"/>
        <v>0</v>
      </c>
    </row>
    <row r="8" spans="1:10" x14ac:dyDescent="0.2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SUMIF(total_sind_original!$A$2:$A$550,A8, total_sind_original!$E$2:$E$550)</f>
        <v>0</v>
      </c>
      <c r="F8">
        <f>SUMIF(ft_original!$A$2:$A$523, A8, ft_original!$E$2:$E$523)</f>
        <v>207261</v>
      </c>
      <c r="G8">
        <f t="shared" si="1"/>
        <v>0</v>
      </c>
      <c r="H8">
        <f t="shared" si="2"/>
        <v>0</v>
      </c>
      <c r="I8">
        <f>SUMIF(nsind!$A$2:$A$523, A8, nsind!$E$2:$E$523)</f>
        <v>0</v>
      </c>
      <c r="J8">
        <f t="shared" si="3"/>
        <v>0</v>
      </c>
    </row>
    <row r="9" spans="1:10" x14ac:dyDescent="0.2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SUMIF(total_sind_original!$A$2:$A$550,A9, total_sind_original!$E$2:$E$550)</f>
        <v>0</v>
      </c>
      <c r="F9">
        <f>SUMIF(ft_original!$A$2:$A$523, A9, ft_original!$E$2:$E$523)</f>
        <v>139059</v>
      </c>
      <c r="G9">
        <f t="shared" si="1"/>
        <v>0</v>
      </c>
      <c r="H9">
        <f t="shared" si="2"/>
        <v>0</v>
      </c>
      <c r="I9">
        <f>SUMIF(nsind!$A$2:$A$523, A9, nsind!$E$2:$E$523)</f>
        <v>0</v>
      </c>
      <c r="J9">
        <f t="shared" si="3"/>
        <v>0</v>
      </c>
    </row>
    <row r="10" spans="1:10" x14ac:dyDescent="0.2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  <c r="E10">
        <f>SUMIF(total_sind_original!$A$2:$A$550,A10, total_sind_original!$E$2:$E$550)</f>
        <v>0</v>
      </c>
      <c r="F10">
        <f>SUMIF(ft_original!$A$2:$A$523, A10, ft_original!$E$2:$E$523)</f>
        <v>716319</v>
      </c>
      <c r="G10">
        <f t="shared" si="1"/>
        <v>0</v>
      </c>
      <c r="H10">
        <f t="shared" si="2"/>
        <v>0</v>
      </c>
      <c r="I10">
        <f>SUMIF(nsind!$A$2:$A$523, A10, nsind!$E$2:$E$523)</f>
        <v>0</v>
      </c>
      <c r="J10">
        <f t="shared" si="3"/>
        <v>0</v>
      </c>
    </row>
    <row r="11" spans="1:10" x14ac:dyDescent="0.2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SUMIF(total_sind_original!$A$2:$A$550,A11, total_sind_original!$E$2:$E$550)</f>
        <v>0</v>
      </c>
      <c r="F11">
        <f>SUMIF(ft_original!$A$2:$A$523, A11, ft_original!$E$2:$E$523)</f>
        <v>3057841</v>
      </c>
      <c r="G11">
        <f t="shared" si="1"/>
        <v>0</v>
      </c>
      <c r="H11">
        <f t="shared" si="2"/>
        <v>0</v>
      </c>
      <c r="I11">
        <f>SUMIF(nsind!$A$2:$A$523, A11, nsind!$E$2:$E$523)</f>
        <v>0</v>
      </c>
      <c r="J11">
        <f t="shared" si="3"/>
        <v>0</v>
      </c>
    </row>
    <row r="12" spans="1:10" x14ac:dyDescent="0.2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SUMIF(total_sind_original!$A$2:$A$550,A12, total_sind_original!$E$2:$E$550)</f>
        <v>0</v>
      </c>
      <c r="F12">
        <f>SUMIF(ft_original!$A$2:$A$523, A12, ft_original!$E$2:$E$523)</f>
        <v>706388</v>
      </c>
      <c r="G12">
        <f t="shared" si="1"/>
        <v>0</v>
      </c>
      <c r="H12">
        <f t="shared" si="2"/>
        <v>0</v>
      </c>
      <c r="I12">
        <f>SUMIF(nsind!$A$2:$A$523, A12, nsind!$E$2:$E$523)</f>
        <v>0</v>
      </c>
      <c r="J12">
        <f t="shared" si="3"/>
        <v>0</v>
      </c>
    </row>
    <row r="13" spans="1:10" x14ac:dyDescent="0.2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SUMIF(total_sind_original!$A$2:$A$550,A13, total_sind_original!$E$2:$E$550)</f>
        <v>0</v>
      </c>
      <c r="F13">
        <f>SUMIF(ft_original!$A$2:$A$523, A13, ft_original!$E$2:$E$523)</f>
        <v>73867</v>
      </c>
      <c r="G13">
        <f t="shared" si="1"/>
        <v>0</v>
      </c>
      <c r="H13">
        <f t="shared" si="2"/>
        <v>0</v>
      </c>
      <c r="I13">
        <f>SUMIF(nsind!$A$2:$A$523, A13, nsind!$E$2:$E$523)</f>
        <v>0</v>
      </c>
      <c r="J13">
        <f t="shared" si="3"/>
        <v>0</v>
      </c>
    </row>
    <row r="14" spans="1:10" x14ac:dyDescent="0.2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SUMIF(total_sind_original!$A$2:$A$550,A14, total_sind_original!$E$2:$E$550)</f>
        <v>0</v>
      </c>
      <c r="F14">
        <f>SUMIF(ft_original!$A$2:$A$523, A14, ft_original!$E$2:$E$523)</f>
        <v>564661</v>
      </c>
      <c r="G14">
        <f t="shared" si="1"/>
        <v>0</v>
      </c>
      <c r="H14">
        <f t="shared" si="2"/>
        <v>0</v>
      </c>
      <c r="I14">
        <f>SUMIF(nsind!$A$2:$A$523, A14, nsind!$E$2:$E$523)</f>
        <v>0</v>
      </c>
      <c r="J14">
        <f t="shared" si="3"/>
        <v>0</v>
      </c>
    </row>
    <row r="15" spans="1:10" x14ac:dyDescent="0.2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SUMIF(total_sind_original!$A$2:$A$550,A15, total_sind_original!$E$2:$E$550)</f>
        <v>0</v>
      </c>
      <c r="F15">
        <f>SUMIF(ft_original!$A$2:$A$523, A15, ft_original!$E$2:$E$523)</f>
        <v>17481</v>
      </c>
      <c r="G15">
        <f t="shared" si="1"/>
        <v>0</v>
      </c>
      <c r="H15">
        <f t="shared" si="2"/>
        <v>0</v>
      </c>
      <c r="I15">
        <f>SUMIF(nsind!$A$2:$A$523, A15, nsind!$E$2:$E$523)</f>
        <v>0</v>
      </c>
      <c r="J15">
        <f t="shared" si="3"/>
        <v>0</v>
      </c>
    </row>
    <row r="16" spans="1:10" x14ac:dyDescent="0.2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SUMIF(total_sind_original!$A$2:$A$550,A16, total_sind_original!$E$2:$E$550)</f>
        <v>0</v>
      </c>
      <c r="F16">
        <f>SUMIF(ft_original!$A$2:$A$523, A16, ft_original!$E$2:$E$523)</f>
        <v>199227</v>
      </c>
      <c r="G16">
        <f t="shared" si="1"/>
        <v>0</v>
      </c>
      <c r="H16">
        <f t="shared" si="2"/>
        <v>0</v>
      </c>
      <c r="I16">
        <f>SUMIF(nsind!$A$2:$A$523, A16, nsind!$E$2:$E$523)</f>
        <v>0</v>
      </c>
      <c r="J16">
        <f t="shared" si="3"/>
        <v>0</v>
      </c>
    </row>
    <row r="17" spans="1:10" x14ac:dyDescent="0.2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SUMIF(total_sind_original!$A$2:$A$550,A17, total_sind_original!$E$2:$E$550)</f>
        <v>0</v>
      </c>
      <c r="F17">
        <f>SUMIF(ft_original!$A$2:$A$523, A17, ft_original!$E$2:$E$523)</f>
        <v>590159</v>
      </c>
      <c r="G17">
        <f t="shared" si="1"/>
        <v>0</v>
      </c>
      <c r="H17">
        <f t="shared" si="2"/>
        <v>0</v>
      </c>
      <c r="I17">
        <f>SUMIF(nsind!$A$2:$A$523, A17, nsind!$E$2:$E$523)</f>
        <v>0</v>
      </c>
      <c r="J17">
        <f t="shared" si="3"/>
        <v>0</v>
      </c>
    </row>
    <row r="18" spans="1:10" x14ac:dyDescent="0.2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SUMIF(total_sind_original!$A$2:$A$550,A18, total_sind_original!$E$2:$E$550)</f>
        <v>0</v>
      </c>
      <c r="F18">
        <f>SUMIF(ft_original!$A$2:$A$523, A18, ft_original!$E$2:$E$523)</f>
        <v>226341</v>
      </c>
      <c r="G18">
        <f t="shared" si="1"/>
        <v>0</v>
      </c>
      <c r="H18">
        <f t="shared" si="2"/>
        <v>0</v>
      </c>
      <c r="I18">
        <f>SUMIF(nsind!$A$2:$A$523, A18, nsind!$E$2:$E$523)</f>
        <v>0</v>
      </c>
      <c r="J18">
        <f t="shared" si="3"/>
        <v>0</v>
      </c>
    </row>
    <row r="19" spans="1:10" x14ac:dyDescent="0.2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SUMIF(total_sind_original!$A$2:$A$550,A19, total_sind_original!$E$2:$E$550)</f>
        <v>0</v>
      </c>
      <c r="F19">
        <f>SUMIF(ft_original!$A$2:$A$523, A19, ft_original!$E$2:$E$523)</f>
        <v>157804</v>
      </c>
      <c r="G19">
        <f t="shared" si="1"/>
        <v>0</v>
      </c>
      <c r="H19">
        <f t="shared" si="2"/>
        <v>0</v>
      </c>
      <c r="I19">
        <f>SUMIF(nsind!$A$2:$A$523, A19, nsind!$E$2:$E$523)</f>
        <v>0</v>
      </c>
      <c r="J19">
        <f t="shared" si="3"/>
        <v>0</v>
      </c>
    </row>
    <row r="20" spans="1:10" x14ac:dyDescent="0.2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  <c r="E20">
        <f>SUMIF(total_sind_original!$A$2:$A$550,A20, total_sind_original!$E$2:$E$550)</f>
        <v>0</v>
      </c>
      <c r="F20">
        <f>SUMIF(ft_original!$A$2:$A$523, A20, ft_original!$E$2:$E$523)</f>
        <v>693531</v>
      </c>
      <c r="G20">
        <f t="shared" si="1"/>
        <v>0</v>
      </c>
      <c r="H20">
        <f t="shared" si="2"/>
        <v>0</v>
      </c>
      <c r="I20">
        <f>SUMIF(nsind!$A$2:$A$523, A20, nsind!$E$2:$E$523)</f>
        <v>0</v>
      </c>
      <c r="J20">
        <f t="shared" si="3"/>
        <v>0</v>
      </c>
    </row>
    <row r="21" spans="1:10" x14ac:dyDescent="0.2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SUMIF(total_sind_original!$A$2:$A$550,A21, total_sind_original!$E$2:$E$550)</f>
        <v>0</v>
      </c>
      <c r="F21">
        <f>SUMIF(ft_original!$A$2:$A$523, A21, ft_original!$E$2:$E$523)</f>
        <v>3229459</v>
      </c>
      <c r="G21">
        <f t="shared" si="1"/>
        <v>0</v>
      </c>
      <c r="H21">
        <f t="shared" si="2"/>
        <v>0</v>
      </c>
      <c r="I21">
        <f>SUMIF(nsind!$A$2:$A$523, A21, nsind!$E$2:$E$523)</f>
        <v>0</v>
      </c>
      <c r="J21">
        <f t="shared" si="3"/>
        <v>0</v>
      </c>
    </row>
    <row r="22" spans="1:10" x14ac:dyDescent="0.2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SUMIF(total_sind_original!$A$2:$A$550,A22, total_sind_original!$E$2:$E$550)</f>
        <v>0</v>
      </c>
      <c r="F22">
        <f>SUMIF(ft_original!$A$2:$A$523, A22, ft_original!$E$2:$E$523)</f>
        <v>733137</v>
      </c>
      <c r="G22">
        <f t="shared" si="1"/>
        <v>0</v>
      </c>
      <c r="H22">
        <f t="shared" si="2"/>
        <v>0</v>
      </c>
      <c r="I22">
        <f>SUMIF(nsind!$A$2:$A$523, A22, nsind!$E$2:$E$523)</f>
        <v>0</v>
      </c>
      <c r="J22">
        <f t="shared" si="3"/>
        <v>0</v>
      </c>
    </row>
    <row r="23" spans="1:10" x14ac:dyDescent="0.2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SUMIF(total_sind_original!$A$2:$A$550,A23, total_sind_original!$E$2:$E$550)</f>
        <v>0</v>
      </c>
      <c r="F23">
        <f>SUMIF(ft_original!$A$2:$A$523, A23, ft_original!$E$2:$E$523)</f>
        <v>78467</v>
      </c>
      <c r="G23">
        <f t="shared" si="1"/>
        <v>0</v>
      </c>
      <c r="H23">
        <f t="shared" si="2"/>
        <v>0</v>
      </c>
      <c r="I23">
        <f>SUMIF(nsind!$A$2:$A$523, A23, nsind!$E$2:$E$523)</f>
        <v>0</v>
      </c>
      <c r="J23">
        <f t="shared" si="3"/>
        <v>0</v>
      </c>
    </row>
    <row r="24" spans="1:10" x14ac:dyDescent="0.2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SUMIF(total_sind_original!$A$2:$A$550,A24, total_sind_original!$E$2:$E$550)</f>
        <v>0</v>
      </c>
      <c r="F24">
        <f>SUMIF(ft_original!$A$2:$A$523, A24, ft_original!$E$2:$E$523)</f>
        <v>627321</v>
      </c>
      <c r="G24">
        <f t="shared" si="1"/>
        <v>0</v>
      </c>
      <c r="H24">
        <f t="shared" si="2"/>
        <v>0</v>
      </c>
      <c r="I24">
        <f>SUMIF(nsind!$A$2:$A$523, A24, nsind!$E$2:$E$523)</f>
        <v>0</v>
      </c>
      <c r="J24">
        <f t="shared" si="3"/>
        <v>0</v>
      </c>
    </row>
    <row r="25" spans="1:10" x14ac:dyDescent="0.2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SUMIF(total_sind_original!$A$2:$A$550,A25, total_sind_original!$E$2:$E$550)</f>
        <v>0</v>
      </c>
      <c r="F25">
        <f>SUMIF(ft_original!$A$2:$A$523, A25, ft_original!$E$2:$E$523)</f>
        <v>16997</v>
      </c>
      <c r="G25">
        <f t="shared" si="1"/>
        <v>0</v>
      </c>
      <c r="H25">
        <f t="shared" si="2"/>
        <v>0</v>
      </c>
      <c r="I25">
        <f>SUMIF(nsind!$A$2:$A$523, A25, nsind!$E$2:$E$523)</f>
        <v>0</v>
      </c>
      <c r="J25">
        <f t="shared" si="3"/>
        <v>0</v>
      </c>
    </row>
    <row r="26" spans="1:10" x14ac:dyDescent="0.2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SUMIF(total_sind_original!$A$2:$A$550,A26, total_sind_original!$E$2:$E$550)</f>
        <v>0</v>
      </c>
      <c r="F26">
        <f>SUMIF(ft_original!$A$2:$A$523, A26, ft_original!$E$2:$E$523)</f>
        <v>264865</v>
      </c>
      <c r="G26">
        <f t="shared" si="1"/>
        <v>0</v>
      </c>
      <c r="H26">
        <f t="shared" si="2"/>
        <v>0</v>
      </c>
      <c r="I26">
        <f>SUMIF(nsind!$A$2:$A$523, A26, nsind!$E$2:$E$523)</f>
        <v>0</v>
      </c>
      <c r="J26">
        <f t="shared" si="3"/>
        <v>0</v>
      </c>
    </row>
    <row r="27" spans="1:10" x14ac:dyDescent="0.2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SUMIF(total_sind_original!$A$2:$A$550,A27, total_sind_original!$E$2:$E$550)</f>
        <v>0</v>
      </c>
      <c r="F27">
        <f>SUMIF(ft_original!$A$2:$A$523, A27, ft_original!$E$2:$E$523)</f>
        <v>624155</v>
      </c>
      <c r="G27">
        <f t="shared" si="1"/>
        <v>0</v>
      </c>
      <c r="H27">
        <f t="shared" si="2"/>
        <v>0</v>
      </c>
      <c r="I27">
        <f>SUMIF(nsind!$A$2:$A$523, A27, nsind!$E$2:$E$523)</f>
        <v>0</v>
      </c>
      <c r="J27">
        <f t="shared" si="3"/>
        <v>0</v>
      </c>
    </row>
    <row r="28" spans="1:10" x14ac:dyDescent="0.2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SUMIF(total_sind_original!$A$2:$A$550,A28, total_sind_original!$E$2:$E$550)</f>
        <v>0</v>
      </c>
      <c r="F28">
        <f>SUMIF(ft_original!$A$2:$A$523, A28, ft_original!$E$2:$E$523)</f>
        <v>238022</v>
      </c>
      <c r="G28">
        <f t="shared" si="1"/>
        <v>0</v>
      </c>
      <c r="H28">
        <f t="shared" si="2"/>
        <v>0</v>
      </c>
      <c r="I28">
        <f>SUMIF(nsind!$A$2:$A$523, A28, nsind!$E$2:$E$523)</f>
        <v>0</v>
      </c>
      <c r="J28">
        <f t="shared" si="3"/>
        <v>0</v>
      </c>
    </row>
    <row r="29" spans="1:10" x14ac:dyDescent="0.2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SUMIF(total_sind_original!$A$2:$A$550,A29, total_sind_original!$E$2:$E$550)</f>
        <v>0</v>
      </c>
      <c r="F29">
        <f>SUMIF(ft_original!$A$2:$A$523, A29, ft_original!$E$2:$E$523)</f>
        <v>164993</v>
      </c>
      <c r="G29">
        <f t="shared" si="1"/>
        <v>0</v>
      </c>
      <c r="H29">
        <f t="shared" si="2"/>
        <v>0</v>
      </c>
      <c r="I29">
        <f>SUMIF(nsind!$A$2:$A$523, A29, nsind!$E$2:$E$523)</f>
        <v>0</v>
      </c>
      <c r="J29">
        <f t="shared" si="3"/>
        <v>0</v>
      </c>
    </row>
    <row r="30" spans="1:10" x14ac:dyDescent="0.2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  <c r="E30">
        <f>SUMIF(total_sind_original!$A$2:$A$550,A30, total_sind_original!$E$2:$E$550)</f>
        <v>0</v>
      </c>
      <c r="F30">
        <f>SUMIF(ft_original!$A$2:$A$523, A30, ft_original!$E$2:$E$523)</f>
        <v>765373</v>
      </c>
      <c r="G30">
        <f t="shared" si="1"/>
        <v>0</v>
      </c>
      <c r="H30">
        <f t="shared" si="2"/>
        <v>0</v>
      </c>
      <c r="I30">
        <f>SUMIF(nsind!$A$2:$A$523, A30, nsind!$E$2:$E$523)</f>
        <v>0</v>
      </c>
      <c r="J30">
        <f t="shared" si="3"/>
        <v>0</v>
      </c>
    </row>
    <row r="31" spans="1:10" x14ac:dyDescent="0.2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SUMIF(total_sind_original!$A$2:$A$550,A31, total_sind_original!$E$2:$E$550)</f>
        <v>0</v>
      </c>
      <c r="F31">
        <f>SUMIF(ft_original!$A$2:$A$523, A31, ft_original!$E$2:$E$523)</f>
        <v>3513330</v>
      </c>
      <c r="G31">
        <f t="shared" si="1"/>
        <v>0</v>
      </c>
      <c r="H31">
        <f t="shared" si="2"/>
        <v>0</v>
      </c>
      <c r="I31">
        <f>SUMIF(nsind!$A$2:$A$523, A31, nsind!$E$2:$E$523)</f>
        <v>0</v>
      </c>
      <c r="J31">
        <f t="shared" si="3"/>
        <v>0</v>
      </c>
    </row>
    <row r="32" spans="1:10" x14ac:dyDescent="0.2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SUMIF(total_sind_original!$A$2:$A$550,A32, total_sind_original!$E$2:$E$550)</f>
        <v>0</v>
      </c>
      <c r="F32">
        <f>SUMIF(ft_original!$A$2:$A$523, A32, ft_original!$E$2:$E$523)</f>
        <v>737063</v>
      </c>
      <c r="G32">
        <f t="shared" si="1"/>
        <v>0</v>
      </c>
      <c r="H32">
        <f t="shared" si="2"/>
        <v>0</v>
      </c>
      <c r="I32">
        <f>SUMIF(nsind!$A$2:$A$523, A32, nsind!$E$2:$E$523)</f>
        <v>0</v>
      </c>
      <c r="J32">
        <f t="shared" si="3"/>
        <v>0</v>
      </c>
    </row>
    <row r="33" spans="1:10" x14ac:dyDescent="0.2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SUMIF(total_sind_original!$A$2:$A$550,A33, total_sind_original!$E$2:$E$550)</f>
        <v>0</v>
      </c>
      <c r="F33">
        <f>SUMIF(ft_original!$A$2:$A$523, A33, ft_original!$E$2:$E$523)</f>
        <v>90225</v>
      </c>
      <c r="G33">
        <f t="shared" si="1"/>
        <v>0</v>
      </c>
      <c r="H33">
        <f t="shared" si="2"/>
        <v>0</v>
      </c>
      <c r="I33">
        <f>SUMIF(nsind!$A$2:$A$523, A33, nsind!$E$2:$E$523)</f>
        <v>0</v>
      </c>
      <c r="J33">
        <f t="shared" si="3"/>
        <v>0</v>
      </c>
    </row>
    <row r="34" spans="1:10" x14ac:dyDescent="0.2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SUMIF(total_sind_original!$A$2:$A$550,A34, total_sind_original!$E$2:$E$550)</f>
        <v>0</v>
      </c>
      <c r="F34">
        <f>SUMIF(ft_original!$A$2:$A$523, A34, ft_original!$E$2:$E$523)</f>
        <v>694529</v>
      </c>
      <c r="G34">
        <f t="shared" si="1"/>
        <v>0</v>
      </c>
      <c r="H34">
        <f t="shared" si="2"/>
        <v>0</v>
      </c>
      <c r="I34">
        <f>SUMIF(nsind!$A$2:$A$523, A34, nsind!$E$2:$E$523)</f>
        <v>0</v>
      </c>
      <c r="J34">
        <f t="shared" si="3"/>
        <v>0</v>
      </c>
    </row>
    <row r="35" spans="1:10" x14ac:dyDescent="0.2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SUMIF(total_sind_original!$A$2:$A$550,A35, total_sind_original!$E$2:$E$550)</f>
        <v>0</v>
      </c>
      <c r="F35">
        <f>SUMIF(ft_original!$A$2:$A$523, A35, ft_original!$E$2:$E$523)</f>
        <v>15151</v>
      </c>
      <c r="G35">
        <f t="shared" si="1"/>
        <v>0</v>
      </c>
      <c r="H35">
        <f t="shared" si="2"/>
        <v>0</v>
      </c>
      <c r="I35">
        <f>SUMIF(nsind!$A$2:$A$523, A35, nsind!$E$2:$E$523)</f>
        <v>0</v>
      </c>
      <c r="J35">
        <f t="shared" si="3"/>
        <v>0</v>
      </c>
    </row>
    <row r="36" spans="1:10" x14ac:dyDescent="0.2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SUMIF(total_sind_original!$A$2:$A$550,A36, total_sind_original!$E$2:$E$550)</f>
        <v>0</v>
      </c>
      <c r="F36">
        <f>SUMIF(ft_original!$A$2:$A$523, A36, ft_original!$E$2:$E$523)</f>
        <v>286508</v>
      </c>
      <c r="G36">
        <f t="shared" si="1"/>
        <v>0</v>
      </c>
      <c r="H36">
        <f t="shared" si="2"/>
        <v>0</v>
      </c>
      <c r="I36">
        <f>SUMIF(nsind!$A$2:$A$523, A36, nsind!$E$2:$E$523)</f>
        <v>0</v>
      </c>
      <c r="J36">
        <f t="shared" si="3"/>
        <v>0</v>
      </c>
    </row>
    <row r="37" spans="1:10" x14ac:dyDescent="0.2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SUMIF(total_sind_original!$A$2:$A$550,A37, total_sind_original!$E$2:$E$550)</f>
        <v>0</v>
      </c>
      <c r="F37">
        <f>SUMIF(ft_original!$A$2:$A$523, A37, ft_original!$E$2:$E$523)</f>
        <v>648289</v>
      </c>
      <c r="G37">
        <f t="shared" si="1"/>
        <v>0</v>
      </c>
      <c r="H37">
        <f t="shared" si="2"/>
        <v>0</v>
      </c>
      <c r="I37">
        <f>SUMIF(nsind!$A$2:$A$523, A37, nsind!$E$2:$E$523)</f>
        <v>0</v>
      </c>
      <c r="J37">
        <f t="shared" si="3"/>
        <v>0</v>
      </c>
    </row>
    <row r="38" spans="1:10" x14ac:dyDescent="0.2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SUMIF(total_sind_original!$A$2:$A$550,A38, total_sind_original!$E$2:$E$550)</f>
        <v>0</v>
      </c>
      <c r="F38">
        <f>SUMIF(ft_original!$A$2:$A$523, A38, ft_original!$E$2:$E$523)</f>
        <v>263617</v>
      </c>
      <c r="G38">
        <f t="shared" si="1"/>
        <v>0</v>
      </c>
      <c r="H38">
        <f t="shared" si="2"/>
        <v>0</v>
      </c>
      <c r="I38">
        <f>SUMIF(nsind!$A$2:$A$523, A38, nsind!$E$2:$E$523)</f>
        <v>0</v>
      </c>
      <c r="J38">
        <f t="shared" si="3"/>
        <v>0</v>
      </c>
    </row>
    <row r="39" spans="1:10" x14ac:dyDescent="0.2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SUMIF(total_sind_original!$A$2:$A$550,A39, total_sind_original!$E$2:$E$550)</f>
        <v>0</v>
      </c>
      <c r="F39">
        <f>SUMIF(ft_original!$A$2:$A$523, A39, ft_original!$E$2:$E$523)</f>
        <v>168674</v>
      </c>
      <c r="G39">
        <f t="shared" si="1"/>
        <v>0</v>
      </c>
      <c r="H39">
        <f t="shared" si="2"/>
        <v>0</v>
      </c>
      <c r="I39">
        <f>SUMIF(nsind!$A$2:$A$523, A39, nsind!$E$2:$E$523)</f>
        <v>0</v>
      </c>
      <c r="J39">
        <f t="shared" si="3"/>
        <v>0</v>
      </c>
    </row>
    <row r="40" spans="1:10" x14ac:dyDescent="0.2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  <c r="E40">
        <f>SUMIF(total_sind_original!$A$2:$A$550,A40, total_sind_original!$E$2:$E$550)</f>
        <v>0</v>
      </c>
      <c r="F40">
        <f>SUMIF(ft_original!$A$2:$A$523, A40, ft_original!$E$2:$E$523)</f>
        <v>768216</v>
      </c>
      <c r="G40">
        <f t="shared" si="1"/>
        <v>0</v>
      </c>
      <c r="H40">
        <f t="shared" si="2"/>
        <v>0</v>
      </c>
      <c r="I40">
        <f>SUMIF(nsind!$A$2:$A$523, A40, nsind!$E$2:$E$523)</f>
        <v>0</v>
      </c>
      <c r="J40">
        <f t="shared" si="3"/>
        <v>0</v>
      </c>
    </row>
    <row r="41" spans="1:10" x14ac:dyDescent="0.2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SUMIF(total_sind_original!$A$2:$A$550,A41, total_sind_original!$E$2:$E$550)</f>
        <v>0</v>
      </c>
      <c r="F41">
        <f>SUMIF(ft_original!$A$2:$A$523, A41, ft_original!$E$2:$E$523)</f>
        <v>3672272</v>
      </c>
      <c r="G41">
        <f t="shared" si="1"/>
        <v>0</v>
      </c>
      <c r="H41">
        <f t="shared" si="2"/>
        <v>0</v>
      </c>
      <c r="I41">
        <f>SUMIF(nsind!$A$2:$A$523, A41, nsind!$E$2:$E$523)</f>
        <v>0</v>
      </c>
      <c r="J41">
        <f t="shared" si="3"/>
        <v>0</v>
      </c>
    </row>
    <row r="42" spans="1:10" x14ac:dyDescent="0.2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SUMIF(total_sind_original!$A$2:$A$550,A42, total_sind_original!$E$2:$E$550)</f>
        <v>55501</v>
      </c>
      <c r="F42">
        <f>SUMIF(ft_original!$A$2:$A$523, A42, ft_original!$E$2:$E$523)</f>
        <v>734944</v>
      </c>
      <c r="G42">
        <f t="shared" si="1"/>
        <v>7.5517318326294242E-2</v>
      </c>
      <c r="H42">
        <f t="shared" si="2"/>
        <v>7.5517318326294243</v>
      </c>
      <c r="I42">
        <f>SUMIF(nsind!$A$2:$A$523, A42, nsind!$E$2:$E$523)</f>
        <v>0</v>
      </c>
      <c r="J42">
        <f t="shared" si="3"/>
        <v>0</v>
      </c>
    </row>
    <row r="43" spans="1:10" x14ac:dyDescent="0.2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SUMIF(total_sind_original!$A$2:$A$550,A43, total_sind_original!$E$2:$E$550)</f>
        <v>64210</v>
      </c>
      <c r="F43">
        <f>SUMIF(ft_original!$A$2:$A$523, A43, ft_original!$E$2:$E$523)</f>
        <v>89822</v>
      </c>
      <c r="G43">
        <f t="shared" si="1"/>
        <v>0.71485827525550538</v>
      </c>
      <c r="H43">
        <f t="shared" si="2"/>
        <v>71.485827525550533</v>
      </c>
      <c r="I43">
        <f>SUMIF(nsind!$A$2:$A$523, A43, nsind!$E$2:$E$523)</f>
        <v>0</v>
      </c>
      <c r="J43">
        <f t="shared" si="3"/>
        <v>0</v>
      </c>
    </row>
    <row r="44" spans="1:10" x14ac:dyDescent="0.2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SUMIF(total_sind_original!$A$2:$A$550,A44, total_sind_original!$E$2:$E$550)</f>
        <v>166078</v>
      </c>
      <c r="F44">
        <f>SUMIF(ft_original!$A$2:$A$523, A44, ft_original!$E$2:$E$523)</f>
        <v>671410</v>
      </c>
      <c r="G44">
        <f t="shared" si="1"/>
        <v>0.24735705455682816</v>
      </c>
      <c r="H44">
        <f t="shared" si="2"/>
        <v>24.735705455682815</v>
      </c>
      <c r="I44">
        <f>SUMIF(nsind!$A$2:$A$523, A44, nsind!$E$2:$E$523)</f>
        <v>0</v>
      </c>
      <c r="J44">
        <f t="shared" si="3"/>
        <v>0</v>
      </c>
    </row>
    <row r="45" spans="1:10" x14ac:dyDescent="0.2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SUMIF(total_sind_original!$A$2:$A$550,A45, total_sind_original!$E$2:$E$550)</f>
        <v>16942</v>
      </c>
      <c r="F45">
        <f>SUMIF(ft_original!$A$2:$A$523, A45, ft_original!$E$2:$E$523)</f>
        <v>19678</v>
      </c>
      <c r="G45">
        <f t="shared" si="1"/>
        <v>0.86096147982518545</v>
      </c>
      <c r="H45">
        <f t="shared" si="2"/>
        <v>86.096147982518545</v>
      </c>
      <c r="I45">
        <f>SUMIF(nsind!$A$2:$A$523, A45, nsind!$E$2:$E$523)</f>
        <v>0</v>
      </c>
      <c r="J45">
        <f t="shared" si="3"/>
        <v>0</v>
      </c>
    </row>
    <row r="46" spans="1:10" x14ac:dyDescent="0.2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SUMIF(total_sind_original!$A$2:$A$550,A46, total_sind_original!$E$2:$E$550)</f>
        <v>33179</v>
      </c>
      <c r="F46">
        <f>SUMIF(ft_original!$A$2:$A$523, A46, ft_original!$E$2:$E$523)</f>
        <v>268232</v>
      </c>
      <c r="G46">
        <f t="shared" si="1"/>
        <v>0.12369515941423842</v>
      </c>
      <c r="H46">
        <f t="shared" si="2"/>
        <v>12.369515941423842</v>
      </c>
      <c r="I46">
        <f>SUMIF(nsind!$A$2:$A$523, A46, nsind!$E$2:$E$523)</f>
        <v>0</v>
      </c>
      <c r="J46">
        <f t="shared" si="3"/>
        <v>0</v>
      </c>
    </row>
    <row r="47" spans="1:10" x14ac:dyDescent="0.2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SUMIF(total_sind_original!$A$2:$A$550,A47, total_sind_original!$E$2:$E$550)</f>
        <v>77574</v>
      </c>
      <c r="F47">
        <f>SUMIF(ft_original!$A$2:$A$523, A47, ft_original!$E$2:$E$523)</f>
        <v>669467</v>
      </c>
      <c r="G47">
        <f t="shared" si="1"/>
        <v>0.11587427012832596</v>
      </c>
      <c r="H47">
        <f t="shared" si="2"/>
        <v>11.587427012832595</v>
      </c>
      <c r="I47">
        <f>SUMIF(nsind!$A$2:$A$523, A47, nsind!$E$2:$E$523)</f>
        <v>0</v>
      </c>
      <c r="J47">
        <f t="shared" si="3"/>
        <v>0</v>
      </c>
    </row>
    <row r="48" spans="1:10" x14ac:dyDescent="0.2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SUMIF(total_sind_original!$A$2:$A$550,A48, total_sind_original!$E$2:$E$550)</f>
        <v>87462</v>
      </c>
      <c r="F48">
        <f>SUMIF(ft_original!$A$2:$A$523, A48, ft_original!$E$2:$E$523)</f>
        <v>273120</v>
      </c>
      <c r="G48">
        <f t="shared" si="1"/>
        <v>0.32023286467486817</v>
      </c>
      <c r="H48">
        <f t="shared" si="2"/>
        <v>32.02328646748682</v>
      </c>
      <c r="I48">
        <f>SUMIF(nsind!$A$2:$A$523, A48, nsind!$E$2:$E$523)</f>
        <v>0</v>
      </c>
      <c r="J48">
        <f t="shared" si="3"/>
        <v>0</v>
      </c>
    </row>
    <row r="49" spans="1:10" x14ac:dyDescent="0.2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SUMIF(total_sind_original!$A$2:$A$550,A49, total_sind_original!$E$2:$E$550)</f>
        <v>29508</v>
      </c>
      <c r="F49">
        <f>SUMIF(ft_original!$A$2:$A$523, A49, ft_original!$E$2:$E$523)</f>
        <v>175776</v>
      </c>
      <c r="G49">
        <f t="shared" si="1"/>
        <v>0.16787274713271436</v>
      </c>
      <c r="H49">
        <f t="shared" si="2"/>
        <v>16.787274713271437</v>
      </c>
      <c r="I49">
        <f>SUMIF(nsind!$A$2:$A$523, A49, nsind!$E$2:$E$523)</f>
        <v>0</v>
      </c>
      <c r="J49">
        <f t="shared" si="3"/>
        <v>0</v>
      </c>
    </row>
    <row r="50" spans="1:10" x14ac:dyDescent="0.2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SUMIF(total_sind_original!$A$2:$A$550,A50, total_sind_original!$E$2:$E$550)</f>
        <v>76358</v>
      </c>
      <c r="F50">
        <f>SUMIF(ft_original!$A$2:$A$523, A50, ft_original!$E$2:$E$523)</f>
        <v>803789</v>
      </c>
      <c r="G50">
        <f t="shared" si="1"/>
        <v>9.4997567769650987E-2</v>
      </c>
      <c r="H50">
        <f t="shared" si="2"/>
        <v>9.4997567769650981</v>
      </c>
      <c r="I50">
        <f>SUMIF(nsind!$A$2:$A$523, A50, nsind!$E$2:$E$523)</f>
        <v>0</v>
      </c>
      <c r="J50">
        <f t="shared" si="3"/>
        <v>0</v>
      </c>
    </row>
    <row r="51" spans="1:10" x14ac:dyDescent="0.2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SUMIF(total_sind_original!$A$2:$A$550,A51, total_sind_original!$E$2:$E$550)</f>
        <v>606812</v>
      </c>
      <c r="F51">
        <f>SUMIF(ft_original!$A$2:$A$523, A51, ft_original!$E$2:$E$523)</f>
        <v>3706238</v>
      </c>
      <c r="G51">
        <f t="shared" si="1"/>
        <v>0.16372720802063981</v>
      </c>
      <c r="H51">
        <f t="shared" si="2"/>
        <v>16.372720802063981</v>
      </c>
      <c r="I51">
        <f>SUMIF(nsind!$A$2:$A$523, A51, nsind!$E$2:$E$523)</f>
        <v>0</v>
      </c>
      <c r="J51">
        <f t="shared" si="3"/>
        <v>0</v>
      </c>
    </row>
    <row r="52" spans="1:10" x14ac:dyDescent="0.2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SUMIF(total_sind_original!$A$2:$A$550,A52, total_sind_original!$E$2:$E$550)</f>
        <v>70859</v>
      </c>
      <c r="F52">
        <f>SUMIF(ft_original!$A$2:$A$523, A52, ft_original!$E$2:$E$523)</f>
        <v>745966</v>
      </c>
      <c r="G52">
        <f t="shared" si="1"/>
        <v>9.498958397567718E-2</v>
      </c>
      <c r="H52">
        <f t="shared" si="2"/>
        <v>9.4989583975677174</v>
      </c>
      <c r="I52">
        <f>SUMIF(nsind!$A$2:$A$523, A52, nsind!$E$2:$E$523)</f>
        <v>0</v>
      </c>
      <c r="J52">
        <f t="shared" si="3"/>
        <v>0</v>
      </c>
    </row>
    <row r="53" spans="1:10" x14ac:dyDescent="0.2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SUMIF(total_sind_original!$A$2:$A$550,A53, total_sind_original!$E$2:$E$550)</f>
        <v>64867</v>
      </c>
      <c r="F53">
        <f>SUMIF(ft_original!$A$2:$A$523, A53, ft_original!$E$2:$E$523)</f>
        <v>86329</v>
      </c>
      <c r="G53">
        <f t="shared" si="1"/>
        <v>0.75139292705811489</v>
      </c>
      <c r="H53">
        <f t="shared" si="2"/>
        <v>75.139292705811485</v>
      </c>
      <c r="I53">
        <f>SUMIF(nsind!$A$2:$A$523, A53, nsind!$E$2:$E$523)</f>
        <v>0</v>
      </c>
      <c r="J53">
        <f t="shared" si="3"/>
        <v>0</v>
      </c>
    </row>
    <row r="54" spans="1:10" x14ac:dyDescent="0.2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SUMIF(total_sind_original!$A$2:$A$550,A54, total_sind_original!$E$2:$E$550)</f>
        <v>179192</v>
      </c>
      <c r="F54">
        <f>SUMIF(ft_original!$A$2:$A$523, A54, ft_original!$E$2:$E$523)</f>
        <v>711497</v>
      </c>
      <c r="G54">
        <f t="shared" si="1"/>
        <v>0.25185208089422723</v>
      </c>
      <c r="H54">
        <f t="shared" si="2"/>
        <v>25.185208089422723</v>
      </c>
      <c r="I54">
        <f>SUMIF(nsind!$A$2:$A$523, A54, nsind!$E$2:$E$523)</f>
        <v>0</v>
      </c>
      <c r="J54">
        <f t="shared" si="3"/>
        <v>0</v>
      </c>
    </row>
    <row r="55" spans="1:10" x14ac:dyDescent="0.2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SUMIF(total_sind_original!$A$2:$A$550,A55, total_sind_original!$E$2:$E$550)</f>
        <v>16685</v>
      </c>
      <c r="F55">
        <f>SUMIF(ft_original!$A$2:$A$523, A55, ft_original!$E$2:$E$523)</f>
        <v>20025</v>
      </c>
      <c r="G55">
        <f t="shared" si="1"/>
        <v>0.83320848938826464</v>
      </c>
      <c r="H55">
        <f t="shared" si="2"/>
        <v>83.320848938826458</v>
      </c>
      <c r="I55">
        <f>SUMIF(nsind!$A$2:$A$523, A55, nsind!$E$2:$E$523)</f>
        <v>0</v>
      </c>
      <c r="J55">
        <f t="shared" si="3"/>
        <v>0</v>
      </c>
    </row>
    <row r="56" spans="1:10" x14ac:dyDescent="0.2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SUMIF(total_sind_original!$A$2:$A$550,A56, total_sind_original!$E$2:$E$550)</f>
        <v>50662</v>
      </c>
      <c r="F56">
        <f>SUMIF(ft_original!$A$2:$A$523, A56, ft_original!$E$2:$E$523)</f>
        <v>307852</v>
      </c>
      <c r="G56">
        <f t="shared" si="1"/>
        <v>0.16456609019918661</v>
      </c>
      <c r="H56">
        <f t="shared" si="2"/>
        <v>16.456609019918663</v>
      </c>
      <c r="I56">
        <f>SUMIF(nsind!$A$2:$A$523, A56, nsind!$E$2:$E$523)</f>
        <v>0</v>
      </c>
      <c r="J56">
        <f t="shared" si="3"/>
        <v>0</v>
      </c>
    </row>
    <row r="57" spans="1:10" x14ac:dyDescent="0.2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SUMIF(total_sind_original!$A$2:$A$550,A57, total_sind_original!$E$2:$E$550)</f>
        <v>94292</v>
      </c>
      <c r="F57">
        <f>SUMIF(ft_original!$A$2:$A$523, A57, ft_original!$E$2:$E$523)</f>
        <v>669201</v>
      </c>
      <c r="G57">
        <f t="shared" si="1"/>
        <v>0.14090235967967771</v>
      </c>
      <c r="H57">
        <f t="shared" si="2"/>
        <v>14.090235967967772</v>
      </c>
      <c r="I57">
        <f>SUMIF(nsind!$A$2:$A$523, A57, nsind!$E$2:$E$523)</f>
        <v>0</v>
      </c>
      <c r="J57">
        <f t="shared" si="3"/>
        <v>0</v>
      </c>
    </row>
    <row r="58" spans="1:10" x14ac:dyDescent="0.2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SUMIF(total_sind_original!$A$2:$A$550,A58, total_sind_original!$E$2:$E$550)</f>
        <v>101636</v>
      </c>
      <c r="F58">
        <f>SUMIF(ft_original!$A$2:$A$523, A58, ft_original!$E$2:$E$523)</f>
        <v>275533</v>
      </c>
      <c r="G58">
        <f t="shared" si="1"/>
        <v>0.36887051641727125</v>
      </c>
      <c r="H58">
        <f t="shared" si="2"/>
        <v>36.887051641727126</v>
      </c>
      <c r="I58">
        <f>SUMIF(nsind!$A$2:$A$523, A58, nsind!$E$2:$E$523)</f>
        <v>0</v>
      </c>
      <c r="J58">
        <f t="shared" si="3"/>
        <v>0</v>
      </c>
    </row>
    <row r="59" spans="1:10" x14ac:dyDescent="0.2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SUMIF(total_sind_original!$A$2:$A$550,A59, total_sind_original!$E$2:$E$550)</f>
        <v>32429</v>
      </c>
      <c r="F59">
        <f>SUMIF(ft_original!$A$2:$A$523, A59, ft_original!$E$2:$E$523)</f>
        <v>203771</v>
      </c>
      <c r="G59">
        <f t="shared" si="1"/>
        <v>0.15914433359015759</v>
      </c>
      <c r="H59">
        <f t="shared" si="2"/>
        <v>15.914433359015758</v>
      </c>
      <c r="I59">
        <f>SUMIF(nsind!$A$2:$A$523, A59, nsind!$E$2:$E$523)</f>
        <v>0</v>
      </c>
      <c r="J59">
        <f t="shared" si="3"/>
        <v>0</v>
      </c>
    </row>
    <row r="60" spans="1:10" x14ac:dyDescent="0.2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SUMIF(total_sind_original!$A$2:$A$550,A60, total_sind_original!$E$2:$E$550)</f>
        <v>90733</v>
      </c>
      <c r="F60">
        <f>SUMIF(ft_original!$A$2:$A$523, A60, ft_original!$E$2:$E$523)</f>
        <v>777759</v>
      </c>
      <c r="G60">
        <f t="shared" si="1"/>
        <v>0.11665953078010026</v>
      </c>
      <c r="H60">
        <f t="shared" si="2"/>
        <v>11.665953078010025</v>
      </c>
      <c r="I60">
        <f>SUMIF(nsind!$A$2:$A$523, A60, nsind!$E$2:$E$523)</f>
        <v>0</v>
      </c>
      <c r="J60">
        <f t="shared" si="3"/>
        <v>0</v>
      </c>
    </row>
    <row r="61" spans="1:10" x14ac:dyDescent="0.2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SUMIF(total_sind_original!$A$2:$A$550,A61, total_sind_original!$E$2:$E$550)</f>
        <v>701355</v>
      </c>
      <c r="F61">
        <f>SUMIF(ft_original!$A$2:$A$523, A61, ft_original!$E$2:$E$523)</f>
        <v>3797933</v>
      </c>
      <c r="G61">
        <f t="shared" si="1"/>
        <v>0.18466755469356622</v>
      </c>
      <c r="H61">
        <f t="shared" si="2"/>
        <v>18.46675546935662</v>
      </c>
      <c r="I61">
        <f>SUMIF(nsind!$A$2:$A$523, A61, nsind!$E$2:$E$523)</f>
        <v>0</v>
      </c>
      <c r="J61">
        <f t="shared" si="3"/>
        <v>0</v>
      </c>
    </row>
    <row r="62" spans="1:10" x14ac:dyDescent="0.2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SUMIF(total_sind_original!$A$2:$A$550,A62, total_sind_original!$E$2:$E$550)</f>
        <v>70492</v>
      </c>
      <c r="F62">
        <f>SUMIF(ft_original!$A$2:$A$523, A62, ft_original!$E$2:$E$523)</f>
        <v>745602</v>
      </c>
      <c r="G62">
        <f t="shared" si="1"/>
        <v>9.4543737811862094E-2</v>
      </c>
      <c r="H62">
        <f t="shared" si="2"/>
        <v>9.4543737811862094</v>
      </c>
      <c r="I62">
        <f>SUMIF(nsind!$A$2:$A$523, A62, nsind!$E$2:$E$523)</f>
        <v>0</v>
      </c>
      <c r="J62">
        <f t="shared" si="3"/>
        <v>0</v>
      </c>
    </row>
    <row r="63" spans="1:10" x14ac:dyDescent="0.2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SUMIF(total_sind_original!$A$2:$A$550,A63, total_sind_original!$E$2:$E$550)</f>
        <v>62262</v>
      </c>
      <c r="F63">
        <f>SUMIF(ft_original!$A$2:$A$523, A63, ft_original!$E$2:$E$523)</f>
        <v>77185</v>
      </c>
      <c r="G63">
        <f t="shared" si="1"/>
        <v>0.80665932499838056</v>
      </c>
      <c r="H63">
        <f t="shared" si="2"/>
        <v>80.66593249983805</v>
      </c>
      <c r="I63">
        <f>SUMIF(nsind!$A$2:$A$523, A63, nsind!$E$2:$E$523)</f>
        <v>0</v>
      </c>
      <c r="J63">
        <f t="shared" si="3"/>
        <v>0</v>
      </c>
    </row>
    <row r="64" spans="1:10" x14ac:dyDescent="0.2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SUMIF(total_sind_original!$A$2:$A$550,A64, total_sind_original!$E$2:$E$550)</f>
        <v>185366</v>
      </c>
      <c r="F64">
        <f>SUMIF(ft_original!$A$2:$A$523, A64, ft_original!$E$2:$E$523)</f>
        <v>753758</v>
      </c>
      <c r="G64">
        <f t="shared" si="1"/>
        <v>0.24592243133737884</v>
      </c>
      <c r="H64">
        <f t="shared" si="2"/>
        <v>24.592243133737885</v>
      </c>
      <c r="I64">
        <f>SUMIF(nsind!$A$2:$A$523, A64, nsind!$E$2:$E$523)</f>
        <v>0</v>
      </c>
      <c r="J64">
        <f t="shared" si="3"/>
        <v>0</v>
      </c>
    </row>
    <row r="65" spans="1:10" x14ac:dyDescent="0.2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SUMIF(total_sind_original!$A$2:$A$550,A65, total_sind_original!$E$2:$E$550)</f>
        <v>15885</v>
      </c>
      <c r="F65">
        <f>SUMIF(ft_original!$A$2:$A$523, A65, ft_original!$E$2:$E$523)</f>
        <v>21517</v>
      </c>
      <c r="G65">
        <f t="shared" si="1"/>
        <v>0.73825347399730445</v>
      </c>
      <c r="H65">
        <f t="shared" si="2"/>
        <v>73.825347399730447</v>
      </c>
      <c r="I65">
        <f>SUMIF(nsind!$A$2:$A$523, A65, nsind!$E$2:$E$523)</f>
        <v>0</v>
      </c>
      <c r="J65">
        <f t="shared" si="3"/>
        <v>0</v>
      </c>
    </row>
    <row r="66" spans="1:10" x14ac:dyDescent="0.25">
      <c r="A66" t="str">
        <f t="shared" ref="A66:A129" si="4">_xlfn.CONCAT(B66,D66)</f>
        <v>19925. Construcción</v>
      </c>
      <c r="B66" s="8">
        <v>1992</v>
      </c>
      <c r="C66" t="s">
        <v>7</v>
      </c>
      <c r="D66" t="s">
        <v>58</v>
      </c>
      <c r="E66">
        <f>SUMIF(total_sind_original!$A$2:$A$550,A66, total_sind_original!$E$2:$E$550)</f>
        <v>53720</v>
      </c>
      <c r="F66">
        <f>SUMIF(ft_original!$A$2:$A$523, A66, ft_original!$E$2:$E$523)</f>
        <v>323032</v>
      </c>
      <c r="G66">
        <f t="shared" si="1"/>
        <v>0.1662993139998514</v>
      </c>
      <c r="H66">
        <f t="shared" si="2"/>
        <v>16.629931399985139</v>
      </c>
      <c r="I66">
        <f>SUMIF(nsind!$A$2:$A$523, A66, nsind!$E$2:$E$523)</f>
        <v>0</v>
      </c>
      <c r="J66">
        <f t="shared" si="3"/>
        <v>0</v>
      </c>
    </row>
    <row r="67" spans="1:10" x14ac:dyDescent="0.25">
      <c r="A67" t="str">
        <f t="shared" si="4"/>
        <v>19926. Comercio, hoteles y restaurantes</v>
      </c>
      <c r="B67" s="8">
        <v>1992</v>
      </c>
      <c r="C67" t="s">
        <v>8</v>
      </c>
      <c r="D67" t="s">
        <v>59</v>
      </c>
      <c r="E67">
        <f>SUMIF(total_sind_original!$A$2:$A$550,A67, total_sind_original!$E$2:$E$550)</f>
        <v>100143</v>
      </c>
      <c r="F67">
        <f>SUMIF(ft_original!$A$2:$A$523, A67, ft_original!$E$2:$E$523)</f>
        <v>726919</v>
      </c>
      <c r="G67">
        <f t="shared" ref="G67:G130" si="5">E67/F67</f>
        <v>0.13776362978543688</v>
      </c>
      <c r="H67">
        <f t="shared" ref="H67:H130" si="6">G67*100</f>
        <v>13.776362978543688</v>
      </c>
      <c r="I67">
        <f>SUMIF(nsind!$A$2:$A$523, A67, nsind!$E$2:$E$523)</f>
        <v>0</v>
      </c>
      <c r="J67">
        <f t="shared" ref="J67:J130" si="7">I67/(F67/1000)</f>
        <v>0</v>
      </c>
    </row>
    <row r="68" spans="1:10" x14ac:dyDescent="0.25">
      <c r="A68" t="str">
        <f t="shared" si="4"/>
        <v>19927. Transporte y comunicaciones</v>
      </c>
      <c r="B68" s="8">
        <v>1992</v>
      </c>
      <c r="C68" t="s">
        <v>9</v>
      </c>
      <c r="D68" t="s">
        <v>9</v>
      </c>
      <c r="E68">
        <f>SUMIF(total_sind_original!$A$2:$A$550,A68, total_sind_original!$E$2:$E$550)</f>
        <v>105779</v>
      </c>
      <c r="F68">
        <f>SUMIF(ft_original!$A$2:$A$523, A68, ft_original!$E$2:$E$523)</f>
        <v>299404</v>
      </c>
      <c r="G68">
        <f t="shared" si="5"/>
        <v>0.35329855312554276</v>
      </c>
      <c r="H68">
        <f t="shared" si="6"/>
        <v>35.329855312554272</v>
      </c>
      <c r="I68">
        <f>SUMIF(nsind!$A$2:$A$523, A68, nsind!$E$2:$E$523)</f>
        <v>0</v>
      </c>
      <c r="J68">
        <f t="shared" si="7"/>
        <v>0</v>
      </c>
    </row>
    <row r="69" spans="1:10" x14ac:dyDescent="0.25">
      <c r="A69" t="str">
        <f t="shared" si="4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SUMIF(total_sind_original!$A$2:$A$550,A69, total_sind_original!$E$2:$E$550)</f>
        <v>34416</v>
      </c>
      <c r="F69">
        <f>SUMIF(ft_original!$A$2:$A$523, A69, ft_original!$E$2:$E$523)</f>
        <v>219539</v>
      </c>
      <c r="G69">
        <f t="shared" si="5"/>
        <v>0.1567648572690957</v>
      </c>
      <c r="H69">
        <f t="shared" si="6"/>
        <v>15.67648572690957</v>
      </c>
      <c r="I69">
        <f>SUMIF(nsind!$A$2:$A$523, A69, nsind!$E$2:$E$523)</f>
        <v>0</v>
      </c>
      <c r="J69">
        <f t="shared" si="7"/>
        <v>0</v>
      </c>
    </row>
    <row r="70" spans="1:10" x14ac:dyDescent="0.25">
      <c r="A70" t="str">
        <f t="shared" si="4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SUMIF(total_sind_original!$A$2:$A$550,A70, total_sind_original!$E$2:$E$550)</f>
        <v>96012</v>
      </c>
      <c r="F70">
        <f>SUMIF(ft_original!$A$2:$A$523, A70, ft_original!$E$2:$E$523)</f>
        <v>822194</v>
      </c>
      <c r="G70">
        <f t="shared" si="5"/>
        <v>0.11677535958666689</v>
      </c>
      <c r="H70">
        <f t="shared" si="6"/>
        <v>11.67753595866669</v>
      </c>
      <c r="I70">
        <f>SUMIF(nsind!$A$2:$A$523, A70, nsind!$E$2:$E$523)</f>
        <v>0</v>
      </c>
      <c r="J70">
        <f t="shared" si="7"/>
        <v>0</v>
      </c>
    </row>
    <row r="71" spans="1:10" x14ac:dyDescent="0.25">
      <c r="A71" t="str">
        <f t="shared" si="4"/>
        <v>1992Total</v>
      </c>
      <c r="B71" s="8">
        <v>1992</v>
      </c>
      <c r="C71" t="s">
        <v>12</v>
      </c>
      <c r="D71" t="s">
        <v>12</v>
      </c>
      <c r="E71">
        <f>SUMIF(total_sind_original!$A$2:$A$550,A71, total_sind_original!$E$2:$E$550)</f>
        <v>724075</v>
      </c>
      <c r="F71">
        <f>SUMIF(ft_original!$A$2:$A$523, A71, ft_original!$E$2:$E$523)</f>
        <v>3989150</v>
      </c>
      <c r="G71">
        <f t="shared" si="5"/>
        <v>0.18151109885564595</v>
      </c>
      <c r="H71">
        <f t="shared" si="6"/>
        <v>18.151109885564594</v>
      </c>
      <c r="I71">
        <f>SUMIF(nsind!$A$2:$A$523, A71, nsind!$E$2:$E$523)</f>
        <v>0</v>
      </c>
      <c r="J71">
        <f t="shared" si="7"/>
        <v>0</v>
      </c>
    </row>
    <row r="72" spans="1:10" x14ac:dyDescent="0.25">
      <c r="A72" t="str">
        <f t="shared" si="4"/>
        <v>19931. Agricultura, ganadería, silvicultura y pesca</v>
      </c>
      <c r="B72" s="8">
        <v>1993</v>
      </c>
      <c r="C72" t="s">
        <v>3</v>
      </c>
      <c r="D72" t="s">
        <v>31</v>
      </c>
      <c r="E72">
        <f>SUMIF(total_sind_original!$A$2:$A$550,A72, total_sind_original!$E$2:$E$550)</f>
        <v>63065</v>
      </c>
      <c r="F72">
        <f>SUMIF(ft_original!$A$2:$A$523, A72, ft_original!$E$2:$E$523)</f>
        <v>722813</v>
      </c>
      <c r="G72">
        <f t="shared" si="5"/>
        <v>8.7249399222205468E-2</v>
      </c>
      <c r="H72">
        <f t="shared" si="6"/>
        <v>8.7249399222205462</v>
      </c>
      <c r="I72">
        <f>SUMIF(nsind!$A$2:$A$523, A72, nsind!$E$2:$E$523)</f>
        <v>0</v>
      </c>
      <c r="J72">
        <f t="shared" si="7"/>
        <v>0</v>
      </c>
    </row>
    <row r="73" spans="1:10" x14ac:dyDescent="0.25">
      <c r="A73" t="str">
        <f t="shared" si="4"/>
        <v>19932. Minería</v>
      </c>
      <c r="B73" s="8">
        <v>1993</v>
      </c>
      <c r="C73" t="s">
        <v>4</v>
      </c>
      <c r="D73" t="s">
        <v>4</v>
      </c>
      <c r="E73">
        <f>SUMIF(total_sind_original!$A$2:$A$550,A73, total_sind_original!$E$2:$E$550)</f>
        <v>55360</v>
      </c>
      <c r="F73">
        <f>SUMIF(ft_original!$A$2:$A$523, A73, ft_original!$E$2:$E$523)</f>
        <v>81206</v>
      </c>
      <c r="G73">
        <f t="shared" si="5"/>
        <v>0.68172302539221241</v>
      </c>
      <c r="H73">
        <f t="shared" si="6"/>
        <v>68.172302539221235</v>
      </c>
      <c r="I73">
        <f>SUMIF(nsind!$A$2:$A$523, A73, nsind!$E$2:$E$523)</f>
        <v>0</v>
      </c>
      <c r="J73">
        <f t="shared" si="7"/>
        <v>0</v>
      </c>
    </row>
    <row r="74" spans="1:10" x14ac:dyDescent="0.25">
      <c r="A74" t="str">
        <f t="shared" si="4"/>
        <v>19933. Industrias manufactureras</v>
      </c>
      <c r="B74" s="8">
        <v>1993</v>
      </c>
      <c r="C74" t="s">
        <v>5</v>
      </c>
      <c r="D74" t="s">
        <v>33</v>
      </c>
      <c r="E74">
        <f>SUMIF(total_sind_original!$A$2:$A$550,A74, total_sind_original!$E$2:$E$550)</f>
        <v>181018</v>
      </c>
      <c r="F74">
        <f>SUMIF(ft_original!$A$2:$A$523, A74, ft_original!$E$2:$E$523)</f>
        <v>784477</v>
      </c>
      <c r="G74">
        <f t="shared" si="5"/>
        <v>0.23074991363672867</v>
      </c>
      <c r="H74">
        <f t="shared" si="6"/>
        <v>23.074991363672869</v>
      </c>
      <c r="I74">
        <f>SUMIF(nsind!$A$2:$A$523, A74, nsind!$E$2:$E$523)</f>
        <v>0</v>
      </c>
      <c r="J74">
        <f t="shared" si="7"/>
        <v>0</v>
      </c>
    </row>
    <row r="75" spans="1:10" x14ac:dyDescent="0.25">
      <c r="A75" t="str">
        <f t="shared" si="4"/>
        <v>19934. Suministro de electricidad, gas y agua</v>
      </c>
      <c r="B75" s="8">
        <v>1993</v>
      </c>
      <c r="C75" t="s">
        <v>6</v>
      </c>
      <c r="D75" t="s">
        <v>57</v>
      </c>
      <c r="E75">
        <f>SUMIF(total_sind_original!$A$2:$A$550,A75, total_sind_original!$E$2:$E$550)</f>
        <v>16549</v>
      </c>
      <c r="F75">
        <f>SUMIF(ft_original!$A$2:$A$523, A75, ft_original!$E$2:$E$523)</f>
        <v>22632</v>
      </c>
      <c r="G75">
        <f t="shared" si="5"/>
        <v>0.73122127960410044</v>
      </c>
      <c r="H75">
        <f t="shared" si="6"/>
        <v>73.12212796041004</v>
      </c>
      <c r="I75">
        <f>SUMIF(nsind!$A$2:$A$523, A75, nsind!$E$2:$E$523)</f>
        <v>0</v>
      </c>
      <c r="J75">
        <f t="shared" si="7"/>
        <v>0</v>
      </c>
    </row>
    <row r="76" spans="1:10" x14ac:dyDescent="0.25">
      <c r="A76" t="str">
        <f t="shared" si="4"/>
        <v>19935. Construcción</v>
      </c>
      <c r="B76" s="8">
        <v>1993</v>
      </c>
      <c r="C76" t="s">
        <v>7</v>
      </c>
      <c r="D76" t="s">
        <v>58</v>
      </c>
      <c r="E76">
        <f>SUMIF(total_sind_original!$A$2:$A$550,A76, total_sind_original!$E$2:$E$550)</f>
        <v>44056</v>
      </c>
      <c r="F76">
        <f>SUMIF(ft_original!$A$2:$A$523, A76, ft_original!$E$2:$E$523)</f>
        <v>381263</v>
      </c>
      <c r="G76">
        <f t="shared" si="5"/>
        <v>0.11555278115106894</v>
      </c>
      <c r="H76">
        <f t="shared" si="6"/>
        <v>11.555278115106894</v>
      </c>
      <c r="I76">
        <f>SUMIF(nsind!$A$2:$A$523, A76, nsind!$E$2:$E$523)</f>
        <v>0</v>
      </c>
      <c r="J76">
        <f t="shared" si="7"/>
        <v>0</v>
      </c>
    </row>
    <row r="77" spans="1:10" x14ac:dyDescent="0.25">
      <c r="A77" t="str">
        <f t="shared" si="4"/>
        <v>19936. Comercio, hoteles y restaurantes</v>
      </c>
      <c r="B77" s="8">
        <v>1993</v>
      </c>
      <c r="C77" t="s">
        <v>8</v>
      </c>
      <c r="D77" t="s">
        <v>59</v>
      </c>
      <c r="E77">
        <f>SUMIF(total_sind_original!$A$2:$A$550,A77, total_sind_original!$E$2:$E$550)</f>
        <v>99012</v>
      </c>
      <c r="F77">
        <f>SUMIF(ft_original!$A$2:$A$523, A77, ft_original!$E$2:$E$523)</f>
        <v>808575</v>
      </c>
      <c r="G77">
        <f t="shared" si="5"/>
        <v>0.12245246266580094</v>
      </c>
      <c r="H77">
        <f t="shared" si="6"/>
        <v>12.245246266580095</v>
      </c>
      <c r="I77">
        <f>SUMIF(nsind!$A$2:$A$523, A77, nsind!$E$2:$E$523)</f>
        <v>0</v>
      </c>
      <c r="J77">
        <f t="shared" si="7"/>
        <v>0</v>
      </c>
    </row>
    <row r="78" spans="1:10" x14ac:dyDescent="0.25">
      <c r="A78" t="str">
        <f t="shared" si="4"/>
        <v>19937. Transporte y comunicaciones</v>
      </c>
      <c r="B78" s="8">
        <v>1993</v>
      </c>
      <c r="C78" t="s">
        <v>9</v>
      </c>
      <c r="D78" t="s">
        <v>9</v>
      </c>
      <c r="E78">
        <f>SUMIF(total_sind_original!$A$2:$A$550,A78, total_sind_original!$E$2:$E$550)</f>
        <v>99403</v>
      </c>
      <c r="F78">
        <f>SUMIF(ft_original!$A$2:$A$523, A78, ft_original!$E$2:$E$523)</f>
        <v>318981</v>
      </c>
      <c r="G78">
        <f t="shared" si="5"/>
        <v>0.31162671130882402</v>
      </c>
      <c r="H78">
        <f t="shared" si="6"/>
        <v>31.162671130882401</v>
      </c>
      <c r="I78">
        <f>SUMIF(nsind!$A$2:$A$523, A78, nsind!$E$2:$E$523)</f>
        <v>0</v>
      </c>
      <c r="J78">
        <f t="shared" si="7"/>
        <v>0</v>
      </c>
    </row>
    <row r="79" spans="1:10" x14ac:dyDescent="0.25">
      <c r="A79" t="str">
        <f t="shared" si="4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SUMIF(total_sind_original!$A$2:$A$550,A79, total_sind_original!$E$2:$E$550)</f>
        <v>33765</v>
      </c>
      <c r="F79">
        <f>SUMIF(ft_original!$A$2:$A$523, A79, ft_original!$E$2:$E$523)</f>
        <v>267096</v>
      </c>
      <c r="G79">
        <f t="shared" si="5"/>
        <v>0.12641522149339562</v>
      </c>
      <c r="H79">
        <f t="shared" si="6"/>
        <v>12.641522149339563</v>
      </c>
      <c r="I79">
        <f>SUMIF(nsind!$A$2:$A$523, A79, nsind!$E$2:$E$523)</f>
        <v>0</v>
      </c>
      <c r="J79">
        <f t="shared" si="7"/>
        <v>0</v>
      </c>
    </row>
    <row r="80" spans="1:10" x14ac:dyDescent="0.25">
      <c r="A80" t="str">
        <f t="shared" si="4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SUMIF(total_sind_original!$A$2:$A$550,A80, total_sind_original!$E$2:$E$550)</f>
        <v>92133</v>
      </c>
      <c r="F80">
        <f>SUMIF(ft_original!$A$2:$A$523, A80, ft_original!$E$2:$E$523)</f>
        <v>813017</v>
      </c>
      <c r="G80">
        <f t="shared" si="5"/>
        <v>0.11332235365312164</v>
      </c>
      <c r="H80">
        <f t="shared" si="6"/>
        <v>11.332235365312163</v>
      </c>
      <c r="I80">
        <f>SUMIF(nsind!$A$2:$A$523, A80, nsind!$E$2:$E$523)</f>
        <v>0</v>
      </c>
      <c r="J80">
        <f t="shared" si="7"/>
        <v>0</v>
      </c>
    </row>
    <row r="81" spans="1:10" x14ac:dyDescent="0.25">
      <c r="A81" t="str">
        <f t="shared" si="4"/>
        <v>1993Total</v>
      </c>
      <c r="B81" s="8">
        <v>1993</v>
      </c>
      <c r="C81" t="s">
        <v>12</v>
      </c>
      <c r="D81" t="s">
        <v>12</v>
      </c>
      <c r="E81">
        <f>SUMIF(total_sind_original!$A$2:$A$550,A81, total_sind_original!$E$2:$E$550)</f>
        <v>684361</v>
      </c>
      <c r="F81">
        <f>SUMIF(ft_original!$A$2:$A$523, A81, ft_original!$E$2:$E$523)</f>
        <v>4200060</v>
      </c>
      <c r="G81">
        <f t="shared" si="5"/>
        <v>0.16294076751284506</v>
      </c>
      <c r="H81">
        <f t="shared" si="6"/>
        <v>16.294076751284507</v>
      </c>
      <c r="I81">
        <f>SUMIF(nsind!$A$2:$A$523, A81, nsind!$E$2:$E$523)</f>
        <v>0</v>
      </c>
      <c r="J81">
        <f t="shared" si="7"/>
        <v>0</v>
      </c>
    </row>
    <row r="82" spans="1:10" x14ac:dyDescent="0.25">
      <c r="A82" t="str">
        <f t="shared" si="4"/>
        <v>19941. Agricultura, ganadería, silvicultura y pesca</v>
      </c>
      <c r="B82" s="8">
        <v>1994</v>
      </c>
      <c r="C82" t="s">
        <v>3</v>
      </c>
      <c r="D82" t="s">
        <v>31</v>
      </c>
      <c r="E82">
        <f>SUMIF(total_sind_original!$A$2:$A$550,A82, total_sind_original!$E$2:$E$550)</f>
        <v>60308</v>
      </c>
      <c r="F82">
        <f>SUMIF(ft_original!$A$2:$A$523, A82, ft_original!$E$2:$E$523)</f>
        <v>712236</v>
      </c>
      <c r="G82">
        <f t="shared" si="5"/>
        <v>8.4674181029883347E-2</v>
      </c>
      <c r="H82">
        <f t="shared" si="6"/>
        <v>8.4674181029883346</v>
      </c>
      <c r="I82">
        <f>SUMIF(nsind!$A$2:$A$523, A82, nsind!$E$2:$E$523)</f>
        <v>0</v>
      </c>
      <c r="J82">
        <f t="shared" si="7"/>
        <v>0</v>
      </c>
    </row>
    <row r="83" spans="1:10" x14ac:dyDescent="0.25">
      <c r="A83" t="str">
        <f t="shared" si="4"/>
        <v>19942. Minería</v>
      </c>
      <c r="B83" s="8">
        <v>1994</v>
      </c>
      <c r="C83" t="s">
        <v>4</v>
      </c>
      <c r="D83" t="s">
        <v>4</v>
      </c>
      <c r="E83">
        <f>SUMIF(total_sind_original!$A$2:$A$550,A83, total_sind_original!$E$2:$E$550)</f>
        <v>50787</v>
      </c>
      <c r="F83">
        <f>SUMIF(ft_original!$A$2:$A$523, A83, ft_original!$E$2:$E$523)</f>
        <v>77180</v>
      </c>
      <c r="G83">
        <f t="shared" si="5"/>
        <v>0.65803316921482247</v>
      </c>
      <c r="H83">
        <f t="shared" si="6"/>
        <v>65.803316921482249</v>
      </c>
      <c r="I83">
        <f>SUMIF(nsind!$A$2:$A$523, A83, nsind!$E$2:$E$523)</f>
        <v>0</v>
      </c>
      <c r="J83">
        <f t="shared" si="7"/>
        <v>0</v>
      </c>
    </row>
    <row r="84" spans="1:10" x14ac:dyDescent="0.25">
      <c r="A84" t="str">
        <f t="shared" si="4"/>
        <v>19943. Industrias manufactureras</v>
      </c>
      <c r="B84" s="8">
        <v>1994</v>
      </c>
      <c r="C84" t="s">
        <v>5</v>
      </c>
      <c r="D84" t="s">
        <v>33</v>
      </c>
      <c r="E84">
        <f>SUMIF(total_sind_original!$A$2:$A$550,A84, total_sind_original!$E$2:$E$550)</f>
        <v>175945</v>
      </c>
      <c r="F84">
        <f>SUMIF(ft_original!$A$2:$A$523, A84, ft_original!$E$2:$E$523)</f>
        <v>767515</v>
      </c>
      <c r="G84">
        <f t="shared" si="5"/>
        <v>0.22923981941721008</v>
      </c>
      <c r="H84">
        <f t="shared" si="6"/>
        <v>22.92398194172101</v>
      </c>
      <c r="I84">
        <f>SUMIF(nsind!$A$2:$A$523, A84, nsind!$E$2:$E$523)</f>
        <v>0</v>
      </c>
      <c r="J84">
        <f t="shared" si="7"/>
        <v>0</v>
      </c>
    </row>
    <row r="85" spans="1:10" x14ac:dyDescent="0.25">
      <c r="A85" t="str">
        <f t="shared" si="4"/>
        <v>19944. Suministro de electricidad, gas y agua</v>
      </c>
      <c r="B85" s="8">
        <v>1994</v>
      </c>
      <c r="C85" t="s">
        <v>6</v>
      </c>
      <c r="D85" t="s">
        <v>57</v>
      </c>
      <c r="E85">
        <f>SUMIF(total_sind_original!$A$2:$A$550,A85, total_sind_original!$E$2:$E$550)</f>
        <v>16249</v>
      </c>
      <c r="F85">
        <f>SUMIF(ft_original!$A$2:$A$523, A85, ft_original!$E$2:$E$523)</f>
        <v>29623</v>
      </c>
      <c r="G85">
        <f t="shared" si="5"/>
        <v>0.54852648280052663</v>
      </c>
      <c r="H85">
        <f t="shared" si="6"/>
        <v>54.852648280052662</v>
      </c>
      <c r="I85">
        <f>SUMIF(nsind!$A$2:$A$523, A85, nsind!$E$2:$E$523)</f>
        <v>0</v>
      </c>
      <c r="J85">
        <f t="shared" si="7"/>
        <v>0</v>
      </c>
    </row>
    <row r="86" spans="1:10" x14ac:dyDescent="0.25">
      <c r="A86" t="str">
        <f t="shared" si="4"/>
        <v>19945. Construcción</v>
      </c>
      <c r="B86" s="8">
        <v>1994</v>
      </c>
      <c r="C86" t="s">
        <v>7</v>
      </c>
      <c r="D86" t="s">
        <v>58</v>
      </c>
      <c r="E86">
        <f>SUMIF(total_sind_original!$A$2:$A$550,A86, total_sind_original!$E$2:$E$550)</f>
        <v>36127</v>
      </c>
      <c r="F86">
        <f>SUMIF(ft_original!$A$2:$A$523, A86, ft_original!$E$2:$E$523)</f>
        <v>342093</v>
      </c>
      <c r="G86">
        <f t="shared" si="5"/>
        <v>0.10560578556123627</v>
      </c>
      <c r="H86">
        <f t="shared" si="6"/>
        <v>10.560578556123627</v>
      </c>
      <c r="I86">
        <f>SUMIF(nsind!$A$2:$A$523, A86, nsind!$E$2:$E$523)</f>
        <v>0</v>
      </c>
      <c r="J86">
        <f t="shared" si="7"/>
        <v>0</v>
      </c>
    </row>
    <row r="87" spans="1:10" x14ac:dyDescent="0.25">
      <c r="A87" t="str">
        <f t="shared" si="4"/>
        <v>19946. Comercio, hoteles y restaurantes</v>
      </c>
      <c r="B87" s="8">
        <v>1994</v>
      </c>
      <c r="C87" t="s">
        <v>8</v>
      </c>
      <c r="D87" t="s">
        <v>59</v>
      </c>
      <c r="E87">
        <f>SUMIF(total_sind_original!$A$2:$A$550,A87, total_sind_original!$E$2:$E$550)</f>
        <v>96433</v>
      </c>
      <c r="F87">
        <f>SUMIF(ft_original!$A$2:$A$523, A87, ft_original!$E$2:$E$523)</f>
        <v>809796</v>
      </c>
      <c r="G87">
        <f t="shared" si="5"/>
        <v>0.11908307771339942</v>
      </c>
      <c r="H87">
        <f t="shared" si="6"/>
        <v>11.908307771339942</v>
      </c>
      <c r="I87">
        <f>SUMIF(nsind!$A$2:$A$523, A87, nsind!$E$2:$E$523)</f>
        <v>0</v>
      </c>
      <c r="J87">
        <f t="shared" si="7"/>
        <v>0</v>
      </c>
    </row>
    <row r="88" spans="1:10" x14ac:dyDescent="0.25">
      <c r="A88" t="str">
        <f t="shared" si="4"/>
        <v>19947. Transporte y comunicaciones</v>
      </c>
      <c r="B88" s="8">
        <v>1994</v>
      </c>
      <c r="C88" t="s">
        <v>9</v>
      </c>
      <c r="D88" t="s">
        <v>9</v>
      </c>
      <c r="E88">
        <f>SUMIF(total_sind_original!$A$2:$A$550,A88, total_sind_original!$E$2:$E$550)</f>
        <v>101135</v>
      </c>
      <c r="F88">
        <f>SUMIF(ft_original!$A$2:$A$523, A88, ft_original!$E$2:$E$523)</f>
        <v>341368</v>
      </c>
      <c r="G88">
        <f t="shared" si="5"/>
        <v>0.29626385601462352</v>
      </c>
      <c r="H88">
        <f t="shared" si="6"/>
        <v>29.626385601462353</v>
      </c>
      <c r="I88">
        <f>SUMIF(nsind!$A$2:$A$523, A88, nsind!$E$2:$E$523)</f>
        <v>0</v>
      </c>
      <c r="J88">
        <f t="shared" si="7"/>
        <v>0</v>
      </c>
    </row>
    <row r="89" spans="1:10" x14ac:dyDescent="0.25">
      <c r="A89" t="str">
        <f t="shared" si="4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SUMIF(total_sind_original!$A$2:$A$550,A89, total_sind_original!$E$2:$E$550)</f>
        <v>33839</v>
      </c>
      <c r="F89">
        <f>SUMIF(ft_original!$A$2:$A$523, A89, ft_original!$E$2:$E$523)</f>
        <v>275993</v>
      </c>
      <c r="G89">
        <f t="shared" si="5"/>
        <v>0.12260818209157479</v>
      </c>
      <c r="H89">
        <f t="shared" si="6"/>
        <v>12.260818209157479</v>
      </c>
      <c r="I89">
        <f>SUMIF(nsind!$A$2:$A$523, A89, nsind!$E$2:$E$523)</f>
        <v>0</v>
      </c>
      <c r="J89">
        <f t="shared" si="7"/>
        <v>0</v>
      </c>
    </row>
    <row r="90" spans="1:10" x14ac:dyDescent="0.25">
      <c r="A90" t="str">
        <f t="shared" si="4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SUMIF(total_sind_original!$A$2:$A$550,A90, total_sind_original!$E$2:$E$550)</f>
        <v>91143</v>
      </c>
      <c r="F90">
        <f>SUMIF(ft_original!$A$2:$A$523, A90, ft_original!$E$2:$E$523)</f>
        <v>856331</v>
      </c>
      <c r="G90">
        <f t="shared" si="5"/>
        <v>0.10643431103159877</v>
      </c>
      <c r="H90">
        <f t="shared" si="6"/>
        <v>10.643431103159877</v>
      </c>
      <c r="I90">
        <f>SUMIF(nsind!$A$2:$A$523, A90, nsind!$E$2:$E$523)</f>
        <v>0</v>
      </c>
      <c r="J90">
        <f t="shared" si="7"/>
        <v>0</v>
      </c>
    </row>
    <row r="91" spans="1:10" x14ac:dyDescent="0.25">
      <c r="A91" t="str">
        <f t="shared" si="4"/>
        <v>1994Total</v>
      </c>
      <c r="B91" s="8">
        <v>1994</v>
      </c>
      <c r="C91" t="s">
        <v>12</v>
      </c>
      <c r="D91" t="s">
        <v>12</v>
      </c>
      <c r="E91">
        <f>SUMIF(total_sind_original!$A$2:$A$550,A91, total_sind_original!$E$2:$E$550)</f>
        <v>661966</v>
      </c>
      <c r="F91">
        <f>SUMIF(ft_original!$A$2:$A$523, A91, ft_original!$E$2:$E$523)</f>
        <v>4212135</v>
      </c>
      <c r="G91">
        <f t="shared" si="5"/>
        <v>0.15715688124905777</v>
      </c>
      <c r="H91">
        <f t="shared" si="6"/>
        <v>15.715688124905776</v>
      </c>
      <c r="I91">
        <f>SUMIF(nsind!$A$2:$A$523, A91, nsind!$E$2:$E$523)</f>
        <v>0</v>
      </c>
      <c r="J91">
        <f t="shared" si="7"/>
        <v>0</v>
      </c>
    </row>
    <row r="92" spans="1:10" x14ac:dyDescent="0.25">
      <c r="A92" t="str">
        <f t="shared" si="4"/>
        <v>19951. Agricultura, ganadería, silvicultura y pesca</v>
      </c>
      <c r="B92" s="8">
        <v>1995</v>
      </c>
      <c r="C92" t="s">
        <v>3</v>
      </c>
      <c r="D92" t="s">
        <v>31</v>
      </c>
      <c r="E92">
        <f>SUMIF(total_sind_original!$A$2:$A$550,A92, total_sind_original!$E$2:$E$550)</f>
        <v>62365</v>
      </c>
      <c r="F92">
        <f>SUMIF(ft_original!$A$2:$A$523, A92, ft_original!$E$2:$E$523)</f>
        <v>705822</v>
      </c>
      <c r="G92">
        <f t="shared" si="5"/>
        <v>8.8357971273210531E-2</v>
      </c>
      <c r="H92">
        <f t="shared" si="6"/>
        <v>8.8357971273210527</v>
      </c>
      <c r="I92">
        <f>SUMIF(nsind!$A$2:$A$523, A92, nsind!$E$2:$E$523)</f>
        <v>0</v>
      </c>
      <c r="J92">
        <f t="shared" si="7"/>
        <v>0</v>
      </c>
    </row>
    <row r="93" spans="1:10" x14ac:dyDescent="0.25">
      <c r="A93" t="str">
        <f t="shared" si="4"/>
        <v>19952. Minería</v>
      </c>
      <c r="B93" s="8">
        <v>1995</v>
      </c>
      <c r="C93" t="s">
        <v>4</v>
      </c>
      <c r="D93" t="s">
        <v>4</v>
      </c>
      <c r="E93">
        <f>SUMIF(total_sind_original!$A$2:$A$550,A93, total_sind_original!$E$2:$E$550)</f>
        <v>43753</v>
      </c>
      <c r="F93">
        <f>SUMIF(ft_original!$A$2:$A$523, A93, ft_original!$E$2:$E$523)</f>
        <v>78999</v>
      </c>
      <c r="G93">
        <f t="shared" si="5"/>
        <v>0.55384245370194563</v>
      </c>
      <c r="H93">
        <f t="shared" si="6"/>
        <v>55.384245370194563</v>
      </c>
      <c r="I93">
        <f>SUMIF(nsind!$A$2:$A$523, A93, nsind!$E$2:$E$523)</f>
        <v>0</v>
      </c>
      <c r="J93">
        <f t="shared" si="7"/>
        <v>0</v>
      </c>
    </row>
    <row r="94" spans="1:10" x14ac:dyDescent="0.25">
      <c r="A94" t="str">
        <f t="shared" si="4"/>
        <v>19953. Industrias manufactureras</v>
      </c>
      <c r="B94" s="8">
        <v>1995</v>
      </c>
      <c r="C94" t="s">
        <v>5</v>
      </c>
      <c r="D94" t="s">
        <v>33</v>
      </c>
      <c r="E94">
        <f>SUMIF(total_sind_original!$A$2:$A$550,A94, total_sind_original!$E$2:$E$550)</f>
        <v>153581</v>
      </c>
      <c r="F94">
        <f>SUMIF(ft_original!$A$2:$A$523, A94, ft_original!$E$2:$E$523)</f>
        <v>772862</v>
      </c>
      <c r="G94">
        <f t="shared" si="5"/>
        <v>0.19871723541848352</v>
      </c>
      <c r="H94">
        <f t="shared" si="6"/>
        <v>19.87172354184835</v>
      </c>
      <c r="I94">
        <f>SUMIF(nsind!$A$2:$A$523, A94, nsind!$E$2:$E$523)</f>
        <v>0</v>
      </c>
      <c r="J94">
        <f t="shared" si="7"/>
        <v>0</v>
      </c>
    </row>
    <row r="95" spans="1:10" x14ac:dyDescent="0.25">
      <c r="A95" t="str">
        <f t="shared" si="4"/>
        <v>19954. Suministro de electricidad, gas y agua</v>
      </c>
      <c r="B95" s="8">
        <v>1995</v>
      </c>
      <c r="C95" t="s">
        <v>6</v>
      </c>
      <c r="D95" t="s">
        <v>57</v>
      </c>
      <c r="E95">
        <f>SUMIF(total_sind_original!$A$2:$A$550,A95, total_sind_original!$E$2:$E$550)</f>
        <v>14711</v>
      </c>
      <c r="F95">
        <f>SUMIF(ft_original!$A$2:$A$523, A95, ft_original!$E$2:$E$523)</f>
        <v>24048</v>
      </c>
      <c r="G95">
        <f t="shared" si="5"/>
        <v>0.61173486360612106</v>
      </c>
      <c r="H95">
        <f t="shared" si="6"/>
        <v>61.173486360612102</v>
      </c>
      <c r="I95">
        <f>SUMIF(nsind!$A$2:$A$523, A95, nsind!$E$2:$E$523)</f>
        <v>0</v>
      </c>
      <c r="J95">
        <f t="shared" si="7"/>
        <v>0</v>
      </c>
    </row>
    <row r="96" spans="1:10" x14ac:dyDescent="0.25">
      <c r="A96" t="str">
        <f t="shared" si="4"/>
        <v>19955. Construcción</v>
      </c>
      <c r="B96" s="8">
        <v>1995</v>
      </c>
      <c r="C96" t="s">
        <v>7</v>
      </c>
      <c r="D96" t="s">
        <v>58</v>
      </c>
      <c r="E96">
        <f>SUMIF(total_sind_original!$A$2:$A$550,A96, total_sind_original!$E$2:$E$550)</f>
        <v>40310</v>
      </c>
      <c r="F96">
        <f>SUMIF(ft_original!$A$2:$A$523, A96, ft_original!$E$2:$E$523)</f>
        <v>356053</v>
      </c>
      <c r="G96">
        <f t="shared" si="5"/>
        <v>0.11321348226247216</v>
      </c>
      <c r="H96">
        <f t="shared" si="6"/>
        <v>11.321348226247215</v>
      </c>
      <c r="I96">
        <f>SUMIF(nsind!$A$2:$A$523, A96, nsind!$E$2:$E$523)</f>
        <v>0</v>
      </c>
      <c r="J96">
        <f t="shared" si="7"/>
        <v>0</v>
      </c>
    </row>
    <row r="97" spans="1:10" x14ac:dyDescent="0.25">
      <c r="A97" t="str">
        <f t="shared" si="4"/>
        <v>19956. Comercio, hoteles y restaurantes</v>
      </c>
      <c r="B97" s="8">
        <v>1995</v>
      </c>
      <c r="C97" t="s">
        <v>8</v>
      </c>
      <c r="D97" t="s">
        <v>59</v>
      </c>
      <c r="E97">
        <f>SUMIF(total_sind_original!$A$2:$A$550,A97, total_sind_original!$E$2:$E$550)</f>
        <v>95381</v>
      </c>
      <c r="F97">
        <f>SUMIF(ft_original!$A$2:$A$523, A97, ft_original!$E$2:$E$523)</f>
        <v>806903</v>
      </c>
      <c r="G97">
        <f t="shared" si="5"/>
        <v>0.11820627758231163</v>
      </c>
      <c r="H97">
        <f t="shared" si="6"/>
        <v>11.820627758231163</v>
      </c>
      <c r="I97">
        <f>SUMIF(nsind!$A$2:$A$523, A97, nsind!$E$2:$E$523)</f>
        <v>0</v>
      </c>
      <c r="J97">
        <f t="shared" si="7"/>
        <v>0</v>
      </c>
    </row>
    <row r="98" spans="1:10" x14ac:dyDescent="0.25">
      <c r="A98" t="str">
        <f t="shared" si="4"/>
        <v>19957. Transporte y comunicaciones</v>
      </c>
      <c r="B98" s="8">
        <v>1995</v>
      </c>
      <c r="C98" t="s">
        <v>9</v>
      </c>
      <c r="D98" t="s">
        <v>9</v>
      </c>
      <c r="E98">
        <f>SUMIF(total_sind_original!$A$2:$A$550,A98, total_sind_original!$E$2:$E$550)</f>
        <v>92467</v>
      </c>
      <c r="F98">
        <f>SUMIF(ft_original!$A$2:$A$523, A98, ft_original!$E$2:$E$523)</f>
        <v>352409</v>
      </c>
      <c r="G98">
        <f t="shared" si="5"/>
        <v>0.26238546688648701</v>
      </c>
      <c r="H98">
        <f t="shared" si="6"/>
        <v>26.2385466886487</v>
      </c>
      <c r="I98">
        <f>SUMIF(nsind!$A$2:$A$523, A98, nsind!$E$2:$E$523)</f>
        <v>0</v>
      </c>
      <c r="J98">
        <f t="shared" si="7"/>
        <v>0</v>
      </c>
    </row>
    <row r="99" spans="1:10" x14ac:dyDescent="0.25">
      <c r="A99" t="str">
        <f t="shared" si="4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SUMIF(total_sind_original!$A$2:$A$550,A99, total_sind_original!$E$2:$E$550)</f>
        <v>34533</v>
      </c>
      <c r="F99">
        <f>SUMIF(ft_original!$A$2:$A$523, A99, ft_original!$E$2:$E$523)</f>
        <v>299562</v>
      </c>
      <c r="G99">
        <f t="shared" si="5"/>
        <v>0.11527830632723776</v>
      </c>
      <c r="H99">
        <f t="shared" si="6"/>
        <v>11.527830632723775</v>
      </c>
      <c r="I99">
        <f>SUMIF(nsind!$A$2:$A$523, A99, nsind!$E$2:$E$523)</f>
        <v>0</v>
      </c>
      <c r="J99">
        <f t="shared" si="7"/>
        <v>0</v>
      </c>
    </row>
    <row r="100" spans="1:10" x14ac:dyDescent="0.25">
      <c r="A100" t="str">
        <f t="shared" si="4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SUMIF(total_sind_original!$A$2:$A$550,A100, total_sind_original!$E$2:$E$550)</f>
        <v>100469</v>
      </c>
      <c r="F100">
        <f>SUMIF(ft_original!$A$2:$A$523, A100, ft_original!$E$2:$E$523)</f>
        <v>885357</v>
      </c>
      <c r="G100">
        <f t="shared" si="5"/>
        <v>0.11347851770528725</v>
      </c>
      <c r="H100">
        <f t="shared" si="6"/>
        <v>11.347851770528724</v>
      </c>
      <c r="I100">
        <f>SUMIF(nsind!$A$2:$A$523, A100, nsind!$E$2:$E$523)</f>
        <v>0</v>
      </c>
      <c r="J100">
        <f t="shared" si="7"/>
        <v>0</v>
      </c>
    </row>
    <row r="101" spans="1:10" x14ac:dyDescent="0.25">
      <c r="A101" t="str">
        <f t="shared" si="4"/>
        <v>1995Total</v>
      </c>
      <c r="B101" s="8">
        <v>1995</v>
      </c>
      <c r="C101" t="s">
        <v>12</v>
      </c>
      <c r="D101" t="s">
        <v>12</v>
      </c>
      <c r="E101">
        <f>SUMIF(total_sind_original!$A$2:$A$550,A101, total_sind_original!$E$2:$E$550)</f>
        <v>637570</v>
      </c>
      <c r="F101">
        <f>SUMIF(ft_original!$A$2:$A$523, A101, ft_original!$E$2:$E$523)</f>
        <v>4282015</v>
      </c>
      <c r="G101">
        <f t="shared" si="5"/>
        <v>0.14889485440849692</v>
      </c>
      <c r="H101">
        <f t="shared" si="6"/>
        <v>14.889485440849693</v>
      </c>
      <c r="I101">
        <f>SUMIF(nsind!$A$2:$A$523, A101, nsind!$E$2:$E$523)</f>
        <v>0</v>
      </c>
      <c r="J101">
        <f t="shared" si="7"/>
        <v>0</v>
      </c>
    </row>
    <row r="102" spans="1:10" x14ac:dyDescent="0.25">
      <c r="A102" t="str">
        <f t="shared" si="4"/>
        <v>19961. Agricultura, ganadería, silvicultura y pesca</v>
      </c>
      <c r="B102" s="8">
        <v>1996</v>
      </c>
      <c r="C102" t="s">
        <v>3</v>
      </c>
      <c r="D102" t="s">
        <v>31</v>
      </c>
      <c r="E102">
        <f>SUMIF(total_sind_original!$A$2:$A$550,A102, total_sind_original!$E$2:$E$550)</f>
        <v>0</v>
      </c>
      <c r="F102">
        <f>SUMIF(ft_original!$A$2:$A$523, A102, ft_original!$E$2:$E$523)</f>
        <v>734955</v>
      </c>
      <c r="G102">
        <f t="shared" si="5"/>
        <v>0</v>
      </c>
      <c r="H102">
        <f t="shared" si="6"/>
        <v>0</v>
      </c>
      <c r="I102">
        <f>SUMIF(nsind!$A$2:$A$523, A102, nsind!$E$2:$E$523)</f>
        <v>0</v>
      </c>
      <c r="J102">
        <f t="shared" si="7"/>
        <v>0</v>
      </c>
    </row>
    <row r="103" spans="1:10" x14ac:dyDescent="0.25">
      <c r="A103" t="str">
        <f t="shared" si="4"/>
        <v>19962. Minería</v>
      </c>
      <c r="B103" s="8">
        <v>1996</v>
      </c>
      <c r="C103" t="s">
        <v>4</v>
      </c>
      <c r="D103" t="s">
        <v>4</v>
      </c>
      <c r="E103">
        <f>SUMIF(total_sind_original!$A$2:$A$550,A103, total_sind_original!$E$2:$E$550)</f>
        <v>0</v>
      </c>
      <c r="F103">
        <f>SUMIF(ft_original!$A$2:$A$523, A103, ft_original!$E$2:$E$523)</f>
        <v>83434</v>
      </c>
      <c r="G103">
        <f t="shared" si="5"/>
        <v>0</v>
      </c>
      <c r="H103">
        <f t="shared" si="6"/>
        <v>0</v>
      </c>
      <c r="I103">
        <f>SUMIF(nsind!$A$2:$A$523, A103, nsind!$E$2:$E$523)</f>
        <v>0</v>
      </c>
      <c r="J103">
        <f t="shared" si="7"/>
        <v>0</v>
      </c>
    </row>
    <row r="104" spans="1:10" x14ac:dyDescent="0.25">
      <c r="A104" t="str">
        <f t="shared" si="4"/>
        <v>19963. Industrias manufactureras</v>
      </c>
      <c r="B104" s="8">
        <v>1996</v>
      </c>
      <c r="C104" t="s">
        <v>5</v>
      </c>
      <c r="D104" t="s">
        <v>33</v>
      </c>
      <c r="E104">
        <f>SUMIF(total_sind_original!$A$2:$A$550,A104, total_sind_original!$E$2:$E$550)</f>
        <v>0</v>
      </c>
      <c r="F104">
        <f>SUMIF(ft_original!$A$2:$A$523, A104, ft_original!$E$2:$E$523)</f>
        <v>815126</v>
      </c>
      <c r="G104">
        <f t="shared" si="5"/>
        <v>0</v>
      </c>
      <c r="H104">
        <f t="shared" si="6"/>
        <v>0</v>
      </c>
      <c r="I104">
        <f>SUMIF(nsind!$A$2:$A$523, A104, nsind!$E$2:$E$523)</f>
        <v>0</v>
      </c>
      <c r="J104">
        <f t="shared" si="7"/>
        <v>0</v>
      </c>
    </row>
    <row r="105" spans="1:10" x14ac:dyDescent="0.25">
      <c r="A105" t="str">
        <f t="shared" si="4"/>
        <v>19964. Suministro de electricidad, gas y agua</v>
      </c>
      <c r="B105" s="8">
        <v>1996</v>
      </c>
      <c r="C105" t="s">
        <v>6</v>
      </c>
      <c r="D105" t="s">
        <v>57</v>
      </c>
      <c r="E105">
        <f>SUMIF(total_sind_original!$A$2:$A$550,A105, total_sind_original!$E$2:$E$550)</f>
        <v>0</v>
      </c>
      <c r="F105">
        <f>SUMIF(ft_original!$A$2:$A$523, A105, ft_original!$E$2:$E$523)</f>
        <v>39633</v>
      </c>
      <c r="G105">
        <f t="shared" si="5"/>
        <v>0</v>
      </c>
      <c r="H105">
        <f t="shared" si="6"/>
        <v>0</v>
      </c>
      <c r="I105">
        <f>SUMIF(nsind!$A$2:$A$523, A105, nsind!$E$2:$E$523)</f>
        <v>0</v>
      </c>
      <c r="J105">
        <f t="shared" si="7"/>
        <v>0</v>
      </c>
    </row>
    <row r="106" spans="1:10" x14ac:dyDescent="0.25">
      <c r="A106" t="str">
        <f t="shared" si="4"/>
        <v>19965. Construcción</v>
      </c>
      <c r="B106" s="8">
        <v>1996</v>
      </c>
      <c r="C106" t="s">
        <v>7</v>
      </c>
      <c r="D106" t="s">
        <v>58</v>
      </c>
      <c r="E106">
        <f>SUMIF(total_sind_original!$A$2:$A$550,A106, total_sind_original!$E$2:$E$550)</f>
        <v>0</v>
      </c>
      <c r="F106">
        <f>SUMIF(ft_original!$A$2:$A$523, A106, ft_original!$E$2:$E$523)</f>
        <v>395876</v>
      </c>
      <c r="G106">
        <f t="shared" si="5"/>
        <v>0</v>
      </c>
      <c r="H106">
        <f t="shared" si="6"/>
        <v>0</v>
      </c>
      <c r="I106">
        <f>SUMIF(nsind!$A$2:$A$523, A106, nsind!$E$2:$E$523)</f>
        <v>0</v>
      </c>
      <c r="J106">
        <f t="shared" si="7"/>
        <v>0</v>
      </c>
    </row>
    <row r="107" spans="1:10" x14ac:dyDescent="0.25">
      <c r="A107" t="str">
        <f t="shared" si="4"/>
        <v>19966. Comercio, hoteles y restaurantes</v>
      </c>
      <c r="B107" s="8">
        <v>1996</v>
      </c>
      <c r="C107" t="s">
        <v>8</v>
      </c>
      <c r="D107" t="s">
        <v>59</v>
      </c>
      <c r="E107">
        <f>SUMIF(total_sind_original!$A$2:$A$550,A107, total_sind_original!$E$2:$E$550)</f>
        <v>0</v>
      </c>
      <c r="F107">
        <f>SUMIF(ft_original!$A$2:$A$523, A107, ft_original!$E$2:$E$523)</f>
        <v>824365</v>
      </c>
      <c r="G107">
        <f t="shared" si="5"/>
        <v>0</v>
      </c>
      <c r="H107">
        <f t="shared" si="6"/>
        <v>0</v>
      </c>
      <c r="I107">
        <f>SUMIF(nsind!$A$2:$A$523, A107, nsind!$E$2:$E$523)</f>
        <v>0</v>
      </c>
      <c r="J107">
        <f t="shared" si="7"/>
        <v>0</v>
      </c>
    </row>
    <row r="108" spans="1:10" x14ac:dyDescent="0.25">
      <c r="A108" t="str">
        <f t="shared" si="4"/>
        <v>19967. Transporte y comunicaciones</v>
      </c>
      <c r="B108" s="8">
        <v>1996</v>
      </c>
      <c r="C108" t="s">
        <v>9</v>
      </c>
      <c r="D108" t="s">
        <v>9</v>
      </c>
      <c r="E108">
        <f>SUMIF(total_sind_original!$A$2:$A$550,A108, total_sind_original!$E$2:$E$550)</f>
        <v>0</v>
      </c>
      <c r="F108">
        <f>SUMIF(ft_original!$A$2:$A$523, A108, ft_original!$E$2:$E$523)</f>
        <v>365963</v>
      </c>
      <c r="G108">
        <f t="shared" si="5"/>
        <v>0</v>
      </c>
      <c r="H108">
        <f t="shared" si="6"/>
        <v>0</v>
      </c>
      <c r="I108">
        <f>SUMIF(nsind!$A$2:$A$523, A108, nsind!$E$2:$E$523)</f>
        <v>0</v>
      </c>
      <c r="J108">
        <f t="shared" si="7"/>
        <v>0</v>
      </c>
    </row>
    <row r="109" spans="1:10" x14ac:dyDescent="0.25">
      <c r="A109" t="str">
        <f t="shared" si="4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SUMIF(total_sind_original!$A$2:$A$550,A109, total_sind_original!$E$2:$E$550)</f>
        <v>0</v>
      </c>
      <c r="F109">
        <f>SUMIF(ft_original!$A$2:$A$523, A109, ft_original!$E$2:$E$523)</f>
        <v>344085</v>
      </c>
      <c r="G109">
        <f t="shared" si="5"/>
        <v>0</v>
      </c>
      <c r="H109">
        <f t="shared" si="6"/>
        <v>0</v>
      </c>
      <c r="I109">
        <f>SUMIF(nsind!$A$2:$A$523, A109, nsind!$E$2:$E$523)</f>
        <v>0</v>
      </c>
      <c r="J109">
        <f t="shared" si="7"/>
        <v>0</v>
      </c>
    </row>
    <row r="110" spans="1:10" x14ac:dyDescent="0.25">
      <c r="A110" t="str">
        <f t="shared" si="4"/>
        <v>19969. Servicios sociales, domésticos, profesionales y otros</v>
      </c>
      <c r="B110" s="8">
        <v>1996</v>
      </c>
      <c r="C110" t="s">
        <v>11</v>
      </c>
      <c r="D110" t="s">
        <v>67</v>
      </c>
      <c r="E110">
        <f>SUMIF(total_sind_original!$A$2:$A$550,A110, total_sind_original!$E$2:$E$550)</f>
        <v>0</v>
      </c>
      <c r="F110">
        <f>SUMIF(ft_original!$A$2:$A$523, A110, ft_original!$E$2:$E$523)</f>
        <v>921969</v>
      </c>
      <c r="G110">
        <f t="shared" si="5"/>
        <v>0</v>
      </c>
      <c r="H110">
        <f t="shared" si="6"/>
        <v>0</v>
      </c>
      <c r="I110">
        <f>SUMIF(nsind!$A$2:$A$523, A110, nsind!$E$2:$E$523)</f>
        <v>0</v>
      </c>
      <c r="J110">
        <f t="shared" si="7"/>
        <v>0</v>
      </c>
    </row>
    <row r="111" spans="1:10" x14ac:dyDescent="0.25">
      <c r="A111" t="str">
        <f t="shared" si="4"/>
        <v>1996Total</v>
      </c>
      <c r="B111" s="8">
        <v>1996</v>
      </c>
      <c r="C111" t="s">
        <v>12</v>
      </c>
      <c r="D111" t="s">
        <v>12</v>
      </c>
      <c r="E111">
        <f>SUMIF(total_sind_original!$A$2:$A$550,A111, total_sind_original!$E$2:$E$550)</f>
        <v>0</v>
      </c>
      <c r="F111">
        <f>SUMIF(ft_original!$A$2:$A$523, A111, ft_original!$E$2:$E$523)</f>
        <v>4525406</v>
      </c>
      <c r="G111">
        <f t="shared" si="5"/>
        <v>0</v>
      </c>
      <c r="H111">
        <f t="shared" si="6"/>
        <v>0</v>
      </c>
      <c r="I111">
        <f>SUMIF(nsind!$A$2:$A$523, A111, nsind!$E$2:$E$523)</f>
        <v>0</v>
      </c>
      <c r="J111">
        <f t="shared" si="7"/>
        <v>0</v>
      </c>
    </row>
    <row r="112" spans="1:10" x14ac:dyDescent="0.25">
      <c r="A112" t="str">
        <f t="shared" si="4"/>
        <v>19971. Agricultura, ganadería, silvicultura y pesca</v>
      </c>
      <c r="B112" s="8">
        <v>1997</v>
      </c>
      <c r="C112" t="s">
        <v>3</v>
      </c>
      <c r="D112" t="s">
        <v>31</v>
      </c>
      <c r="E112">
        <f>SUMIF(total_sind_original!$A$2:$A$550,A112, total_sind_original!$E$2:$E$550)</f>
        <v>56474</v>
      </c>
      <c r="F112">
        <f>SUMIF(ft_original!$A$2:$A$523, A112, ft_original!$E$2:$E$523)</f>
        <v>710152</v>
      </c>
      <c r="G112">
        <f t="shared" si="5"/>
        <v>7.9523820252565644E-2</v>
      </c>
      <c r="H112">
        <f t="shared" si="6"/>
        <v>7.952382025256564</v>
      </c>
      <c r="I112">
        <f>SUMIF(nsind!$A$2:$A$523, A112, nsind!$E$2:$E$523)</f>
        <v>0</v>
      </c>
      <c r="J112">
        <f t="shared" si="7"/>
        <v>0</v>
      </c>
    </row>
    <row r="113" spans="1:10" x14ac:dyDescent="0.25">
      <c r="A113" t="str">
        <f t="shared" si="4"/>
        <v>19972. Minería</v>
      </c>
      <c r="B113" s="8">
        <v>1997</v>
      </c>
      <c r="C113" t="s">
        <v>4</v>
      </c>
      <c r="D113" t="s">
        <v>4</v>
      </c>
      <c r="E113">
        <f>SUMIF(total_sind_original!$A$2:$A$550,A113, total_sind_original!$E$2:$E$550)</f>
        <v>39738</v>
      </c>
      <c r="F113">
        <f>SUMIF(ft_original!$A$2:$A$523, A113, ft_original!$E$2:$E$523)</f>
        <v>81139</v>
      </c>
      <c r="G113">
        <f t="shared" si="5"/>
        <v>0.48975215371153208</v>
      </c>
      <c r="H113">
        <f t="shared" si="6"/>
        <v>48.975215371153205</v>
      </c>
      <c r="I113">
        <f>SUMIF(nsind!$A$2:$A$523, A113, nsind!$E$2:$E$523)</f>
        <v>0</v>
      </c>
      <c r="J113">
        <f t="shared" si="7"/>
        <v>0</v>
      </c>
    </row>
    <row r="114" spans="1:10" x14ac:dyDescent="0.25">
      <c r="A114" t="str">
        <f t="shared" si="4"/>
        <v>19973. Industrias manufactureras</v>
      </c>
      <c r="B114" s="8">
        <v>1997</v>
      </c>
      <c r="C114" t="s">
        <v>5</v>
      </c>
      <c r="D114" t="s">
        <v>33</v>
      </c>
      <c r="E114">
        <f>SUMIF(total_sind_original!$A$2:$A$550,A114, total_sind_original!$E$2:$E$550)</f>
        <v>146427</v>
      </c>
      <c r="F114">
        <f>SUMIF(ft_original!$A$2:$A$523, A114, ft_original!$E$2:$E$523)</f>
        <v>819434</v>
      </c>
      <c r="G114">
        <f t="shared" si="5"/>
        <v>0.1786928538478999</v>
      </c>
      <c r="H114">
        <f t="shared" si="6"/>
        <v>17.86928538478999</v>
      </c>
      <c r="I114">
        <f>SUMIF(nsind!$A$2:$A$523, A114, nsind!$E$2:$E$523)</f>
        <v>0</v>
      </c>
      <c r="J114">
        <f t="shared" si="7"/>
        <v>0</v>
      </c>
    </row>
    <row r="115" spans="1:10" x14ac:dyDescent="0.25">
      <c r="A115" t="str">
        <f t="shared" si="4"/>
        <v>19974. Suministro de electricidad, gas y agua</v>
      </c>
      <c r="B115" s="8">
        <v>1997</v>
      </c>
      <c r="C115" t="s">
        <v>6</v>
      </c>
      <c r="D115" t="s">
        <v>57</v>
      </c>
      <c r="E115">
        <f>SUMIF(total_sind_original!$A$2:$A$550,A115, total_sind_original!$E$2:$E$550)</f>
        <v>14041</v>
      </c>
      <c r="F115">
        <f>SUMIF(ft_original!$A$2:$A$523, A115, ft_original!$E$2:$E$523)</f>
        <v>28037</v>
      </c>
      <c r="G115">
        <f t="shared" si="5"/>
        <v>0.50080251096764994</v>
      </c>
      <c r="H115">
        <f t="shared" si="6"/>
        <v>50.080251096764997</v>
      </c>
      <c r="I115">
        <f>SUMIF(nsind!$A$2:$A$523, A115, nsind!$E$2:$E$523)</f>
        <v>0</v>
      </c>
      <c r="J115">
        <f t="shared" si="7"/>
        <v>0</v>
      </c>
    </row>
    <row r="116" spans="1:10" x14ac:dyDescent="0.25">
      <c r="A116" t="str">
        <f t="shared" si="4"/>
        <v>19975. Construcción</v>
      </c>
      <c r="B116" s="8">
        <v>1997</v>
      </c>
      <c r="C116" t="s">
        <v>7</v>
      </c>
      <c r="D116" t="s">
        <v>58</v>
      </c>
      <c r="E116">
        <f>SUMIF(total_sind_original!$A$2:$A$550,A116, total_sind_original!$E$2:$E$550)</f>
        <v>41102</v>
      </c>
      <c r="F116">
        <f>SUMIF(ft_original!$A$2:$A$523, A116, ft_original!$E$2:$E$523)</f>
        <v>468642</v>
      </c>
      <c r="G116">
        <f t="shared" si="5"/>
        <v>8.7704473777424991E-2</v>
      </c>
      <c r="H116">
        <f t="shared" si="6"/>
        <v>8.7704473777424994</v>
      </c>
      <c r="I116">
        <f>SUMIF(nsind!$A$2:$A$523, A116, nsind!$E$2:$E$523)</f>
        <v>0</v>
      </c>
      <c r="J116">
        <f t="shared" si="7"/>
        <v>0</v>
      </c>
    </row>
    <row r="117" spans="1:10" x14ac:dyDescent="0.25">
      <c r="A117" t="str">
        <f t="shared" si="4"/>
        <v>19976. Comercio, hoteles y restaurantes</v>
      </c>
      <c r="B117" s="8">
        <v>1997</v>
      </c>
      <c r="C117" t="s">
        <v>8</v>
      </c>
      <c r="D117" t="s">
        <v>59</v>
      </c>
      <c r="E117">
        <f>SUMIF(total_sind_original!$A$2:$A$550,A117, total_sind_original!$E$2:$E$550)</f>
        <v>93595</v>
      </c>
      <c r="F117">
        <f>SUMIF(ft_original!$A$2:$A$523, A117, ft_original!$E$2:$E$523)</f>
        <v>855562</v>
      </c>
      <c r="G117">
        <f t="shared" si="5"/>
        <v>0.10939592922546817</v>
      </c>
      <c r="H117">
        <f t="shared" si="6"/>
        <v>10.939592922546817</v>
      </c>
      <c r="I117">
        <f>SUMIF(nsind!$A$2:$A$523, A117, nsind!$E$2:$E$523)</f>
        <v>0</v>
      </c>
      <c r="J117">
        <f t="shared" si="7"/>
        <v>0</v>
      </c>
    </row>
    <row r="118" spans="1:10" x14ac:dyDescent="0.25">
      <c r="A118" t="str">
        <f t="shared" si="4"/>
        <v>19977. Transporte y comunicaciones</v>
      </c>
      <c r="B118" s="8">
        <v>1997</v>
      </c>
      <c r="C118" t="s">
        <v>9</v>
      </c>
      <c r="D118" t="s">
        <v>9</v>
      </c>
      <c r="E118">
        <f>SUMIF(total_sind_original!$A$2:$A$550,A118, total_sind_original!$E$2:$E$550)</f>
        <v>90614</v>
      </c>
      <c r="F118">
        <f>SUMIF(ft_original!$A$2:$A$523, A118, ft_original!$E$2:$E$523)</f>
        <v>370794</v>
      </c>
      <c r="G118">
        <f t="shared" si="5"/>
        <v>0.2443782801231951</v>
      </c>
      <c r="H118">
        <f t="shared" si="6"/>
        <v>24.43782801231951</v>
      </c>
      <c r="I118">
        <f>SUMIF(nsind!$A$2:$A$523, A118, nsind!$E$2:$E$523)</f>
        <v>0</v>
      </c>
      <c r="J118">
        <f t="shared" si="7"/>
        <v>0</v>
      </c>
    </row>
    <row r="119" spans="1:10" x14ac:dyDescent="0.25">
      <c r="A119" t="str">
        <f t="shared" si="4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SUMIF(total_sind_original!$A$2:$A$550,A119, total_sind_original!$E$2:$E$550)</f>
        <v>30179</v>
      </c>
      <c r="F119">
        <f>SUMIF(ft_original!$A$2:$A$523, A119, ft_original!$E$2:$E$523)</f>
        <v>350215</v>
      </c>
      <c r="G119">
        <f t="shared" si="5"/>
        <v>8.6172779578259071E-2</v>
      </c>
      <c r="H119">
        <f t="shared" si="6"/>
        <v>8.6172779578259071</v>
      </c>
      <c r="I119">
        <f>SUMIF(nsind!$A$2:$A$523, A119, nsind!$E$2:$E$523)</f>
        <v>0</v>
      </c>
      <c r="J119">
        <f t="shared" si="7"/>
        <v>0</v>
      </c>
    </row>
    <row r="120" spans="1:10" x14ac:dyDescent="0.25">
      <c r="A120" t="str">
        <f t="shared" si="4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SUMIF(total_sind_original!$A$2:$A$550,A120, total_sind_original!$E$2:$E$550)</f>
        <v>105591</v>
      </c>
      <c r="F120">
        <f>SUMIF(ft_original!$A$2:$A$523, A120, ft_original!$E$2:$E$523)</f>
        <v>959821</v>
      </c>
      <c r="G120">
        <f t="shared" si="5"/>
        <v>0.11001113749334511</v>
      </c>
      <c r="H120">
        <f t="shared" si="6"/>
        <v>11.001113749334511</v>
      </c>
      <c r="I120">
        <f>SUMIF(nsind!$A$2:$A$523, A120, nsind!$E$2:$E$523)</f>
        <v>0</v>
      </c>
      <c r="J120">
        <f t="shared" si="7"/>
        <v>0</v>
      </c>
    </row>
    <row r="121" spans="1:10" x14ac:dyDescent="0.25">
      <c r="A121" t="str">
        <f t="shared" si="4"/>
        <v>1997Total</v>
      </c>
      <c r="B121" s="8">
        <v>1997</v>
      </c>
      <c r="C121" t="s">
        <v>12</v>
      </c>
      <c r="D121" t="s">
        <v>12</v>
      </c>
      <c r="E121">
        <f>SUMIF(total_sind_original!$A$2:$A$550,A121, total_sind_original!$E$2:$E$550)</f>
        <v>617761</v>
      </c>
      <c r="F121">
        <f>SUMIF(ft_original!$A$2:$A$523, A121, ft_original!$E$2:$E$523)</f>
        <v>4643796</v>
      </c>
      <c r="G121">
        <f t="shared" si="5"/>
        <v>0.13302931481055585</v>
      </c>
      <c r="H121">
        <f t="shared" si="6"/>
        <v>13.302931481055586</v>
      </c>
      <c r="I121">
        <f>SUMIF(nsind!$A$2:$A$523, A121, nsind!$E$2:$E$523)</f>
        <v>0</v>
      </c>
      <c r="J121">
        <f t="shared" si="7"/>
        <v>0</v>
      </c>
    </row>
    <row r="122" spans="1:10" x14ac:dyDescent="0.25">
      <c r="A122" t="str">
        <f t="shared" si="4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f>SUMIF(total_sind_original!$A$2:$A$550,A122, total_sind_original!$E$2:$E$550)</f>
        <v>58803</v>
      </c>
      <c r="F122">
        <f>SUMIF(ft_original!$A$2:$A$523, A122, ft_original!$E$2:$E$523)</f>
        <v>720355</v>
      </c>
      <c r="G122">
        <f t="shared" si="5"/>
        <v>8.1630584919935315E-2</v>
      </c>
      <c r="H122">
        <f t="shared" si="6"/>
        <v>8.1630584919935316</v>
      </c>
      <c r="I122">
        <f>SUMIF(nsind!$A$2:$A$523, A122, nsind!$E$2:$E$523)</f>
        <v>0</v>
      </c>
      <c r="J122">
        <f t="shared" si="7"/>
        <v>0</v>
      </c>
    </row>
    <row r="123" spans="1:10" x14ac:dyDescent="0.25">
      <c r="A123" t="str">
        <f t="shared" si="4"/>
        <v>1998,109022556392. Minería</v>
      </c>
      <c r="B123" s="8">
        <v>1998.1090225563901</v>
      </c>
      <c r="C123" t="s">
        <v>4</v>
      </c>
      <c r="D123" t="s">
        <v>4</v>
      </c>
      <c r="E123">
        <f>SUMIF(total_sind_original!$A$2:$A$550,A123, total_sind_original!$E$2:$E$550)</f>
        <v>37232</v>
      </c>
      <c r="F123">
        <f>SUMIF(ft_original!$A$2:$A$523, A123, ft_original!$E$2:$E$523)</f>
        <v>71399</v>
      </c>
      <c r="G123">
        <f t="shared" si="5"/>
        <v>0.52146388604882421</v>
      </c>
      <c r="H123">
        <f t="shared" si="6"/>
        <v>52.146388604882418</v>
      </c>
      <c r="I123">
        <f>SUMIF(nsind!$A$2:$A$523, A123, nsind!$E$2:$E$523)</f>
        <v>0</v>
      </c>
      <c r="J123">
        <f t="shared" si="7"/>
        <v>0</v>
      </c>
    </row>
    <row r="124" spans="1:10" x14ac:dyDescent="0.25">
      <c r="A124" t="str">
        <f t="shared" si="4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f>SUMIF(total_sind_original!$A$2:$A$550,A124, total_sind_original!$E$2:$E$550)</f>
        <v>139202</v>
      </c>
      <c r="F124">
        <f>SUMIF(ft_original!$A$2:$A$523, A124, ft_original!$E$2:$E$523)</f>
        <v>773336</v>
      </c>
      <c r="G124">
        <f t="shared" si="5"/>
        <v>0.18000196551046377</v>
      </c>
      <c r="H124">
        <f t="shared" si="6"/>
        <v>18.000196551046376</v>
      </c>
      <c r="I124">
        <f>SUMIF(nsind!$A$2:$A$523, A124, nsind!$E$2:$E$523)</f>
        <v>0</v>
      </c>
      <c r="J124">
        <f t="shared" si="7"/>
        <v>0</v>
      </c>
    </row>
    <row r="125" spans="1:10" x14ac:dyDescent="0.25">
      <c r="A125" t="str">
        <f t="shared" si="4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f>SUMIF(total_sind_original!$A$2:$A$550,A125, total_sind_original!$E$2:$E$550)</f>
        <v>13830</v>
      </c>
      <c r="F125">
        <f>SUMIF(ft_original!$A$2:$A$523, A125, ft_original!$E$2:$E$523)</f>
        <v>35089</v>
      </c>
      <c r="G125">
        <f t="shared" si="5"/>
        <v>0.39414061386759386</v>
      </c>
      <c r="H125">
        <f t="shared" si="6"/>
        <v>39.414061386759386</v>
      </c>
      <c r="I125">
        <f>SUMIF(nsind!$A$2:$A$523, A125, nsind!$E$2:$E$523)</f>
        <v>0</v>
      </c>
      <c r="J125">
        <f t="shared" si="7"/>
        <v>0</v>
      </c>
    </row>
    <row r="126" spans="1:10" x14ac:dyDescent="0.25">
      <c r="A126" t="str">
        <f t="shared" si="4"/>
        <v>1998,334586466175. Construcción</v>
      </c>
      <c r="B126" s="8">
        <v>1998.3345864661701</v>
      </c>
      <c r="C126" t="s">
        <v>7</v>
      </c>
      <c r="D126" t="s">
        <v>58</v>
      </c>
      <c r="E126">
        <f>SUMIF(total_sind_original!$A$2:$A$550,A126, total_sind_original!$E$2:$E$550)</f>
        <v>43296</v>
      </c>
      <c r="F126">
        <f>SUMIF(ft_original!$A$2:$A$523, A126, ft_original!$E$2:$E$523)</f>
        <v>427760</v>
      </c>
      <c r="G126">
        <f t="shared" si="5"/>
        <v>0.10121563493547783</v>
      </c>
      <c r="H126">
        <f t="shared" si="6"/>
        <v>10.121563493547784</v>
      </c>
      <c r="I126">
        <f>SUMIF(nsind!$A$2:$A$523, A126, nsind!$E$2:$E$523)</f>
        <v>0</v>
      </c>
      <c r="J126">
        <f t="shared" si="7"/>
        <v>0</v>
      </c>
    </row>
    <row r="127" spans="1:10" x14ac:dyDescent="0.25">
      <c r="A127" t="str">
        <f t="shared" si="4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f>SUMIF(total_sind_original!$A$2:$A$550,A127, total_sind_original!$E$2:$E$550)</f>
        <v>93949</v>
      </c>
      <c r="F127">
        <f>SUMIF(ft_original!$A$2:$A$523, A127, ft_original!$E$2:$E$523)</f>
        <v>890441</v>
      </c>
      <c r="G127">
        <f t="shared" si="5"/>
        <v>0.10550839415525566</v>
      </c>
      <c r="H127">
        <f t="shared" si="6"/>
        <v>10.550839415525566</v>
      </c>
      <c r="I127">
        <f>SUMIF(nsind!$A$2:$A$523, A127, nsind!$E$2:$E$523)</f>
        <v>0</v>
      </c>
      <c r="J127">
        <f t="shared" si="7"/>
        <v>0</v>
      </c>
    </row>
    <row r="128" spans="1:10" x14ac:dyDescent="0.25">
      <c r="A128" t="str">
        <f t="shared" si="4"/>
        <v>1998,484962406027. Transporte y comunicaciones</v>
      </c>
      <c r="B128" s="8">
        <v>1998.48496240602</v>
      </c>
      <c r="C128" t="s">
        <v>9</v>
      </c>
      <c r="D128" t="s">
        <v>9</v>
      </c>
      <c r="E128">
        <f>SUMIF(total_sind_original!$A$2:$A$550,A128, total_sind_original!$E$2:$E$550)</f>
        <v>95651</v>
      </c>
      <c r="F128">
        <f>SUMIF(ft_original!$A$2:$A$523, A128, ft_original!$E$2:$E$523)</f>
        <v>404102</v>
      </c>
      <c r="G128">
        <f t="shared" si="5"/>
        <v>0.23670014006364729</v>
      </c>
      <c r="H128">
        <f t="shared" si="6"/>
        <v>23.670014006364728</v>
      </c>
      <c r="I128">
        <f>SUMIF(nsind!$A$2:$A$523, A128, nsind!$E$2:$E$523)</f>
        <v>0</v>
      </c>
      <c r="J128">
        <f t="shared" si="7"/>
        <v>0</v>
      </c>
    </row>
    <row r="129" spans="1:10" x14ac:dyDescent="0.25">
      <c r="A129" t="str">
        <f t="shared" si="4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f>SUMIF(total_sind_original!$A$2:$A$550,A129, total_sind_original!$E$2:$E$550)</f>
        <v>29546</v>
      </c>
      <c r="F129">
        <f>SUMIF(ft_original!$A$2:$A$523, A129, ft_original!$E$2:$E$523)</f>
        <v>382094</v>
      </c>
      <c r="G129">
        <f t="shared" si="5"/>
        <v>7.7326521745957805E-2</v>
      </c>
      <c r="H129">
        <f t="shared" si="6"/>
        <v>7.7326521745957804</v>
      </c>
      <c r="I129">
        <f>SUMIF(nsind!$A$2:$A$523, A129, nsind!$E$2:$E$523)</f>
        <v>0</v>
      </c>
      <c r="J129">
        <f t="shared" si="7"/>
        <v>0</v>
      </c>
    </row>
    <row r="130" spans="1:10" x14ac:dyDescent="0.25">
      <c r="A130" t="str">
        <f t="shared" ref="A130" si="8">_xlfn.CONCAT(B130,D130)</f>
        <v>19989. Servicios sociales, domésticos, profesionales y otros</v>
      </c>
      <c r="B130" s="8">
        <v>1998</v>
      </c>
      <c r="C130" t="s">
        <v>11</v>
      </c>
      <c r="D130" t="s">
        <v>67</v>
      </c>
      <c r="E130">
        <f>SUMIF(total_sind_original!$A$2:$A$550,A130, total_sind_original!$E$2:$E$550)</f>
        <v>100026</v>
      </c>
      <c r="F130">
        <f>SUMIF(ft_original!$A$2:$A$523, A130, ft_original!$E$2:$E$523)</f>
        <v>952798</v>
      </c>
      <c r="G130">
        <f t="shared" si="5"/>
        <v>0.1049813286761727</v>
      </c>
      <c r="H130">
        <f t="shared" si="6"/>
        <v>10.49813286761727</v>
      </c>
      <c r="I130">
        <f>SUMIF(nsind!$A$2:$A$523, A130, nsind!$E$2:$E$523)</f>
        <v>0</v>
      </c>
      <c r="J130">
        <f t="shared" si="7"/>
        <v>0</v>
      </c>
    </row>
    <row r="131" spans="1:10" x14ac:dyDescent="0.2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SUMIF(total_sind_original!$A$2:$A$550,A131, total_sind_original!$E$2:$E$550)</f>
        <v>611535</v>
      </c>
      <c r="F131">
        <f>SUMIF(ft_original!$A$2:$A$523, A131, ft_original!$E$2:$E$523)</f>
        <v>4657374</v>
      </c>
      <c r="G131">
        <f t="shared" ref="G131:G141" si="9">E131/F131</f>
        <v>0.13130467941805832</v>
      </c>
      <c r="H131">
        <f t="shared" ref="H131:H141" si="10">G131*100</f>
        <v>13.130467941805831</v>
      </c>
      <c r="I131">
        <f>SUMIF(nsind!$A$2:$A$523, A131, nsind!$E$2:$E$523)</f>
        <v>0</v>
      </c>
      <c r="J131">
        <f t="shared" ref="J131:J194" si="11">I131/(F131/1000)</f>
        <v>0</v>
      </c>
    </row>
    <row r="132" spans="1:10" x14ac:dyDescent="0.2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SUMIF(total_sind_original!$A$2:$A$550,A132, total_sind_original!$E$2:$E$550)</f>
        <v>55712</v>
      </c>
      <c r="F132">
        <f>SUMIF(ft_original!$A$2:$A$523, A132, ft_original!$E$2:$E$523)</f>
        <v>715158</v>
      </c>
      <c r="G132">
        <f t="shared" si="9"/>
        <v>7.7901666484888651E-2</v>
      </c>
      <c r="H132">
        <f t="shared" si="10"/>
        <v>7.7901666484888654</v>
      </c>
      <c r="I132">
        <f>SUMIF(nsind!$A$2:$A$523, A132, nsind!$E$2:$E$523)</f>
        <v>893</v>
      </c>
      <c r="J132">
        <f t="shared" si="11"/>
        <v>1.2486751179459643</v>
      </c>
    </row>
    <row r="133" spans="1:10" x14ac:dyDescent="0.25">
      <c r="A133" t="str">
        <f t="shared" ref="A133:A141" si="12">_xlfn.CONCAT(B133,D133)</f>
        <v>19992. Minería</v>
      </c>
      <c r="B133" s="8">
        <v>1999</v>
      </c>
      <c r="C133" t="s">
        <v>4</v>
      </c>
      <c r="D133" t="s">
        <v>4</v>
      </c>
      <c r="E133">
        <f>SUMIF(total_sind_original!$A$2:$A$550,A133, total_sind_original!$E$2:$E$550)</f>
        <v>34185</v>
      </c>
      <c r="F133">
        <f>SUMIF(ft_original!$A$2:$A$523, A133, ft_original!$E$2:$E$523)</f>
        <v>64259</v>
      </c>
      <c r="G133">
        <f t="shared" si="9"/>
        <v>0.53198773712631697</v>
      </c>
      <c r="H133">
        <f t="shared" si="10"/>
        <v>53.198773712631699</v>
      </c>
      <c r="I133">
        <f>SUMIF(nsind!$A$2:$A$523, A133, nsind!$E$2:$E$523)</f>
        <v>217</v>
      </c>
      <c r="J133">
        <f t="shared" si="11"/>
        <v>3.3769588695746897</v>
      </c>
    </row>
    <row r="134" spans="1:10" x14ac:dyDescent="0.25">
      <c r="A134" t="str">
        <f t="shared" si="12"/>
        <v>19993. Industrias manufactureras</v>
      </c>
      <c r="B134" s="8">
        <v>1999</v>
      </c>
      <c r="C134" t="s">
        <v>5</v>
      </c>
      <c r="D134" t="s">
        <v>33</v>
      </c>
      <c r="E134">
        <f>SUMIF(total_sind_original!$A$2:$A$550,A134, total_sind_original!$E$2:$E$550)</f>
        <v>122656</v>
      </c>
      <c r="F134">
        <f>SUMIF(ft_original!$A$2:$A$523, A134, ft_original!$E$2:$E$523)</f>
        <v>731894</v>
      </c>
      <c r="G134">
        <f t="shared" si="9"/>
        <v>0.16758710960876849</v>
      </c>
      <c r="H134">
        <f t="shared" si="10"/>
        <v>16.758710960876851</v>
      </c>
      <c r="I134">
        <f>SUMIF(nsind!$A$2:$A$523, A134, nsind!$E$2:$E$523)</f>
        <v>1661</v>
      </c>
      <c r="J134">
        <f t="shared" si="11"/>
        <v>2.2694543198878527</v>
      </c>
    </row>
    <row r="135" spans="1:10" x14ac:dyDescent="0.25">
      <c r="A135" t="str">
        <f t="shared" si="12"/>
        <v>19994. Suministro de electricidad, gas y agua</v>
      </c>
      <c r="B135" s="8">
        <v>1999</v>
      </c>
      <c r="C135" t="s">
        <v>6</v>
      </c>
      <c r="D135" t="s">
        <v>57</v>
      </c>
      <c r="E135">
        <f>SUMIF(total_sind_original!$A$2:$A$550,A135, total_sind_original!$E$2:$E$550)</f>
        <v>11197</v>
      </c>
      <c r="F135">
        <f>SUMIF(ft_original!$A$2:$A$523, A135, ft_original!$E$2:$E$523)</f>
        <v>26548</v>
      </c>
      <c r="G135">
        <f t="shared" si="9"/>
        <v>0.42176435136356788</v>
      </c>
      <c r="H135">
        <f t="shared" si="10"/>
        <v>42.176435136356787</v>
      </c>
      <c r="I135">
        <f>SUMIF(nsind!$A$2:$A$523, A135, nsind!$E$2:$E$523)</f>
        <v>101</v>
      </c>
      <c r="J135">
        <f t="shared" si="11"/>
        <v>3.8044297122193766</v>
      </c>
    </row>
    <row r="136" spans="1:10" x14ac:dyDescent="0.25">
      <c r="A136" t="str">
        <f t="shared" si="12"/>
        <v>19995. Construcción</v>
      </c>
      <c r="B136" s="8">
        <v>1999</v>
      </c>
      <c r="C136" t="s">
        <v>7</v>
      </c>
      <c r="D136" t="s">
        <v>58</v>
      </c>
      <c r="E136">
        <f>SUMIF(total_sind_original!$A$2:$A$550,A136, total_sind_original!$E$2:$E$550)</f>
        <v>46160</v>
      </c>
      <c r="F136">
        <f>SUMIF(ft_original!$A$2:$A$523, A136, ft_original!$E$2:$E$523)</f>
        <v>363108</v>
      </c>
      <c r="G136">
        <f t="shared" si="9"/>
        <v>0.12712471220683652</v>
      </c>
      <c r="H136">
        <f t="shared" si="10"/>
        <v>12.712471220683652</v>
      </c>
      <c r="I136">
        <f>SUMIF(nsind!$A$2:$A$523, A136, nsind!$E$2:$E$523)</f>
        <v>186</v>
      </c>
      <c r="J136">
        <f t="shared" si="11"/>
        <v>0.51224429095475721</v>
      </c>
    </row>
    <row r="137" spans="1:10" x14ac:dyDescent="0.25">
      <c r="A137" t="str">
        <f t="shared" si="12"/>
        <v>19996. Comercio, hoteles y restaurantes</v>
      </c>
      <c r="B137" s="8">
        <v>1999</v>
      </c>
      <c r="C137" t="s">
        <v>8</v>
      </c>
      <c r="D137" t="s">
        <v>59</v>
      </c>
      <c r="E137">
        <f>SUMIF(total_sind_original!$A$2:$A$550,A137, total_sind_original!$E$2:$E$550)</f>
        <v>87717</v>
      </c>
      <c r="F137">
        <f>SUMIF(ft_original!$A$2:$A$523, A137, ft_original!$E$2:$E$523)</f>
        <v>917712</v>
      </c>
      <c r="G137">
        <f t="shared" si="9"/>
        <v>9.5582274177519744E-2</v>
      </c>
      <c r="H137">
        <f t="shared" si="10"/>
        <v>9.5582274177519739</v>
      </c>
      <c r="I137">
        <f>SUMIF(nsind!$A$2:$A$523, A137, nsind!$E$2:$E$523)</f>
        <v>1141</v>
      </c>
      <c r="J137">
        <f t="shared" si="11"/>
        <v>1.2433094478442039</v>
      </c>
    </row>
    <row r="138" spans="1:10" x14ac:dyDescent="0.25">
      <c r="A138" t="str">
        <f t="shared" si="12"/>
        <v>19997. Transporte y comunicaciones</v>
      </c>
      <c r="B138" s="8">
        <v>1999</v>
      </c>
      <c r="C138" t="s">
        <v>9</v>
      </c>
      <c r="D138" t="s">
        <v>9</v>
      </c>
      <c r="E138">
        <f>SUMIF(total_sind_original!$A$2:$A$550,A138, total_sind_original!$E$2:$E$550)</f>
        <v>93024</v>
      </c>
      <c r="F138">
        <f>SUMIF(ft_original!$A$2:$A$523, A138, ft_original!$E$2:$E$523)</f>
        <v>374553</v>
      </c>
      <c r="G138">
        <f t="shared" si="9"/>
        <v>0.24836004517384722</v>
      </c>
      <c r="H138">
        <f t="shared" si="10"/>
        <v>24.836004517384723</v>
      </c>
      <c r="I138">
        <f>SUMIF(nsind!$A$2:$A$523, A138, nsind!$E$2:$E$523)</f>
        <v>1310</v>
      </c>
      <c r="J138">
        <f t="shared" si="11"/>
        <v>3.4975023561418546</v>
      </c>
    </row>
    <row r="139" spans="1:10" x14ac:dyDescent="0.25">
      <c r="A139" t="str">
        <f t="shared" si="1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SUMIF(total_sind_original!$A$2:$A$550,A139, total_sind_original!$E$2:$E$550)</f>
        <v>28564</v>
      </c>
      <c r="F139">
        <f>SUMIF(ft_original!$A$2:$A$523, A139, ft_original!$E$2:$E$523)</f>
        <v>361883</v>
      </c>
      <c r="G139">
        <f t="shared" si="9"/>
        <v>7.8931588386301654E-2</v>
      </c>
      <c r="H139">
        <f t="shared" si="10"/>
        <v>7.8931588386301659</v>
      </c>
      <c r="I139">
        <f>SUMIF(nsind!$A$2:$A$523, A139, nsind!$E$2:$E$523)</f>
        <v>204</v>
      </c>
      <c r="J139">
        <f t="shared" si="11"/>
        <v>0.56371810778621823</v>
      </c>
    </row>
    <row r="140" spans="1:10" x14ac:dyDescent="0.25">
      <c r="A140" t="str">
        <f t="shared" si="1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SUMIF(total_sind_original!$A$2:$A$550,A140, total_sind_original!$E$2:$E$550)</f>
        <v>100781</v>
      </c>
      <c r="F140">
        <f>SUMIF(ft_original!$A$2:$A$523, A140, ft_original!$E$2:$E$523)</f>
        <v>997688</v>
      </c>
      <c r="G140">
        <f t="shared" si="9"/>
        <v>0.1010145456294954</v>
      </c>
      <c r="H140">
        <f t="shared" si="10"/>
        <v>10.10145456294954</v>
      </c>
      <c r="I140">
        <f>SUMIF(nsind!$A$2:$A$523, A140, nsind!$E$2:$E$523)</f>
        <v>1345</v>
      </c>
      <c r="J140">
        <f t="shared" si="11"/>
        <v>1.3481168461482949</v>
      </c>
    </row>
    <row r="141" spans="1:10" x14ac:dyDescent="0.25">
      <c r="A141" t="str">
        <f t="shared" si="12"/>
        <v>1999Total</v>
      </c>
      <c r="B141" s="8">
        <v>1999</v>
      </c>
      <c r="C141" t="s">
        <v>12</v>
      </c>
      <c r="D141" t="s">
        <v>12</v>
      </c>
      <c r="E141">
        <f>SUMIF(total_sind_original!$A$2:$A$550,A141, total_sind_original!$E$2:$E$550)</f>
        <v>579996</v>
      </c>
      <c r="F141">
        <f>SUMIF(ft_original!$A$2:$A$523, A141, ft_original!$E$2:$E$523)</f>
        <v>4552803</v>
      </c>
      <c r="G141">
        <f t="shared" si="9"/>
        <v>0.12739316856011559</v>
      </c>
      <c r="H141">
        <f t="shared" si="10"/>
        <v>12.739316856011559</v>
      </c>
      <c r="I141">
        <f>SUMIF(nsind!$A$2:$A$523, A141, nsind!$E$2:$E$523)</f>
        <v>7058</v>
      </c>
      <c r="J141">
        <f t="shared" si="11"/>
        <v>1.5502537667454532</v>
      </c>
    </row>
    <row r="142" spans="1:10" x14ac:dyDescent="0.25">
      <c r="A142" t="str">
        <f>CONCATENATE(B142,C142)</f>
        <v>20001. Agricultura, ganadería, silvicultura y pesca</v>
      </c>
      <c r="B142" s="8">
        <v>2000</v>
      </c>
      <c r="C142" t="str">
        <f>'resumen armonizacion'!$B2</f>
        <v>1. Agricultura, ganadería, silvicultura y pesca</v>
      </c>
      <c r="D142" t="s">
        <v>3</v>
      </c>
      <c r="E142">
        <f>SUMIF(total_sind_original!$A$2:$A$550,A142, total_sind_original!$E$2:$E$550)</f>
        <v>65281</v>
      </c>
      <c r="F142">
        <f>SUMIF(ft_original!$A$2:$A$523, A142, ft_original!$E$2:$E$523)</f>
        <v>717684</v>
      </c>
      <c r="G142">
        <f>E142/F142</f>
        <v>9.0960645632339576E-2</v>
      </c>
      <c r="H142">
        <f>G142*100</f>
        <v>9.0960645632339574</v>
      </c>
      <c r="I142">
        <f>SUMIF(nsind!$A$2:$A$523, A142, nsind!$E$2:$E$523)</f>
        <v>1007</v>
      </c>
      <c r="J142">
        <f t="shared" si="11"/>
        <v>1.4031244949030492</v>
      </c>
    </row>
    <row r="143" spans="1:10" x14ac:dyDescent="0.25">
      <c r="A143" t="str">
        <f t="shared" ref="A143:A206" si="13">CONCATENATE(B143,C143)</f>
        <v>20002. Minería</v>
      </c>
      <c r="B143" s="8">
        <v>2000</v>
      </c>
      <c r="C143" t="str">
        <f>'resumen armonizacion'!$B3</f>
        <v>2. Minería</v>
      </c>
      <c r="D143" t="s">
        <v>4</v>
      </c>
      <c r="E143">
        <f>SUMIF(total_sind_original!$A$2:$A$550,A143, total_sind_original!$E$2:$E$550)</f>
        <v>34584</v>
      </c>
      <c r="F143">
        <f>SUMIF(ft_original!$A$2:$A$523, A143, ft_original!$E$2:$E$523)</f>
        <v>60212</v>
      </c>
      <c r="G143">
        <f t="shared" ref="G143:G206" si="14">E143/F143</f>
        <v>0.57437055736398057</v>
      </c>
      <c r="H143">
        <f t="shared" ref="H143:H206" si="15">G143*100</f>
        <v>57.437055736398058</v>
      </c>
      <c r="I143">
        <f>SUMIF(nsind!$A$2:$A$523, A143, nsind!$E$2:$E$523)</f>
        <v>221</v>
      </c>
      <c r="J143">
        <f t="shared" si="11"/>
        <v>3.6703647113532183</v>
      </c>
    </row>
    <row r="144" spans="1:10" x14ac:dyDescent="0.25">
      <c r="A144" t="str">
        <f t="shared" si="13"/>
        <v>20003. Industrias manufactureras</v>
      </c>
      <c r="B144" s="8">
        <v>2000</v>
      </c>
      <c r="C144" t="str">
        <f>'resumen armonizacion'!$B4</f>
        <v>3. Industrias manufactureras</v>
      </c>
      <c r="D144" t="s">
        <v>5</v>
      </c>
      <c r="E144">
        <f>SUMIF(total_sind_original!$A$2:$A$550,A144, total_sind_original!$E$2:$E$550)</f>
        <v>114292</v>
      </c>
      <c r="F144">
        <f>SUMIF(ft_original!$A$2:$A$523, A144, ft_original!$E$2:$E$523)</f>
        <v>720413</v>
      </c>
      <c r="G144">
        <f t="shared" si="14"/>
        <v>0.15864788669832444</v>
      </c>
      <c r="H144">
        <f t="shared" si="15"/>
        <v>15.864788669832445</v>
      </c>
      <c r="I144">
        <f>SUMIF(nsind!$A$2:$A$523, A144, nsind!$E$2:$E$523)</f>
        <v>1744</v>
      </c>
      <c r="J144">
        <f t="shared" si="11"/>
        <v>2.4208336051681467</v>
      </c>
    </row>
    <row r="145" spans="1:10" x14ac:dyDescent="0.25">
      <c r="A145" t="str">
        <f t="shared" si="13"/>
        <v>20004. Suministro de electricidad, gas y agua</v>
      </c>
      <c r="B145" s="8">
        <v>2000</v>
      </c>
      <c r="C145" t="str">
        <f>'resumen armonizacion'!$B5</f>
        <v>4. Suministro de electricidad, gas y agua</v>
      </c>
      <c r="D145" t="s">
        <v>6</v>
      </c>
      <c r="E145">
        <f>SUMIF(total_sind_original!$A$2:$A$550,A145, total_sind_original!$E$2:$E$550)</f>
        <v>12083</v>
      </c>
      <c r="F145">
        <f>SUMIF(ft_original!$A$2:$A$523, A145, ft_original!$E$2:$E$523)</f>
        <v>25622</v>
      </c>
      <c r="G145">
        <f t="shared" si="14"/>
        <v>0.47158691749277964</v>
      </c>
      <c r="H145">
        <f t="shared" si="15"/>
        <v>47.158691749277963</v>
      </c>
      <c r="I145">
        <f>SUMIF(nsind!$A$2:$A$523, A145, nsind!$E$2:$E$523)</f>
        <v>110</v>
      </c>
      <c r="J145">
        <f t="shared" si="11"/>
        <v>4.2931855436734061</v>
      </c>
    </row>
    <row r="146" spans="1:10" x14ac:dyDescent="0.25">
      <c r="A146" t="str">
        <f t="shared" si="13"/>
        <v>20005. Construcción</v>
      </c>
      <c r="B146" s="8">
        <v>2000</v>
      </c>
      <c r="C146" t="str">
        <f>'resumen armonizacion'!$B6</f>
        <v>5. Construcción</v>
      </c>
      <c r="D146" t="s">
        <v>7</v>
      </c>
      <c r="E146">
        <f>SUMIF(total_sind_original!$A$2:$A$550,A146, total_sind_original!$E$2:$E$550)</f>
        <v>36336</v>
      </c>
      <c r="F146">
        <f>SUMIF(ft_original!$A$2:$A$523, A146, ft_original!$E$2:$E$523)</f>
        <v>389481</v>
      </c>
      <c r="G146">
        <f t="shared" si="14"/>
        <v>9.3293382732405436E-2</v>
      </c>
      <c r="H146">
        <f t="shared" si="15"/>
        <v>9.329338273240543</v>
      </c>
      <c r="I146">
        <f>SUMIF(nsind!$A$2:$A$523, A146, nsind!$E$2:$E$523)</f>
        <v>197</v>
      </c>
      <c r="J146">
        <f t="shared" si="11"/>
        <v>0.50580130994836714</v>
      </c>
    </row>
    <row r="147" spans="1:10" x14ac:dyDescent="0.25">
      <c r="A147" t="str">
        <f t="shared" si="13"/>
        <v>20006. Comercio, hoteles y restaurantes</v>
      </c>
      <c r="B147" s="8">
        <v>2000</v>
      </c>
      <c r="C147" t="str">
        <f>'resumen armonizacion'!$B7</f>
        <v>6. Comercio, hoteles y restaurantes</v>
      </c>
      <c r="D147" t="s">
        <v>8</v>
      </c>
      <c r="E147">
        <f>SUMIF(total_sind_original!$A$2:$A$550,A147, total_sind_original!$E$2:$E$550)</f>
        <v>90632</v>
      </c>
      <c r="F147">
        <f>SUMIF(ft_original!$A$2:$A$523, A147, ft_original!$E$2:$E$523)</f>
        <v>881317</v>
      </c>
      <c r="G147">
        <f t="shared" si="14"/>
        <v>0.10283700416535707</v>
      </c>
      <c r="H147">
        <f t="shared" si="15"/>
        <v>10.283700416535707</v>
      </c>
      <c r="I147">
        <f>SUMIF(nsind!$A$2:$A$523, A147, nsind!$E$2:$E$523)</f>
        <v>1221</v>
      </c>
      <c r="J147">
        <f t="shared" si="11"/>
        <v>1.3854265831704142</v>
      </c>
    </row>
    <row r="148" spans="1:10" x14ac:dyDescent="0.25">
      <c r="A148" t="str">
        <f t="shared" si="13"/>
        <v>20007. Transporte y comunicaciones</v>
      </c>
      <c r="B148" s="8">
        <v>2000</v>
      </c>
      <c r="C148" t="str">
        <f>'resumen armonizacion'!$B8</f>
        <v>7. Transporte y comunicaciones</v>
      </c>
      <c r="D148" t="s">
        <v>9</v>
      </c>
      <c r="E148">
        <f>SUMIF(total_sind_original!$A$2:$A$550,A148, total_sind_original!$E$2:$E$550)</f>
        <v>96699</v>
      </c>
      <c r="F148">
        <f>SUMIF(ft_original!$A$2:$A$523, A148, ft_original!$E$2:$E$523)</f>
        <v>397817</v>
      </c>
      <c r="G148">
        <f t="shared" si="14"/>
        <v>0.24307407677399406</v>
      </c>
      <c r="H148">
        <f t="shared" si="15"/>
        <v>24.307407677399407</v>
      </c>
      <c r="I148">
        <f>SUMIF(nsind!$A$2:$A$523, A148, nsind!$E$2:$E$523)</f>
        <v>1396</v>
      </c>
      <c r="J148">
        <f t="shared" si="11"/>
        <v>3.5091511926337988</v>
      </c>
    </row>
    <row r="149" spans="1:10" x14ac:dyDescent="0.25">
      <c r="A149" t="str">
        <f t="shared" si="13"/>
        <v>20008. Servicios financieros, inmobiliarios y empresariales</v>
      </c>
      <c r="B149" s="8">
        <v>2000</v>
      </c>
      <c r="C149" t="str">
        <f>'resumen armonizacion'!$B9</f>
        <v>8. Servicios financieros, inmobiliarios y empresariales</v>
      </c>
      <c r="D149" t="s">
        <v>10</v>
      </c>
      <c r="E149">
        <f>SUMIF(total_sind_original!$A$2:$A$550,A149, total_sind_original!$E$2:$E$550)</f>
        <v>28692</v>
      </c>
      <c r="F149">
        <f>SUMIF(ft_original!$A$2:$A$523, A149, ft_original!$E$2:$E$523)</f>
        <v>391147</v>
      </c>
      <c r="G149">
        <f t="shared" si="14"/>
        <v>7.3353496255883333E-2</v>
      </c>
      <c r="H149">
        <f t="shared" si="15"/>
        <v>7.335349625588333</v>
      </c>
      <c r="I149">
        <f>SUMIF(nsind!$A$2:$A$523, A149, nsind!$E$2:$E$523)</f>
        <v>204</v>
      </c>
      <c r="J149">
        <f t="shared" si="11"/>
        <v>0.52154305158930014</v>
      </c>
    </row>
    <row r="150" spans="1:10" x14ac:dyDescent="0.25">
      <c r="A150" t="str">
        <f t="shared" si="13"/>
        <v>20009. Servicios sociales, domésticos, profesionales y otros</v>
      </c>
      <c r="B150" s="8">
        <v>2000</v>
      </c>
      <c r="C150" t="str">
        <f>'resumen armonizacion'!$B10</f>
        <v>9. Servicios sociales, domésticos, profesionales y otros</v>
      </c>
      <c r="D150" t="s">
        <v>11</v>
      </c>
      <c r="E150">
        <f>SUMIF(total_sind_original!$A$2:$A$550,A150, total_sind_original!$E$2:$E$550)</f>
        <v>116896</v>
      </c>
      <c r="F150">
        <f>SUMIF(ft_original!$A$2:$A$523, A150, ft_original!$E$2:$E$523)</f>
        <v>944643</v>
      </c>
      <c r="G150">
        <f t="shared" si="14"/>
        <v>0.12374621947127115</v>
      </c>
      <c r="H150">
        <f t="shared" si="15"/>
        <v>12.374621947127116</v>
      </c>
      <c r="I150">
        <f>SUMIF(nsind!$A$2:$A$523, A150, nsind!$E$2:$E$523)</f>
        <v>1559</v>
      </c>
      <c r="J150">
        <f t="shared" si="11"/>
        <v>1.650358918660277</v>
      </c>
    </row>
    <row r="151" spans="1:10" x14ac:dyDescent="0.25">
      <c r="A151" t="str">
        <f t="shared" si="13"/>
        <v>2000Total</v>
      </c>
      <c r="B151" s="8">
        <v>2000</v>
      </c>
      <c r="C151" t="str">
        <f>'resumen armonizacion'!$B11</f>
        <v>Total</v>
      </c>
      <c r="D151" t="s">
        <v>12</v>
      </c>
      <c r="E151">
        <f>SUMIF(total_sind_original!$A$2:$A$550,A151, total_sind_original!$E$2:$E$550)</f>
        <v>595495</v>
      </c>
      <c r="F151">
        <f>SUMIF(ft_original!$A$2:$A$523, A151, ft_original!$E$2:$E$523)</f>
        <v>4528336</v>
      </c>
      <c r="G151">
        <f t="shared" si="14"/>
        <v>0.13150415516869773</v>
      </c>
      <c r="H151">
        <f t="shared" si="15"/>
        <v>13.150415516869774</v>
      </c>
      <c r="I151">
        <f>SUMIF(nsind!$A$2:$A$523, A151, nsind!$E$2:$E$523)</f>
        <v>7659</v>
      </c>
      <c r="J151">
        <f t="shared" si="11"/>
        <v>1.6913497584984858</v>
      </c>
    </row>
    <row r="152" spans="1:10" x14ac:dyDescent="0.25">
      <c r="A152" t="str">
        <f t="shared" si="13"/>
        <v>20011. Agricultura, ganadería, silvicultura y pesca</v>
      </c>
      <c r="B152" s="8">
        <v>2001</v>
      </c>
      <c r="C152" t="s">
        <v>31</v>
      </c>
      <c r="D152" t="s">
        <v>3</v>
      </c>
      <c r="E152">
        <f>SUMIF(total_sind_original!$A$2:$A$550,A152, total_sind_original!$E$2:$E$550)</f>
        <v>66447</v>
      </c>
      <c r="F152">
        <f>SUMIF(ft_original!$A$2:$A$523, A152, ft_original!$E$2:$E$523)</f>
        <v>696442</v>
      </c>
      <c r="G152">
        <f t="shared" si="14"/>
        <v>9.5409237237271738E-2</v>
      </c>
      <c r="H152">
        <f t="shared" si="15"/>
        <v>9.5409237237271736</v>
      </c>
      <c r="I152">
        <f>SUMIF(nsind!$A$2:$A$523, A152, nsind!$E$2:$E$523)</f>
        <v>1013</v>
      </c>
      <c r="J152">
        <f t="shared" si="11"/>
        <v>1.4545360561252767</v>
      </c>
    </row>
    <row r="153" spans="1:10" x14ac:dyDescent="0.25">
      <c r="A153" t="str">
        <f t="shared" si="13"/>
        <v>20012. Minería</v>
      </c>
      <c r="B153" s="8">
        <v>2001</v>
      </c>
      <c r="C153" t="s">
        <v>4</v>
      </c>
      <c r="D153" t="s">
        <v>4</v>
      </c>
      <c r="E153">
        <f>SUMIF(total_sind_original!$A$2:$A$550,A153, total_sind_original!$E$2:$E$550)</f>
        <v>34090</v>
      </c>
      <c r="F153">
        <f>SUMIF(ft_original!$A$2:$A$523, A153, ft_original!$E$2:$E$523)</f>
        <v>62904</v>
      </c>
      <c r="G153">
        <f t="shared" si="14"/>
        <v>0.54193691975073133</v>
      </c>
      <c r="H153">
        <f t="shared" si="15"/>
        <v>54.193691975073136</v>
      </c>
      <c r="I153">
        <f>SUMIF(nsind!$A$2:$A$523, A153, nsind!$E$2:$E$523)</f>
        <v>221</v>
      </c>
      <c r="J153">
        <f t="shared" si="11"/>
        <v>3.5132900928398829</v>
      </c>
    </row>
    <row r="154" spans="1:10" x14ac:dyDescent="0.25">
      <c r="A154" t="str">
        <f t="shared" si="13"/>
        <v>20013. Industrias manufactureras</v>
      </c>
      <c r="B154" s="8">
        <v>2001</v>
      </c>
      <c r="C154" t="s">
        <v>33</v>
      </c>
      <c r="D154" t="s">
        <v>5</v>
      </c>
      <c r="E154">
        <f>SUMIF(total_sind_original!$A$2:$A$550,A154, total_sind_original!$E$2:$E$550)</f>
        <v>105575</v>
      </c>
      <c r="F154">
        <f>SUMIF(ft_original!$A$2:$A$523, A154, ft_original!$E$2:$E$523)</f>
        <v>747130</v>
      </c>
      <c r="G154">
        <f t="shared" si="14"/>
        <v>0.14130740299546263</v>
      </c>
      <c r="H154">
        <f t="shared" si="15"/>
        <v>14.130740299546263</v>
      </c>
      <c r="I154">
        <f>SUMIF(nsind!$A$2:$A$523, A154, nsind!$E$2:$E$523)</f>
        <v>1497</v>
      </c>
      <c r="J154">
        <f t="shared" si="11"/>
        <v>2.0036673671248644</v>
      </c>
    </row>
    <row r="155" spans="1:10" x14ac:dyDescent="0.25">
      <c r="A155" t="str">
        <f t="shared" si="13"/>
        <v>20014. Suministro de electricidad, gas y agua</v>
      </c>
      <c r="B155" s="8">
        <v>2001</v>
      </c>
      <c r="C155" t="s">
        <v>57</v>
      </c>
      <c r="D155" t="s">
        <v>6</v>
      </c>
      <c r="E155">
        <f>SUMIF(total_sind_original!$A$2:$A$550,A155, total_sind_original!$E$2:$E$550)</f>
        <v>10470</v>
      </c>
      <c r="F155">
        <f>SUMIF(ft_original!$A$2:$A$523, A155, ft_original!$E$2:$E$523)</f>
        <v>31446</v>
      </c>
      <c r="G155">
        <f t="shared" si="14"/>
        <v>0.33295172676970042</v>
      </c>
      <c r="H155">
        <f t="shared" si="15"/>
        <v>33.29517267697004</v>
      </c>
      <c r="I155">
        <f>SUMIF(nsind!$A$2:$A$523, A155, nsind!$E$2:$E$523)</f>
        <v>111</v>
      </c>
      <c r="J155">
        <f t="shared" si="11"/>
        <v>3.5298607136042737</v>
      </c>
    </row>
    <row r="156" spans="1:10" x14ac:dyDescent="0.25">
      <c r="A156" t="str">
        <f t="shared" si="13"/>
        <v>20015. Construcción</v>
      </c>
      <c r="B156" s="8">
        <v>2001</v>
      </c>
      <c r="C156" t="s">
        <v>58</v>
      </c>
      <c r="D156" t="s">
        <v>7</v>
      </c>
      <c r="E156">
        <f>SUMIF(total_sind_original!$A$2:$A$550,A156, total_sind_original!$E$2:$E$550)</f>
        <v>54198</v>
      </c>
      <c r="F156">
        <f>SUMIF(ft_original!$A$2:$A$523, A156, ft_original!$E$2:$E$523)</f>
        <v>409015</v>
      </c>
      <c r="G156">
        <f t="shared" si="14"/>
        <v>0.13250858770460741</v>
      </c>
      <c r="H156">
        <f t="shared" si="15"/>
        <v>13.250858770460741</v>
      </c>
      <c r="I156">
        <f>SUMIF(nsind!$A$2:$A$523, A156, nsind!$E$2:$E$523)</f>
        <v>196</v>
      </c>
      <c r="J156">
        <f t="shared" si="11"/>
        <v>0.47920002933877731</v>
      </c>
    </row>
    <row r="157" spans="1:10" x14ac:dyDescent="0.25">
      <c r="A157" t="str">
        <f t="shared" si="13"/>
        <v>20016. Comercio, hoteles y restaurantes</v>
      </c>
      <c r="B157" s="8">
        <v>2001</v>
      </c>
      <c r="C157" t="s">
        <v>59</v>
      </c>
      <c r="D157" t="s">
        <v>8</v>
      </c>
      <c r="E157">
        <f>SUMIF(total_sind_original!$A$2:$A$550,A157, total_sind_original!$E$2:$E$550)</f>
        <v>92236</v>
      </c>
      <c r="F157">
        <f>SUMIF(ft_original!$A$2:$A$523, A157, ft_original!$E$2:$E$523)</f>
        <v>913022</v>
      </c>
      <c r="G157">
        <f t="shared" si="14"/>
        <v>0.10102275739248343</v>
      </c>
      <c r="H157">
        <f t="shared" si="15"/>
        <v>10.102275739248343</v>
      </c>
      <c r="I157">
        <f>SUMIF(nsind!$A$2:$A$523, A157, nsind!$E$2:$E$523)</f>
        <v>1217</v>
      </c>
      <c r="J157">
        <f t="shared" si="11"/>
        <v>1.3329361176401007</v>
      </c>
    </row>
    <row r="158" spans="1:10" x14ac:dyDescent="0.25">
      <c r="A158" t="str">
        <f t="shared" si="13"/>
        <v>20017. Transporte y comunicaciones</v>
      </c>
      <c r="B158" s="8">
        <v>2001</v>
      </c>
      <c r="C158" t="s">
        <v>9</v>
      </c>
      <c r="D158" t="s">
        <v>9</v>
      </c>
      <c r="E158">
        <f>SUMIF(total_sind_original!$A$2:$A$550,A158, total_sind_original!$E$2:$E$550)</f>
        <v>84833</v>
      </c>
      <c r="F158">
        <f>SUMIF(ft_original!$A$2:$A$523, A158, ft_original!$E$2:$E$523)</f>
        <v>410826</v>
      </c>
      <c r="G158">
        <f t="shared" si="14"/>
        <v>0.2064937467443638</v>
      </c>
      <c r="H158">
        <f t="shared" si="15"/>
        <v>20.64937467443638</v>
      </c>
      <c r="I158">
        <f>SUMIF(nsind!$A$2:$A$523, A158, nsind!$E$2:$E$523)</f>
        <v>1362</v>
      </c>
      <c r="J158">
        <f t="shared" si="11"/>
        <v>3.3152721590162257</v>
      </c>
    </row>
    <row r="159" spans="1:10" x14ac:dyDescent="0.25">
      <c r="A159" t="str">
        <f t="shared" si="13"/>
        <v>20018. Servicios financieros, inmobiliarios y empresariales</v>
      </c>
      <c r="B159" s="8">
        <v>2001</v>
      </c>
      <c r="C159" t="s">
        <v>62</v>
      </c>
      <c r="D159" t="s">
        <v>10</v>
      </c>
      <c r="E159">
        <f>SUMIF(total_sind_original!$A$2:$A$550,A159, total_sind_original!$E$2:$E$550)</f>
        <v>32118</v>
      </c>
      <c r="F159">
        <f>SUMIF(ft_original!$A$2:$A$523, A159, ft_original!$E$2:$E$523)</f>
        <v>382315</v>
      </c>
      <c r="G159">
        <f t="shared" si="14"/>
        <v>8.400925938035389E-2</v>
      </c>
      <c r="H159">
        <f t="shared" si="15"/>
        <v>8.4009259380353889</v>
      </c>
      <c r="I159">
        <f>SUMIF(nsind!$A$2:$A$523, A159, nsind!$E$2:$E$523)</f>
        <v>237</v>
      </c>
      <c r="J159">
        <f t="shared" si="11"/>
        <v>0.6199076677608778</v>
      </c>
    </row>
    <row r="160" spans="1:10" x14ac:dyDescent="0.25">
      <c r="A160" t="str">
        <f t="shared" si="13"/>
        <v>20019. Servicios sociales, domésticos, profesionales y otros</v>
      </c>
      <c r="B160" s="8">
        <v>2001</v>
      </c>
      <c r="C160" t="s">
        <v>67</v>
      </c>
      <c r="D160" t="s">
        <v>11</v>
      </c>
      <c r="E160">
        <f>SUMIF(total_sind_original!$A$2:$A$550,A160, total_sind_original!$E$2:$E$550)</f>
        <v>119643</v>
      </c>
      <c r="F160">
        <f>SUMIF(ft_original!$A$2:$A$523, A160, ft_original!$E$2:$E$523)</f>
        <v>978341</v>
      </c>
      <c r="G160">
        <f t="shared" si="14"/>
        <v>0.1222917162829729</v>
      </c>
      <c r="H160">
        <f t="shared" si="15"/>
        <v>12.229171628297291</v>
      </c>
      <c r="I160">
        <f>SUMIF(nsind!$A$2:$A$523, A160, nsind!$E$2:$E$523)</f>
        <v>1556</v>
      </c>
      <c r="J160">
        <f t="shared" si="11"/>
        <v>1.5904475024556877</v>
      </c>
    </row>
    <row r="161" spans="1:10" x14ac:dyDescent="0.25">
      <c r="A161" t="str">
        <f t="shared" si="13"/>
        <v>2001Total</v>
      </c>
      <c r="B161" s="8">
        <v>2001</v>
      </c>
      <c r="C161" t="s">
        <v>12</v>
      </c>
      <c r="D161" t="s">
        <v>12</v>
      </c>
      <c r="E161">
        <f>SUMIF(total_sind_original!$A$2:$A$550,A161, total_sind_original!$E$2:$E$550)</f>
        <v>599610</v>
      </c>
      <c r="F161">
        <f>SUMIF(ft_original!$A$2:$A$523, A161, ft_original!$E$2:$E$523)</f>
        <v>4631441</v>
      </c>
      <c r="G161">
        <f t="shared" si="14"/>
        <v>0.12946510600048666</v>
      </c>
      <c r="H161">
        <f t="shared" si="15"/>
        <v>12.946510600048667</v>
      </c>
      <c r="I161">
        <f>SUMIF(nsind!$A$2:$A$523, A161, nsind!$E$2:$E$523)</f>
        <v>7410</v>
      </c>
      <c r="J161">
        <f t="shared" si="11"/>
        <v>1.5999340162165512</v>
      </c>
    </row>
    <row r="162" spans="1:10" x14ac:dyDescent="0.25">
      <c r="A162" t="str">
        <f t="shared" si="13"/>
        <v>20021. Agricultura, ganadería, silvicultura y pesca</v>
      </c>
      <c r="B162" s="8">
        <v>2002</v>
      </c>
      <c r="C162" t="s">
        <v>31</v>
      </c>
      <c r="D162" t="s">
        <v>3</v>
      </c>
      <c r="E162">
        <f>SUMIF(total_sind_original!$A$2:$A$550,A162, total_sind_original!$E$2:$E$550)</f>
        <v>60874</v>
      </c>
      <c r="F162">
        <f>SUMIF(ft_original!$A$2:$A$523, A162, ft_original!$E$2:$E$523)</f>
        <v>690460</v>
      </c>
      <c r="G162">
        <f t="shared" si="14"/>
        <v>8.8164412131043077E-2</v>
      </c>
      <c r="H162">
        <f t="shared" si="15"/>
        <v>8.8164412131043068</v>
      </c>
      <c r="I162">
        <f>SUMIF(nsind!$A$2:$A$523, A162, nsind!$E$2:$E$523)</f>
        <v>1012</v>
      </c>
      <c r="J162">
        <f t="shared" si="11"/>
        <v>1.4656895403064623</v>
      </c>
    </row>
    <row r="163" spans="1:10" x14ac:dyDescent="0.25">
      <c r="A163" t="str">
        <f t="shared" si="13"/>
        <v>20022. Minería</v>
      </c>
      <c r="B163" s="8">
        <v>2002</v>
      </c>
      <c r="C163" t="s">
        <v>4</v>
      </c>
      <c r="D163" t="s">
        <v>4</v>
      </c>
      <c r="E163">
        <f>SUMIF(total_sind_original!$A$2:$A$550,A163, total_sind_original!$E$2:$E$550)</f>
        <v>33110</v>
      </c>
      <c r="F163">
        <f>SUMIF(ft_original!$A$2:$A$523, A163, ft_original!$E$2:$E$523)</f>
        <v>60588</v>
      </c>
      <c r="G163">
        <f t="shared" si="14"/>
        <v>0.54647785039941899</v>
      </c>
      <c r="H163">
        <f t="shared" si="15"/>
        <v>54.647785039941901</v>
      </c>
      <c r="I163">
        <f>SUMIF(nsind!$A$2:$A$523, A163, nsind!$E$2:$E$523)</f>
        <v>215</v>
      </c>
      <c r="J163">
        <f t="shared" si="11"/>
        <v>3.5485574701260973</v>
      </c>
    </row>
    <row r="164" spans="1:10" x14ac:dyDescent="0.25">
      <c r="A164" t="str">
        <f t="shared" si="13"/>
        <v>20023. Industrias manufactureras</v>
      </c>
      <c r="B164" s="8">
        <v>2002</v>
      </c>
      <c r="C164" t="s">
        <v>33</v>
      </c>
      <c r="D164" t="s">
        <v>5</v>
      </c>
      <c r="E164">
        <f>SUMIF(total_sind_original!$A$2:$A$550,A164, total_sind_original!$E$2:$E$550)</f>
        <v>103916</v>
      </c>
      <c r="F164">
        <f>SUMIF(ft_original!$A$2:$A$523, A164, ft_original!$E$2:$E$523)</f>
        <v>750006</v>
      </c>
      <c r="G164">
        <f t="shared" si="14"/>
        <v>0.13855355823820076</v>
      </c>
      <c r="H164">
        <f t="shared" si="15"/>
        <v>13.855355823820076</v>
      </c>
      <c r="I164">
        <f>SUMIF(nsind!$A$2:$A$523, A164, nsind!$E$2:$E$523)</f>
        <v>1519</v>
      </c>
      <c r="J164">
        <f t="shared" si="11"/>
        <v>2.0253171307962869</v>
      </c>
    </row>
    <row r="165" spans="1:10" x14ac:dyDescent="0.25">
      <c r="A165" t="str">
        <f t="shared" si="13"/>
        <v>20024. Suministro de electricidad, gas y agua</v>
      </c>
      <c r="B165" s="8">
        <v>2002</v>
      </c>
      <c r="C165" t="s">
        <v>57</v>
      </c>
      <c r="D165" t="s">
        <v>6</v>
      </c>
      <c r="E165">
        <f>SUMIF(total_sind_original!$A$2:$A$550,A165, total_sind_original!$E$2:$E$550)</f>
        <v>9908</v>
      </c>
      <c r="F165">
        <f>SUMIF(ft_original!$A$2:$A$523, A165, ft_original!$E$2:$E$523)</f>
        <v>27730</v>
      </c>
      <c r="G165">
        <f t="shared" si="14"/>
        <v>0.35730256040389469</v>
      </c>
      <c r="H165">
        <f t="shared" si="15"/>
        <v>35.73025604038947</v>
      </c>
      <c r="I165">
        <f>SUMIF(nsind!$A$2:$A$523, A165, nsind!$E$2:$E$523)</f>
        <v>112</v>
      </c>
      <c r="J165">
        <f t="shared" si="11"/>
        <v>4.0389469888207721</v>
      </c>
    </row>
    <row r="166" spans="1:10" x14ac:dyDescent="0.25">
      <c r="A166" t="str">
        <f t="shared" si="13"/>
        <v>20025. Construcción</v>
      </c>
      <c r="B166" s="8">
        <v>2002</v>
      </c>
      <c r="C166" t="s">
        <v>58</v>
      </c>
      <c r="D166" t="s">
        <v>7</v>
      </c>
      <c r="E166">
        <f>SUMIF(total_sind_original!$A$2:$A$550,A166, total_sind_original!$E$2:$E$550)</f>
        <v>54453</v>
      </c>
      <c r="F166">
        <f>SUMIF(ft_original!$A$2:$A$523, A166, ft_original!$E$2:$E$523)</f>
        <v>422177</v>
      </c>
      <c r="G166">
        <f t="shared" si="14"/>
        <v>0.12898144617068197</v>
      </c>
      <c r="H166">
        <f t="shared" si="15"/>
        <v>12.898144617068198</v>
      </c>
      <c r="I166">
        <f>SUMIF(nsind!$A$2:$A$523, A166, nsind!$E$2:$E$523)</f>
        <v>220</v>
      </c>
      <c r="J166">
        <f t="shared" si="11"/>
        <v>0.52110844503608678</v>
      </c>
    </row>
    <row r="167" spans="1:10" x14ac:dyDescent="0.25">
      <c r="A167" t="str">
        <f t="shared" si="13"/>
        <v>20026. Comercio, hoteles y restaurantes</v>
      </c>
      <c r="B167" s="8">
        <v>2002</v>
      </c>
      <c r="C167" t="s">
        <v>59</v>
      </c>
      <c r="D167" t="s">
        <v>8</v>
      </c>
      <c r="E167">
        <f>SUMIF(total_sind_original!$A$2:$A$550,A167, total_sind_original!$E$2:$E$550)</f>
        <v>91970</v>
      </c>
      <c r="F167">
        <f>SUMIF(ft_original!$A$2:$A$523, A167, ft_original!$E$2:$E$523)</f>
        <v>964742</v>
      </c>
      <c r="G167">
        <f t="shared" si="14"/>
        <v>9.5331186990926076E-2</v>
      </c>
      <c r="H167">
        <f t="shared" si="15"/>
        <v>9.5331186990926078</v>
      </c>
      <c r="I167">
        <f>SUMIF(nsind!$A$2:$A$523, A167, nsind!$E$2:$E$523)</f>
        <v>1202</v>
      </c>
      <c r="J167">
        <f t="shared" si="11"/>
        <v>1.2459289633912487</v>
      </c>
    </row>
    <row r="168" spans="1:10" x14ac:dyDescent="0.25">
      <c r="A168" t="str">
        <f t="shared" si="13"/>
        <v>20027. Transporte y comunicaciones</v>
      </c>
      <c r="B168" s="8">
        <v>2002</v>
      </c>
      <c r="C168" t="s">
        <v>9</v>
      </c>
      <c r="D168" t="s">
        <v>9</v>
      </c>
      <c r="E168">
        <f>SUMIF(total_sind_original!$A$2:$A$550,A168, total_sind_original!$E$2:$E$550)</f>
        <v>92274</v>
      </c>
      <c r="F168">
        <f>SUMIF(ft_original!$A$2:$A$523, A168, ft_original!$E$2:$E$523)</f>
        <v>416290</v>
      </c>
      <c r="G168">
        <f t="shared" si="14"/>
        <v>0.22165797881284682</v>
      </c>
      <c r="H168">
        <f t="shared" si="15"/>
        <v>22.165797881284682</v>
      </c>
      <c r="I168">
        <f>SUMIF(nsind!$A$2:$A$523, A168, nsind!$E$2:$E$523)</f>
        <v>1338</v>
      </c>
      <c r="J168">
        <f t="shared" si="11"/>
        <v>3.214105551418482</v>
      </c>
    </row>
    <row r="169" spans="1:10" x14ac:dyDescent="0.25">
      <c r="A169" t="str">
        <f t="shared" si="13"/>
        <v>20028. Servicios financieros, inmobiliarios y empresariales</v>
      </c>
      <c r="B169" s="8">
        <v>2002</v>
      </c>
      <c r="C169" t="s">
        <v>62</v>
      </c>
      <c r="D169" t="s">
        <v>10</v>
      </c>
      <c r="E169">
        <f>SUMIF(total_sind_original!$A$2:$A$550,A169, total_sind_original!$E$2:$E$550)</f>
        <v>32631</v>
      </c>
      <c r="F169">
        <f>SUMIF(ft_original!$A$2:$A$523, A169, ft_original!$E$2:$E$523)</f>
        <v>400832</v>
      </c>
      <c r="G169">
        <f t="shared" si="14"/>
        <v>8.1408171004311039E-2</v>
      </c>
      <c r="H169">
        <f t="shared" si="15"/>
        <v>8.1408171004311036</v>
      </c>
      <c r="I169">
        <f>SUMIF(nsind!$A$2:$A$523, A169, nsind!$E$2:$E$523)</f>
        <v>300</v>
      </c>
      <c r="J169">
        <f t="shared" si="11"/>
        <v>0.74844323806482516</v>
      </c>
    </row>
    <row r="170" spans="1:10" x14ac:dyDescent="0.25">
      <c r="A170" t="str">
        <f t="shared" si="13"/>
        <v>20029. Servicios sociales, domésticos, profesionales y otros</v>
      </c>
      <c r="B170" s="8">
        <v>2002</v>
      </c>
      <c r="C170" t="s">
        <v>67</v>
      </c>
      <c r="D170" t="s">
        <v>11</v>
      </c>
      <c r="E170">
        <f>SUMIF(total_sind_original!$A$2:$A$550,A170, total_sind_original!$E$2:$E$550)</f>
        <v>139794</v>
      </c>
      <c r="F170">
        <f>SUMIF(ft_original!$A$2:$A$523, A170, ft_original!$E$2:$E$523)</f>
        <v>994270</v>
      </c>
      <c r="G170">
        <f t="shared" si="14"/>
        <v>0.14059963591378599</v>
      </c>
      <c r="H170">
        <f t="shared" si="15"/>
        <v>14.059963591378599</v>
      </c>
      <c r="I170">
        <f>SUMIF(nsind!$A$2:$A$523, A170, nsind!$E$2:$E$523)</f>
        <v>2231</v>
      </c>
      <c r="J170">
        <f t="shared" si="11"/>
        <v>2.243857302342422</v>
      </c>
    </row>
    <row r="171" spans="1:10" x14ac:dyDescent="0.25">
      <c r="A171" t="str">
        <f t="shared" si="13"/>
        <v>2002Total</v>
      </c>
      <c r="B171" s="8">
        <v>2002</v>
      </c>
      <c r="C171" t="s">
        <v>12</v>
      </c>
      <c r="D171" t="s">
        <v>12</v>
      </c>
      <c r="E171">
        <f>SUMIF(total_sind_original!$A$2:$A$550,A171, total_sind_original!$E$2:$E$550)</f>
        <v>618930</v>
      </c>
      <c r="F171">
        <f>SUMIF(ft_original!$A$2:$A$523, A171, ft_original!$E$2:$E$523)</f>
        <v>4727095</v>
      </c>
      <c r="G171">
        <f t="shared" si="14"/>
        <v>0.13093242255550186</v>
      </c>
      <c r="H171">
        <f t="shared" si="15"/>
        <v>13.093242255550186</v>
      </c>
      <c r="I171">
        <f>SUMIF(nsind!$A$2:$A$523, A171, nsind!$E$2:$E$523)</f>
        <v>8149</v>
      </c>
      <c r="J171">
        <f t="shared" si="11"/>
        <v>1.7238917347757978</v>
      </c>
    </row>
    <row r="172" spans="1:10" x14ac:dyDescent="0.25">
      <c r="A172" t="str">
        <f t="shared" si="13"/>
        <v>20031. Agricultura, ganadería, silvicultura y pesca</v>
      </c>
      <c r="B172" s="8">
        <v>2003</v>
      </c>
      <c r="C172" t="s">
        <v>31</v>
      </c>
      <c r="D172" t="s">
        <v>3</v>
      </c>
      <c r="E172">
        <f>SUMIF(total_sind_original!$A$2:$A$550,A172, total_sind_original!$E$2:$E$550)</f>
        <v>70205</v>
      </c>
      <c r="F172">
        <f>SUMIF(ft_original!$A$2:$A$523, A172, ft_original!$E$2:$E$523)</f>
        <v>719183</v>
      </c>
      <c r="G172">
        <f t="shared" si="14"/>
        <v>9.7617713433159573E-2</v>
      </c>
      <c r="H172">
        <f t="shared" si="15"/>
        <v>9.7617713433159565</v>
      </c>
      <c r="I172">
        <f>SUMIF(nsind!$A$2:$A$523, A172, nsind!$E$2:$E$523)</f>
        <v>1206</v>
      </c>
      <c r="J172">
        <f t="shared" si="11"/>
        <v>1.6769028188931052</v>
      </c>
    </row>
    <row r="173" spans="1:10" x14ac:dyDescent="0.25">
      <c r="A173" t="str">
        <f t="shared" si="13"/>
        <v>20032. Minería</v>
      </c>
      <c r="B173" s="8">
        <v>2003</v>
      </c>
      <c r="C173" t="s">
        <v>4</v>
      </c>
      <c r="D173" t="s">
        <v>4</v>
      </c>
      <c r="E173">
        <f>SUMIF(total_sind_original!$A$2:$A$550,A173, total_sind_original!$E$2:$E$550)</f>
        <v>36942</v>
      </c>
      <c r="F173">
        <f>SUMIF(ft_original!$A$2:$A$523, A173, ft_original!$E$2:$E$523)</f>
        <v>63962</v>
      </c>
      <c r="G173">
        <f t="shared" si="14"/>
        <v>0.57756167724586471</v>
      </c>
      <c r="H173">
        <f t="shared" si="15"/>
        <v>57.756167724586469</v>
      </c>
      <c r="I173">
        <f>SUMIF(nsind!$A$2:$A$523, A173, nsind!$E$2:$E$523)</f>
        <v>248</v>
      </c>
      <c r="J173">
        <f t="shared" si="11"/>
        <v>3.8773021481504641</v>
      </c>
    </row>
    <row r="174" spans="1:10" x14ac:dyDescent="0.25">
      <c r="A174" t="str">
        <f t="shared" si="13"/>
        <v>20033. Industrias manufactureras</v>
      </c>
      <c r="B174" s="8">
        <v>2003</v>
      </c>
      <c r="C174" t="s">
        <v>33</v>
      </c>
      <c r="D174" t="s">
        <v>5</v>
      </c>
      <c r="E174">
        <f>SUMIF(total_sind_original!$A$2:$A$550,A174, total_sind_original!$E$2:$E$550)</f>
        <v>112686</v>
      </c>
      <c r="F174">
        <f>SUMIF(ft_original!$A$2:$A$523, A174, ft_original!$E$2:$E$523)</f>
        <v>757320</v>
      </c>
      <c r="G174">
        <f t="shared" si="14"/>
        <v>0.1487957534463635</v>
      </c>
      <c r="H174">
        <f t="shared" si="15"/>
        <v>14.879575344636351</v>
      </c>
      <c r="I174">
        <f>SUMIF(nsind!$A$2:$A$523, A174, nsind!$E$2:$E$523)</f>
        <v>1696</v>
      </c>
      <c r="J174">
        <f t="shared" si="11"/>
        <v>2.2394760471135053</v>
      </c>
    </row>
    <row r="175" spans="1:10" x14ac:dyDescent="0.25">
      <c r="A175" t="str">
        <f t="shared" si="13"/>
        <v>20034. Suministro de electricidad, gas y agua</v>
      </c>
      <c r="B175" s="8">
        <v>2003</v>
      </c>
      <c r="C175" t="s">
        <v>57</v>
      </c>
      <c r="D175" t="s">
        <v>6</v>
      </c>
      <c r="E175">
        <f>SUMIF(total_sind_original!$A$2:$A$550,A175, total_sind_original!$E$2:$E$550)</f>
        <v>10490</v>
      </c>
      <c r="F175">
        <f>SUMIF(ft_original!$A$2:$A$523, A175, ft_original!$E$2:$E$523)</f>
        <v>29821</v>
      </c>
      <c r="G175">
        <f t="shared" si="14"/>
        <v>0.35176553435498475</v>
      </c>
      <c r="H175">
        <f t="shared" si="15"/>
        <v>35.176553435498477</v>
      </c>
      <c r="I175">
        <f>SUMIF(nsind!$A$2:$A$523, A175, nsind!$E$2:$E$523)</f>
        <v>124</v>
      </c>
      <c r="J175">
        <f t="shared" si="11"/>
        <v>4.1581435900875219</v>
      </c>
    </row>
    <row r="176" spans="1:10" x14ac:dyDescent="0.25">
      <c r="A176" t="str">
        <f t="shared" si="13"/>
        <v>20035. Construcción</v>
      </c>
      <c r="B176" s="8">
        <v>2003</v>
      </c>
      <c r="C176" t="s">
        <v>58</v>
      </c>
      <c r="D176" t="s">
        <v>7</v>
      </c>
      <c r="E176">
        <f>SUMIF(total_sind_original!$A$2:$A$550,A176, total_sind_original!$E$2:$E$550)</f>
        <v>58250</v>
      </c>
      <c r="F176">
        <f>SUMIF(ft_original!$A$2:$A$523, A176, ft_original!$E$2:$E$523)</f>
        <v>412265</v>
      </c>
      <c r="G176">
        <f t="shared" si="14"/>
        <v>0.1412926151868337</v>
      </c>
      <c r="H176">
        <f t="shared" si="15"/>
        <v>14.12926151868337</v>
      </c>
      <c r="I176">
        <f>SUMIF(nsind!$A$2:$A$523, A176, nsind!$E$2:$E$523)</f>
        <v>289</v>
      </c>
      <c r="J176">
        <f t="shared" si="11"/>
        <v>0.70100542127029941</v>
      </c>
    </row>
    <row r="177" spans="1:10" x14ac:dyDescent="0.25">
      <c r="A177" t="str">
        <f t="shared" si="13"/>
        <v>20036. Comercio, hoteles y restaurantes</v>
      </c>
      <c r="B177" s="8">
        <v>2003</v>
      </c>
      <c r="C177" t="s">
        <v>59</v>
      </c>
      <c r="D177" t="s">
        <v>8</v>
      </c>
      <c r="E177">
        <f>SUMIF(total_sind_original!$A$2:$A$550,A177, total_sind_original!$E$2:$E$550)</f>
        <v>104841</v>
      </c>
      <c r="F177">
        <f>SUMIF(ft_original!$A$2:$A$523, A177, ft_original!$E$2:$E$523)</f>
        <v>956835</v>
      </c>
      <c r="G177">
        <f t="shared" si="14"/>
        <v>0.10957061562338334</v>
      </c>
      <c r="H177">
        <f t="shared" si="15"/>
        <v>10.957061562338334</v>
      </c>
      <c r="I177">
        <f>SUMIF(nsind!$A$2:$A$523, A177, nsind!$E$2:$E$523)</f>
        <v>1474</v>
      </c>
      <c r="J177">
        <f t="shared" si="11"/>
        <v>1.540495487727769</v>
      </c>
    </row>
    <row r="178" spans="1:10" x14ac:dyDescent="0.25">
      <c r="A178" t="str">
        <f t="shared" si="13"/>
        <v>20037. Transporte y comunicaciones</v>
      </c>
      <c r="B178" s="8">
        <v>2003</v>
      </c>
      <c r="C178" t="s">
        <v>9</v>
      </c>
      <c r="D178" t="s">
        <v>9</v>
      </c>
      <c r="E178">
        <f>SUMIF(total_sind_original!$A$2:$A$550,A178, total_sind_original!$E$2:$E$550)</f>
        <v>99754</v>
      </c>
      <c r="F178">
        <f>SUMIF(ft_original!$A$2:$A$523, A178, ft_original!$E$2:$E$523)</f>
        <v>451912</v>
      </c>
      <c r="G178">
        <f t="shared" si="14"/>
        <v>0.22073766574023262</v>
      </c>
      <c r="H178">
        <f t="shared" si="15"/>
        <v>22.073766574023264</v>
      </c>
      <c r="I178">
        <f>SUMIF(nsind!$A$2:$A$523, A178, nsind!$E$2:$E$523)</f>
        <v>1575</v>
      </c>
      <c r="J178">
        <f t="shared" si="11"/>
        <v>3.4851918072545098</v>
      </c>
    </row>
    <row r="179" spans="1:10" x14ac:dyDescent="0.25">
      <c r="A179" t="str">
        <f t="shared" si="13"/>
        <v>20038. Servicios financieros, inmobiliarios y empresariales</v>
      </c>
      <c r="B179" s="8">
        <v>2003</v>
      </c>
      <c r="C179" t="s">
        <v>62</v>
      </c>
      <c r="D179" t="s">
        <v>10</v>
      </c>
      <c r="E179">
        <f>SUMIF(total_sind_original!$A$2:$A$550,A179, total_sind_original!$E$2:$E$550)</f>
        <v>36857</v>
      </c>
      <c r="F179">
        <f>SUMIF(ft_original!$A$2:$A$523, A179, ft_original!$E$2:$E$523)</f>
        <v>424327</v>
      </c>
      <c r="G179">
        <f t="shared" si="14"/>
        <v>8.6859898144591316E-2</v>
      </c>
      <c r="H179">
        <f t="shared" si="15"/>
        <v>8.6859898144591323</v>
      </c>
      <c r="I179">
        <f>SUMIF(nsind!$A$2:$A$523, A179, nsind!$E$2:$E$523)</f>
        <v>389</v>
      </c>
      <c r="J179">
        <f t="shared" si="11"/>
        <v>0.91674581160284407</v>
      </c>
    </row>
    <row r="180" spans="1:10" x14ac:dyDescent="0.25">
      <c r="A180" t="str">
        <f t="shared" si="13"/>
        <v>20039. Servicios sociales, domésticos, profesionales y otros</v>
      </c>
      <c r="B180" s="8">
        <v>2003</v>
      </c>
      <c r="C180" t="s">
        <v>67</v>
      </c>
      <c r="D180" t="s">
        <v>11</v>
      </c>
      <c r="E180">
        <f>SUMIF(total_sind_original!$A$2:$A$550,A180, total_sind_original!$E$2:$E$550)</f>
        <v>139482</v>
      </c>
      <c r="F180">
        <f>SUMIF(ft_original!$A$2:$A$523, A180, ft_original!$E$2:$E$523)</f>
        <v>1033929</v>
      </c>
      <c r="G180">
        <f t="shared" si="14"/>
        <v>0.13490481454722714</v>
      </c>
      <c r="H180">
        <f t="shared" si="15"/>
        <v>13.490481454722714</v>
      </c>
      <c r="I180">
        <f>SUMIF(nsind!$A$2:$A$523, A180, nsind!$E$2:$E$523)</f>
        <v>1966</v>
      </c>
      <c r="J180">
        <f t="shared" si="11"/>
        <v>1.9014845313362909</v>
      </c>
    </row>
    <row r="181" spans="1:10" x14ac:dyDescent="0.25">
      <c r="A181" t="str">
        <f t="shared" si="13"/>
        <v>2003Total</v>
      </c>
      <c r="B181" s="8">
        <v>2003</v>
      </c>
      <c r="C181" t="s">
        <v>12</v>
      </c>
      <c r="D181" t="s">
        <v>12</v>
      </c>
      <c r="E181">
        <f>SUMIF(total_sind_original!$A$2:$A$550,A181, total_sind_original!$E$2:$E$550)</f>
        <v>669507</v>
      </c>
      <c r="F181">
        <f>SUMIF(ft_original!$A$2:$A$523, A181, ft_original!$E$2:$E$523)</f>
        <v>4849554</v>
      </c>
      <c r="G181">
        <f t="shared" si="14"/>
        <v>0.13805537581394084</v>
      </c>
      <c r="H181">
        <f t="shared" si="15"/>
        <v>13.805537581394084</v>
      </c>
      <c r="I181">
        <f>SUMIF(nsind!$A$2:$A$523, A181, nsind!$E$2:$E$523)</f>
        <v>8967</v>
      </c>
      <c r="J181">
        <f t="shared" si="11"/>
        <v>1.8490360144458644</v>
      </c>
    </row>
    <row r="182" spans="1:10" x14ac:dyDescent="0.25">
      <c r="A182" t="str">
        <f t="shared" si="13"/>
        <v>20041. Agricultura, ganadería, silvicultura y pesca</v>
      </c>
      <c r="B182" s="8">
        <v>2004</v>
      </c>
      <c r="C182" t="s">
        <v>31</v>
      </c>
      <c r="D182" t="s">
        <v>3</v>
      </c>
      <c r="E182">
        <f>SUMIF(total_sind_original!$A$2:$A$550,A182, total_sind_original!$E$2:$E$550)</f>
        <v>72110</v>
      </c>
      <c r="F182">
        <f>SUMIF(ft_original!$A$2:$A$523, A182, ft_original!$E$2:$E$523)</f>
        <v>730712</v>
      </c>
      <c r="G182">
        <f t="shared" si="14"/>
        <v>9.8684570665323684E-2</v>
      </c>
      <c r="H182">
        <f t="shared" si="15"/>
        <v>9.8684570665323683</v>
      </c>
      <c r="I182">
        <f>SUMIF(nsind!$A$2:$A$523, A182, nsind!$E$2:$E$523)</f>
        <v>1277</v>
      </c>
      <c r="J182">
        <f t="shared" si="11"/>
        <v>1.7476105497104195</v>
      </c>
    </row>
    <row r="183" spans="1:10" x14ac:dyDescent="0.25">
      <c r="A183" t="str">
        <f t="shared" si="13"/>
        <v>20042. Minería</v>
      </c>
      <c r="B183" s="8">
        <v>2004</v>
      </c>
      <c r="C183" t="s">
        <v>4</v>
      </c>
      <c r="D183" t="s">
        <v>4</v>
      </c>
      <c r="E183">
        <f>SUMIF(total_sind_original!$A$2:$A$550,A183, total_sind_original!$E$2:$E$550)</f>
        <v>34774</v>
      </c>
      <c r="F183">
        <f>SUMIF(ft_original!$A$2:$A$523, A183, ft_original!$E$2:$E$523)</f>
        <v>67813</v>
      </c>
      <c r="G183">
        <f t="shared" si="14"/>
        <v>0.51279253240529099</v>
      </c>
      <c r="H183">
        <f t="shared" si="15"/>
        <v>51.279253240529101</v>
      </c>
      <c r="I183">
        <f>SUMIF(nsind!$A$2:$A$523, A183, nsind!$E$2:$E$523)</f>
        <v>244</v>
      </c>
      <c r="J183">
        <f t="shared" si="11"/>
        <v>3.5981301520357452</v>
      </c>
    </row>
    <row r="184" spans="1:10" x14ac:dyDescent="0.25">
      <c r="A184" t="str">
        <f t="shared" si="13"/>
        <v>20043. Industrias manufactureras</v>
      </c>
      <c r="B184" s="8">
        <v>2004</v>
      </c>
      <c r="C184" t="s">
        <v>33</v>
      </c>
      <c r="D184" t="s">
        <v>5</v>
      </c>
      <c r="E184">
        <f>SUMIF(total_sind_original!$A$2:$A$550,A184, total_sind_original!$E$2:$E$550)</f>
        <v>108920</v>
      </c>
      <c r="F184">
        <f>SUMIF(ft_original!$A$2:$A$523, A184, ft_original!$E$2:$E$523)</f>
        <v>761463</v>
      </c>
      <c r="G184">
        <f t="shared" si="14"/>
        <v>0.14304043663316537</v>
      </c>
      <c r="H184">
        <f t="shared" si="15"/>
        <v>14.304043663316538</v>
      </c>
      <c r="I184">
        <f>SUMIF(nsind!$A$2:$A$523, A184, nsind!$E$2:$E$523)</f>
        <v>1701</v>
      </c>
      <c r="J184">
        <f t="shared" si="11"/>
        <v>2.2338577186284825</v>
      </c>
    </row>
    <row r="185" spans="1:10" x14ac:dyDescent="0.25">
      <c r="A185" t="str">
        <f t="shared" si="13"/>
        <v>20044. Suministro de electricidad, gas y agua</v>
      </c>
      <c r="B185" s="8">
        <v>2004</v>
      </c>
      <c r="C185" t="s">
        <v>57</v>
      </c>
      <c r="D185" t="s">
        <v>6</v>
      </c>
      <c r="E185">
        <f>SUMIF(total_sind_original!$A$2:$A$550,A185, total_sind_original!$E$2:$E$550)</f>
        <v>9484</v>
      </c>
      <c r="F185">
        <f>SUMIF(ft_original!$A$2:$A$523, A185, ft_original!$E$2:$E$523)</f>
        <v>30695</v>
      </c>
      <c r="G185">
        <f t="shared" si="14"/>
        <v>0.30897540316012378</v>
      </c>
      <c r="H185">
        <f t="shared" si="15"/>
        <v>30.897540316012378</v>
      </c>
      <c r="I185">
        <f>SUMIF(nsind!$A$2:$A$523, A185, nsind!$E$2:$E$523)</f>
        <v>127</v>
      </c>
      <c r="J185">
        <f t="shared" si="11"/>
        <v>4.1374816745398277</v>
      </c>
    </row>
    <row r="186" spans="1:10" x14ac:dyDescent="0.25">
      <c r="A186" t="str">
        <f t="shared" si="13"/>
        <v>20045. Construcción</v>
      </c>
      <c r="B186" s="8">
        <v>2004</v>
      </c>
      <c r="C186" t="s">
        <v>58</v>
      </c>
      <c r="D186" t="s">
        <v>7</v>
      </c>
      <c r="E186">
        <f>SUMIF(total_sind_original!$A$2:$A$550,A186, total_sind_original!$E$2:$E$550)</f>
        <v>58463</v>
      </c>
      <c r="F186">
        <f>SUMIF(ft_original!$A$2:$A$523, A186, ft_original!$E$2:$E$523)</f>
        <v>446463</v>
      </c>
      <c r="G186">
        <f t="shared" si="14"/>
        <v>0.13094702136571226</v>
      </c>
      <c r="H186">
        <f t="shared" si="15"/>
        <v>13.094702136571227</v>
      </c>
      <c r="I186">
        <f>SUMIF(nsind!$A$2:$A$523, A186, nsind!$E$2:$E$523)</f>
        <v>284</v>
      </c>
      <c r="J186">
        <f t="shared" si="11"/>
        <v>0.63611094312406624</v>
      </c>
    </row>
    <row r="187" spans="1:10" x14ac:dyDescent="0.25">
      <c r="A187" t="str">
        <f t="shared" si="13"/>
        <v>20046. Comercio, hoteles y restaurantes</v>
      </c>
      <c r="B187" s="8">
        <v>2004</v>
      </c>
      <c r="C187" t="s">
        <v>59</v>
      </c>
      <c r="D187" t="s">
        <v>8</v>
      </c>
      <c r="E187">
        <f>SUMIF(total_sind_original!$A$2:$A$550,A187, total_sind_original!$E$2:$E$550)</f>
        <v>111326</v>
      </c>
      <c r="F187">
        <f>SUMIF(ft_original!$A$2:$A$523, A187, ft_original!$E$2:$E$523)</f>
        <v>1006367</v>
      </c>
      <c r="G187">
        <f t="shared" si="14"/>
        <v>0.1106216718155504</v>
      </c>
      <c r="H187">
        <f t="shared" si="15"/>
        <v>11.06216718155504</v>
      </c>
      <c r="I187">
        <f>SUMIF(nsind!$A$2:$A$523, A187, nsind!$E$2:$E$523)</f>
        <v>1590</v>
      </c>
      <c r="J187">
        <f t="shared" si="11"/>
        <v>1.5799405187173268</v>
      </c>
    </row>
    <row r="188" spans="1:10" x14ac:dyDescent="0.25">
      <c r="A188" t="str">
        <f t="shared" si="13"/>
        <v>20047. Transporte y comunicaciones</v>
      </c>
      <c r="B188" s="8">
        <v>2004</v>
      </c>
      <c r="C188" t="s">
        <v>9</v>
      </c>
      <c r="D188" t="s">
        <v>9</v>
      </c>
      <c r="E188">
        <f>SUMIF(total_sind_original!$A$2:$A$550,A188, total_sind_original!$E$2:$E$550)</f>
        <v>99343</v>
      </c>
      <c r="F188">
        <f>SUMIF(ft_original!$A$2:$A$523, A188, ft_original!$E$2:$E$523)</f>
        <v>429675</v>
      </c>
      <c r="G188">
        <f t="shared" si="14"/>
        <v>0.23120498050852389</v>
      </c>
      <c r="H188">
        <f t="shared" si="15"/>
        <v>23.12049805085239</v>
      </c>
      <c r="I188">
        <f>SUMIF(nsind!$A$2:$A$523, A188, nsind!$E$2:$E$523)</f>
        <v>1584</v>
      </c>
      <c r="J188">
        <f t="shared" si="11"/>
        <v>3.6865072438470938</v>
      </c>
    </row>
    <row r="189" spans="1:10" x14ac:dyDescent="0.25">
      <c r="A189" t="str">
        <f t="shared" si="13"/>
        <v>20048. Servicios financieros, inmobiliarios y empresariales</v>
      </c>
      <c r="B189" s="8">
        <v>2004</v>
      </c>
      <c r="C189" t="s">
        <v>62</v>
      </c>
      <c r="D189" t="s">
        <v>10</v>
      </c>
      <c r="E189">
        <f>SUMIF(total_sind_original!$A$2:$A$550,A189, total_sind_original!$E$2:$E$550)</f>
        <v>35139</v>
      </c>
      <c r="F189">
        <f>SUMIF(ft_original!$A$2:$A$523, A189, ft_original!$E$2:$E$523)</f>
        <v>443167</v>
      </c>
      <c r="G189">
        <f t="shared" si="14"/>
        <v>7.9290651154079614E-2</v>
      </c>
      <c r="H189">
        <f t="shared" si="15"/>
        <v>7.929065115407961</v>
      </c>
      <c r="I189">
        <f>SUMIF(nsind!$A$2:$A$523, A189, nsind!$E$2:$E$523)</f>
        <v>413</v>
      </c>
      <c r="J189">
        <f t="shared" si="11"/>
        <v>0.93192859576638154</v>
      </c>
    </row>
    <row r="190" spans="1:10" x14ac:dyDescent="0.25">
      <c r="A190" t="str">
        <f t="shared" si="13"/>
        <v>20049. Servicios sociales, domésticos, profesionales y otros</v>
      </c>
      <c r="B190" s="8">
        <v>2004</v>
      </c>
      <c r="C190" t="s">
        <v>67</v>
      </c>
      <c r="D190" t="s">
        <v>11</v>
      </c>
      <c r="E190">
        <f>SUMIF(total_sind_original!$A$2:$A$550,A190, total_sind_original!$E$2:$E$550)</f>
        <v>150792</v>
      </c>
      <c r="F190">
        <f>SUMIF(ft_original!$A$2:$A$523, A190, ft_original!$E$2:$E$523)</f>
        <v>1063375</v>
      </c>
      <c r="G190">
        <f t="shared" si="14"/>
        <v>0.1418051016809686</v>
      </c>
      <c r="H190">
        <f t="shared" si="15"/>
        <v>14.180510168096861</v>
      </c>
      <c r="I190">
        <f>SUMIF(nsind!$A$2:$A$523, A190, nsind!$E$2:$E$523)</f>
        <v>2196</v>
      </c>
      <c r="J190">
        <f t="shared" si="11"/>
        <v>2.065122840014106</v>
      </c>
    </row>
    <row r="191" spans="1:10" x14ac:dyDescent="0.25">
      <c r="A191" t="str">
        <f t="shared" si="13"/>
        <v>2004Total</v>
      </c>
      <c r="B191" s="8">
        <v>2004</v>
      </c>
      <c r="C191" t="s">
        <v>12</v>
      </c>
      <c r="D191" t="s">
        <v>12</v>
      </c>
      <c r="E191">
        <f>SUMIF(total_sind_original!$A$2:$A$550,A191, total_sind_original!$E$2:$E$550)</f>
        <v>680351</v>
      </c>
      <c r="F191">
        <f>SUMIF(ft_original!$A$2:$A$523, A191, ft_original!$E$2:$E$523)</f>
        <v>4979730</v>
      </c>
      <c r="G191">
        <f t="shared" si="14"/>
        <v>0.1366240739959797</v>
      </c>
      <c r="H191">
        <f t="shared" si="15"/>
        <v>13.662407399597971</v>
      </c>
      <c r="I191">
        <f>SUMIF(nsind!$A$2:$A$523, A191, nsind!$E$2:$E$523)</f>
        <v>9416</v>
      </c>
      <c r="J191">
        <f t="shared" si="11"/>
        <v>1.8908655690167941</v>
      </c>
    </row>
    <row r="192" spans="1:10" x14ac:dyDescent="0.25">
      <c r="A192" t="str">
        <f t="shared" si="13"/>
        <v>20051. Agricultura, ganadería, silvicultura y pesca</v>
      </c>
      <c r="B192" s="8">
        <v>2005</v>
      </c>
      <c r="C192" t="s">
        <v>31</v>
      </c>
      <c r="D192" t="s">
        <v>3</v>
      </c>
      <c r="E192">
        <f>SUMIF(total_sind_original!$A$2:$A$550,A192, total_sind_original!$E$2:$E$550)</f>
        <v>70677</v>
      </c>
      <c r="F192">
        <f>SUMIF(ft_original!$A$2:$A$523, A192, ft_original!$E$2:$E$523)</f>
        <v>722752</v>
      </c>
      <c r="G192">
        <f t="shared" si="14"/>
        <v>9.7788729744089253E-2</v>
      </c>
      <c r="H192">
        <f t="shared" si="15"/>
        <v>9.7788729744089249</v>
      </c>
      <c r="I192">
        <f>SUMIF(nsind!$A$2:$A$523, A192, nsind!$E$2:$E$523)</f>
        <v>1308</v>
      </c>
      <c r="J192">
        <f t="shared" si="11"/>
        <v>1.8097494022846012</v>
      </c>
    </row>
    <row r="193" spans="1:10" x14ac:dyDescent="0.25">
      <c r="A193" t="str">
        <f t="shared" si="13"/>
        <v>20052. Minería</v>
      </c>
      <c r="B193" s="8">
        <v>2005</v>
      </c>
      <c r="C193" t="s">
        <v>4</v>
      </c>
      <c r="D193" t="s">
        <v>4</v>
      </c>
      <c r="E193">
        <f>SUMIF(total_sind_original!$A$2:$A$550,A193, total_sind_original!$E$2:$E$550)</f>
        <v>37471</v>
      </c>
      <c r="F193">
        <f>SUMIF(ft_original!$A$2:$A$523, A193, ft_original!$E$2:$E$523)</f>
        <v>66215</v>
      </c>
      <c r="G193">
        <f t="shared" si="14"/>
        <v>0.56589896549120289</v>
      </c>
      <c r="H193">
        <f t="shared" si="15"/>
        <v>56.58989654912029</v>
      </c>
      <c r="I193">
        <f>SUMIF(nsind!$A$2:$A$523, A193, nsind!$E$2:$E$523)</f>
        <v>267</v>
      </c>
      <c r="J193">
        <f t="shared" si="11"/>
        <v>4.0323189609605068</v>
      </c>
    </row>
    <row r="194" spans="1:10" x14ac:dyDescent="0.25">
      <c r="A194" t="str">
        <f t="shared" si="13"/>
        <v>20053. Industrias manufactureras</v>
      </c>
      <c r="B194" s="8">
        <v>2005</v>
      </c>
      <c r="C194" t="s">
        <v>33</v>
      </c>
      <c r="D194" t="s">
        <v>5</v>
      </c>
      <c r="E194">
        <f>SUMIF(total_sind_original!$A$2:$A$550,A194, total_sind_original!$E$2:$E$550)</f>
        <v>119359</v>
      </c>
      <c r="F194">
        <f>SUMIF(ft_original!$A$2:$A$523, A194, ft_original!$E$2:$E$523)</f>
        <v>737635</v>
      </c>
      <c r="G194">
        <f t="shared" si="14"/>
        <v>0.16181309184081558</v>
      </c>
      <c r="H194">
        <f t="shared" si="15"/>
        <v>16.181309184081556</v>
      </c>
      <c r="I194">
        <f>SUMIF(nsind!$A$2:$A$523, A194, nsind!$E$2:$E$523)</f>
        <v>1905</v>
      </c>
      <c r="J194">
        <f t="shared" si="11"/>
        <v>2.5825781043470011</v>
      </c>
    </row>
    <row r="195" spans="1:10" x14ac:dyDescent="0.25">
      <c r="A195" t="str">
        <f t="shared" si="13"/>
        <v>20054. Suministro de electricidad, gas y agua</v>
      </c>
      <c r="B195" s="8">
        <v>2005</v>
      </c>
      <c r="C195" t="s">
        <v>57</v>
      </c>
      <c r="D195" t="s">
        <v>6</v>
      </c>
      <c r="E195">
        <f>SUMIF(total_sind_original!$A$2:$A$550,A195, total_sind_original!$E$2:$E$550)</f>
        <v>8777</v>
      </c>
      <c r="F195">
        <f>SUMIF(ft_original!$A$2:$A$523, A195, ft_original!$E$2:$E$523)</f>
        <v>34410</v>
      </c>
      <c r="G195">
        <f t="shared" si="14"/>
        <v>0.25507120023249058</v>
      </c>
      <c r="H195">
        <f t="shared" si="15"/>
        <v>25.507120023249058</v>
      </c>
      <c r="I195">
        <f>SUMIF(nsind!$A$2:$A$523, A195, nsind!$E$2:$E$523)</f>
        <v>117</v>
      </c>
      <c r="J195">
        <f t="shared" ref="J195:J258" si="16">I195/(F195/1000)</f>
        <v>3.4001743679163039</v>
      </c>
    </row>
    <row r="196" spans="1:10" x14ac:dyDescent="0.25">
      <c r="A196" t="str">
        <f t="shared" si="13"/>
        <v>20055. Construcción</v>
      </c>
      <c r="B196" s="8">
        <v>2005</v>
      </c>
      <c r="C196" t="s">
        <v>58</v>
      </c>
      <c r="D196" t="s">
        <v>7</v>
      </c>
      <c r="E196">
        <f>SUMIF(total_sind_original!$A$2:$A$550,A196, total_sind_original!$E$2:$E$550)</f>
        <v>55478</v>
      </c>
      <c r="F196">
        <f>SUMIF(ft_original!$A$2:$A$523, A196, ft_original!$E$2:$E$523)</f>
        <v>452248</v>
      </c>
      <c r="G196">
        <f t="shared" si="14"/>
        <v>0.12267163149422441</v>
      </c>
      <c r="H196">
        <f t="shared" si="15"/>
        <v>12.267163149422441</v>
      </c>
      <c r="I196">
        <f>SUMIF(nsind!$A$2:$A$523, A196, nsind!$E$2:$E$523)</f>
        <v>253</v>
      </c>
      <c r="J196">
        <f t="shared" si="16"/>
        <v>0.55942757071341387</v>
      </c>
    </row>
    <row r="197" spans="1:10" x14ac:dyDescent="0.25">
      <c r="A197" t="str">
        <f t="shared" si="13"/>
        <v>20056. Comercio, hoteles y restaurantes</v>
      </c>
      <c r="B197" s="8">
        <v>2005</v>
      </c>
      <c r="C197" t="s">
        <v>59</v>
      </c>
      <c r="D197" t="s">
        <v>8</v>
      </c>
      <c r="E197">
        <f>SUMIF(total_sind_original!$A$2:$A$550,A197, total_sind_original!$E$2:$E$550)</f>
        <v>113116</v>
      </c>
      <c r="F197">
        <f>SUMIF(ft_original!$A$2:$A$523, A197, ft_original!$E$2:$E$523)</f>
        <v>1006153</v>
      </c>
      <c r="G197">
        <f t="shared" si="14"/>
        <v>0.11242425356779734</v>
      </c>
      <c r="H197">
        <f t="shared" si="15"/>
        <v>11.242425356779734</v>
      </c>
      <c r="I197">
        <f>SUMIF(nsind!$A$2:$A$523, A197, nsind!$E$2:$E$523)</f>
        <v>1567</v>
      </c>
      <c r="J197">
        <f t="shared" si="16"/>
        <v>1.5574172118952088</v>
      </c>
    </row>
    <row r="198" spans="1:10" x14ac:dyDescent="0.25">
      <c r="A198" t="str">
        <f t="shared" si="13"/>
        <v>20057. Transporte y comunicaciones</v>
      </c>
      <c r="B198" s="8">
        <v>2005</v>
      </c>
      <c r="C198" t="s">
        <v>9</v>
      </c>
      <c r="D198" t="s">
        <v>9</v>
      </c>
      <c r="E198">
        <f>SUMIF(total_sind_original!$A$2:$A$550,A198, total_sind_original!$E$2:$E$550)</f>
        <v>102343</v>
      </c>
      <c r="F198">
        <f>SUMIF(ft_original!$A$2:$A$523, A198, ft_original!$E$2:$E$523)</f>
        <v>442387</v>
      </c>
      <c r="G198">
        <f t="shared" si="14"/>
        <v>0.23134269316232167</v>
      </c>
      <c r="H198">
        <f t="shared" si="15"/>
        <v>23.134269316232167</v>
      </c>
      <c r="I198">
        <f>SUMIF(nsind!$A$2:$A$523, A198, nsind!$E$2:$E$523)</f>
        <v>1615</v>
      </c>
      <c r="J198">
        <f t="shared" si="16"/>
        <v>3.6506497704498551</v>
      </c>
    </row>
    <row r="199" spans="1:10" x14ac:dyDescent="0.25">
      <c r="A199" t="str">
        <f t="shared" si="13"/>
        <v>20058. Servicios financieros, inmobiliarios y empresariales</v>
      </c>
      <c r="B199" s="8">
        <v>2005</v>
      </c>
      <c r="C199" t="s">
        <v>62</v>
      </c>
      <c r="D199" t="s">
        <v>10</v>
      </c>
      <c r="E199">
        <f>SUMIF(total_sind_original!$A$2:$A$550,A199, total_sind_original!$E$2:$E$550)</f>
        <v>33003</v>
      </c>
      <c r="F199">
        <f>SUMIF(ft_original!$A$2:$A$523, A199, ft_original!$E$2:$E$523)</f>
        <v>486086</v>
      </c>
      <c r="G199">
        <f t="shared" si="14"/>
        <v>6.7895392996301068E-2</v>
      </c>
      <c r="H199">
        <f t="shared" si="15"/>
        <v>6.7895392996301069</v>
      </c>
      <c r="I199">
        <f>SUMIF(nsind!$A$2:$A$523, A199, nsind!$E$2:$E$523)</f>
        <v>324</v>
      </c>
      <c r="J199">
        <f t="shared" si="16"/>
        <v>0.66654871771661806</v>
      </c>
    </row>
    <row r="200" spans="1:10" x14ac:dyDescent="0.25">
      <c r="A200" t="str">
        <f t="shared" si="13"/>
        <v>20059. Servicios sociales, domésticos, profesionales y otros</v>
      </c>
      <c r="B200" s="8">
        <v>2005</v>
      </c>
      <c r="C200" t="s">
        <v>67</v>
      </c>
      <c r="D200" t="s">
        <v>11</v>
      </c>
      <c r="E200">
        <f>SUMIF(total_sind_original!$A$2:$A$550,A200, total_sind_original!$E$2:$E$550)</f>
        <v>136144</v>
      </c>
      <c r="F200">
        <f>SUMIF(ft_original!$A$2:$A$523, A200, ft_original!$E$2:$E$523)</f>
        <v>1106286</v>
      </c>
      <c r="G200">
        <f t="shared" si="14"/>
        <v>0.12306401780371441</v>
      </c>
      <c r="H200">
        <f t="shared" si="15"/>
        <v>12.306401780371441</v>
      </c>
      <c r="I200">
        <f>SUMIF(nsind!$A$2:$A$523, A200, nsind!$E$2:$E$523)</f>
        <v>1792</v>
      </c>
      <c r="J200">
        <f t="shared" si="16"/>
        <v>1.6198342923981681</v>
      </c>
    </row>
    <row r="201" spans="1:10" x14ac:dyDescent="0.25">
      <c r="A201" t="str">
        <f t="shared" si="13"/>
        <v>2005Total</v>
      </c>
      <c r="B201" s="8">
        <v>2005</v>
      </c>
      <c r="C201" t="s">
        <v>12</v>
      </c>
      <c r="D201" t="s">
        <v>12</v>
      </c>
      <c r="E201">
        <f>SUMIF(total_sind_original!$A$2:$A$550,A201, total_sind_original!$E$2:$E$550)</f>
        <v>676368</v>
      </c>
      <c r="F201">
        <f>SUMIF(ft_original!$A$2:$A$523, A201, ft_original!$E$2:$E$523)</f>
        <v>5054172</v>
      </c>
      <c r="G201">
        <f t="shared" si="14"/>
        <v>0.13382370049931028</v>
      </c>
      <c r="H201">
        <f t="shared" si="15"/>
        <v>13.382370049931028</v>
      </c>
      <c r="I201">
        <f>SUMIF(nsind!$A$2:$A$523, A201, nsind!$E$2:$E$523)</f>
        <v>9148</v>
      </c>
      <c r="J201">
        <f t="shared" si="16"/>
        <v>1.8099898460123638</v>
      </c>
    </row>
    <row r="202" spans="1:10" x14ac:dyDescent="0.25">
      <c r="A202" t="str">
        <f t="shared" si="13"/>
        <v>20061. Agricultura, ganadería, silvicultura y pesca</v>
      </c>
      <c r="B202" s="8">
        <v>2006</v>
      </c>
      <c r="C202" t="s">
        <v>31</v>
      </c>
      <c r="D202" t="s">
        <v>3</v>
      </c>
      <c r="E202">
        <f>SUMIF(total_sind_original!$A$2:$A$550,A202, total_sind_original!$E$2:$E$550)</f>
        <v>64216</v>
      </c>
      <c r="F202">
        <f>SUMIF(ft_original!$A$2:$A$523, A202, ft_original!$E$2:$E$523)</f>
        <v>770616</v>
      </c>
      <c r="G202">
        <f t="shared" si="14"/>
        <v>8.3330738006997002E-2</v>
      </c>
      <c r="H202">
        <f t="shared" si="15"/>
        <v>8.3330738006997009</v>
      </c>
      <c r="I202">
        <f>SUMIF(nsind!$A$2:$A$523, A202, nsind!$E$2:$E$523)</f>
        <v>1270</v>
      </c>
      <c r="J202">
        <f t="shared" si="16"/>
        <v>1.6480322235717919</v>
      </c>
    </row>
    <row r="203" spans="1:10" x14ac:dyDescent="0.25">
      <c r="A203" t="str">
        <f t="shared" si="13"/>
        <v>20062. Minería</v>
      </c>
      <c r="B203" s="8">
        <v>2006</v>
      </c>
      <c r="C203" t="s">
        <v>4</v>
      </c>
      <c r="D203" t="s">
        <v>4</v>
      </c>
      <c r="E203">
        <f>SUMIF(total_sind_original!$A$2:$A$550,A203, total_sind_original!$E$2:$E$550)</f>
        <v>44608</v>
      </c>
      <c r="F203">
        <f>SUMIF(ft_original!$A$2:$A$523, A203, ft_original!$E$2:$E$523)</f>
        <v>77502</v>
      </c>
      <c r="G203">
        <f t="shared" si="14"/>
        <v>0.57557224329694723</v>
      </c>
      <c r="H203">
        <f t="shared" si="15"/>
        <v>57.557224329694719</v>
      </c>
      <c r="I203">
        <f>SUMIF(nsind!$A$2:$A$523, A203, nsind!$E$2:$E$523)</f>
        <v>340</v>
      </c>
      <c r="J203">
        <f t="shared" si="16"/>
        <v>4.386983561714537</v>
      </c>
    </row>
    <row r="204" spans="1:10" x14ac:dyDescent="0.25">
      <c r="A204" t="str">
        <f t="shared" si="13"/>
        <v>20063. Industrias manufactureras</v>
      </c>
      <c r="B204" s="8">
        <v>2006</v>
      </c>
      <c r="C204" t="s">
        <v>33</v>
      </c>
      <c r="D204" t="s">
        <v>5</v>
      </c>
      <c r="E204">
        <f>SUMIF(total_sind_original!$A$2:$A$550,A204, total_sind_original!$E$2:$E$550)</f>
        <v>112709</v>
      </c>
      <c r="F204">
        <f>SUMIF(ft_original!$A$2:$A$523, A204, ft_original!$E$2:$E$523)</f>
        <v>795572</v>
      </c>
      <c r="G204">
        <f t="shared" si="14"/>
        <v>0.14167039563986666</v>
      </c>
      <c r="H204">
        <f t="shared" si="15"/>
        <v>14.167039563986666</v>
      </c>
      <c r="I204">
        <f>SUMIF(nsind!$A$2:$A$523, A204, nsind!$E$2:$E$523)</f>
        <v>1670</v>
      </c>
      <c r="J204">
        <f t="shared" si="16"/>
        <v>2.0991186215703923</v>
      </c>
    </row>
    <row r="205" spans="1:10" x14ac:dyDescent="0.25">
      <c r="A205" t="str">
        <f t="shared" si="13"/>
        <v>20064. Suministro de electricidad, gas y agua</v>
      </c>
      <c r="B205" s="8">
        <v>2006</v>
      </c>
      <c r="C205" t="s">
        <v>57</v>
      </c>
      <c r="D205" t="s">
        <v>6</v>
      </c>
      <c r="E205">
        <f>SUMIF(total_sind_original!$A$2:$A$550,A205, total_sind_original!$E$2:$E$550)</f>
        <v>8591</v>
      </c>
      <c r="F205">
        <f>SUMIF(ft_original!$A$2:$A$523, A205, ft_original!$E$2:$E$523)</f>
        <v>37833</v>
      </c>
      <c r="G205">
        <f t="shared" si="14"/>
        <v>0.22707689054529115</v>
      </c>
      <c r="H205">
        <f t="shared" si="15"/>
        <v>22.707689054529116</v>
      </c>
      <c r="I205">
        <f>SUMIF(nsind!$A$2:$A$523, A205, nsind!$E$2:$E$523)</f>
        <v>113</v>
      </c>
      <c r="J205">
        <f t="shared" si="16"/>
        <v>2.9868104564797928</v>
      </c>
    </row>
    <row r="206" spans="1:10" x14ac:dyDescent="0.25">
      <c r="A206" t="str">
        <f t="shared" si="13"/>
        <v>20065. Construcción</v>
      </c>
      <c r="B206" s="8">
        <v>2006</v>
      </c>
      <c r="C206" t="s">
        <v>58</v>
      </c>
      <c r="D206" t="s">
        <v>7</v>
      </c>
      <c r="E206">
        <f>SUMIF(total_sind_original!$A$2:$A$550,A206, total_sind_original!$E$2:$E$550)</f>
        <v>60158</v>
      </c>
      <c r="F206">
        <f>SUMIF(ft_original!$A$2:$A$523, A206, ft_original!$E$2:$E$523)</f>
        <v>504620</v>
      </c>
      <c r="G206">
        <f t="shared" si="14"/>
        <v>0.11921445840434386</v>
      </c>
      <c r="H206">
        <f t="shared" si="15"/>
        <v>11.921445840434385</v>
      </c>
      <c r="I206">
        <f>SUMIF(nsind!$A$2:$A$523, A206, nsind!$E$2:$E$523)</f>
        <v>299</v>
      </c>
      <c r="J206">
        <f t="shared" si="16"/>
        <v>0.59252506836827712</v>
      </c>
    </row>
    <row r="207" spans="1:10" x14ac:dyDescent="0.25">
      <c r="A207" t="str">
        <f t="shared" ref="A207:A270" si="17">CONCATENATE(B207,C207)</f>
        <v>20066. Comercio, hoteles y restaurantes</v>
      </c>
      <c r="B207" s="8">
        <v>2006</v>
      </c>
      <c r="C207" t="s">
        <v>59</v>
      </c>
      <c r="D207" t="s">
        <v>8</v>
      </c>
      <c r="E207">
        <f>SUMIF(total_sind_original!$A$2:$A$550,A207, total_sind_original!$E$2:$E$550)</f>
        <v>126935</v>
      </c>
      <c r="F207">
        <f>SUMIF(ft_original!$A$2:$A$523, A207, ft_original!$E$2:$E$523)</f>
        <v>1138207</v>
      </c>
      <c r="G207">
        <f t="shared" ref="G207:G270" si="18">E207/F207</f>
        <v>0.11152189364500482</v>
      </c>
      <c r="H207">
        <f t="shared" ref="H207:H270" si="19">G207*100</f>
        <v>11.152189364500483</v>
      </c>
      <c r="I207">
        <f>SUMIF(nsind!$A$2:$A$523, A207, nsind!$E$2:$E$523)</f>
        <v>1717</v>
      </c>
      <c r="J207">
        <f t="shared" si="16"/>
        <v>1.5085129506320027</v>
      </c>
    </row>
    <row r="208" spans="1:10" x14ac:dyDescent="0.25">
      <c r="A208" t="str">
        <f t="shared" si="17"/>
        <v>20067. Transporte y comunicaciones</v>
      </c>
      <c r="B208" s="8">
        <v>2006</v>
      </c>
      <c r="C208" t="s">
        <v>9</v>
      </c>
      <c r="D208" t="s">
        <v>9</v>
      </c>
      <c r="E208">
        <f>SUMIF(total_sind_original!$A$2:$A$550,A208, total_sind_original!$E$2:$E$550)</f>
        <v>110131</v>
      </c>
      <c r="F208">
        <f>SUMIF(ft_original!$A$2:$A$523, A208, ft_original!$E$2:$E$523)</f>
        <v>485357</v>
      </c>
      <c r="G208">
        <f t="shared" si="18"/>
        <v>0.22690720438769812</v>
      </c>
      <c r="H208">
        <f t="shared" si="19"/>
        <v>22.690720438769812</v>
      </c>
      <c r="I208">
        <f>SUMIF(nsind!$A$2:$A$523, A208, nsind!$E$2:$E$523)</f>
        <v>1677</v>
      </c>
      <c r="J208">
        <f t="shared" si="16"/>
        <v>3.4551886549488313</v>
      </c>
    </row>
    <row r="209" spans="1:10" x14ac:dyDescent="0.25">
      <c r="A209" t="str">
        <f t="shared" si="17"/>
        <v>20068. Servicios financieros, inmobiliarios y empresariales</v>
      </c>
      <c r="B209" s="8">
        <v>2006</v>
      </c>
      <c r="C209" t="s">
        <v>62</v>
      </c>
      <c r="D209" t="s">
        <v>10</v>
      </c>
      <c r="E209">
        <f>SUMIF(total_sind_original!$A$2:$A$550,A209, total_sind_original!$E$2:$E$550)</f>
        <v>35992</v>
      </c>
      <c r="F209">
        <f>SUMIF(ft_original!$A$2:$A$523, A209, ft_original!$E$2:$E$523)</f>
        <v>521577</v>
      </c>
      <c r="G209">
        <f t="shared" si="18"/>
        <v>6.9006110315447192E-2</v>
      </c>
      <c r="H209">
        <f t="shared" si="19"/>
        <v>6.9006110315447193</v>
      </c>
      <c r="I209">
        <f>SUMIF(nsind!$A$2:$A$523, A209, nsind!$E$2:$E$523)</f>
        <v>371</v>
      </c>
      <c r="J209">
        <f t="shared" si="16"/>
        <v>0.71130437116667333</v>
      </c>
    </row>
    <row r="210" spans="1:10" x14ac:dyDescent="0.25">
      <c r="A210" t="str">
        <f t="shared" si="17"/>
        <v>20069. Servicios sociales, domésticos, profesionales y otros</v>
      </c>
      <c r="B210" s="8">
        <v>2006</v>
      </c>
      <c r="C210" t="s">
        <v>67</v>
      </c>
      <c r="D210" t="s">
        <v>11</v>
      </c>
      <c r="E210">
        <f>SUMIF(total_sind_original!$A$2:$A$550,A210, total_sind_original!$E$2:$E$550)</f>
        <v>140366</v>
      </c>
      <c r="F210">
        <f>SUMIF(ft_original!$A$2:$A$523, A210, ft_original!$E$2:$E$523)</f>
        <v>1146562</v>
      </c>
      <c r="G210">
        <f t="shared" si="18"/>
        <v>0.12242338399493442</v>
      </c>
      <c r="H210">
        <f t="shared" si="19"/>
        <v>12.242338399493443</v>
      </c>
      <c r="I210">
        <f>SUMIF(nsind!$A$2:$A$523, A210, nsind!$E$2:$E$523)</f>
        <v>1967</v>
      </c>
      <c r="J210">
        <f t="shared" si="16"/>
        <v>1.7155635717911462</v>
      </c>
    </row>
    <row r="211" spans="1:10" x14ac:dyDescent="0.25">
      <c r="A211" t="str">
        <f t="shared" si="17"/>
        <v>2006Total</v>
      </c>
      <c r="B211" s="8">
        <v>2006</v>
      </c>
      <c r="C211" t="s">
        <v>12</v>
      </c>
      <c r="D211" t="s">
        <v>12</v>
      </c>
      <c r="E211">
        <f>SUMIF(total_sind_original!$A$2:$A$550,A211, total_sind_original!$E$2:$E$550)</f>
        <v>703706</v>
      </c>
      <c r="F211">
        <f>SUMIF(ft_original!$A$2:$A$523, A211, ft_original!$E$2:$E$523)</f>
        <v>5477846</v>
      </c>
      <c r="G211">
        <f t="shared" si="18"/>
        <v>0.12846399844026282</v>
      </c>
      <c r="H211">
        <f t="shared" si="19"/>
        <v>12.846399844026282</v>
      </c>
      <c r="I211">
        <f>SUMIF(nsind!$A$2:$A$523, A211, nsind!$E$2:$E$523)</f>
        <v>9424</v>
      </c>
      <c r="J211">
        <f t="shared" si="16"/>
        <v>1.7203842532265421</v>
      </c>
    </row>
    <row r="212" spans="1:10" x14ac:dyDescent="0.25">
      <c r="A212" t="str">
        <f t="shared" si="17"/>
        <v>20071. Agricultura, ganadería, silvicultura y pesca</v>
      </c>
      <c r="B212" s="8">
        <v>2007</v>
      </c>
      <c r="C212" t="s">
        <v>31</v>
      </c>
      <c r="D212" t="s">
        <v>77</v>
      </c>
      <c r="E212">
        <f>SUMIF(total_sind_original!$A$2:$A$550,A212, total_sind_original!$E$2:$E$550)</f>
        <v>66157</v>
      </c>
      <c r="F212">
        <f>SUMIF(ft_original!$A$2:$A$523, A212, ft_original!$E$2:$E$523)</f>
        <v>760643</v>
      </c>
      <c r="G212">
        <f t="shared" si="18"/>
        <v>8.6975098699389852E-2</v>
      </c>
      <c r="H212">
        <f t="shared" si="19"/>
        <v>8.697509869938985</v>
      </c>
      <c r="I212">
        <f>SUMIF(nsind!$A$2:$A$523, A212, nsind!$E$2:$E$523)</f>
        <v>1280</v>
      </c>
      <c r="J212">
        <f t="shared" si="16"/>
        <v>1.6827868001151656</v>
      </c>
    </row>
    <row r="213" spans="1:10" x14ac:dyDescent="0.25">
      <c r="A213" t="str">
        <f t="shared" si="17"/>
        <v>20072. Minería</v>
      </c>
      <c r="B213" s="8">
        <v>2007</v>
      </c>
      <c r="C213" t="s">
        <v>4</v>
      </c>
      <c r="D213" t="s">
        <v>15</v>
      </c>
      <c r="E213">
        <f>SUMIF(total_sind_original!$A$2:$A$550,A213, total_sind_original!$E$2:$E$550)</f>
        <v>39215</v>
      </c>
      <c r="F213">
        <f>SUMIF(ft_original!$A$2:$A$523, A213, ft_original!$E$2:$E$523)</f>
        <v>80767</v>
      </c>
      <c r="G213">
        <f t="shared" si="18"/>
        <v>0.48553245756311364</v>
      </c>
      <c r="H213">
        <f t="shared" si="19"/>
        <v>48.553245756311362</v>
      </c>
      <c r="I213">
        <f>SUMIF(nsind!$A$2:$A$523, A213, nsind!$E$2:$E$523)</f>
        <v>280</v>
      </c>
      <c r="J213">
        <f t="shared" si="16"/>
        <v>3.4667624153429002</v>
      </c>
    </row>
    <row r="214" spans="1:10" x14ac:dyDescent="0.25">
      <c r="A214" t="str">
        <f t="shared" si="17"/>
        <v>20073. Industrias manufactureras</v>
      </c>
      <c r="B214" s="8">
        <v>2007</v>
      </c>
      <c r="C214" t="s">
        <v>33</v>
      </c>
      <c r="D214" t="s">
        <v>16</v>
      </c>
      <c r="E214">
        <f>SUMIF(total_sind_original!$A$2:$A$550,A214, total_sind_original!$E$2:$E$550)</f>
        <v>118571</v>
      </c>
      <c r="F214">
        <f>SUMIF(ft_original!$A$2:$A$523, A214, ft_original!$E$2:$E$523)</f>
        <v>807430</v>
      </c>
      <c r="G214">
        <f t="shared" si="18"/>
        <v>0.14684988172349306</v>
      </c>
      <c r="H214">
        <f t="shared" si="19"/>
        <v>14.684988172349305</v>
      </c>
      <c r="I214">
        <f>SUMIF(nsind!$A$2:$A$523, A214, nsind!$E$2:$E$523)</f>
        <v>1803</v>
      </c>
      <c r="J214">
        <f t="shared" si="16"/>
        <v>2.2330109111625775</v>
      </c>
    </row>
    <row r="215" spans="1:10" x14ac:dyDescent="0.25">
      <c r="A215" t="str">
        <f t="shared" si="17"/>
        <v>20074. Suministro de electricidad, gas y agua</v>
      </c>
      <c r="B215" s="8">
        <v>2007</v>
      </c>
      <c r="C215" t="s">
        <v>57</v>
      </c>
      <c r="D215" t="s">
        <v>18</v>
      </c>
      <c r="E215">
        <f>SUMIF(total_sind_original!$A$2:$A$550,A215, total_sind_original!$E$2:$E$550)</f>
        <v>7449</v>
      </c>
      <c r="F215">
        <f>SUMIF(ft_original!$A$2:$A$523, A215, ft_original!$E$2:$E$523)</f>
        <v>38708</v>
      </c>
      <c r="G215">
        <f t="shared" si="18"/>
        <v>0.19244083910302781</v>
      </c>
      <c r="H215">
        <f t="shared" si="19"/>
        <v>19.244083910302781</v>
      </c>
      <c r="I215">
        <f>SUMIF(nsind!$A$2:$A$523, A215, nsind!$E$2:$E$523)</f>
        <v>102</v>
      </c>
      <c r="J215">
        <f t="shared" si="16"/>
        <v>2.6351141882814924</v>
      </c>
    </row>
    <row r="216" spans="1:10" x14ac:dyDescent="0.25">
      <c r="A216" t="str">
        <f t="shared" si="17"/>
        <v>20075. Construcción</v>
      </c>
      <c r="B216" s="8">
        <v>2007</v>
      </c>
      <c r="C216" t="s">
        <v>58</v>
      </c>
      <c r="D216" t="s">
        <v>17</v>
      </c>
      <c r="E216">
        <f>SUMIF(total_sind_original!$A$2:$A$550,A216, total_sind_original!$E$2:$E$550)</f>
        <v>55163</v>
      </c>
      <c r="F216">
        <f>SUMIF(ft_original!$A$2:$A$523, A216, ft_original!$E$2:$E$523)</f>
        <v>517912</v>
      </c>
      <c r="G216">
        <f t="shared" si="18"/>
        <v>0.10651037241848035</v>
      </c>
      <c r="H216">
        <f t="shared" si="19"/>
        <v>10.651037241848035</v>
      </c>
      <c r="I216">
        <f>SUMIF(nsind!$A$2:$A$523, A216, nsind!$E$2:$E$523)</f>
        <v>357</v>
      </c>
      <c r="J216">
        <f t="shared" si="16"/>
        <v>0.68930629141630229</v>
      </c>
    </row>
    <row r="217" spans="1:10" x14ac:dyDescent="0.25">
      <c r="A217" t="str">
        <f t="shared" si="17"/>
        <v>20076. Comercio, hoteles y restaurantes</v>
      </c>
      <c r="B217" s="8">
        <v>2007</v>
      </c>
      <c r="C217" t="s">
        <v>59</v>
      </c>
      <c r="D217" t="s">
        <v>75</v>
      </c>
      <c r="E217">
        <f>SUMIF(total_sind_original!$A$2:$A$550,A217, total_sind_original!$E$2:$E$550)</f>
        <v>128808</v>
      </c>
      <c r="F217">
        <f>SUMIF(ft_original!$A$2:$A$523, A217, ft_original!$E$2:$E$523)</f>
        <v>1177526</v>
      </c>
      <c r="G217">
        <f t="shared" si="18"/>
        <v>0.10938866742645173</v>
      </c>
      <c r="H217">
        <f t="shared" si="19"/>
        <v>10.938866742645173</v>
      </c>
      <c r="I217">
        <f>SUMIF(nsind!$A$2:$A$523, A217, nsind!$E$2:$E$523)</f>
        <v>1574</v>
      </c>
      <c r="J217">
        <f t="shared" si="16"/>
        <v>1.3367008456713481</v>
      </c>
    </row>
    <row r="218" spans="1:10" x14ac:dyDescent="0.25">
      <c r="A218" t="str">
        <f t="shared" si="17"/>
        <v>20077. Transporte y comunicaciones</v>
      </c>
      <c r="B218" s="8">
        <v>2007</v>
      </c>
      <c r="C218" t="s">
        <v>9</v>
      </c>
      <c r="D218" t="s">
        <v>21</v>
      </c>
      <c r="E218">
        <f>SUMIF(total_sind_original!$A$2:$A$550,A218, total_sind_original!$E$2:$E$550)</f>
        <v>116287</v>
      </c>
      <c r="F218">
        <f>SUMIF(ft_original!$A$2:$A$523, A218, ft_original!$E$2:$E$523)</f>
        <v>509763</v>
      </c>
      <c r="G218">
        <f t="shared" si="18"/>
        <v>0.22811973407250036</v>
      </c>
      <c r="H218">
        <f t="shared" si="19"/>
        <v>22.811973407250036</v>
      </c>
      <c r="I218">
        <f>SUMIF(nsind!$A$2:$A$523, A218, nsind!$E$2:$E$523)</f>
        <v>1638</v>
      </c>
      <c r="J218">
        <f t="shared" si="16"/>
        <v>3.2132579257419627</v>
      </c>
    </row>
    <row r="219" spans="1:10" x14ac:dyDescent="0.25">
      <c r="A219" t="str">
        <f t="shared" si="17"/>
        <v>20078. Servicios financieros, inmobiliarios y empresariales</v>
      </c>
      <c r="B219" s="8">
        <v>2007</v>
      </c>
      <c r="C219" t="s">
        <v>62</v>
      </c>
      <c r="D219" t="s">
        <v>78</v>
      </c>
      <c r="E219">
        <f>SUMIF(total_sind_original!$A$2:$A$550,A219, total_sind_original!$E$2:$E$550)</f>
        <v>41332</v>
      </c>
      <c r="F219">
        <f>SUMIF(ft_original!$A$2:$A$523, A219, ft_original!$E$2:$E$523)</f>
        <v>571803</v>
      </c>
      <c r="G219">
        <f t="shared" si="18"/>
        <v>7.2283636147414412E-2</v>
      </c>
      <c r="H219">
        <f t="shared" si="19"/>
        <v>7.2283636147414416</v>
      </c>
      <c r="I219">
        <f>SUMIF(nsind!$A$2:$A$523, A219, nsind!$E$2:$E$523)</f>
        <v>458</v>
      </c>
      <c r="J219">
        <f t="shared" si="16"/>
        <v>0.80097516102573785</v>
      </c>
    </row>
    <row r="220" spans="1:10" x14ac:dyDescent="0.25">
      <c r="A220" t="str">
        <f t="shared" si="17"/>
        <v>20079. Servicios sociales, domésticos, profesionales y otros</v>
      </c>
      <c r="B220" s="8">
        <v>2007</v>
      </c>
      <c r="C220" t="s">
        <v>67</v>
      </c>
      <c r="D220" t="s">
        <v>79</v>
      </c>
      <c r="E220">
        <f>SUMIF(total_sind_original!$A$2:$A$550,A220, total_sind_original!$E$2:$E$550)</f>
        <v>151624</v>
      </c>
      <c r="F220">
        <f>SUMIF(ft_original!$A$2:$A$523, A220, ft_original!$E$2:$E$523)</f>
        <v>1157712</v>
      </c>
      <c r="G220">
        <f t="shared" si="18"/>
        <v>0.13096866923725417</v>
      </c>
      <c r="H220">
        <f t="shared" si="19"/>
        <v>13.096866923725416</v>
      </c>
      <c r="I220">
        <f>SUMIF(nsind!$A$2:$A$523, A220, nsind!$E$2:$E$523)</f>
        <v>1873</v>
      </c>
      <c r="J220">
        <f t="shared" si="16"/>
        <v>1.6178462346421216</v>
      </c>
    </row>
    <row r="221" spans="1:10" x14ac:dyDescent="0.25">
      <c r="A221" t="str">
        <f t="shared" si="17"/>
        <v>2007Total</v>
      </c>
      <c r="B221" s="8">
        <v>2007</v>
      </c>
      <c r="C221" t="s">
        <v>12</v>
      </c>
      <c r="D221" t="s">
        <v>12</v>
      </c>
      <c r="E221">
        <f>SUMIF(total_sind_original!$A$2:$A$550,A221, total_sind_original!$E$2:$E$550)</f>
        <v>724606</v>
      </c>
      <c r="F221">
        <f>SUMIF(ft_original!$A$2:$A$523, A221, ft_original!$E$2:$E$523)</f>
        <v>5622264</v>
      </c>
      <c r="G221">
        <f t="shared" si="18"/>
        <v>0.12888153242181441</v>
      </c>
      <c r="H221">
        <f t="shared" si="19"/>
        <v>12.88815324218144</v>
      </c>
      <c r="I221">
        <f>SUMIF(nsind!$A$2:$A$523, A221, nsind!$E$2:$E$523)</f>
        <v>9365</v>
      </c>
      <c r="J221">
        <f t="shared" si="16"/>
        <v>1.6656990849237958</v>
      </c>
    </row>
    <row r="222" spans="1:10" x14ac:dyDescent="0.25">
      <c r="A222" t="str">
        <f t="shared" si="17"/>
        <v>20081. Agricultura, ganadería, silvicultura y pesca</v>
      </c>
      <c r="B222" s="8">
        <v>2008</v>
      </c>
      <c r="C222" t="s">
        <v>31</v>
      </c>
      <c r="D222" t="s">
        <v>77</v>
      </c>
      <c r="E222">
        <f>SUMIF(total_sind_original!$A$2:$A$550,A222, total_sind_original!$E$2:$E$550)</f>
        <v>65541</v>
      </c>
      <c r="F222">
        <f>SUMIF(ft_original!$A$2:$A$523, A222, ft_original!$E$2:$E$523)</f>
        <v>740808</v>
      </c>
      <c r="G222">
        <f t="shared" si="18"/>
        <v>8.8472316713642404E-2</v>
      </c>
      <c r="H222">
        <f t="shared" si="19"/>
        <v>8.8472316713642396</v>
      </c>
      <c r="I222">
        <f>SUMIF(nsind!$A$2:$A$523, A222, nsind!$E$2:$E$523)</f>
        <v>1289</v>
      </c>
      <c r="J222">
        <f t="shared" si="16"/>
        <v>1.7399920087256078</v>
      </c>
    </row>
    <row r="223" spans="1:10" x14ac:dyDescent="0.25">
      <c r="A223" t="str">
        <f t="shared" si="17"/>
        <v>20082. Minería</v>
      </c>
      <c r="B223" s="8">
        <v>2008</v>
      </c>
      <c r="C223" t="s">
        <v>4</v>
      </c>
      <c r="D223" t="s">
        <v>15</v>
      </c>
      <c r="E223">
        <f>SUMIF(total_sind_original!$A$2:$A$550,A223, total_sind_original!$E$2:$E$550)</f>
        <v>39910</v>
      </c>
      <c r="F223">
        <f>SUMIF(ft_original!$A$2:$A$523, A223, ft_original!$E$2:$E$523)</f>
        <v>87970</v>
      </c>
      <c r="G223">
        <f t="shared" si="18"/>
        <v>0.45367739001932478</v>
      </c>
      <c r="H223">
        <f t="shared" si="19"/>
        <v>45.367739001932478</v>
      </c>
      <c r="I223">
        <f>SUMIF(nsind!$A$2:$A$523, A223, nsind!$E$2:$E$523)</f>
        <v>280</v>
      </c>
      <c r="J223">
        <f t="shared" si="16"/>
        <v>3.1829032624758442</v>
      </c>
    </row>
    <row r="224" spans="1:10" x14ac:dyDescent="0.25">
      <c r="A224" t="str">
        <f t="shared" si="17"/>
        <v>20083. Industrias manufactureras</v>
      </c>
      <c r="B224" s="8">
        <v>2008</v>
      </c>
      <c r="C224" t="s">
        <v>33</v>
      </c>
      <c r="D224" t="s">
        <v>16</v>
      </c>
      <c r="E224">
        <f>SUMIF(total_sind_original!$A$2:$A$550,A224, total_sind_original!$E$2:$E$550)</f>
        <v>118336</v>
      </c>
      <c r="F224">
        <f>SUMIF(ft_original!$A$2:$A$523, A224, ft_original!$E$2:$E$523)</f>
        <v>820417</v>
      </c>
      <c r="G224">
        <f t="shared" si="18"/>
        <v>0.14423884439254672</v>
      </c>
      <c r="H224">
        <f t="shared" si="19"/>
        <v>14.423884439254673</v>
      </c>
      <c r="I224">
        <f>SUMIF(nsind!$A$2:$A$523, A224, nsind!$E$2:$E$523)</f>
        <v>1641</v>
      </c>
      <c r="J224">
        <f t="shared" si="16"/>
        <v>2.0002023361290662</v>
      </c>
    </row>
    <row r="225" spans="1:10" x14ac:dyDescent="0.25">
      <c r="A225" t="str">
        <f t="shared" si="17"/>
        <v>20084. Suministro de electricidad, gas y agua</v>
      </c>
      <c r="B225" s="8">
        <v>2008</v>
      </c>
      <c r="C225" t="s">
        <v>57</v>
      </c>
      <c r="D225" t="s">
        <v>18</v>
      </c>
      <c r="E225">
        <f>SUMIF(total_sind_original!$A$2:$A$550,A225, total_sind_original!$E$2:$E$550)</f>
        <v>9342</v>
      </c>
      <c r="F225">
        <f>SUMIF(ft_original!$A$2:$A$523, A225, ft_original!$E$2:$E$523)</f>
        <v>36811</v>
      </c>
      <c r="G225">
        <f t="shared" si="18"/>
        <v>0.25378283665208767</v>
      </c>
      <c r="H225">
        <f t="shared" si="19"/>
        <v>25.378283665208766</v>
      </c>
      <c r="I225">
        <f>SUMIF(nsind!$A$2:$A$523, A225, nsind!$E$2:$E$523)</f>
        <v>117</v>
      </c>
      <c r="J225">
        <f t="shared" si="16"/>
        <v>3.1783977615386707</v>
      </c>
    </row>
    <row r="226" spans="1:10" x14ac:dyDescent="0.25">
      <c r="A226" t="str">
        <f t="shared" si="17"/>
        <v>20085. Construcción</v>
      </c>
      <c r="B226" s="8">
        <v>2008</v>
      </c>
      <c r="C226" t="s">
        <v>58</v>
      </c>
      <c r="D226" t="s">
        <v>17</v>
      </c>
      <c r="E226">
        <f>SUMIF(total_sind_original!$A$2:$A$550,A226, total_sind_original!$E$2:$E$550)</f>
        <v>75676</v>
      </c>
      <c r="F226">
        <f>SUMIF(ft_original!$A$2:$A$523, A226, ft_original!$E$2:$E$523)</f>
        <v>560648</v>
      </c>
      <c r="G226">
        <f t="shared" si="18"/>
        <v>0.13497952369401123</v>
      </c>
      <c r="H226">
        <f t="shared" si="19"/>
        <v>13.497952369401123</v>
      </c>
      <c r="I226">
        <f>SUMIF(nsind!$A$2:$A$523, A226, nsind!$E$2:$E$523)</f>
        <v>408</v>
      </c>
      <c r="J226">
        <f t="shared" si="16"/>
        <v>0.7277293417616757</v>
      </c>
    </row>
    <row r="227" spans="1:10" x14ac:dyDescent="0.25">
      <c r="A227" t="str">
        <f t="shared" si="17"/>
        <v>20086. Comercio, hoteles y restaurantes</v>
      </c>
      <c r="B227" s="8">
        <v>2008</v>
      </c>
      <c r="C227" t="s">
        <v>59</v>
      </c>
      <c r="D227" t="s">
        <v>75</v>
      </c>
      <c r="E227">
        <f>SUMIF(total_sind_original!$A$2:$A$550,A227, total_sind_original!$E$2:$E$550)</f>
        <v>156615</v>
      </c>
      <c r="F227">
        <f>SUMIF(ft_original!$A$2:$A$523, A227, ft_original!$E$2:$E$523)</f>
        <v>1209224</v>
      </c>
      <c r="G227">
        <f t="shared" si="18"/>
        <v>0.12951694640529796</v>
      </c>
      <c r="H227">
        <f t="shared" si="19"/>
        <v>12.951694640529796</v>
      </c>
      <c r="I227">
        <f>SUMIF(nsind!$A$2:$A$523, A227, nsind!$E$2:$E$523)</f>
        <v>1612</v>
      </c>
      <c r="J227">
        <f t="shared" si="16"/>
        <v>1.3330863429769837</v>
      </c>
    </row>
    <row r="228" spans="1:10" x14ac:dyDescent="0.25">
      <c r="A228" t="str">
        <f t="shared" si="17"/>
        <v>20087. Transporte y comunicaciones</v>
      </c>
      <c r="B228" s="8">
        <v>2008</v>
      </c>
      <c r="C228" t="s">
        <v>9</v>
      </c>
      <c r="D228" t="s">
        <v>21</v>
      </c>
      <c r="E228">
        <f>SUMIF(total_sind_original!$A$2:$A$550,A228, total_sind_original!$E$2:$E$550)</f>
        <v>131982</v>
      </c>
      <c r="F228">
        <f>SUMIF(ft_original!$A$2:$A$523, A228, ft_original!$E$2:$E$523)</f>
        <v>531792</v>
      </c>
      <c r="G228">
        <f t="shared" si="18"/>
        <v>0.24818350031591299</v>
      </c>
      <c r="H228">
        <f t="shared" si="19"/>
        <v>24.818350031591301</v>
      </c>
      <c r="I228">
        <f>SUMIF(nsind!$A$2:$A$523, A228, nsind!$E$2:$E$523)</f>
        <v>1674</v>
      </c>
      <c r="J228">
        <f t="shared" si="16"/>
        <v>3.1478472786352558</v>
      </c>
    </row>
    <row r="229" spans="1:10" x14ac:dyDescent="0.25">
      <c r="A229" t="str">
        <f t="shared" si="17"/>
        <v>20088. Servicios financieros, inmobiliarios y empresariales</v>
      </c>
      <c r="B229" s="8">
        <v>2008</v>
      </c>
      <c r="C229" t="s">
        <v>62</v>
      </c>
      <c r="D229" t="s">
        <v>78</v>
      </c>
      <c r="E229">
        <f>SUMIF(total_sind_original!$A$2:$A$550,A229, total_sind_original!$E$2:$E$550)</f>
        <v>59208</v>
      </c>
      <c r="F229">
        <f>SUMIF(ft_original!$A$2:$A$523, A229, ft_original!$E$2:$E$523)</f>
        <v>587514</v>
      </c>
      <c r="G229">
        <f t="shared" si="18"/>
        <v>0.10077717296949519</v>
      </c>
      <c r="H229">
        <f t="shared" si="19"/>
        <v>10.077717296949519</v>
      </c>
      <c r="I229">
        <f>SUMIF(nsind!$A$2:$A$523, A229, nsind!$E$2:$E$523)</f>
        <v>597</v>
      </c>
      <c r="J229">
        <f t="shared" si="16"/>
        <v>1.016145998223021</v>
      </c>
    </row>
    <row r="230" spans="1:10" x14ac:dyDescent="0.25">
      <c r="A230" t="str">
        <f t="shared" si="17"/>
        <v>20089. Servicios sociales, domésticos, profesionales y otros</v>
      </c>
      <c r="B230" s="8">
        <v>2008</v>
      </c>
      <c r="C230" t="s">
        <v>67</v>
      </c>
      <c r="D230" t="s">
        <v>79</v>
      </c>
      <c r="E230">
        <f>SUMIF(total_sind_original!$A$2:$A$550,A230, total_sind_original!$E$2:$E$550)</f>
        <v>144641</v>
      </c>
      <c r="F230">
        <f>SUMIF(ft_original!$A$2:$A$523, A230, ft_original!$E$2:$E$523)</f>
        <v>1207597</v>
      </c>
      <c r="G230">
        <f t="shared" si="18"/>
        <v>0.11977588549822499</v>
      </c>
      <c r="H230">
        <f t="shared" si="19"/>
        <v>11.977588549822499</v>
      </c>
      <c r="I230">
        <f>SUMIF(nsind!$A$2:$A$523, A230, nsind!$E$2:$E$523)</f>
        <v>1722</v>
      </c>
      <c r="J230">
        <f t="shared" si="16"/>
        <v>1.4259724063574188</v>
      </c>
    </row>
    <row r="231" spans="1:10" x14ac:dyDescent="0.25">
      <c r="A231" t="str">
        <f t="shared" si="17"/>
        <v>2008Total</v>
      </c>
      <c r="B231" s="8">
        <v>2008</v>
      </c>
      <c r="C231" t="s">
        <v>12</v>
      </c>
      <c r="D231" t="s">
        <v>12</v>
      </c>
      <c r="E231">
        <f>SUMIF(total_sind_original!$A$2:$A$550,A231, total_sind_original!$E$2:$E$550)</f>
        <v>801251</v>
      </c>
      <c r="F231">
        <f>SUMIF(ft_original!$A$2:$A$523, A231, ft_original!$E$2:$E$523)</f>
        <v>5782781</v>
      </c>
      <c r="G231">
        <f t="shared" si="18"/>
        <v>0.13855807439361789</v>
      </c>
      <c r="H231">
        <f t="shared" si="19"/>
        <v>13.85580743936179</v>
      </c>
      <c r="I231">
        <f>SUMIF(nsind!$A$2:$A$523, A231, nsind!$E$2:$E$523)</f>
        <v>9340</v>
      </c>
      <c r="J231">
        <f t="shared" si="16"/>
        <v>1.6151398436150357</v>
      </c>
    </row>
    <row r="232" spans="1:10" x14ac:dyDescent="0.25">
      <c r="A232" t="str">
        <f t="shared" si="17"/>
        <v>20091. Agricultura, ganadería, silvicultura y pesca</v>
      </c>
      <c r="B232" s="8">
        <v>2009</v>
      </c>
      <c r="C232" t="s">
        <v>31</v>
      </c>
      <c r="D232" t="s">
        <v>77</v>
      </c>
      <c r="E232">
        <f>SUMIF(total_sind_original!$A$2:$A$550,A232, total_sind_original!$E$2:$E$550)</f>
        <v>69252</v>
      </c>
      <c r="F232">
        <f>SUMIF(ft_original!$A$2:$A$523, A232, ft_original!$E$2:$E$523)</f>
        <v>720505</v>
      </c>
      <c r="G232">
        <f t="shared" si="18"/>
        <v>9.6115918695914668E-2</v>
      </c>
      <c r="H232">
        <f t="shared" si="19"/>
        <v>9.6115918695914662</v>
      </c>
      <c r="I232">
        <f>SUMIF(nsind!$A$2:$A$523, A232, nsind!$E$2:$E$523)</f>
        <v>1341</v>
      </c>
      <c r="J232">
        <f t="shared" si="16"/>
        <v>1.8611945788023678</v>
      </c>
    </row>
    <row r="233" spans="1:10" x14ac:dyDescent="0.25">
      <c r="A233" t="str">
        <f t="shared" si="17"/>
        <v>20092. Minería</v>
      </c>
      <c r="B233" s="8">
        <v>2009</v>
      </c>
      <c r="C233" t="s">
        <v>4</v>
      </c>
      <c r="D233" t="s">
        <v>15</v>
      </c>
      <c r="E233">
        <f>SUMIF(total_sind_original!$A$2:$A$550,A233, total_sind_original!$E$2:$E$550)</f>
        <v>43382</v>
      </c>
      <c r="F233">
        <f>SUMIF(ft_original!$A$2:$A$523, A233, ft_original!$E$2:$E$523)</f>
        <v>92452</v>
      </c>
      <c r="G233">
        <f t="shared" si="18"/>
        <v>0.46923809111755288</v>
      </c>
      <c r="H233">
        <f t="shared" si="19"/>
        <v>46.92380911175529</v>
      </c>
      <c r="I233">
        <f>SUMIF(nsind!$A$2:$A$523, A233, nsind!$E$2:$E$523)</f>
        <v>283</v>
      </c>
      <c r="J233">
        <f t="shared" si="16"/>
        <v>3.0610478951239561</v>
      </c>
    </row>
    <row r="234" spans="1:10" x14ac:dyDescent="0.25">
      <c r="A234" t="str">
        <f t="shared" si="17"/>
        <v>20093. Industrias manufactureras</v>
      </c>
      <c r="B234" s="8">
        <v>2009</v>
      </c>
      <c r="C234" t="s">
        <v>33</v>
      </c>
      <c r="D234" t="s">
        <v>16</v>
      </c>
      <c r="E234">
        <f>SUMIF(total_sind_original!$A$2:$A$550,A234, total_sind_original!$E$2:$E$550)</f>
        <v>125189</v>
      </c>
      <c r="F234">
        <f>SUMIF(ft_original!$A$2:$A$523, A234, ft_original!$E$2:$E$523)</f>
        <v>801699</v>
      </c>
      <c r="G234">
        <f t="shared" si="18"/>
        <v>0.15615461663292582</v>
      </c>
      <c r="H234">
        <f t="shared" si="19"/>
        <v>15.615461663292582</v>
      </c>
      <c r="I234">
        <f>SUMIF(nsind!$A$2:$A$523, A234, nsind!$E$2:$E$523)</f>
        <v>1857</v>
      </c>
      <c r="J234">
        <f t="shared" si="16"/>
        <v>2.3163306926913969</v>
      </c>
    </row>
    <row r="235" spans="1:10" x14ac:dyDescent="0.25">
      <c r="A235" t="str">
        <f t="shared" si="17"/>
        <v>20094. Suministro de electricidad, gas y agua</v>
      </c>
      <c r="B235" s="8">
        <v>2009</v>
      </c>
      <c r="C235" t="s">
        <v>57</v>
      </c>
      <c r="D235" t="s">
        <v>18</v>
      </c>
      <c r="E235">
        <f>SUMIF(total_sind_original!$A$2:$A$550,A235, total_sind_original!$E$2:$E$550)</f>
        <v>9650</v>
      </c>
      <c r="F235">
        <f>SUMIF(ft_original!$A$2:$A$523, A235, ft_original!$E$2:$E$523)</f>
        <v>31414</v>
      </c>
      <c r="G235">
        <f t="shared" si="18"/>
        <v>0.30718787801617115</v>
      </c>
      <c r="H235">
        <f t="shared" si="19"/>
        <v>30.718787801617115</v>
      </c>
      <c r="I235">
        <f>SUMIF(nsind!$A$2:$A$523, A235, nsind!$E$2:$E$523)</f>
        <v>111</v>
      </c>
      <c r="J235">
        <f t="shared" si="16"/>
        <v>3.5334564207041446</v>
      </c>
    </row>
    <row r="236" spans="1:10" x14ac:dyDescent="0.25">
      <c r="A236" t="str">
        <f t="shared" si="17"/>
        <v>20095. Construcción</v>
      </c>
      <c r="B236" s="8">
        <v>2009</v>
      </c>
      <c r="C236" t="s">
        <v>58</v>
      </c>
      <c r="D236" t="s">
        <v>17</v>
      </c>
      <c r="E236">
        <f>SUMIF(total_sind_original!$A$2:$A$550,A236, total_sind_original!$E$2:$E$550)</f>
        <v>71210</v>
      </c>
      <c r="F236">
        <f>SUMIF(ft_original!$A$2:$A$523, A236, ft_original!$E$2:$E$523)</f>
        <v>534760</v>
      </c>
      <c r="G236">
        <f t="shared" si="18"/>
        <v>0.13316254020495175</v>
      </c>
      <c r="H236">
        <f t="shared" si="19"/>
        <v>13.316254020495174</v>
      </c>
      <c r="I236">
        <f>SUMIF(nsind!$A$2:$A$523, A236, nsind!$E$2:$E$523)</f>
        <v>372</v>
      </c>
      <c r="J236">
        <f t="shared" si="16"/>
        <v>0.69563916523300173</v>
      </c>
    </row>
    <row r="237" spans="1:10" x14ac:dyDescent="0.25">
      <c r="A237" t="str">
        <f t="shared" si="17"/>
        <v>20096. Comercio, hoteles y restaurantes</v>
      </c>
      <c r="B237" s="8">
        <v>2009</v>
      </c>
      <c r="C237" t="s">
        <v>59</v>
      </c>
      <c r="D237" t="s">
        <v>75</v>
      </c>
      <c r="E237">
        <f>SUMIF(total_sind_original!$A$2:$A$550,A237, total_sind_original!$E$2:$E$550)</f>
        <v>169434</v>
      </c>
      <c r="F237">
        <f>SUMIF(ft_original!$A$2:$A$523, A237, ft_original!$E$2:$E$523)</f>
        <v>1242408</v>
      </c>
      <c r="G237">
        <f t="shared" si="18"/>
        <v>0.13637549017713987</v>
      </c>
      <c r="H237">
        <f t="shared" si="19"/>
        <v>13.637549017713987</v>
      </c>
      <c r="I237">
        <f>SUMIF(nsind!$A$2:$A$523, A237, nsind!$E$2:$E$523)</f>
        <v>1711</v>
      </c>
      <c r="J237">
        <f t="shared" si="16"/>
        <v>1.3771643453680273</v>
      </c>
    </row>
    <row r="238" spans="1:10" x14ac:dyDescent="0.25">
      <c r="A238" t="str">
        <f t="shared" si="17"/>
        <v>20097. Transporte y comunicaciones</v>
      </c>
      <c r="B238" s="8">
        <v>2009</v>
      </c>
      <c r="C238" t="s">
        <v>9</v>
      </c>
      <c r="D238" t="s">
        <v>21</v>
      </c>
      <c r="E238">
        <f>SUMIF(total_sind_original!$A$2:$A$550,A238, total_sind_original!$E$2:$E$550)</f>
        <v>135655</v>
      </c>
      <c r="F238">
        <f>SUMIF(ft_original!$A$2:$A$523, A238, ft_original!$E$2:$E$523)</f>
        <v>512675</v>
      </c>
      <c r="G238">
        <f t="shared" si="18"/>
        <v>0.26460233091139612</v>
      </c>
      <c r="H238">
        <f t="shared" si="19"/>
        <v>26.460233091139614</v>
      </c>
      <c r="I238">
        <f>SUMIF(nsind!$A$2:$A$523, A238, nsind!$E$2:$E$523)</f>
        <v>1714</v>
      </c>
      <c r="J238">
        <f t="shared" si="16"/>
        <v>3.3432486468035307</v>
      </c>
    </row>
    <row r="239" spans="1:10" x14ac:dyDescent="0.25">
      <c r="A239" t="str">
        <f t="shared" si="17"/>
        <v>20098. Servicios financieros, inmobiliarios y empresariales</v>
      </c>
      <c r="B239" s="8">
        <v>2009</v>
      </c>
      <c r="C239" t="s">
        <v>62</v>
      </c>
      <c r="D239" t="s">
        <v>78</v>
      </c>
      <c r="E239">
        <f>SUMIF(total_sind_original!$A$2:$A$550,A239, total_sind_original!$E$2:$E$550)</f>
        <v>60419</v>
      </c>
      <c r="F239">
        <f>SUMIF(ft_original!$A$2:$A$523, A239, ft_original!$E$2:$E$523)</f>
        <v>599174</v>
      </c>
      <c r="G239">
        <f t="shared" si="18"/>
        <v>0.10083715247991401</v>
      </c>
      <c r="H239">
        <f t="shared" si="19"/>
        <v>10.083715247991401</v>
      </c>
      <c r="I239">
        <f>SUMIF(nsind!$A$2:$A$523, A239, nsind!$E$2:$E$523)</f>
        <v>522</v>
      </c>
      <c r="J239">
        <f t="shared" si="16"/>
        <v>0.87119935110669022</v>
      </c>
    </row>
    <row r="240" spans="1:10" x14ac:dyDescent="0.25">
      <c r="A240" t="str">
        <f t="shared" si="17"/>
        <v>20099. Servicios sociales, domésticos, profesionales y otros</v>
      </c>
      <c r="B240" s="8">
        <v>2009</v>
      </c>
      <c r="C240" t="s">
        <v>67</v>
      </c>
      <c r="D240" t="s">
        <v>79</v>
      </c>
      <c r="E240">
        <f>SUMIF(total_sind_original!$A$2:$A$550,A240, total_sind_original!$E$2:$E$550)</f>
        <v>152864</v>
      </c>
      <c r="F240">
        <f>SUMIF(ft_original!$A$2:$A$523, A240, ft_original!$E$2:$E$523)</f>
        <v>1212065</v>
      </c>
      <c r="G240">
        <f t="shared" si="18"/>
        <v>0.12611864875233589</v>
      </c>
      <c r="H240">
        <f t="shared" si="19"/>
        <v>12.611864875233589</v>
      </c>
      <c r="I240">
        <f>SUMIF(nsind!$A$2:$A$523, A240, nsind!$E$2:$E$523)</f>
        <v>1865</v>
      </c>
      <c r="J240">
        <f t="shared" si="16"/>
        <v>1.5386963570435579</v>
      </c>
    </row>
    <row r="241" spans="1:22" x14ac:dyDescent="0.25">
      <c r="A241" t="str">
        <f t="shared" si="17"/>
        <v>2009Total</v>
      </c>
      <c r="B241" s="8">
        <v>2009</v>
      </c>
      <c r="C241" t="s">
        <v>12</v>
      </c>
      <c r="D241" t="s">
        <v>12</v>
      </c>
      <c r="E241">
        <f>SUMIF(total_sind_original!$A$2:$A$550,A241, total_sind_original!$E$2:$E$550)</f>
        <v>837055</v>
      </c>
      <c r="F241">
        <f>SUMIF(ft_original!$A$2:$A$523, A241, ft_original!$E$2:$E$523)</f>
        <v>5747063</v>
      </c>
      <c r="G241">
        <f t="shared" si="18"/>
        <v>0.14564917767562319</v>
      </c>
      <c r="H241">
        <f t="shared" si="19"/>
        <v>14.564917767562319</v>
      </c>
      <c r="I241">
        <f>SUMIF(nsind!$A$2:$A$523, A241, nsind!$E$2:$E$523)</f>
        <v>9776</v>
      </c>
      <c r="J241">
        <f t="shared" si="16"/>
        <v>1.7010427761101627</v>
      </c>
    </row>
    <row r="242" spans="1:22" x14ac:dyDescent="0.25">
      <c r="A242" t="str">
        <f t="shared" si="17"/>
        <v>20101. Agricultura, ganadería, silvicultura y pesca</v>
      </c>
      <c r="B242" s="8">
        <v>2010</v>
      </c>
      <c r="C242" t="s">
        <v>31</v>
      </c>
      <c r="D242" t="s">
        <v>77</v>
      </c>
      <c r="E242">
        <f>SUMIF(total_sind_original!$A$2:$A$550,A242, total_sind_original!$E$2:$E$550)</f>
        <v>69713</v>
      </c>
      <c r="F242">
        <f>SUMIF(ft_original!$A$2:$A$523, A242, ft_original!$E$2:$E$523)</f>
        <v>729163</v>
      </c>
      <c r="G242">
        <f t="shared" si="18"/>
        <v>9.5606880766028995E-2</v>
      </c>
      <c r="H242">
        <f t="shared" si="19"/>
        <v>9.560688076602899</v>
      </c>
      <c r="I242">
        <f>SUMIF(nsind!$A$2:$A$523, A242, nsind!$E$2:$E$523)</f>
        <v>1354</v>
      </c>
      <c r="J242">
        <f t="shared" si="16"/>
        <v>1.8569236233873634</v>
      </c>
    </row>
    <row r="243" spans="1:22" x14ac:dyDescent="0.25">
      <c r="A243" t="str">
        <f t="shared" si="17"/>
        <v>20102. Minería</v>
      </c>
      <c r="B243" s="8">
        <v>2010</v>
      </c>
      <c r="C243" t="s">
        <v>4</v>
      </c>
      <c r="D243" t="s">
        <v>15</v>
      </c>
      <c r="E243">
        <f>SUMIF(total_sind_original!$A$2:$A$550,A243, total_sind_original!$E$2:$E$550)</f>
        <v>44236</v>
      </c>
      <c r="F243">
        <f>SUMIF(ft_original!$A$2:$A$523, A243, ft_original!$E$2:$E$523)</f>
        <v>203241</v>
      </c>
      <c r="G243">
        <f t="shared" si="18"/>
        <v>0.21765293420126844</v>
      </c>
      <c r="H243">
        <f t="shared" si="19"/>
        <v>21.765293420126845</v>
      </c>
      <c r="I243">
        <f>SUMIF(nsind!$A$2:$A$523, A243, nsind!$E$2:$E$523)</f>
        <v>281</v>
      </c>
      <c r="J243">
        <f t="shared" si="16"/>
        <v>1.382595047259165</v>
      </c>
    </row>
    <row r="244" spans="1:22" x14ac:dyDescent="0.25">
      <c r="A244" t="str">
        <f t="shared" si="17"/>
        <v>20103. Industrias manufactureras</v>
      </c>
      <c r="B244" s="8">
        <v>2010</v>
      </c>
      <c r="C244" t="s">
        <v>33</v>
      </c>
      <c r="D244" t="s">
        <v>16</v>
      </c>
      <c r="E244">
        <f>SUMIF(total_sind_original!$A$2:$A$550,A244, total_sind_original!$E$2:$E$550)</f>
        <v>114515</v>
      </c>
      <c r="F244">
        <f>SUMIF(ft_original!$A$2:$A$523, A244, ft_original!$E$2:$E$523)</f>
        <v>810473</v>
      </c>
      <c r="G244">
        <f t="shared" si="18"/>
        <v>0.14129403447122854</v>
      </c>
      <c r="H244">
        <f t="shared" si="19"/>
        <v>14.129403447122854</v>
      </c>
      <c r="I244">
        <f>SUMIF(nsind!$A$2:$A$523, A244, nsind!$E$2:$E$523)</f>
        <v>1547</v>
      </c>
      <c r="J244">
        <f t="shared" si="16"/>
        <v>1.9087619205081479</v>
      </c>
    </row>
    <row r="245" spans="1:22" x14ac:dyDescent="0.25">
      <c r="A245" t="str">
        <f t="shared" si="17"/>
        <v>20104. Suministro de electricidad, gas y agua</v>
      </c>
      <c r="B245" s="8">
        <v>2010</v>
      </c>
      <c r="C245" t="s">
        <v>57</v>
      </c>
      <c r="D245" t="s">
        <v>18</v>
      </c>
      <c r="E245">
        <f>SUMIF(total_sind_original!$A$2:$A$550,A245, total_sind_original!$E$2:$E$550)</f>
        <v>10445</v>
      </c>
      <c r="F245">
        <f>SUMIF(ft_original!$A$2:$A$523, A245, ft_original!$E$2:$E$523)</f>
        <v>64705</v>
      </c>
      <c r="G245">
        <f t="shared" si="18"/>
        <v>0.16142492852175258</v>
      </c>
      <c r="H245">
        <f t="shared" si="19"/>
        <v>16.142492852175259</v>
      </c>
      <c r="I245">
        <f>SUMIF(nsind!$A$2:$A$523, A245, nsind!$E$2:$E$523)</f>
        <v>124</v>
      </c>
      <c r="J245">
        <f t="shared" si="16"/>
        <v>1.9163897689513949</v>
      </c>
    </row>
    <row r="246" spans="1:22" x14ac:dyDescent="0.25">
      <c r="A246" t="str">
        <f t="shared" si="17"/>
        <v>20105. Construcción</v>
      </c>
      <c r="B246" s="8">
        <v>2010</v>
      </c>
      <c r="C246" t="s">
        <v>58</v>
      </c>
      <c r="D246" t="s">
        <v>17</v>
      </c>
      <c r="E246">
        <f>SUMIF(total_sind_original!$A$2:$A$550,A246, total_sind_original!$E$2:$E$550)</f>
        <v>66685</v>
      </c>
      <c r="F246">
        <f>SUMIF(ft_original!$A$2:$A$523, A246, ft_original!$E$2:$E$523)</f>
        <v>558735</v>
      </c>
      <c r="G246">
        <f t="shared" si="18"/>
        <v>0.11934996017790186</v>
      </c>
      <c r="H246">
        <f t="shared" si="19"/>
        <v>11.934996017790187</v>
      </c>
      <c r="I246">
        <f>SUMIF(nsind!$A$2:$A$523, A246, nsind!$E$2:$E$523)</f>
        <v>396</v>
      </c>
      <c r="J246">
        <f t="shared" si="16"/>
        <v>0.70874385889554081</v>
      </c>
    </row>
    <row r="247" spans="1:22" x14ac:dyDescent="0.25">
      <c r="A247" t="str">
        <f t="shared" si="17"/>
        <v>20106. Comercio, hoteles y restaurantes</v>
      </c>
      <c r="B247" s="8">
        <v>2010</v>
      </c>
      <c r="C247" t="s">
        <v>59</v>
      </c>
      <c r="D247" t="s">
        <v>75</v>
      </c>
      <c r="E247">
        <f>SUMIF(total_sind_original!$A$2:$A$550,A247, total_sind_original!$E$2:$E$550)</f>
        <v>191577</v>
      </c>
      <c r="F247">
        <f>SUMIF(ft_original!$A$2:$A$523, A247, ft_original!$E$2:$E$523)</f>
        <v>1660728</v>
      </c>
      <c r="G247">
        <f t="shared" si="18"/>
        <v>0.11535724092084917</v>
      </c>
      <c r="H247">
        <f t="shared" si="19"/>
        <v>11.535724092084918</v>
      </c>
      <c r="I247">
        <f>SUMIF(nsind!$A$2:$A$523, A247, nsind!$E$2:$E$523)</f>
        <v>1850</v>
      </c>
      <c r="J247">
        <f t="shared" si="16"/>
        <v>1.1139692953933455</v>
      </c>
    </row>
    <row r="248" spans="1:22" x14ac:dyDescent="0.25">
      <c r="A248" t="str">
        <f t="shared" si="17"/>
        <v>20107. Transporte y comunicaciones</v>
      </c>
      <c r="B248" s="8">
        <v>2010</v>
      </c>
      <c r="C248" t="s">
        <v>9</v>
      </c>
      <c r="D248" t="s">
        <v>21</v>
      </c>
      <c r="E248">
        <f>SUMIF(total_sind_original!$A$2:$A$550,A248, total_sind_original!$E$2:$E$550)</f>
        <v>136391</v>
      </c>
      <c r="F248">
        <f>SUMIF(ft_original!$A$2:$A$523, A248, ft_original!$E$2:$E$523)</f>
        <v>514893</v>
      </c>
      <c r="G248">
        <f t="shared" si="18"/>
        <v>0.26489192900272485</v>
      </c>
      <c r="H248">
        <f t="shared" si="19"/>
        <v>26.489192900272485</v>
      </c>
      <c r="I248">
        <f>SUMIF(nsind!$A$2:$A$523, A248, nsind!$E$2:$E$523)</f>
        <v>1845</v>
      </c>
      <c r="J248">
        <f t="shared" si="16"/>
        <v>3.5832687568096668</v>
      </c>
    </row>
    <row r="249" spans="1:22" x14ac:dyDescent="0.25">
      <c r="A249" t="str">
        <f t="shared" si="17"/>
        <v>20108. Servicios financieros, inmobiliarios y empresariales</v>
      </c>
      <c r="B249" s="8">
        <v>2010</v>
      </c>
      <c r="C249" t="s">
        <v>62</v>
      </c>
      <c r="D249" t="s">
        <v>78</v>
      </c>
      <c r="E249">
        <f>SUMIF(total_sind_original!$A$2:$A$550,A249, total_sind_original!$E$2:$E$550)</f>
        <v>37225</v>
      </c>
      <c r="F249">
        <f>SUMIF(ft_original!$A$2:$A$523, A249, ft_original!$E$2:$E$523)</f>
        <v>556744</v>
      </c>
      <c r="G249">
        <f t="shared" si="18"/>
        <v>6.6861968876180081E-2</v>
      </c>
      <c r="H249">
        <f t="shared" si="19"/>
        <v>6.6861968876180082</v>
      </c>
      <c r="I249">
        <f>SUMIF(nsind!$A$2:$A$523, A249, nsind!$E$2:$E$523)</f>
        <v>202</v>
      </c>
      <c r="J249">
        <f t="shared" si="16"/>
        <v>0.36282384722601407</v>
      </c>
    </row>
    <row r="250" spans="1:22" x14ac:dyDescent="0.25">
      <c r="A250" t="str">
        <f t="shared" si="17"/>
        <v>20109. Servicios sociales, domésticos, profesionales y otros</v>
      </c>
      <c r="B250" s="8">
        <v>2010</v>
      </c>
      <c r="C250" t="s">
        <v>67</v>
      </c>
      <c r="D250" t="s">
        <v>79</v>
      </c>
      <c r="E250">
        <f>SUMIF(total_sind_original!$A$2:$A$550,A250, total_sind_original!$E$2:$E$550)</f>
        <v>187786</v>
      </c>
      <c r="F250">
        <f>SUMIF(ft_original!$A$2:$A$523, A250, ft_original!$E$2:$E$523)</f>
        <v>1252780</v>
      </c>
      <c r="G250">
        <f t="shared" si="18"/>
        <v>0.14989543255799104</v>
      </c>
      <c r="H250">
        <f t="shared" si="19"/>
        <v>14.989543255799104</v>
      </c>
      <c r="I250">
        <f>SUMIF(nsind!$A$2:$A$523, A250, nsind!$E$2:$E$523)</f>
        <v>2272</v>
      </c>
      <c r="J250">
        <f t="shared" si="16"/>
        <v>1.8135666278197289</v>
      </c>
    </row>
    <row r="251" spans="1:22" x14ac:dyDescent="0.25">
      <c r="A251" t="str">
        <f t="shared" si="17"/>
        <v>2010Total</v>
      </c>
      <c r="B251" s="8">
        <v>2010</v>
      </c>
      <c r="C251" t="s">
        <v>12</v>
      </c>
      <c r="D251" t="s">
        <v>12</v>
      </c>
      <c r="E251">
        <f>SUMIF(total_sind_original!$A$2:$A$550,A251, total_sind_original!$E$2:$E$550)</f>
        <v>858571</v>
      </c>
      <c r="F251">
        <f>SUMIF(ft_original!$A$2:$A$523, A251, ft_original!$E$2:$E$523)</f>
        <v>6351462</v>
      </c>
      <c r="G251">
        <f t="shared" si="18"/>
        <v>0.13517690887546835</v>
      </c>
      <c r="H251">
        <f t="shared" si="19"/>
        <v>13.517690887546834</v>
      </c>
      <c r="I251">
        <f>SUMIF(nsind!$A$2:$A$523, A251, nsind!$E$2:$E$523)</f>
        <v>9871</v>
      </c>
      <c r="J251">
        <f t="shared" si="16"/>
        <v>1.5541303718734363</v>
      </c>
      <c r="Q251" t="s">
        <v>53</v>
      </c>
      <c r="R251" t="s">
        <v>66</v>
      </c>
      <c r="S251" t="s">
        <v>54</v>
      </c>
      <c r="T251" t="s">
        <v>63</v>
      </c>
      <c r="U251" t="s">
        <v>55</v>
      </c>
      <c r="V251" t="s">
        <v>63</v>
      </c>
    </row>
    <row r="252" spans="1:22" x14ac:dyDescent="0.25">
      <c r="A252" t="str">
        <f t="shared" si="17"/>
        <v>20111. Agricultura, ganadería, silvicultura y pesca</v>
      </c>
      <c r="B252" s="8">
        <v>2011</v>
      </c>
      <c r="C252" t="s">
        <v>31</v>
      </c>
      <c r="D252" t="s">
        <v>77</v>
      </c>
      <c r="E252">
        <f>SUMIF(total_sind_original!$A$2:$A$550,A252, total_sind_original!$E$2:$E$550)</f>
        <v>64470</v>
      </c>
      <c r="F252">
        <f>SUMIF(ft_original!$A$2:$A$523, A252, ft_original!$E$2:$E$523)</f>
        <v>704530</v>
      </c>
      <c r="G252">
        <f t="shared" si="18"/>
        <v>9.1507813719784822E-2</v>
      </c>
      <c r="H252">
        <f t="shared" si="19"/>
        <v>9.1507813719784821</v>
      </c>
      <c r="I252">
        <f>SUMIF(nsind!$A$2:$A$523, A252, nsind!$E$2:$E$523)</f>
        <v>1326</v>
      </c>
      <c r="J252">
        <f t="shared" si="16"/>
        <v>1.8821058010304743</v>
      </c>
      <c r="Q252" t="s">
        <v>3</v>
      </c>
      <c r="R252" s="2" t="s">
        <v>31</v>
      </c>
      <c r="S252" t="s">
        <v>13</v>
      </c>
      <c r="T252" s="2" t="s">
        <v>31</v>
      </c>
      <c r="U252" t="s">
        <v>31</v>
      </c>
      <c r="V252" s="2" t="s">
        <v>31</v>
      </c>
    </row>
    <row r="253" spans="1:22" x14ac:dyDescent="0.25">
      <c r="A253" t="str">
        <f t="shared" si="17"/>
        <v>20112. Minería</v>
      </c>
      <c r="B253" s="8">
        <v>2011</v>
      </c>
      <c r="C253" t="s">
        <v>4</v>
      </c>
      <c r="D253" t="s">
        <v>15</v>
      </c>
      <c r="E253">
        <f>SUMIF(total_sind_original!$A$2:$A$550,A253, total_sind_original!$E$2:$E$550)</f>
        <v>45273</v>
      </c>
      <c r="F253">
        <f>SUMIF(ft_original!$A$2:$A$523, A253, ft_original!$E$2:$E$523)</f>
        <v>211728</v>
      </c>
      <c r="G253">
        <f t="shared" si="18"/>
        <v>0.21382622987984584</v>
      </c>
      <c r="H253">
        <f t="shared" si="19"/>
        <v>21.382622987984583</v>
      </c>
      <c r="I253">
        <f>SUMIF(nsind!$A$2:$A$523, A253, nsind!$E$2:$E$523)</f>
        <v>287</v>
      </c>
      <c r="J253">
        <f t="shared" si="16"/>
        <v>1.3555127333182195</v>
      </c>
      <c r="Q253" t="s">
        <v>4</v>
      </c>
      <c r="R253" t="s">
        <v>4</v>
      </c>
      <c r="S253" t="s">
        <v>14</v>
      </c>
      <c r="T253" s="2" t="s">
        <v>31</v>
      </c>
      <c r="U253" t="s">
        <v>32</v>
      </c>
      <c r="V253" t="s">
        <v>4</v>
      </c>
    </row>
    <row r="254" spans="1:22" x14ac:dyDescent="0.25">
      <c r="A254" t="str">
        <f t="shared" si="17"/>
        <v>20113. Industrias manufactureras</v>
      </c>
      <c r="B254" s="8">
        <v>2011</v>
      </c>
      <c r="C254" t="s">
        <v>33</v>
      </c>
      <c r="D254" t="s">
        <v>16</v>
      </c>
      <c r="E254">
        <f>SUMIF(total_sind_original!$A$2:$A$550,A254, total_sind_original!$E$2:$E$550)</f>
        <v>113414</v>
      </c>
      <c r="F254">
        <f>SUMIF(ft_original!$A$2:$A$523, A254, ft_original!$E$2:$E$523)</f>
        <v>807127</v>
      </c>
      <c r="G254">
        <f t="shared" si="18"/>
        <v>0.1405156809275368</v>
      </c>
      <c r="H254">
        <f t="shared" si="19"/>
        <v>14.05156809275368</v>
      </c>
      <c r="I254">
        <f>SUMIF(nsind!$A$2:$A$523, A254, nsind!$E$2:$E$523)</f>
        <v>1508</v>
      </c>
      <c r="J254">
        <f t="shared" si="16"/>
        <v>1.8683552898118885</v>
      </c>
      <c r="Q254" t="s">
        <v>5</v>
      </c>
      <c r="R254" t="s">
        <v>33</v>
      </c>
      <c r="S254" t="s">
        <v>15</v>
      </c>
      <c r="T254" t="s">
        <v>4</v>
      </c>
      <c r="U254" t="s">
        <v>33</v>
      </c>
      <c r="V254" t="s">
        <v>33</v>
      </c>
    </row>
    <row r="255" spans="1:22" x14ac:dyDescent="0.25">
      <c r="A255" t="str">
        <f t="shared" si="17"/>
        <v>20114. Suministro de electricidad, gas y agua</v>
      </c>
      <c r="B255" s="8">
        <v>2011</v>
      </c>
      <c r="C255" t="s">
        <v>57</v>
      </c>
      <c r="D255" t="s">
        <v>18</v>
      </c>
      <c r="E255">
        <f>SUMIF(total_sind_original!$A$2:$A$550,A255, total_sind_original!$E$2:$E$550)</f>
        <v>11478</v>
      </c>
      <c r="F255">
        <f>SUMIF(ft_original!$A$2:$A$523, A255, ft_original!$E$2:$E$523)</f>
        <v>59324</v>
      </c>
      <c r="G255">
        <f t="shared" si="18"/>
        <v>0.19347987323848695</v>
      </c>
      <c r="H255">
        <f t="shared" si="19"/>
        <v>19.347987323848695</v>
      </c>
      <c r="I255">
        <f>SUMIF(nsind!$A$2:$A$523, A255, nsind!$E$2:$E$523)</f>
        <v>134</v>
      </c>
      <c r="J255">
        <f t="shared" si="16"/>
        <v>2.2587822803587083</v>
      </c>
      <c r="Q255" t="s">
        <v>6</v>
      </c>
      <c r="R255" s="6" t="s">
        <v>57</v>
      </c>
      <c r="S255" t="s">
        <v>16</v>
      </c>
      <c r="T255" t="s">
        <v>33</v>
      </c>
      <c r="U255" t="s">
        <v>34</v>
      </c>
      <c r="V255" s="6" t="s">
        <v>57</v>
      </c>
    </row>
    <row r="256" spans="1:22" x14ac:dyDescent="0.25">
      <c r="A256" t="str">
        <f t="shared" si="17"/>
        <v>20115. Construcción</v>
      </c>
      <c r="B256" s="8">
        <v>2011</v>
      </c>
      <c r="C256" t="s">
        <v>58</v>
      </c>
      <c r="D256" t="s">
        <v>17</v>
      </c>
      <c r="E256">
        <f>SUMIF(total_sind_original!$A$2:$A$550,A256, total_sind_original!$E$2:$E$550)</f>
        <v>61902</v>
      </c>
      <c r="F256">
        <f>SUMIF(ft_original!$A$2:$A$523, A256, ft_original!$E$2:$E$523)</f>
        <v>581127</v>
      </c>
      <c r="G256">
        <f t="shared" si="18"/>
        <v>0.10652060565074416</v>
      </c>
      <c r="H256">
        <f t="shared" si="19"/>
        <v>10.652060565074416</v>
      </c>
      <c r="I256">
        <f>SUMIF(nsind!$A$2:$A$523, A256, nsind!$E$2:$E$523)</f>
        <v>423</v>
      </c>
      <c r="J256">
        <f t="shared" si="16"/>
        <v>0.72789596766283449</v>
      </c>
      <c r="Q256" t="s">
        <v>7</v>
      </c>
      <c r="R256" t="s">
        <v>58</v>
      </c>
      <c r="S256" t="s">
        <v>18</v>
      </c>
      <c r="T256" s="6" t="s">
        <v>57</v>
      </c>
      <c r="U256" t="s">
        <v>35</v>
      </c>
      <c r="V256" s="6" t="s">
        <v>57</v>
      </c>
    </row>
    <row r="257" spans="1:22" x14ac:dyDescent="0.25">
      <c r="A257" t="str">
        <f t="shared" si="17"/>
        <v>20116. Comercio, hoteles y restaurantes</v>
      </c>
      <c r="B257" s="8">
        <v>2011</v>
      </c>
      <c r="C257" t="s">
        <v>59</v>
      </c>
      <c r="D257" t="s">
        <v>75</v>
      </c>
      <c r="E257">
        <f>SUMIF(total_sind_original!$A$2:$A$550,A257, total_sind_original!$E$2:$E$550)</f>
        <v>208261</v>
      </c>
      <c r="F257">
        <f>SUMIF(ft_original!$A$2:$A$523, A257, ft_original!$E$2:$E$523)</f>
        <v>1699217</v>
      </c>
      <c r="G257">
        <f t="shared" si="18"/>
        <v>0.12256292162802043</v>
      </c>
      <c r="H257">
        <f t="shared" si="19"/>
        <v>12.256292162802044</v>
      </c>
      <c r="I257">
        <f>SUMIF(nsind!$A$2:$A$523, A257, nsind!$E$2:$E$523)</f>
        <v>1938</v>
      </c>
      <c r="J257">
        <f t="shared" si="16"/>
        <v>1.1405253125410115</v>
      </c>
      <c r="Q257" t="s">
        <v>8</v>
      </c>
      <c r="R257" s="4" t="s">
        <v>59</v>
      </c>
      <c r="S257" t="s">
        <v>17</v>
      </c>
      <c r="T257" t="s">
        <v>58</v>
      </c>
      <c r="U257" t="s">
        <v>17</v>
      </c>
      <c r="V257" t="s">
        <v>58</v>
      </c>
    </row>
    <row r="258" spans="1:22" x14ac:dyDescent="0.25">
      <c r="A258" t="str">
        <f t="shared" si="17"/>
        <v>20117. Transporte y comunicaciones</v>
      </c>
      <c r="B258" s="8">
        <v>2011</v>
      </c>
      <c r="C258" t="s">
        <v>9</v>
      </c>
      <c r="D258" t="s">
        <v>21</v>
      </c>
      <c r="E258">
        <f>SUMIF(total_sind_original!$A$2:$A$550,A258, total_sind_original!$E$2:$E$550)</f>
        <v>144644</v>
      </c>
      <c r="F258">
        <f>SUMIF(ft_original!$A$2:$A$523, A258, ft_original!$E$2:$E$523)</f>
        <v>509515</v>
      </c>
      <c r="G258">
        <f t="shared" si="18"/>
        <v>0.28388565596694898</v>
      </c>
      <c r="H258">
        <f t="shared" si="19"/>
        <v>28.3885655966949</v>
      </c>
      <c r="I258">
        <f>SUMIF(nsind!$A$2:$A$523, A258, nsind!$E$2:$E$523)</f>
        <v>1991</v>
      </c>
      <c r="J258">
        <f t="shared" si="16"/>
        <v>3.9076376554174068</v>
      </c>
      <c r="Q258" t="s">
        <v>9</v>
      </c>
      <c r="R258" s="7" t="s">
        <v>9</v>
      </c>
      <c r="S258" t="s">
        <v>19</v>
      </c>
      <c r="T258" s="4" t="s">
        <v>59</v>
      </c>
      <c r="U258" t="s">
        <v>36</v>
      </c>
      <c r="V258" s="4" t="s">
        <v>59</v>
      </c>
    </row>
    <row r="259" spans="1:22" x14ac:dyDescent="0.25">
      <c r="A259" t="str">
        <f t="shared" si="17"/>
        <v>20118. Servicios financieros, inmobiliarios y empresariales</v>
      </c>
      <c r="B259" s="8">
        <v>2011</v>
      </c>
      <c r="C259" t="s">
        <v>62</v>
      </c>
      <c r="D259" t="s">
        <v>78</v>
      </c>
      <c r="E259">
        <f>SUMIF(total_sind_original!$A$2:$A$550,A259, total_sind_original!$E$2:$E$550)</f>
        <v>87612</v>
      </c>
      <c r="F259">
        <f>SUMIF(ft_original!$A$2:$A$523, A259, ft_original!$E$2:$E$523)</f>
        <v>614347</v>
      </c>
      <c r="G259">
        <f t="shared" si="18"/>
        <v>0.14260995821579661</v>
      </c>
      <c r="H259">
        <f t="shared" si="19"/>
        <v>14.260995821579661</v>
      </c>
      <c r="I259">
        <f>SUMIF(nsind!$A$2:$A$523, A259, nsind!$E$2:$E$523)</f>
        <v>852</v>
      </c>
      <c r="J259">
        <f t="shared" ref="J259:J322" si="20">I259/(F259/1000)</f>
        <v>1.386838382868314</v>
      </c>
      <c r="Q259" t="s">
        <v>10</v>
      </c>
      <c r="R259" s="3" t="s">
        <v>62</v>
      </c>
      <c r="S259" t="s">
        <v>20</v>
      </c>
      <c r="T259" s="4" t="s">
        <v>59</v>
      </c>
      <c r="U259" t="s">
        <v>37</v>
      </c>
      <c r="V259" s="7" t="s">
        <v>9</v>
      </c>
    </row>
    <row r="260" spans="1:22" x14ac:dyDescent="0.25">
      <c r="A260" t="str">
        <f t="shared" si="17"/>
        <v>20119. Servicios sociales, domésticos, profesionales y otros</v>
      </c>
      <c r="B260" s="8">
        <v>2011</v>
      </c>
      <c r="C260" t="s">
        <v>67</v>
      </c>
      <c r="D260" t="s">
        <v>79</v>
      </c>
      <c r="E260">
        <f>SUMIF(total_sind_original!$A$2:$A$550,A260, total_sind_original!$E$2:$E$550)</f>
        <v>155247</v>
      </c>
      <c r="F260">
        <f>SUMIF(ft_original!$A$2:$A$523, A260, ft_original!$E$2:$E$523)</f>
        <v>1338079</v>
      </c>
      <c r="G260">
        <f t="shared" si="18"/>
        <v>0.11602229763713502</v>
      </c>
      <c r="H260">
        <f t="shared" si="19"/>
        <v>11.602229763713503</v>
      </c>
      <c r="I260">
        <f>SUMIF(nsind!$A$2:$A$523, A260, nsind!$E$2:$E$523)</f>
        <v>1851</v>
      </c>
      <c r="J260">
        <f t="shared" si="20"/>
        <v>1.3833263955267217</v>
      </c>
      <c r="Q260" t="s">
        <v>11</v>
      </c>
      <c r="R260" s="5" t="s">
        <v>67</v>
      </c>
      <c r="S260" t="s">
        <v>21</v>
      </c>
      <c r="T260" s="7" t="s">
        <v>9</v>
      </c>
      <c r="U260" t="s">
        <v>38</v>
      </c>
      <c r="V260" s="4" t="s">
        <v>59</v>
      </c>
    </row>
    <row r="261" spans="1:22" x14ac:dyDescent="0.25">
      <c r="A261" t="str">
        <f t="shared" si="17"/>
        <v>2011Total</v>
      </c>
      <c r="B261" s="8">
        <v>2011</v>
      </c>
      <c r="C261" t="s">
        <v>12</v>
      </c>
      <c r="D261" t="s">
        <v>12</v>
      </c>
      <c r="E261">
        <f>SUMIF(total_sind_original!$A$2:$A$550,A261, total_sind_original!$E$2:$E$550)</f>
        <v>892301</v>
      </c>
      <c r="F261">
        <f>SUMIF(ft_original!$A$2:$A$523, A261, ft_original!$E$2:$E$523)</f>
        <v>6524994</v>
      </c>
      <c r="G261">
        <f t="shared" si="18"/>
        <v>0.1367512368593749</v>
      </c>
      <c r="H261">
        <f t="shared" si="19"/>
        <v>13.675123685937491</v>
      </c>
      <c r="I261">
        <f>SUMIF(nsind!$A$2:$A$523, A261, nsind!$E$2:$E$523)</f>
        <v>10310</v>
      </c>
      <c r="J261">
        <f t="shared" si="20"/>
        <v>1.5800780812978525</v>
      </c>
      <c r="S261" t="s">
        <v>22</v>
      </c>
      <c r="T261" s="3" t="s">
        <v>62</v>
      </c>
      <c r="U261" t="s">
        <v>39</v>
      </c>
      <c r="V261" s="7" t="s">
        <v>9</v>
      </c>
    </row>
    <row r="262" spans="1:22" x14ac:dyDescent="0.25">
      <c r="A262" t="str">
        <f t="shared" si="17"/>
        <v>20121. Agricultura, ganadería, silvicultura y pesca</v>
      </c>
      <c r="B262" s="8">
        <v>2012</v>
      </c>
      <c r="C262" t="s">
        <v>31</v>
      </c>
      <c r="D262" t="s">
        <v>77</v>
      </c>
      <c r="E262">
        <f>SUMIF(total_sind_original!$A$2:$A$550,A262, total_sind_original!$E$2:$E$550)</f>
        <v>64781</v>
      </c>
      <c r="F262">
        <f>SUMIF(ft_original!$A$2:$A$523, A262, ft_original!$E$2:$E$523)</f>
        <v>709062</v>
      </c>
      <c r="G262">
        <f t="shared" si="18"/>
        <v>9.1361545252742357E-2</v>
      </c>
      <c r="H262">
        <f t="shared" si="19"/>
        <v>9.136154525274236</v>
      </c>
      <c r="I262">
        <f>SUMIF(nsind!$A$2:$A$523, A262, nsind!$E$2:$E$523)</f>
        <v>1336</v>
      </c>
      <c r="J262">
        <f t="shared" si="20"/>
        <v>1.8841793806465443</v>
      </c>
      <c r="S262" t="s">
        <v>23</v>
      </c>
      <c r="T262" s="3" t="s">
        <v>62</v>
      </c>
      <c r="U262" t="s">
        <v>40</v>
      </c>
      <c r="V262" s="3" t="s">
        <v>62</v>
      </c>
    </row>
    <row r="263" spans="1:22" x14ac:dyDescent="0.25">
      <c r="A263" t="str">
        <f t="shared" si="17"/>
        <v>20122. Minería</v>
      </c>
      <c r="B263" s="8">
        <v>2012</v>
      </c>
      <c r="C263" t="s">
        <v>4</v>
      </c>
      <c r="D263" t="s">
        <v>15</v>
      </c>
      <c r="E263">
        <f>SUMIF(total_sind_original!$A$2:$A$550,A263, total_sind_original!$E$2:$E$550)</f>
        <v>52221</v>
      </c>
      <c r="F263">
        <f>SUMIF(ft_original!$A$2:$A$523, A263, ft_original!$E$2:$E$523)</f>
        <v>250044</v>
      </c>
      <c r="G263">
        <f t="shared" si="18"/>
        <v>0.20884724288525219</v>
      </c>
      <c r="H263">
        <f t="shared" si="19"/>
        <v>20.88472428852522</v>
      </c>
      <c r="I263">
        <f>SUMIF(nsind!$A$2:$A$523, A263, nsind!$E$2:$E$523)</f>
        <v>295</v>
      </c>
      <c r="J263">
        <f t="shared" si="20"/>
        <v>1.1797923565452479</v>
      </c>
      <c r="S263" t="s">
        <v>24</v>
      </c>
      <c r="T263" s="5" t="s">
        <v>67</v>
      </c>
      <c r="U263" t="s">
        <v>41</v>
      </c>
      <c r="V263" s="3" t="s">
        <v>62</v>
      </c>
    </row>
    <row r="264" spans="1:22" x14ac:dyDescent="0.25">
      <c r="A264" t="str">
        <f t="shared" si="17"/>
        <v>20123. Industrias manufactureras</v>
      </c>
      <c r="B264" s="8">
        <v>2012</v>
      </c>
      <c r="C264" t="s">
        <v>33</v>
      </c>
      <c r="D264" t="s">
        <v>16</v>
      </c>
      <c r="E264">
        <f>SUMIF(total_sind_original!$A$2:$A$550,A264, total_sind_original!$E$2:$E$550)</f>
        <v>117548</v>
      </c>
      <c r="F264">
        <f>SUMIF(ft_original!$A$2:$A$523, A264, ft_original!$E$2:$E$523)</f>
        <v>838410</v>
      </c>
      <c r="G264">
        <f t="shared" si="18"/>
        <v>0.14020348039741892</v>
      </c>
      <c r="H264">
        <f t="shared" si="19"/>
        <v>14.020348039741892</v>
      </c>
      <c r="I264">
        <f>SUMIF(nsind!$A$2:$A$523, A264, nsind!$E$2:$E$523)</f>
        <v>1491</v>
      </c>
      <c r="J264">
        <f t="shared" si="20"/>
        <v>1.7783661931513222</v>
      </c>
      <c r="S264" t="s">
        <v>25</v>
      </c>
      <c r="T264" s="5" t="s">
        <v>67</v>
      </c>
      <c r="U264" t="s">
        <v>42</v>
      </c>
      <c r="V264" s="5" t="s">
        <v>67</v>
      </c>
    </row>
    <row r="265" spans="1:22" x14ac:dyDescent="0.25">
      <c r="A265" t="str">
        <f t="shared" si="17"/>
        <v>20124. Suministro de electricidad, gas y agua</v>
      </c>
      <c r="B265" s="8">
        <v>2012</v>
      </c>
      <c r="C265" t="s">
        <v>57</v>
      </c>
      <c r="D265" t="s">
        <v>18</v>
      </c>
      <c r="E265">
        <f>SUMIF(total_sind_original!$A$2:$A$550,A265, total_sind_original!$E$2:$E$550)</f>
        <v>11592</v>
      </c>
      <c r="F265">
        <f>SUMIF(ft_original!$A$2:$A$523, A265, ft_original!$E$2:$E$523)</f>
        <v>57817</v>
      </c>
      <c r="G265">
        <f t="shared" si="18"/>
        <v>0.20049466419911099</v>
      </c>
      <c r="H265">
        <f t="shared" si="19"/>
        <v>20.049466419911099</v>
      </c>
      <c r="I265">
        <f>SUMIF(nsind!$A$2:$A$523, A265, nsind!$E$2:$E$523)</f>
        <v>136</v>
      </c>
      <c r="J265">
        <f t="shared" si="20"/>
        <v>2.3522493384298735</v>
      </c>
      <c r="S265" t="s">
        <v>26</v>
      </c>
      <c r="T265" s="5" t="s">
        <v>67</v>
      </c>
      <c r="U265" t="s">
        <v>43</v>
      </c>
      <c r="V265" s="5" t="s">
        <v>67</v>
      </c>
    </row>
    <row r="266" spans="1:22" x14ac:dyDescent="0.25">
      <c r="A266" t="str">
        <f t="shared" si="17"/>
        <v>20125. Construcción</v>
      </c>
      <c r="B266" s="8">
        <v>2012</v>
      </c>
      <c r="C266" t="s">
        <v>58</v>
      </c>
      <c r="D266" t="s">
        <v>17</v>
      </c>
      <c r="E266">
        <f>SUMIF(total_sind_original!$A$2:$A$550,A266, total_sind_original!$E$2:$E$550)</f>
        <v>58783</v>
      </c>
      <c r="F266">
        <f>SUMIF(ft_original!$A$2:$A$523, A266, ft_original!$E$2:$E$523)</f>
        <v>622240</v>
      </c>
      <c r="G266">
        <f t="shared" si="18"/>
        <v>9.4469979429159162E-2</v>
      </c>
      <c r="H266">
        <f t="shared" si="19"/>
        <v>9.4469979429159157</v>
      </c>
      <c r="I266">
        <f>SUMIF(nsind!$A$2:$A$523, A266, nsind!$E$2:$E$523)</f>
        <v>438</v>
      </c>
      <c r="J266">
        <f t="shared" si="20"/>
        <v>0.70390845975829264</v>
      </c>
      <c r="S266" t="s">
        <v>27</v>
      </c>
      <c r="T266" s="5" t="s">
        <v>67</v>
      </c>
      <c r="U266" t="s">
        <v>44</v>
      </c>
      <c r="V266" s="5" t="s">
        <v>67</v>
      </c>
    </row>
    <row r="267" spans="1:22" x14ac:dyDescent="0.25">
      <c r="A267" t="str">
        <f t="shared" si="17"/>
        <v>20126. Comercio, hoteles y restaurantes</v>
      </c>
      <c r="B267" s="8">
        <v>2012</v>
      </c>
      <c r="C267" t="s">
        <v>59</v>
      </c>
      <c r="D267" t="s">
        <v>75</v>
      </c>
      <c r="E267">
        <f>SUMIF(total_sind_original!$A$2:$A$550,A267, total_sind_original!$E$2:$E$550)</f>
        <v>225811</v>
      </c>
      <c r="F267">
        <f>SUMIF(ft_original!$A$2:$A$523, A267, ft_original!$E$2:$E$523)</f>
        <v>1688493</v>
      </c>
      <c r="G267">
        <f t="shared" si="18"/>
        <v>0.13373523017270431</v>
      </c>
      <c r="H267">
        <f t="shared" si="19"/>
        <v>13.373523017270431</v>
      </c>
      <c r="I267">
        <f>SUMIF(nsind!$A$2:$A$523, A267, nsind!$E$2:$E$523)</f>
        <v>2003</v>
      </c>
      <c r="J267">
        <f t="shared" si="20"/>
        <v>1.1862649119658772</v>
      </c>
      <c r="S267" t="s">
        <v>28</v>
      </c>
      <c r="T267" s="5" t="s">
        <v>67</v>
      </c>
      <c r="U267" t="s">
        <v>45</v>
      </c>
      <c r="V267" s="5" t="s">
        <v>67</v>
      </c>
    </row>
    <row r="268" spans="1:22" x14ac:dyDescent="0.25">
      <c r="A268" t="str">
        <f t="shared" si="17"/>
        <v>20127. Transporte y comunicaciones</v>
      </c>
      <c r="B268" s="8">
        <v>2012</v>
      </c>
      <c r="C268" t="s">
        <v>9</v>
      </c>
      <c r="D268" t="s">
        <v>21</v>
      </c>
      <c r="E268">
        <f>SUMIF(total_sind_original!$A$2:$A$550,A268, total_sind_original!$E$2:$E$550)</f>
        <v>147887</v>
      </c>
      <c r="F268">
        <f>SUMIF(ft_original!$A$2:$A$523, A268, ft_original!$E$2:$E$523)</f>
        <v>533168</v>
      </c>
      <c r="G268">
        <f t="shared" si="18"/>
        <v>0.27737411097440207</v>
      </c>
      <c r="H268">
        <f t="shared" si="19"/>
        <v>27.737411097440205</v>
      </c>
      <c r="I268">
        <f>SUMIF(nsind!$A$2:$A$523, A268, nsind!$E$2:$E$523)</f>
        <v>2020</v>
      </c>
      <c r="J268">
        <f t="shared" si="20"/>
        <v>3.7886744890916182</v>
      </c>
      <c r="S268" t="s">
        <v>29</v>
      </c>
      <c r="T268" s="5" t="s">
        <v>67</v>
      </c>
      <c r="U268" t="s">
        <v>46</v>
      </c>
      <c r="V268" s="5" t="s">
        <v>67</v>
      </c>
    </row>
    <row r="269" spans="1:22" x14ac:dyDescent="0.25">
      <c r="A269" t="str">
        <f t="shared" si="17"/>
        <v>20128. Servicios financieros, inmobiliarios y empresariales</v>
      </c>
      <c r="B269" s="8">
        <v>2012</v>
      </c>
      <c r="C269" t="s">
        <v>62</v>
      </c>
      <c r="D269" t="s">
        <v>78</v>
      </c>
      <c r="E269">
        <f>SUMIF(total_sind_original!$A$2:$A$550,A269, total_sind_original!$E$2:$E$550)</f>
        <v>93421</v>
      </c>
      <c r="F269">
        <f>SUMIF(ft_original!$A$2:$A$523, A269, ft_original!$E$2:$E$523)</f>
        <v>600980</v>
      </c>
      <c r="G269">
        <f t="shared" si="18"/>
        <v>0.15544776864454724</v>
      </c>
      <c r="H269">
        <f t="shared" si="19"/>
        <v>15.544776864454724</v>
      </c>
      <c r="I269">
        <f>SUMIF(nsind!$A$2:$A$523, A269, nsind!$E$2:$E$523)</f>
        <v>892</v>
      </c>
      <c r="J269">
        <f t="shared" si="20"/>
        <v>1.4842424040733468</v>
      </c>
      <c r="S269" t="s">
        <v>30</v>
      </c>
      <c r="T269" s="5" t="s">
        <v>67</v>
      </c>
      <c r="U269" t="s">
        <v>47</v>
      </c>
      <c r="V269" s="5" t="s">
        <v>67</v>
      </c>
    </row>
    <row r="270" spans="1:22" x14ac:dyDescent="0.25">
      <c r="A270" t="str">
        <f t="shared" si="17"/>
        <v>20129. Servicios sociales, domésticos, profesionales y otros</v>
      </c>
      <c r="B270" s="8">
        <v>2012</v>
      </c>
      <c r="C270" t="s">
        <v>67</v>
      </c>
      <c r="D270" t="s">
        <v>79</v>
      </c>
      <c r="E270">
        <f>SUMIF(total_sind_original!$A$2:$A$550,A270, total_sind_original!$E$2:$E$550)</f>
        <v>168559</v>
      </c>
      <c r="F270">
        <f>SUMIF(ft_original!$A$2:$A$523, A270, ft_original!$E$2:$E$523)</f>
        <v>1352506</v>
      </c>
      <c r="G270">
        <f t="shared" si="18"/>
        <v>0.12462717355782525</v>
      </c>
      <c r="H270">
        <f t="shared" si="19"/>
        <v>12.462717355782525</v>
      </c>
      <c r="I270">
        <f>SUMIF(nsind!$A$2:$A$523, A270, nsind!$E$2:$E$523)</f>
        <v>1974</v>
      </c>
      <c r="J270">
        <f t="shared" si="20"/>
        <v>1.4595129337688704</v>
      </c>
      <c r="U270" t="s">
        <v>48</v>
      </c>
      <c r="V270" s="5" t="s">
        <v>67</v>
      </c>
    </row>
    <row r="271" spans="1:22" x14ac:dyDescent="0.25">
      <c r="A271" t="str">
        <f t="shared" ref="A271:A334" si="21">CONCATENATE(B271,C271)</f>
        <v>2012Total</v>
      </c>
      <c r="B271" s="8">
        <v>2012</v>
      </c>
      <c r="C271" t="s">
        <v>12</v>
      </c>
      <c r="D271" t="s">
        <v>12</v>
      </c>
      <c r="E271">
        <f>SUMIF(total_sind_original!$A$2:$A$550,A271, total_sind_original!$E$2:$E$550)</f>
        <v>940603</v>
      </c>
      <c r="F271">
        <f>SUMIF(ft_original!$A$2:$A$523, A271, ft_original!$E$2:$E$523)</f>
        <v>6652720</v>
      </c>
      <c r="G271">
        <f t="shared" ref="G271:G334" si="22">E271/F271</f>
        <v>0.14138622999314565</v>
      </c>
      <c r="H271">
        <f t="shared" ref="H271:H334" si="23">G271*100</f>
        <v>14.138622999314565</v>
      </c>
      <c r="I271">
        <f>SUMIF(nsind!$A$2:$A$523, A271, nsind!$E$2:$E$523)</f>
        <v>10585</v>
      </c>
      <c r="J271">
        <f t="shared" si="20"/>
        <v>1.5910785362979352</v>
      </c>
      <c r="U271" t="s">
        <v>49</v>
      </c>
      <c r="V271" s="5" t="s">
        <v>67</v>
      </c>
    </row>
    <row r="272" spans="1:22" x14ac:dyDescent="0.25">
      <c r="A272" t="str">
        <f t="shared" si="21"/>
        <v>20131. Agricultura, ganadería, silvicultura y pesca</v>
      </c>
      <c r="B272" s="8">
        <v>2013</v>
      </c>
      <c r="C272" t="s">
        <v>31</v>
      </c>
      <c r="D272" t="s">
        <v>77</v>
      </c>
      <c r="E272">
        <f>SUMIF(total_sind_original!$A$2:$A$550,A272, total_sind_original!$E$2:$E$550)</f>
        <v>63794</v>
      </c>
      <c r="F272">
        <f>SUMIF(ft_original!$A$2:$A$523, A272, ft_original!$E$2:$E$523)</f>
        <v>629205</v>
      </c>
      <c r="G272">
        <f t="shared" si="22"/>
        <v>0.10138825978814536</v>
      </c>
      <c r="H272">
        <f t="shared" si="23"/>
        <v>10.138825978814536</v>
      </c>
      <c r="I272">
        <f>SUMIF(nsind!$A$2:$A$523, A272, nsind!$E$2:$E$523)</f>
        <v>1278</v>
      </c>
      <c r="J272">
        <f t="shared" si="20"/>
        <v>2.0311345269029966</v>
      </c>
      <c r="U272" t="s">
        <v>50</v>
      </c>
      <c r="V272" s="5" t="s">
        <v>67</v>
      </c>
    </row>
    <row r="273" spans="1:22" x14ac:dyDescent="0.25">
      <c r="A273" t="str">
        <f t="shared" si="21"/>
        <v>20132. Minería</v>
      </c>
      <c r="B273" s="8">
        <v>2013</v>
      </c>
      <c r="C273" t="s">
        <v>4</v>
      </c>
      <c r="D273" t="s">
        <v>15</v>
      </c>
      <c r="E273">
        <f>SUMIF(total_sind_original!$A$2:$A$550,A273, total_sind_original!$E$2:$E$550)</f>
        <v>51298</v>
      </c>
      <c r="F273">
        <f>SUMIF(ft_original!$A$2:$A$523, A273, ft_original!$E$2:$E$523)</f>
        <v>235779</v>
      </c>
      <c r="G273">
        <f t="shared" si="22"/>
        <v>0.2175681464422192</v>
      </c>
      <c r="H273">
        <f t="shared" si="23"/>
        <v>21.756814644221919</v>
      </c>
      <c r="I273">
        <f>SUMIF(nsind!$A$2:$A$523, A273, nsind!$E$2:$E$523)</f>
        <v>305</v>
      </c>
      <c r="J273">
        <f t="shared" si="20"/>
        <v>1.2935842462645104</v>
      </c>
      <c r="U273" t="s">
        <v>51</v>
      </c>
      <c r="V273" s="5" t="s">
        <v>67</v>
      </c>
    </row>
    <row r="274" spans="1:22" x14ac:dyDescent="0.25">
      <c r="A274" t="str">
        <f t="shared" si="21"/>
        <v>20133. Industrias manufactureras</v>
      </c>
      <c r="B274" s="8">
        <v>2013</v>
      </c>
      <c r="C274" t="s">
        <v>33</v>
      </c>
      <c r="D274" t="s">
        <v>16</v>
      </c>
      <c r="E274">
        <f>SUMIF(total_sind_original!$A$2:$A$550,A274, total_sind_original!$E$2:$E$550)</f>
        <v>120755</v>
      </c>
      <c r="F274">
        <f>SUMIF(ft_original!$A$2:$A$523, A274, ft_original!$E$2:$E$523)</f>
        <v>843407</v>
      </c>
      <c r="G274">
        <f t="shared" si="22"/>
        <v>0.14317524042366259</v>
      </c>
      <c r="H274">
        <f t="shared" si="23"/>
        <v>14.317524042366259</v>
      </c>
      <c r="I274">
        <f>SUMIF(nsind!$A$2:$A$523, A274, nsind!$E$2:$E$523)</f>
        <v>1516</v>
      </c>
      <c r="J274">
        <f t="shared" si="20"/>
        <v>1.7974714461701171</v>
      </c>
    </row>
    <row r="275" spans="1:22" x14ac:dyDescent="0.25">
      <c r="A275" t="str">
        <f t="shared" si="21"/>
        <v>20134. Suministro de electricidad, gas y agua</v>
      </c>
      <c r="B275" s="8">
        <v>2013</v>
      </c>
      <c r="C275" t="s">
        <v>57</v>
      </c>
      <c r="D275" t="s">
        <v>18</v>
      </c>
      <c r="E275">
        <f>SUMIF(total_sind_original!$A$2:$A$550,A275, total_sind_original!$E$2:$E$550)</f>
        <v>11725</v>
      </c>
      <c r="F275">
        <f>SUMIF(ft_original!$A$2:$A$523, A275, ft_original!$E$2:$E$523)</f>
        <v>56122</v>
      </c>
      <c r="G275">
        <f t="shared" si="22"/>
        <v>0.20891985317700723</v>
      </c>
      <c r="H275">
        <f t="shared" si="23"/>
        <v>20.891985317700723</v>
      </c>
      <c r="I275">
        <f>SUMIF(nsind!$A$2:$A$523, A275, nsind!$E$2:$E$523)</f>
        <v>142</v>
      </c>
      <c r="J275">
        <f t="shared" si="20"/>
        <v>2.5302020597982966</v>
      </c>
    </row>
    <row r="276" spans="1:22" x14ac:dyDescent="0.25">
      <c r="A276" t="str">
        <f t="shared" si="21"/>
        <v>20135. Construcción</v>
      </c>
      <c r="B276" s="8">
        <v>2013</v>
      </c>
      <c r="C276" t="s">
        <v>58</v>
      </c>
      <c r="D276" t="s">
        <v>17</v>
      </c>
      <c r="E276">
        <f>SUMIF(total_sind_original!$A$2:$A$550,A276, total_sind_original!$E$2:$E$550)</f>
        <v>41604</v>
      </c>
      <c r="F276">
        <f>SUMIF(ft_original!$A$2:$A$523, A276, ft_original!$E$2:$E$523)</f>
        <v>638859</v>
      </c>
      <c r="G276">
        <f t="shared" si="22"/>
        <v>6.5122350941287516E-2</v>
      </c>
      <c r="H276">
        <f t="shared" si="23"/>
        <v>6.5122350941287515</v>
      </c>
      <c r="I276">
        <f>SUMIF(nsind!$A$2:$A$523, A276, nsind!$E$2:$E$523)</f>
        <v>410</v>
      </c>
      <c r="J276">
        <f t="shared" si="20"/>
        <v>0.64176915406999036</v>
      </c>
    </row>
    <row r="277" spans="1:22" x14ac:dyDescent="0.25">
      <c r="A277" t="str">
        <f t="shared" si="21"/>
        <v>20136. Comercio, hoteles y restaurantes</v>
      </c>
      <c r="B277" s="8">
        <v>2013</v>
      </c>
      <c r="C277" t="s">
        <v>59</v>
      </c>
      <c r="D277" t="s">
        <v>75</v>
      </c>
      <c r="E277">
        <f>SUMIF(total_sind_original!$A$2:$A$550,A277, total_sind_original!$E$2:$E$550)</f>
        <v>238355</v>
      </c>
      <c r="F277">
        <f>SUMIF(ft_original!$A$2:$A$523, A277, ft_original!$E$2:$E$523)</f>
        <v>1756053</v>
      </c>
      <c r="G277">
        <f t="shared" si="22"/>
        <v>0.13573337478994085</v>
      </c>
      <c r="H277">
        <f t="shared" si="23"/>
        <v>13.573337478994086</v>
      </c>
      <c r="I277">
        <f>SUMIF(nsind!$A$2:$A$523, A277, nsind!$E$2:$E$523)</f>
        <v>2048</v>
      </c>
      <c r="J277">
        <f t="shared" si="20"/>
        <v>1.1662518158620496</v>
      </c>
    </row>
    <row r="278" spans="1:22" x14ac:dyDescent="0.25">
      <c r="A278" t="str">
        <f t="shared" si="21"/>
        <v>20137. Transporte y comunicaciones</v>
      </c>
      <c r="B278" s="8">
        <v>2013</v>
      </c>
      <c r="C278" t="s">
        <v>9</v>
      </c>
      <c r="D278" t="s">
        <v>21</v>
      </c>
      <c r="E278">
        <f>SUMIF(total_sind_original!$A$2:$A$550,A278, total_sind_original!$E$2:$E$550)</f>
        <v>145985</v>
      </c>
      <c r="F278">
        <f>SUMIF(ft_original!$A$2:$A$523, A278, ft_original!$E$2:$E$523)</f>
        <v>550268</v>
      </c>
      <c r="G278">
        <f t="shared" si="22"/>
        <v>0.26529800024715228</v>
      </c>
      <c r="H278">
        <f t="shared" si="23"/>
        <v>26.529800024715229</v>
      </c>
      <c r="I278">
        <f>SUMIF(nsind!$A$2:$A$523, A278, nsind!$E$2:$E$523)</f>
        <v>1979</v>
      </c>
      <c r="J278">
        <f t="shared" si="20"/>
        <v>3.5964293762312178</v>
      </c>
    </row>
    <row r="279" spans="1:22" x14ac:dyDescent="0.25">
      <c r="A279" t="str">
        <f t="shared" si="21"/>
        <v>20138. Servicios financieros, inmobiliarios y empresariales</v>
      </c>
      <c r="B279" s="8">
        <v>2013</v>
      </c>
      <c r="C279" t="s">
        <v>62</v>
      </c>
      <c r="D279" t="s">
        <v>78</v>
      </c>
      <c r="E279">
        <f>SUMIF(total_sind_original!$A$2:$A$550,A279, total_sind_original!$E$2:$E$550)</f>
        <v>95466</v>
      </c>
      <c r="F279">
        <f>SUMIF(ft_original!$A$2:$A$523, A279, ft_original!$E$2:$E$523)</f>
        <v>659752</v>
      </c>
      <c r="G279">
        <f t="shared" si="22"/>
        <v>0.14469982660151087</v>
      </c>
      <c r="H279">
        <f t="shared" si="23"/>
        <v>14.469982660151087</v>
      </c>
      <c r="I279">
        <f>SUMIF(nsind!$A$2:$A$523, A279, nsind!$E$2:$E$523)</f>
        <v>923</v>
      </c>
      <c r="J279">
        <f t="shared" si="20"/>
        <v>1.399010537292801</v>
      </c>
    </row>
    <row r="280" spans="1:22" x14ac:dyDescent="0.25">
      <c r="A280" t="str">
        <f t="shared" si="21"/>
        <v>20139. Servicios sociales, domésticos, profesionales y otros</v>
      </c>
      <c r="B280" s="8">
        <v>2013</v>
      </c>
      <c r="C280" t="s">
        <v>67</v>
      </c>
      <c r="D280" t="s">
        <v>79</v>
      </c>
      <c r="E280">
        <f>SUMIF(total_sind_original!$A$2:$A$550,A280, total_sind_original!$E$2:$E$550)</f>
        <v>171240</v>
      </c>
      <c r="F280">
        <f>SUMIF(ft_original!$A$2:$A$523, A280, ft_original!$E$2:$E$523)</f>
        <v>1429356</v>
      </c>
      <c r="G280">
        <f t="shared" si="22"/>
        <v>0.11980220462921763</v>
      </c>
      <c r="H280">
        <f t="shared" si="23"/>
        <v>11.980220462921762</v>
      </c>
      <c r="I280">
        <f>SUMIF(nsind!$A$2:$A$523, A280, nsind!$E$2:$E$523)</f>
        <v>2033</v>
      </c>
      <c r="J280">
        <f t="shared" si="20"/>
        <v>1.4223188624807257</v>
      </c>
    </row>
    <row r="281" spans="1:22" x14ac:dyDescent="0.25">
      <c r="A281" t="str">
        <f t="shared" si="21"/>
        <v>2013Total</v>
      </c>
      <c r="B281" s="8">
        <v>2013</v>
      </c>
      <c r="C281" t="s">
        <v>12</v>
      </c>
      <c r="D281" t="s">
        <v>12</v>
      </c>
      <c r="E281">
        <f>SUMIF(total_sind_original!$A$2:$A$550,A281, total_sind_original!$E$2:$E$550)</f>
        <v>940222</v>
      </c>
      <c r="F281">
        <f>SUMIF(ft_original!$A$2:$A$523, A281, ft_original!$E$2:$E$523)</f>
        <v>6798801</v>
      </c>
      <c r="G281">
        <f t="shared" si="22"/>
        <v>0.13829232536736993</v>
      </c>
      <c r="H281">
        <f t="shared" si="23"/>
        <v>13.829232536736994</v>
      </c>
      <c r="I281">
        <f>SUMIF(nsind!$A$2:$A$523, A281, nsind!$E$2:$E$523)</f>
        <v>10634</v>
      </c>
      <c r="J281">
        <f t="shared" si="20"/>
        <v>1.5640993169236752</v>
      </c>
    </row>
    <row r="282" spans="1:22" x14ac:dyDescent="0.25">
      <c r="A282" t="str">
        <f t="shared" si="21"/>
        <v>20141. Agricultura, ganadería, silvicultura y pesca</v>
      </c>
      <c r="B282" s="8">
        <v>2014</v>
      </c>
      <c r="C282" t="s">
        <v>31</v>
      </c>
      <c r="D282" t="s">
        <v>77</v>
      </c>
      <c r="E282">
        <f>SUMIF(total_sind_original!$A$2:$A$550,A282, total_sind_original!$E$2:$E$550)</f>
        <v>64097</v>
      </c>
      <c r="F282">
        <f>SUMIF(ft_original!$A$2:$A$523, A282, ft_original!$E$2:$E$523)</f>
        <v>676394</v>
      </c>
      <c r="G282">
        <f t="shared" si="22"/>
        <v>9.4762815755314214E-2</v>
      </c>
      <c r="H282">
        <f t="shared" si="23"/>
        <v>9.4762815755314218</v>
      </c>
      <c r="I282">
        <f>SUMIF(nsind!$A$2:$A$523, A282, nsind!$E$2:$E$523)</f>
        <v>1315</v>
      </c>
      <c r="J282">
        <f t="shared" si="20"/>
        <v>1.9441331531622101</v>
      </c>
    </row>
    <row r="283" spans="1:22" x14ac:dyDescent="0.25">
      <c r="A283" t="str">
        <f t="shared" si="21"/>
        <v>20142. Minería</v>
      </c>
      <c r="B283" s="8">
        <v>2014</v>
      </c>
      <c r="C283" t="s">
        <v>4</v>
      </c>
      <c r="D283" t="s">
        <v>15</v>
      </c>
      <c r="E283">
        <f>SUMIF(total_sind_original!$A$2:$A$550,A283, total_sind_original!$E$2:$E$550)</f>
        <v>54320</v>
      </c>
      <c r="F283">
        <f>SUMIF(ft_original!$A$2:$A$523, A283, ft_original!$E$2:$E$523)</f>
        <v>232289</v>
      </c>
      <c r="G283">
        <f t="shared" si="22"/>
        <v>0.23384663070571574</v>
      </c>
      <c r="H283">
        <f t="shared" si="23"/>
        <v>23.384663070571573</v>
      </c>
      <c r="I283">
        <f>SUMIF(nsind!$A$2:$A$523, A283, nsind!$E$2:$E$523)</f>
        <v>308</v>
      </c>
      <c r="J283">
        <f t="shared" si="20"/>
        <v>1.3259345040014809</v>
      </c>
    </row>
    <row r="284" spans="1:22" x14ac:dyDescent="0.25">
      <c r="A284" t="str">
        <f t="shared" si="21"/>
        <v>20143. Industrias manufactureras</v>
      </c>
      <c r="B284" s="8">
        <v>2014</v>
      </c>
      <c r="C284" t="s">
        <v>33</v>
      </c>
      <c r="D284" t="s">
        <v>16</v>
      </c>
      <c r="E284">
        <f>SUMIF(total_sind_original!$A$2:$A$550,A284, total_sind_original!$E$2:$E$550)</f>
        <v>122676</v>
      </c>
      <c r="F284">
        <f>SUMIF(ft_original!$A$2:$A$523, A284, ft_original!$E$2:$E$523)</f>
        <v>839477</v>
      </c>
      <c r="G284">
        <f t="shared" si="22"/>
        <v>0.14613384285692163</v>
      </c>
      <c r="H284">
        <f t="shared" si="23"/>
        <v>14.613384285692163</v>
      </c>
      <c r="I284">
        <f>SUMIF(nsind!$A$2:$A$523, A284, nsind!$E$2:$E$523)</f>
        <v>1526</v>
      </c>
      <c r="J284">
        <f t="shared" si="20"/>
        <v>1.817798462614223</v>
      </c>
    </row>
    <row r="285" spans="1:22" x14ac:dyDescent="0.25">
      <c r="A285" t="str">
        <f t="shared" si="21"/>
        <v>20144. Suministro de electricidad, gas y agua</v>
      </c>
      <c r="B285" s="8">
        <v>2014</v>
      </c>
      <c r="C285" t="s">
        <v>57</v>
      </c>
      <c r="D285" t="s">
        <v>18</v>
      </c>
      <c r="E285">
        <f>SUMIF(total_sind_original!$A$2:$A$550,A285, total_sind_original!$E$2:$E$550)</f>
        <v>12623</v>
      </c>
      <c r="F285">
        <f>SUMIF(ft_original!$A$2:$A$523, A285, ft_original!$E$2:$E$523)</f>
        <v>72244</v>
      </c>
      <c r="G285">
        <f t="shared" si="22"/>
        <v>0.17472731299485078</v>
      </c>
      <c r="H285">
        <f t="shared" si="23"/>
        <v>17.472731299485076</v>
      </c>
      <c r="I285">
        <f>SUMIF(nsind!$A$2:$A$523, A285, nsind!$E$2:$E$523)</f>
        <v>146</v>
      </c>
      <c r="J285">
        <f t="shared" si="20"/>
        <v>2.0209290736947012</v>
      </c>
    </row>
    <row r="286" spans="1:22" x14ac:dyDescent="0.25">
      <c r="A286" t="str">
        <f t="shared" si="21"/>
        <v>20145. Construcción</v>
      </c>
      <c r="B286" s="8">
        <v>2014</v>
      </c>
      <c r="C286" t="s">
        <v>58</v>
      </c>
      <c r="D286" t="s">
        <v>17</v>
      </c>
      <c r="E286">
        <f>SUMIF(total_sind_original!$A$2:$A$550,A286, total_sind_original!$E$2:$E$550)</f>
        <v>55820</v>
      </c>
      <c r="F286">
        <f>SUMIF(ft_original!$A$2:$A$523, A286, ft_original!$E$2:$E$523)</f>
        <v>625587</v>
      </c>
      <c r="G286">
        <f t="shared" si="22"/>
        <v>8.9228196877492658E-2</v>
      </c>
      <c r="H286">
        <f t="shared" si="23"/>
        <v>8.922819687749266</v>
      </c>
      <c r="I286">
        <f>SUMIF(nsind!$A$2:$A$523, A286, nsind!$E$2:$E$523)</f>
        <v>430</v>
      </c>
      <c r="J286">
        <f t="shared" si="20"/>
        <v>0.68735443671303909</v>
      </c>
    </row>
    <row r="287" spans="1:22" x14ac:dyDescent="0.25">
      <c r="A287" t="str">
        <f t="shared" si="21"/>
        <v>20146. Comercio, hoteles y restaurantes</v>
      </c>
      <c r="B287" s="8">
        <v>2014</v>
      </c>
      <c r="C287" t="s">
        <v>59</v>
      </c>
      <c r="D287" t="s">
        <v>75</v>
      </c>
      <c r="E287">
        <f>SUMIF(total_sind_original!$A$2:$A$550,A287, total_sind_original!$E$2:$E$550)</f>
        <v>247130</v>
      </c>
      <c r="F287">
        <f>SUMIF(ft_original!$A$2:$A$523, A287, ft_original!$E$2:$E$523)</f>
        <v>1784245</v>
      </c>
      <c r="G287">
        <f t="shared" si="22"/>
        <v>0.13850676336489665</v>
      </c>
      <c r="H287">
        <f t="shared" si="23"/>
        <v>13.850676336489665</v>
      </c>
      <c r="I287">
        <f>SUMIF(nsind!$A$2:$A$523, A287, nsind!$E$2:$E$523)</f>
        <v>2149</v>
      </c>
      <c r="J287">
        <f t="shared" si="20"/>
        <v>1.2044310058315983</v>
      </c>
    </row>
    <row r="288" spans="1:22" x14ac:dyDescent="0.25">
      <c r="A288" t="str">
        <f t="shared" si="21"/>
        <v>20147. Transporte y comunicaciones</v>
      </c>
      <c r="B288" s="8">
        <v>2014</v>
      </c>
      <c r="C288" t="s">
        <v>9</v>
      </c>
      <c r="D288" t="s">
        <v>21</v>
      </c>
      <c r="E288">
        <f>SUMIF(total_sind_original!$A$2:$A$550,A288, total_sind_original!$E$2:$E$550)</f>
        <v>144830</v>
      </c>
      <c r="F288">
        <f>SUMIF(ft_original!$A$2:$A$523, A288, ft_original!$E$2:$E$523)</f>
        <v>556998</v>
      </c>
      <c r="G288">
        <f t="shared" si="22"/>
        <v>0.26001888696189213</v>
      </c>
      <c r="H288">
        <f t="shared" si="23"/>
        <v>26.001888696189212</v>
      </c>
      <c r="I288">
        <f>SUMIF(nsind!$A$2:$A$523, A288, nsind!$E$2:$E$523)</f>
        <v>1973</v>
      </c>
      <c r="J288">
        <f t="shared" si="20"/>
        <v>3.5422030240683089</v>
      </c>
    </row>
    <row r="289" spans="1:10" x14ac:dyDescent="0.25">
      <c r="A289" t="str">
        <f t="shared" si="21"/>
        <v>20148. Servicios financieros, inmobiliarios y empresariales</v>
      </c>
      <c r="B289" s="8">
        <v>2014</v>
      </c>
      <c r="C289" t="s">
        <v>62</v>
      </c>
      <c r="D289" t="s">
        <v>78</v>
      </c>
      <c r="E289">
        <f>SUMIF(total_sind_original!$A$2:$A$550,A289, total_sind_original!$E$2:$E$550)</f>
        <v>91955</v>
      </c>
      <c r="F289">
        <f>SUMIF(ft_original!$A$2:$A$523, A289, ft_original!$E$2:$E$523)</f>
        <v>664983</v>
      </c>
      <c r="G289">
        <f t="shared" si="22"/>
        <v>0.13828173051040402</v>
      </c>
      <c r="H289">
        <f t="shared" si="23"/>
        <v>13.828173051040402</v>
      </c>
      <c r="I289">
        <f>SUMIF(nsind!$A$2:$A$523, A289, nsind!$E$2:$E$523)</f>
        <v>958</v>
      </c>
      <c r="J289">
        <f t="shared" si="20"/>
        <v>1.4406383321077383</v>
      </c>
    </row>
    <row r="290" spans="1:10" x14ac:dyDescent="0.25">
      <c r="A290" t="str">
        <f t="shared" si="21"/>
        <v>20149. Servicios sociales, domésticos, profesionales y otros</v>
      </c>
      <c r="B290" s="8">
        <v>2014</v>
      </c>
      <c r="C290" t="s">
        <v>67</v>
      </c>
      <c r="D290" t="s">
        <v>79</v>
      </c>
      <c r="E290">
        <f>SUMIF(total_sind_original!$A$2:$A$550,A290, total_sind_original!$E$2:$E$550)</f>
        <v>192319</v>
      </c>
      <c r="F290">
        <f>SUMIF(ft_original!$A$2:$A$523, A290, ft_original!$E$2:$E$523)</f>
        <v>1424679</v>
      </c>
      <c r="G290">
        <f t="shared" si="22"/>
        <v>0.13499111027817495</v>
      </c>
      <c r="H290">
        <f t="shared" si="23"/>
        <v>13.499111027817495</v>
      </c>
      <c r="I290">
        <f>SUMIF(nsind!$A$2:$A$523, A290, nsind!$E$2:$E$523)</f>
        <v>2357</v>
      </c>
      <c r="J290">
        <f t="shared" si="20"/>
        <v>1.6544077648368509</v>
      </c>
    </row>
    <row r="291" spans="1:10" x14ac:dyDescent="0.25">
      <c r="A291" t="str">
        <f t="shared" si="21"/>
        <v>2014Total</v>
      </c>
      <c r="B291" s="8">
        <v>2014</v>
      </c>
      <c r="C291" t="s">
        <v>12</v>
      </c>
      <c r="D291" t="s">
        <v>12</v>
      </c>
      <c r="E291">
        <f>SUMIF(total_sind_original!$A$2:$A$550,A291, total_sind_original!$E$2:$E$550)</f>
        <v>985770</v>
      </c>
      <c r="F291">
        <f>SUMIF(ft_original!$A$2:$A$523, A291, ft_original!$E$2:$E$523)</f>
        <v>6876896</v>
      </c>
      <c r="G291">
        <f t="shared" si="22"/>
        <v>0.14334519527414694</v>
      </c>
      <c r="H291">
        <f t="shared" si="23"/>
        <v>14.334519527414693</v>
      </c>
      <c r="I291">
        <f>SUMIF(nsind!$A$2:$A$523, A291, nsind!$E$2:$E$523)</f>
        <v>11162</v>
      </c>
      <c r="J291">
        <f t="shared" si="20"/>
        <v>1.6231160104791464</v>
      </c>
    </row>
    <row r="292" spans="1:10" x14ac:dyDescent="0.25">
      <c r="A292" t="str">
        <f t="shared" si="21"/>
        <v>20151. Agricultura, ganadería, silvicultura y pesca</v>
      </c>
      <c r="B292" s="8">
        <v>2015</v>
      </c>
      <c r="C292" t="s">
        <v>31</v>
      </c>
      <c r="D292" t="s">
        <v>77</v>
      </c>
      <c r="E292">
        <f>SUMIF(total_sind_original!$A$2:$A$550,A292, total_sind_original!$E$2:$E$550)</f>
        <v>65601</v>
      </c>
      <c r="F292">
        <f>SUMIF(ft_original!$A$2:$A$523, A292, ft_original!$E$2:$E$523)</f>
        <v>668322</v>
      </c>
      <c r="G292">
        <f t="shared" si="22"/>
        <v>9.8157774246545829E-2</v>
      </c>
      <c r="H292">
        <f t="shared" si="23"/>
        <v>9.8157774246545824</v>
      </c>
      <c r="I292">
        <f>SUMIF(nsind!$A$2:$A$523, A292, nsind!$E$2:$E$523)</f>
        <v>1354</v>
      </c>
      <c r="J292">
        <f t="shared" si="20"/>
        <v>2.0259695176875816</v>
      </c>
    </row>
    <row r="293" spans="1:10" x14ac:dyDescent="0.25">
      <c r="A293" t="str">
        <f t="shared" si="21"/>
        <v>20152. Minería</v>
      </c>
      <c r="B293" s="8">
        <v>2015</v>
      </c>
      <c r="C293" t="s">
        <v>4</v>
      </c>
      <c r="D293" t="s">
        <v>15</v>
      </c>
      <c r="E293">
        <f>SUMIF(total_sind_original!$A$2:$A$550,A293, total_sind_original!$E$2:$E$550)</f>
        <v>53618</v>
      </c>
      <c r="F293">
        <f>SUMIF(ft_original!$A$2:$A$523, A293, ft_original!$E$2:$E$523)</f>
        <v>207215</v>
      </c>
      <c r="G293">
        <f t="shared" si="22"/>
        <v>0.25875539898173394</v>
      </c>
      <c r="H293">
        <f t="shared" si="23"/>
        <v>25.875539898173393</v>
      </c>
      <c r="I293">
        <f>SUMIF(nsind!$A$2:$A$523, A293, nsind!$E$2:$E$523)</f>
        <v>306</v>
      </c>
      <c r="J293">
        <f t="shared" si="20"/>
        <v>1.4767270709166807</v>
      </c>
    </row>
    <row r="294" spans="1:10" x14ac:dyDescent="0.25">
      <c r="A294" t="str">
        <f t="shared" si="21"/>
        <v>20153. Industrias manufactureras</v>
      </c>
      <c r="B294" s="8">
        <v>2015</v>
      </c>
      <c r="C294" t="s">
        <v>33</v>
      </c>
      <c r="D294" t="s">
        <v>16</v>
      </c>
      <c r="E294">
        <f>SUMIF(total_sind_original!$A$2:$A$550,A294, total_sind_original!$E$2:$E$550)</f>
        <v>129090</v>
      </c>
      <c r="F294">
        <f>SUMIF(ft_original!$A$2:$A$523, A294, ft_original!$E$2:$E$523)</f>
        <v>863355</v>
      </c>
      <c r="G294">
        <f t="shared" si="22"/>
        <v>0.14952134405893289</v>
      </c>
      <c r="H294">
        <f t="shared" si="23"/>
        <v>14.952134405893288</v>
      </c>
      <c r="I294">
        <f>SUMIF(nsind!$A$2:$A$523, A294, nsind!$E$2:$E$523)</f>
        <v>1514</v>
      </c>
      <c r="J294">
        <f t="shared" si="20"/>
        <v>1.7536239438006382</v>
      </c>
    </row>
    <row r="295" spans="1:10" x14ac:dyDescent="0.25">
      <c r="A295" t="str">
        <f t="shared" si="21"/>
        <v>20154. Suministro de electricidad, gas y agua</v>
      </c>
      <c r="B295" s="8">
        <v>2015</v>
      </c>
      <c r="C295" t="s">
        <v>57</v>
      </c>
      <c r="D295" t="s">
        <v>18</v>
      </c>
      <c r="E295">
        <f>SUMIF(total_sind_original!$A$2:$A$550,A295, total_sind_original!$E$2:$E$550)</f>
        <v>12840</v>
      </c>
      <c r="F295">
        <f>SUMIF(ft_original!$A$2:$A$523, A295, ft_original!$E$2:$E$523)</f>
        <v>60561</v>
      </c>
      <c r="G295">
        <f t="shared" si="22"/>
        <v>0.21201763511170554</v>
      </c>
      <c r="H295">
        <f t="shared" si="23"/>
        <v>21.201763511170554</v>
      </c>
      <c r="I295">
        <f>SUMIF(nsind!$A$2:$A$523, A295, nsind!$E$2:$E$523)</f>
        <v>149</v>
      </c>
      <c r="J295">
        <f t="shared" si="20"/>
        <v>2.4603292548009446</v>
      </c>
    </row>
    <row r="296" spans="1:10" x14ac:dyDescent="0.25">
      <c r="A296" t="str">
        <f t="shared" si="21"/>
        <v>20155. Construcción</v>
      </c>
      <c r="B296" s="8">
        <v>2015</v>
      </c>
      <c r="C296" t="s">
        <v>58</v>
      </c>
      <c r="D296" t="s">
        <v>17</v>
      </c>
      <c r="E296">
        <f>SUMIF(total_sind_original!$A$2:$A$550,A296, total_sind_original!$E$2:$E$550)</f>
        <v>48868</v>
      </c>
      <c r="F296">
        <f>SUMIF(ft_original!$A$2:$A$523, A296, ft_original!$E$2:$E$523)</f>
        <v>706591</v>
      </c>
      <c r="G296">
        <f t="shared" si="22"/>
        <v>6.9160235553523894E-2</v>
      </c>
      <c r="H296">
        <f t="shared" si="23"/>
        <v>6.916023555352389</v>
      </c>
      <c r="I296">
        <f>SUMIF(nsind!$A$2:$A$523, A296, nsind!$E$2:$E$523)</f>
        <v>444</v>
      </c>
      <c r="J296">
        <f t="shared" si="20"/>
        <v>0.62836916971770085</v>
      </c>
    </row>
    <row r="297" spans="1:10" x14ac:dyDescent="0.25">
      <c r="A297" t="str">
        <f t="shared" si="21"/>
        <v>20156. Comercio, hoteles y restaurantes</v>
      </c>
      <c r="B297" s="8">
        <v>2015</v>
      </c>
      <c r="C297" t="s">
        <v>59</v>
      </c>
      <c r="D297" t="s">
        <v>75</v>
      </c>
      <c r="E297">
        <f>SUMIF(total_sind_original!$A$2:$A$550,A297, total_sind_original!$E$2:$E$550)</f>
        <v>262556</v>
      </c>
      <c r="F297">
        <f>SUMIF(ft_original!$A$2:$A$523, A297, ft_original!$E$2:$E$523)</f>
        <v>1875708</v>
      </c>
      <c r="G297">
        <f t="shared" si="22"/>
        <v>0.13997701134718196</v>
      </c>
      <c r="H297">
        <f t="shared" si="23"/>
        <v>13.997701134718197</v>
      </c>
      <c r="I297">
        <f>SUMIF(nsind!$A$2:$A$523, A297, nsind!$E$2:$E$523)</f>
        <v>2139</v>
      </c>
      <c r="J297">
        <f t="shared" si="20"/>
        <v>1.1403693965158757</v>
      </c>
    </row>
    <row r="298" spans="1:10" x14ac:dyDescent="0.25">
      <c r="A298" t="str">
        <f t="shared" si="21"/>
        <v>20157. Transporte y comunicaciones</v>
      </c>
      <c r="B298" s="8">
        <v>2015</v>
      </c>
      <c r="C298" t="s">
        <v>9</v>
      </c>
      <c r="D298" t="s">
        <v>21</v>
      </c>
      <c r="E298">
        <f>SUMIF(total_sind_original!$A$2:$A$550,A298, total_sind_original!$E$2:$E$550)</f>
        <v>150128</v>
      </c>
      <c r="F298">
        <f>SUMIF(ft_original!$A$2:$A$523, A298, ft_original!$E$2:$E$523)</f>
        <v>564015</v>
      </c>
      <c r="G298">
        <f t="shared" si="22"/>
        <v>0.26617731797913174</v>
      </c>
      <c r="H298">
        <f t="shared" si="23"/>
        <v>26.617731797913173</v>
      </c>
      <c r="I298">
        <f>SUMIF(nsind!$A$2:$A$523, A298, nsind!$E$2:$E$523)</f>
        <v>1921</v>
      </c>
      <c r="J298">
        <f t="shared" si="20"/>
        <v>3.4059377853425885</v>
      </c>
    </row>
    <row r="299" spans="1:10" x14ac:dyDescent="0.25">
      <c r="A299" t="str">
        <f t="shared" si="21"/>
        <v>20158. Servicios financieros, inmobiliarios y empresariales</v>
      </c>
      <c r="B299" s="8">
        <v>2015</v>
      </c>
      <c r="C299" t="s">
        <v>62</v>
      </c>
      <c r="D299" t="s">
        <v>78</v>
      </c>
      <c r="E299">
        <f>SUMIF(total_sind_original!$A$2:$A$550,A299, total_sind_original!$E$2:$E$550)</f>
        <v>100080</v>
      </c>
      <c r="F299">
        <f>SUMIF(ft_original!$A$2:$A$523, A299, ft_original!$E$2:$E$523)</f>
        <v>658201</v>
      </c>
      <c r="G299">
        <f t="shared" si="22"/>
        <v>0.15205081730352887</v>
      </c>
      <c r="H299">
        <f t="shared" si="23"/>
        <v>15.205081730352887</v>
      </c>
      <c r="I299">
        <f>SUMIF(nsind!$A$2:$A$523, A299, nsind!$E$2:$E$523)</f>
        <v>978</v>
      </c>
      <c r="J299">
        <f t="shared" si="20"/>
        <v>1.4858682985896405</v>
      </c>
    </row>
    <row r="300" spans="1:10" x14ac:dyDescent="0.25">
      <c r="A300" t="str">
        <f t="shared" si="21"/>
        <v>20159. Servicios sociales, domésticos, profesionales y otros</v>
      </c>
      <c r="B300" s="8">
        <v>2015</v>
      </c>
      <c r="C300" t="s">
        <v>67</v>
      </c>
      <c r="D300" t="s">
        <v>79</v>
      </c>
      <c r="E300">
        <f>SUMIF(total_sind_original!$A$2:$A$550,A300, total_sind_original!$E$2:$E$550)</f>
        <v>225453</v>
      </c>
      <c r="F300">
        <f>SUMIF(ft_original!$A$2:$A$523, A300, ft_original!$E$2:$E$523)</f>
        <v>1467559</v>
      </c>
      <c r="G300">
        <f t="shared" si="22"/>
        <v>0.1536244880103628</v>
      </c>
      <c r="H300">
        <f t="shared" si="23"/>
        <v>15.36244880103628</v>
      </c>
      <c r="I300">
        <f>SUMIF(nsind!$A$2:$A$523, A300, nsind!$E$2:$E$523)</f>
        <v>2628</v>
      </c>
      <c r="J300">
        <f t="shared" si="20"/>
        <v>1.7907286862061425</v>
      </c>
    </row>
    <row r="301" spans="1:10" x14ac:dyDescent="0.25">
      <c r="A301" t="str">
        <f t="shared" si="21"/>
        <v>2015Total</v>
      </c>
      <c r="B301" s="8">
        <v>2015</v>
      </c>
      <c r="C301" t="s">
        <v>12</v>
      </c>
      <c r="D301" t="s">
        <v>12</v>
      </c>
      <c r="E301">
        <f>SUMIF(total_sind_original!$A$2:$A$550,A301, total_sind_original!$E$2:$E$550)</f>
        <v>1048234</v>
      </c>
      <c r="F301">
        <f>SUMIF(ft_original!$A$2:$A$523, A301, ft_original!$E$2:$E$523)</f>
        <v>7071527</v>
      </c>
      <c r="G301">
        <f t="shared" si="22"/>
        <v>0.14823304782686963</v>
      </c>
      <c r="H301">
        <f t="shared" si="23"/>
        <v>14.823304782686964</v>
      </c>
      <c r="I301">
        <f>SUMIF(nsind!$A$2:$A$523, A301, nsind!$E$2:$E$523)</f>
        <v>11433</v>
      </c>
      <c r="J301">
        <f t="shared" si="20"/>
        <v>1.6167653747203397</v>
      </c>
    </row>
    <row r="302" spans="1:10" x14ac:dyDescent="0.25">
      <c r="A302" t="str">
        <f t="shared" si="21"/>
        <v>20161. Agricultura, ganadería, silvicultura y pesca</v>
      </c>
      <c r="B302" s="8">
        <v>2016</v>
      </c>
      <c r="C302" t="s">
        <v>31</v>
      </c>
      <c r="D302" t="s">
        <v>77</v>
      </c>
      <c r="E302">
        <f>SUMIF(total_sind_original!$A$2:$A$550,A302, total_sind_original!$E$2:$E$550)</f>
        <v>72956</v>
      </c>
      <c r="F302">
        <f>SUMIF(ft_original!$A$2:$A$523, A302, ft_original!$E$2:$E$523)</f>
        <v>691386</v>
      </c>
      <c r="G302">
        <f t="shared" si="22"/>
        <v>0.10552137301015641</v>
      </c>
      <c r="H302">
        <f t="shared" si="23"/>
        <v>10.552137301015641</v>
      </c>
      <c r="I302">
        <f>SUMIF(nsind!$A$2:$A$523, A302, nsind!$E$2:$E$523)</f>
        <v>1374</v>
      </c>
      <c r="J302">
        <f t="shared" si="20"/>
        <v>1.9873124419644019</v>
      </c>
    </row>
    <row r="303" spans="1:10" x14ac:dyDescent="0.25">
      <c r="A303" t="str">
        <f t="shared" si="21"/>
        <v>20162. Minería</v>
      </c>
      <c r="B303" s="8">
        <v>2016</v>
      </c>
      <c r="C303" t="s">
        <v>4</v>
      </c>
      <c r="D303" t="s">
        <v>15</v>
      </c>
      <c r="E303">
        <f>SUMIF(total_sind_original!$A$2:$A$550,A303, total_sind_original!$E$2:$E$550)</f>
        <v>54556</v>
      </c>
      <c r="F303">
        <f>SUMIF(ft_original!$A$2:$A$523, A303, ft_original!$E$2:$E$523)</f>
        <v>184634</v>
      </c>
      <c r="G303">
        <f t="shared" si="22"/>
        <v>0.29548187224454869</v>
      </c>
      <c r="H303">
        <f t="shared" si="23"/>
        <v>29.548187224454871</v>
      </c>
      <c r="I303">
        <f>SUMIF(nsind!$A$2:$A$523, A303, nsind!$E$2:$E$523)</f>
        <v>295</v>
      </c>
      <c r="J303">
        <f t="shared" si="20"/>
        <v>1.5977555596477357</v>
      </c>
    </row>
    <row r="304" spans="1:10" x14ac:dyDescent="0.25">
      <c r="A304" t="str">
        <f t="shared" si="21"/>
        <v>20163. Industrias manufactureras</v>
      </c>
      <c r="B304" s="8">
        <v>2016</v>
      </c>
      <c r="C304" t="s">
        <v>33</v>
      </c>
      <c r="D304" t="s">
        <v>16</v>
      </c>
      <c r="E304">
        <f>SUMIF(total_sind_original!$A$2:$A$550,A304, total_sind_original!$E$2:$E$550)</f>
        <v>129828</v>
      </c>
      <c r="F304">
        <f>SUMIF(ft_original!$A$2:$A$523, A304, ft_original!$E$2:$E$523)</f>
        <v>858877</v>
      </c>
      <c r="G304">
        <f t="shared" si="22"/>
        <v>0.15116017776701438</v>
      </c>
      <c r="H304">
        <f t="shared" si="23"/>
        <v>15.116017776701437</v>
      </c>
      <c r="I304">
        <f>SUMIF(nsind!$A$2:$A$523, A304, nsind!$E$2:$E$523)</f>
        <v>1501</v>
      </c>
      <c r="J304">
        <f t="shared" si="20"/>
        <v>1.7476309180476368</v>
      </c>
    </row>
    <row r="305" spans="1:10" x14ac:dyDescent="0.25">
      <c r="A305" t="str">
        <f t="shared" si="21"/>
        <v>20164. Suministro de electricidad, gas y agua</v>
      </c>
      <c r="B305" s="8">
        <v>2016</v>
      </c>
      <c r="C305" t="s">
        <v>57</v>
      </c>
      <c r="D305" t="s">
        <v>18</v>
      </c>
      <c r="E305">
        <f>SUMIF(total_sind_original!$A$2:$A$550,A305, total_sind_original!$E$2:$E$550)</f>
        <v>13149</v>
      </c>
      <c r="F305">
        <f>SUMIF(ft_original!$A$2:$A$523, A305, ft_original!$E$2:$E$523)</f>
        <v>72905</v>
      </c>
      <c r="G305">
        <f t="shared" si="22"/>
        <v>0.1803580001371648</v>
      </c>
      <c r="H305">
        <f t="shared" si="23"/>
        <v>18.035800013716479</v>
      </c>
      <c r="I305">
        <f>SUMIF(nsind!$A$2:$A$523, A305, nsind!$E$2:$E$523)</f>
        <v>149</v>
      </c>
      <c r="J305">
        <f t="shared" si="20"/>
        <v>2.0437555723201428</v>
      </c>
    </row>
    <row r="306" spans="1:10" x14ac:dyDescent="0.25">
      <c r="A306" t="str">
        <f t="shared" si="21"/>
        <v>20165. Construcción</v>
      </c>
      <c r="B306" s="8">
        <v>2016</v>
      </c>
      <c r="C306" t="s">
        <v>58</v>
      </c>
      <c r="D306" t="s">
        <v>17</v>
      </c>
      <c r="E306">
        <f>SUMIF(total_sind_original!$A$2:$A$550,A306, total_sind_original!$E$2:$E$550)</f>
        <v>85692</v>
      </c>
      <c r="F306">
        <f>SUMIF(ft_original!$A$2:$A$523, A306, ft_original!$E$2:$E$523)</f>
        <v>667746</v>
      </c>
      <c r="G306">
        <f t="shared" si="22"/>
        <v>0.12833023335220278</v>
      </c>
      <c r="H306">
        <f t="shared" si="23"/>
        <v>12.833023335220279</v>
      </c>
      <c r="I306">
        <f>SUMIF(nsind!$A$2:$A$523, A306, nsind!$E$2:$E$523)</f>
        <v>429</v>
      </c>
      <c r="J306">
        <f t="shared" si="20"/>
        <v>0.64245985749072254</v>
      </c>
    </row>
    <row r="307" spans="1:10" x14ac:dyDescent="0.25">
      <c r="A307" t="str">
        <f t="shared" si="21"/>
        <v>20166. Comercio, hoteles y restaurantes</v>
      </c>
      <c r="B307" s="8">
        <v>2016</v>
      </c>
      <c r="C307" t="s">
        <v>59</v>
      </c>
      <c r="D307" t="s">
        <v>75</v>
      </c>
      <c r="E307">
        <f>SUMIF(total_sind_original!$A$2:$A$550,A307, total_sind_original!$E$2:$E$550)</f>
        <v>264772</v>
      </c>
      <c r="F307">
        <f>SUMIF(ft_original!$A$2:$A$523, A307, ft_original!$E$2:$E$523)</f>
        <v>1907279</v>
      </c>
      <c r="G307">
        <f t="shared" si="22"/>
        <v>0.13882185039524894</v>
      </c>
      <c r="H307">
        <f t="shared" si="23"/>
        <v>13.882185039524893</v>
      </c>
      <c r="I307">
        <f>SUMIF(nsind!$A$2:$A$523, A307, nsind!$E$2:$E$523)</f>
        <v>2158</v>
      </c>
      <c r="J307">
        <f t="shared" si="20"/>
        <v>1.1314548107539588</v>
      </c>
    </row>
    <row r="308" spans="1:10" x14ac:dyDescent="0.25">
      <c r="A308" t="str">
        <f t="shared" si="21"/>
        <v>20167. Transporte y comunicaciones</v>
      </c>
      <c r="B308" s="8">
        <v>2016</v>
      </c>
      <c r="C308" t="s">
        <v>9</v>
      </c>
      <c r="D308" t="s">
        <v>21</v>
      </c>
      <c r="E308">
        <f>SUMIF(total_sind_original!$A$2:$A$550,A308, total_sind_original!$E$2:$E$550)</f>
        <v>156503</v>
      </c>
      <c r="F308">
        <f>SUMIF(ft_original!$A$2:$A$523, A308, ft_original!$E$2:$E$523)</f>
        <v>592088</v>
      </c>
      <c r="G308">
        <f t="shared" si="22"/>
        <v>0.26432388428747078</v>
      </c>
      <c r="H308">
        <f t="shared" si="23"/>
        <v>26.432388428747078</v>
      </c>
      <c r="I308">
        <f>SUMIF(nsind!$A$2:$A$523, A308, nsind!$E$2:$E$523)</f>
        <v>1909</v>
      </c>
      <c r="J308">
        <f t="shared" si="20"/>
        <v>3.2241828917323101</v>
      </c>
    </row>
    <row r="309" spans="1:10" x14ac:dyDescent="0.25">
      <c r="A309" t="str">
        <f t="shared" si="21"/>
        <v>20168. Servicios financieros, inmobiliarios y empresariales</v>
      </c>
      <c r="B309" s="8">
        <v>2016</v>
      </c>
      <c r="C309" t="s">
        <v>62</v>
      </c>
      <c r="D309" t="s">
        <v>78</v>
      </c>
      <c r="E309">
        <f>SUMIF(total_sind_original!$A$2:$A$550,A309, total_sind_original!$E$2:$E$550)</f>
        <v>114412</v>
      </c>
      <c r="F309">
        <f>SUMIF(ft_original!$A$2:$A$523, A309, ft_original!$E$2:$E$523)</f>
        <v>651707</v>
      </c>
      <c r="G309">
        <f t="shared" si="22"/>
        <v>0.1755574207427571</v>
      </c>
      <c r="H309">
        <f t="shared" si="23"/>
        <v>17.55574207427571</v>
      </c>
      <c r="I309">
        <f>SUMIF(nsind!$A$2:$A$523, A309, nsind!$E$2:$E$523)</f>
        <v>969</v>
      </c>
      <c r="J309">
        <f t="shared" si="20"/>
        <v>1.4868644958547323</v>
      </c>
    </row>
    <row r="310" spans="1:10" x14ac:dyDescent="0.25">
      <c r="A310" t="str">
        <f t="shared" si="21"/>
        <v>20169. Servicios sociales, domésticos, profesionales y otros</v>
      </c>
      <c r="B310" s="8">
        <v>2016</v>
      </c>
      <c r="C310" t="s">
        <v>67</v>
      </c>
      <c r="D310" t="s">
        <v>79</v>
      </c>
      <c r="E310">
        <f>SUMIF(total_sind_original!$A$2:$A$550,A310, total_sind_original!$E$2:$E$550)</f>
        <v>248087</v>
      </c>
      <c r="F310">
        <f>SUMIF(ft_original!$A$2:$A$523, A310, ft_original!$E$2:$E$523)</f>
        <v>1507379</v>
      </c>
      <c r="G310">
        <f t="shared" si="22"/>
        <v>0.16458170108512857</v>
      </c>
      <c r="H310">
        <f t="shared" si="23"/>
        <v>16.458170108512856</v>
      </c>
      <c r="I310">
        <f>SUMIF(nsind!$A$2:$A$523, A310, nsind!$E$2:$E$523)</f>
        <v>2869</v>
      </c>
      <c r="J310">
        <f t="shared" si="20"/>
        <v>1.9033036814231856</v>
      </c>
    </row>
    <row r="311" spans="1:10" x14ac:dyDescent="0.25">
      <c r="A311" t="str">
        <f t="shared" si="21"/>
        <v>2016Total</v>
      </c>
      <c r="B311" s="8">
        <v>2016</v>
      </c>
      <c r="C311" t="s">
        <v>12</v>
      </c>
      <c r="D311" t="s">
        <v>12</v>
      </c>
      <c r="E311">
        <f>SUMIF(total_sind_original!$A$2:$A$550,A311, total_sind_original!$E$2:$E$550)</f>
        <v>1139955</v>
      </c>
      <c r="F311">
        <f>SUMIF(ft_original!$A$2:$A$523, A311, ft_original!$E$2:$E$523)</f>
        <v>7134001</v>
      </c>
      <c r="G311">
        <f t="shared" si="22"/>
        <v>0.15979181948530705</v>
      </c>
      <c r="H311">
        <f t="shared" si="23"/>
        <v>15.979181948530705</v>
      </c>
      <c r="I311">
        <f>SUMIF(nsind!$A$2:$A$523, A311, nsind!$E$2:$E$523)</f>
        <v>11653</v>
      </c>
      <c r="J311">
        <f t="shared" si="20"/>
        <v>1.6334452434195061</v>
      </c>
    </row>
    <row r="312" spans="1:10" x14ac:dyDescent="0.25">
      <c r="A312" t="str">
        <f t="shared" si="21"/>
        <v>20171. Agricultura, ganadería, silvicultura y pesca</v>
      </c>
      <c r="B312" s="8">
        <v>2017</v>
      </c>
      <c r="C312" t="s">
        <v>31</v>
      </c>
      <c r="D312" t="s">
        <v>31</v>
      </c>
      <c r="E312">
        <f>SUMIF(total_sind_original!$A$2:$A$550,A312, total_sind_original!$E$2:$E$550)</f>
        <v>74970</v>
      </c>
      <c r="F312">
        <f>SUMIF(ft_original!$A$2:$A$523, A312, ft_original!$E$2:$E$523)</f>
        <v>679437</v>
      </c>
      <c r="G312">
        <f t="shared" si="22"/>
        <v>0.11034135615222604</v>
      </c>
      <c r="H312">
        <f t="shared" si="23"/>
        <v>11.034135615222604</v>
      </c>
      <c r="I312">
        <f>SUMIF(nsind!$A$2:$A$523, A312, nsind!$E$2:$E$523)</f>
        <v>1333</v>
      </c>
      <c r="J312">
        <f t="shared" si="20"/>
        <v>1.9619184707338575</v>
      </c>
    </row>
    <row r="313" spans="1:10" x14ac:dyDescent="0.25">
      <c r="A313" t="str">
        <f t="shared" si="21"/>
        <v>20172. Minería</v>
      </c>
      <c r="B313" s="8">
        <v>2017</v>
      </c>
      <c r="C313" t="s">
        <v>4</v>
      </c>
      <c r="D313" t="s">
        <v>32</v>
      </c>
      <c r="E313">
        <f>SUMIF(total_sind_original!$A$2:$A$550,A313, total_sind_original!$E$2:$E$550)</f>
        <v>60556</v>
      </c>
      <c r="F313">
        <f>SUMIF(ft_original!$A$2:$A$523, A313, ft_original!$E$2:$E$523)</f>
        <v>177865</v>
      </c>
      <c r="G313">
        <f t="shared" si="22"/>
        <v>0.34046046158603432</v>
      </c>
      <c r="H313">
        <f t="shared" si="23"/>
        <v>34.046046158603431</v>
      </c>
      <c r="I313">
        <f>SUMIF(nsind!$A$2:$A$523, A313, nsind!$E$2:$E$523)</f>
        <v>306</v>
      </c>
      <c r="J313">
        <f t="shared" si="20"/>
        <v>1.7204059258426334</v>
      </c>
    </row>
    <row r="314" spans="1:10" x14ac:dyDescent="0.25">
      <c r="A314" t="str">
        <f t="shared" si="21"/>
        <v>20173. Industrias manufactureras</v>
      </c>
      <c r="B314" s="8">
        <v>2017</v>
      </c>
      <c r="C314" t="s">
        <v>33</v>
      </c>
      <c r="D314" t="s">
        <v>33</v>
      </c>
      <c r="E314">
        <f>SUMIF(total_sind_original!$A$2:$A$550,A314, total_sind_original!$E$2:$E$550)</f>
        <v>134760</v>
      </c>
      <c r="F314">
        <f>SUMIF(ft_original!$A$2:$A$523, A314, ft_original!$E$2:$E$523)</f>
        <v>874167</v>
      </c>
      <c r="G314">
        <f t="shared" si="22"/>
        <v>0.15415818716561022</v>
      </c>
      <c r="H314">
        <f t="shared" si="23"/>
        <v>15.415818716561022</v>
      </c>
      <c r="I314">
        <f>SUMIF(nsind!$A$2:$A$523, A314, nsind!$E$2:$E$523)</f>
        <v>1512</v>
      </c>
      <c r="J314">
        <f t="shared" si="20"/>
        <v>1.7296466235856536</v>
      </c>
    </row>
    <row r="315" spans="1:10" x14ac:dyDescent="0.25">
      <c r="A315" t="str">
        <f t="shared" si="21"/>
        <v>20174. Suministro de electricidad, gas y agua</v>
      </c>
      <c r="B315" s="8">
        <v>2017</v>
      </c>
      <c r="C315" t="s">
        <v>57</v>
      </c>
      <c r="D315" t="s">
        <v>80</v>
      </c>
      <c r="E315">
        <f>SUMIF(total_sind_original!$A$2:$A$550,A315, total_sind_original!$E$2:$E$550)</f>
        <v>14395</v>
      </c>
      <c r="F315">
        <f>SUMIF(ft_original!$A$2:$A$523, A315, ft_original!$E$2:$E$523)</f>
        <v>95965</v>
      </c>
      <c r="G315">
        <f t="shared" si="22"/>
        <v>0.1500026051164487</v>
      </c>
      <c r="H315">
        <f t="shared" si="23"/>
        <v>15.00026051164487</v>
      </c>
      <c r="I315">
        <f>SUMIF(nsind!$A$2:$A$523, A315, nsind!$E$2:$E$523)</f>
        <v>151</v>
      </c>
      <c r="J315">
        <f t="shared" si="20"/>
        <v>1.5734903350179752</v>
      </c>
    </row>
    <row r="316" spans="1:10" x14ac:dyDescent="0.25">
      <c r="A316" t="str">
        <f t="shared" si="21"/>
        <v>20175. Construcción</v>
      </c>
      <c r="B316" s="8">
        <v>2017</v>
      </c>
      <c r="C316" t="s">
        <v>58</v>
      </c>
      <c r="D316" t="s">
        <v>17</v>
      </c>
      <c r="E316">
        <f>SUMIF(total_sind_original!$A$2:$A$550,A316, total_sind_original!$E$2:$E$550)</f>
        <v>82042</v>
      </c>
      <c r="F316">
        <f>SUMIF(ft_original!$A$2:$A$523, A316, ft_original!$E$2:$E$523)</f>
        <v>659180</v>
      </c>
      <c r="G316">
        <f t="shared" si="22"/>
        <v>0.12446069358900452</v>
      </c>
      <c r="H316">
        <f t="shared" si="23"/>
        <v>12.446069358900452</v>
      </c>
      <c r="I316">
        <f>SUMIF(nsind!$A$2:$A$523, A316, nsind!$E$2:$E$523)</f>
        <v>425</v>
      </c>
      <c r="J316">
        <f t="shared" si="20"/>
        <v>0.64474043508601597</v>
      </c>
    </row>
    <row r="317" spans="1:10" x14ac:dyDescent="0.25">
      <c r="A317" t="str">
        <f t="shared" si="21"/>
        <v>20176. Comercio, hoteles y restaurantes</v>
      </c>
      <c r="B317" s="8">
        <v>2017</v>
      </c>
      <c r="C317" t="s">
        <v>59</v>
      </c>
      <c r="D317" t="s">
        <v>81</v>
      </c>
      <c r="E317">
        <f>SUMIF(total_sind_original!$A$2:$A$550,A317, total_sind_original!$E$2:$E$550)</f>
        <v>266080</v>
      </c>
      <c r="F317">
        <f>SUMIF(ft_original!$A$2:$A$523, A317, ft_original!$E$2:$E$523)</f>
        <v>1845481</v>
      </c>
      <c r="G317">
        <f t="shared" si="22"/>
        <v>0.14417921398269612</v>
      </c>
      <c r="H317">
        <f t="shared" si="23"/>
        <v>14.417921398269613</v>
      </c>
      <c r="I317">
        <f>SUMIF(nsind!$A$2:$A$523, A317, nsind!$E$2:$E$523)</f>
        <v>2219</v>
      </c>
      <c r="J317">
        <f t="shared" si="20"/>
        <v>1.2023965567784225</v>
      </c>
    </row>
    <row r="318" spans="1:10" x14ac:dyDescent="0.25">
      <c r="A318" t="str">
        <f t="shared" si="21"/>
        <v>20177. Transporte y comunicaciones</v>
      </c>
      <c r="B318" s="8">
        <v>2017</v>
      </c>
      <c r="C318" t="s">
        <v>9</v>
      </c>
      <c r="D318" t="s">
        <v>82</v>
      </c>
      <c r="E318">
        <f>SUMIF(total_sind_original!$A$2:$A$550,A318, total_sind_original!$E$2:$E$550)</f>
        <v>158347</v>
      </c>
      <c r="F318">
        <f>SUMIF(ft_original!$A$2:$A$523, A318, ft_original!$E$2:$E$523)</f>
        <v>696167</v>
      </c>
      <c r="G318">
        <f t="shared" si="22"/>
        <v>0.22745548122792375</v>
      </c>
      <c r="H318">
        <f t="shared" si="23"/>
        <v>22.745548122792375</v>
      </c>
      <c r="I318">
        <f>SUMIF(nsind!$A$2:$A$523, A318, nsind!$E$2:$E$523)</f>
        <v>1915</v>
      </c>
      <c r="J318">
        <f t="shared" si="20"/>
        <v>2.7507767532790264</v>
      </c>
    </row>
    <row r="319" spans="1:10" x14ac:dyDescent="0.25">
      <c r="A319" t="str">
        <f t="shared" si="21"/>
        <v>20178. Servicios financieros, inmobiliarios y empresariales</v>
      </c>
      <c r="B319" s="8">
        <v>2017</v>
      </c>
      <c r="C319" t="s">
        <v>62</v>
      </c>
      <c r="D319" t="s">
        <v>83</v>
      </c>
      <c r="E319">
        <f>SUMIF(total_sind_original!$A$2:$A$550,A319, total_sind_original!$E$2:$E$550)</f>
        <v>114661</v>
      </c>
      <c r="F319">
        <f>SUMIF(ft_original!$A$2:$A$523, A319, ft_original!$E$2:$E$523)</f>
        <v>719626</v>
      </c>
      <c r="G319">
        <f t="shared" si="22"/>
        <v>0.15933415413006199</v>
      </c>
      <c r="H319">
        <f t="shared" si="23"/>
        <v>15.9334154130062</v>
      </c>
      <c r="I319">
        <f>SUMIF(nsind!$A$2:$A$523, A319, nsind!$E$2:$E$523)</f>
        <v>993</v>
      </c>
      <c r="J319">
        <f t="shared" si="20"/>
        <v>1.3798834394532715</v>
      </c>
    </row>
    <row r="320" spans="1:10" x14ac:dyDescent="0.25">
      <c r="A320" t="str">
        <f t="shared" si="21"/>
        <v>20179. Servicios sociales, domésticos, profesionales y otros</v>
      </c>
      <c r="B320" s="8">
        <v>2017</v>
      </c>
      <c r="C320" t="s">
        <v>67</v>
      </c>
      <c r="D320" t="s">
        <v>84</v>
      </c>
      <c r="E320">
        <f>SUMIF(total_sind_original!$A$2:$A$550,A320, total_sind_original!$E$2:$E$550)</f>
        <v>273634</v>
      </c>
      <c r="F320">
        <f>SUMIF(ft_original!$A$2:$A$523, A320, ft_original!$E$2:$E$523)</f>
        <v>1517813</v>
      </c>
      <c r="G320">
        <f t="shared" si="22"/>
        <v>0.18028176066485133</v>
      </c>
      <c r="H320">
        <f t="shared" si="23"/>
        <v>18.028176066485134</v>
      </c>
      <c r="I320">
        <f>SUMIF(nsind!$A$2:$A$523, A320, nsind!$E$2:$E$523)</f>
        <v>3062</v>
      </c>
      <c r="J320">
        <f t="shared" si="20"/>
        <v>2.0173763171088925</v>
      </c>
    </row>
    <row r="321" spans="1:10" x14ac:dyDescent="0.25">
      <c r="A321" t="str">
        <f t="shared" si="21"/>
        <v>2017Total</v>
      </c>
      <c r="B321" s="8">
        <v>2017</v>
      </c>
      <c r="C321" t="s">
        <v>12</v>
      </c>
      <c r="D321" t="s">
        <v>12</v>
      </c>
      <c r="E321">
        <f>SUMIF(total_sind_original!$A$2:$A$550,A321, total_sind_original!$E$2:$E$550)</f>
        <v>1179445</v>
      </c>
      <c r="F321">
        <f>SUMIF(ft_original!$A$2:$A$523, A321, ft_original!$E$2:$E$523)</f>
        <v>7265701</v>
      </c>
      <c r="G321">
        <f t="shared" si="22"/>
        <v>0.16233051704164539</v>
      </c>
      <c r="H321">
        <f t="shared" si="23"/>
        <v>16.233051704164538</v>
      </c>
      <c r="I321">
        <f>SUMIF(nsind!$A$2:$A$523, A321, nsind!$E$2:$E$523)</f>
        <v>11916</v>
      </c>
      <c r="J321">
        <f t="shared" si="20"/>
        <v>1.6400344577901018</v>
      </c>
    </row>
    <row r="322" spans="1:10" x14ac:dyDescent="0.25">
      <c r="A322" t="str">
        <f t="shared" si="21"/>
        <v>20181. Agricultura, ganadería, silvicultura y pesca</v>
      </c>
      <c r="B322" s="8">
        <v>2018</v>
      </c>
      <c r="C322" t="s">
        <v>31</v>
      </c>
      <c r="D322" t="s">
        <v>31</v>
      </c>
      <c r="E322">
        <f>SUMIF(total_sind_original!$A$2:$A$550,A322, total_sind_original!$E$2:$E$550)</f>
        <v>68028</v>
      </c>
      <c r="F322">
        <f>SUMIF(ft_original!$A$2:$A$523, A322, ft_original!$E$2:$E$523)</f>
        <v>678392</v>
      </c>
      <c r="G322">
        <f t="shared" si="22"/>
        <v>0.10027830516869303</v>
      </c>
      <c r="H322">
        <f t="shared" si="23"/>
        <v>10.027830516869303</v>
      </c>
      <c r="I322">
        <f>SUMIF(nsind!$A$2:$A$523, A322, nsind!$E$2:$E$523)</f>
        <v>1303</v>
      </c>
      <c r="J322">
        <f t="shared" si="20"/>
        <v>1.9207184046981685</v>
      </c>
    </row>
    <row r="323" spans="1:10" x14ac:dyDescent="0.25">
      <c r="A323" t="str">
        <f t="shared" si="21"/>
        <v>20182. Minería</v>
      </c>
      <c r="B323" s="8">
        <v>2018</v>
      </c>
      <c r="C323" t="s">
        <v>4</v>
      </c>
      <c r="D323" t="s">
        <v>32</v>
      </c>
      <c r="E323">
        <f>SUMIF(total_sind_original!$A$2:$A$550,A323, total_sind_original!$E$2:$E$550)</f>
        <v>62898</v>
      </c>
      <c r="F323">
        <f>SUMIF(ft_original!$A$2:$A$523, A323, ft_original!$E$2:$E$523)</f>
        <v>193058</v>
      </c>
      <c r="G323">
        <f t="shared" si="22"/>
        <v>0.32579846471008711</v>
      </c>
      <c r="H323">
        <f t="shared" si="23"/>
        <v>32.579846471008707</v>
      </c>
      <c r="I323">
        <f>SUMIF(nsind!$A$2:$A$523, A323, nsind!$E$2:$E$523)</f>
        <v>307</v>
      </c>
      <c r="J323">
        <f t="shared" ref="J323:J341" si="24">I323/(F323/1000)</f>
        <v>1.590195692486196</v>
      </c>
    </row>
    <row r="324" spans="1:10" x14ac:dyDescent="0.25">
      <c r="A324" t="str">
        <f t="shared" si="21"/>
        <v>20183. Industrias manufactureras</v>
      </c>
      <c r="B324" s="8">
        <v>2018</v>
      </c>
      <c r="C324" t="s">
        <v>33</v>
      </c>
      <c r="D324" t="s">
        <v>33</v>
      </c>
      <c r="E324">
        <f>SUMIF(total_sind_original!$A$2:$A$550,A324, total_sind_original!$E$2:$E$550)</f>
        <v>128895</v>
      </c>
      <c r="F324">
        <f>SUMIF(ft_original!$A$2:$A$523, A324, ft_original!$E$2:$E$523)</f>
        <v>822260</v>
      </c>
      <c r="G324">
        <f t="shared" si="22"/>
        <v>0.15675698684114514</v>
      </c>
      <c r="H324">
        <f t="shared" si="23"/>
        <v>15.675698684114515</v>
      </c>
      <c r="I324">
        <f>SUMIF(nsind!$A$2:$A$523, A324, nsind!$E$2:$E$523)</f>
        <v>1433</v>
      </c>
      <c r="J324">
        <f t="shared" si="24"/>
        <v>1.7427577651837618</v>
      </c>
    </row>
    <row r="325" spans="1:10" x14ac:dyDescent="0.25">
      <c r="A325" t="str">
        <f t="shared" si="21"/>
        <v>20184. Suministro de electricidad, gas y agua</v>
      </c>
      <c r="B325" s="8">
        <v>2018</v>
      </c>
      <c r="C325" t="s">
        <v>57</v>
      </c>
      <c r="D325" t="s">
        <v>80</v>
      </c>
      <c r="E325">
        <f>SUMIF(total_sind_original!$A$2:$A$550,A325, total_sind_original!$E$2:$E$550)</f>
        <v>19644</v>
      </c>
      <c r="F325">
        <f>SUMIF(ft_original!$A$2:$A$523, A325, ft_original!$E$2:$E$523)</f>
        <v>92099</v>
      </c>
      <c r="G325">
        <f t="shared" si="22"/>
        <v>0.21329221815654892</v>
      </c>
      <c r="H325">
        <f t="shared" si="23"/>
        <v>21.329221815654893</v>
      </c>
      <c r="I325">
        <f>SUMIF(nsind!$A$2:$A$523, A325, nsind!$E$2:$E$523)</f>
        <v>223</v>
      </c>
      <c r="J325">
        <f t="shared" si="24"/>
        <v>2.4213075060532687</v>
      </c>
    </row>
    <row r="326" spans="1:10" x14ac:dyDescent="0.25">
      <c r="A326" t="str">
        <f t="shared" si="21"/>
        <v>20185. Construcción</v>
      </c>
      <c r="B326" s="8">
        <v>2018</v>
      </c>
      <c r="C326" t="s">
        <v>58</v>
      </c>
      <c r="D326" t="s">
        <v>17</v>
      </c>
      <c r="E326">
        <f>SUMIF(total_sind_original!$A$2:$A$550,A326, total_sind_original!$E$2:$E$550)</f>
        <v>54656</v>
      </c>
      <c r="F326">
        <f>SUMIF(ft_original!$A$2:$A$523, A326, ft_original!$E$2:$E$523)</f>
        <v>707234</v>
      </c>
      <c r="G326">
        <f t="shared" si="22"/>
        <v>7.7281352423667418E-2</v>
      </c>
      <c r="H326">
        <f t="shared" si="23"/>
        <v>7.7281352423667418</v>
      </c>
      <c r="I326">
        <f>SUMIF(nsind!$A$2:$A$523, A326, nsind!$E$2:$E$523)</f>
        <v>411</v>
      </c>
      <c r="J326">
        <f t="shared" si="24"/>
        <v>0.58113721908166172</v>
      </c>
    </row>
    <row r="327" spans="1:10" x14ac:dyDescent="0.25">
      <c r="A327" t="str">
        <f t="shared" si="21"/>
        <v>20186. Comercio, hoteles y restaurantes</v>
      </c>
      <c r="B327" s="8">
        <v>2018</v>
      </c>
      <c r="C327" t="s">
        <v>59</v>
      </c>
      <c r="D327" t="s">
        <v>81</v>
      </c>
      <c r="E327">
        <f>SUMIF(total_sind_original!$A$2:$A$550,A327, total_sind_original!$E$2:$E$550)</f>
        <v>258423</v>
      </c>
      <c r="F327">
        <f>SUMIF(ft_original!$A$2:$A$523, A327, ft_original!$E$2:$E$523)</f>
        <v>1920496</v>
      </c>
      <c r="G327">
        <f t="shared" si="22"/>
        <v>0.13456055102431871</v>
      </c>
      <c r="H327">
        <f t="shared" si="23"/>
        <v>13.456055102431872</v>
      </c>
      <c r="I327">
        <f>SUMIF(nsind!$A$2:$A$523, A327, nsind!$E$2:$E$523)</f>
        <v>2152</v>
      </c>
      <c r="J327">
        <f t="shared" si="24"/>
        <v>1.1205438595029618</v>
      </c>
    </row>
    <row r="328" spans="1:10" x14ac:dyDescent="0.25">
      <c r="A328" t="str">
        <f t="shared" si="21"/>
        <v>20187. Transporte y comunicaciones</v>
      </c>
      <c r="B328" s="8">
        <v>2018</v>
      </c>
      <c r="C328" t="s">
        <v>9</v>
      </c>
      <c r="D328" t="s">
        <v>82</v>
      </c>
      <c r="E328">
        <f>SUMIF(total_sind_original!$A$2:$A$550,A328, total_sind_original!$E$2:$E$550)</f>
        <v>152820</v>
      </c>
      <c r="F328">
        <f>SUMIF(ft_original!$A$2:$A$523, A328, ft_original!$E$2:$E$523)</f>
        <v>723963</v>
      </c>
      <c r="G328">
        <f t="shared" si="22"/>
        <v>0.21108813571964313</v>
      </c>
      <c r="H328">
        <f t="shared" si="23"/>
        <v>21.108813571964312</v>
      </c>
      <c r="I328">
        <f>SUMIF(nsind!$A$2:$A$523, A328, nsind!$E$2:$E$523)</f>
        <v>1870</v>
      </c>
      <c r="J328">
        <f t="shared" si="24"/>
        <v>2.5830049325725213</v>
      </c>
    </row>
    <row r="329" spans="1:10" x14ac:dyDescent="0.25">
      <c r="A329" t="str">
        <f t="shared" si="21"/>
        <v>20188. Servicios financieros, inmobiliarios y empresariales</v>
      </c>
      <c r="B329" s="8">
        <v>2018</v>
      </c>
      <c r="C329" t="s">
        <v>62</v>
      </c>
      <c r="D329" t="s">
        <v>83</v>
      </c>
      <c r="E329">
        <f>SUMIF(total_sind_original!$A$2:$A$550,A329, total_sind_original!$E$2:$E$550)</f>
        <v>117507</v>
      </c>
      <c r="F329">
        <f>SUMIF(ft_original!$A$2:$A$523, A329, ft_original!$E$2:$E$523)</f>
        <v>691350</v>
      </c>
      <c r="G329">
        <f t="shared" si="22"/>
        <v>0.16996745497938814</v>
      </c>
      <c r="H329">
        <f t="shared" si="23"/>
        <v>16.996745497938814</v>
      </c>
      <c r="I329">
        <f>SUMIF(nsind!$A$2:$A$523, A329, nsind!$E$2:$E$523)</f>
        <v>921</v>
      </c>
      <c r="J329">
        <f t="shared" si="24"/>
        <v>1.3321761770449121</v>
      </c>
    </row>
    <row r="330" spans="1:10" x14ac:dyDescent="0.25">
      <c r="A330" t="str">
        <f t="shared" si="21"/>
        <v>20189. Servicios sociales, domésticos, profesionales y otros</v>
      </c>
      <c r="B330" s="8">
        <v>2018</v>
      </c>
      <c r="C330" t="s">
        <v>67</v>
      </c>
      <c r="D330" t="s">
        <v>84</v>
      </c>
      <c r="E330">
        <f>SUMIF(total_sind_original!$A$2:$A$550,A330, total_sind_original!$E$2:$E$550)</f>
        <v>311475</v>
      </c>
      <c r="F330">
        <f>SUMIF(ft_original!$A$2:$A$523, A330, ft_original!$E$2:$E$523)</f>
        <v>1505334</v>
      </c>
      <c r="G330">
        <f t="shared" si="22"/>
        <v>0.20691421305836447</v>
      </c>
      <c r="H330">
        <f t="shared" si="23"/>
        <v>20.691421305836446</v>
      </c>
      <c r="I330">
        <f>SUMIF(nsind!$A$2:$A$523, A330, nsind!$E$2:$E$523)</f>
        <v>3300</v>
      </c>
      <c r="J330">
        <f t="shared" si="24"/>
        <v>2.1922045207243044</v>
      </c>
    </row>
    <row r="331" spans="1:10" x14ac:dyDescent="0.25">
      <c r="A331" t="str">
        <f t="shared" si="21"/>
        <v>2018Total</v>
      </c>
      <c r="B331" s="8">
        <v>2018</v>
      </c>
      <c r="C331" t="s">
        <v>12</v>
      </c>
      <c r="D331" t="s">
        <v>12</v>
      </c>
      <c r="E331">
        <f>SUMIF(total_sind_original!$A$2:$A$550,A331, total_sind_original!$E$2:$E$550)</f>
        <v>1174346</v>
      </c>
      <c r="F331">
        <f>SUMIF(ft_original!$A$2:$A$523, A331, ft_original!$E$2:$E$523)</f>
        <v>7334186</v>
      </c>
      <c r="G331">
        <f t="shared" si="22"/>
        <v>0.16011947338123139</v>
      </c>
      <c r="H331">
        <f t="shared" si="23"/>
        <v>16.011947338123139</v>
      </c>
      <c r="I331">
        <f>SUMIF(nsind!$A$2:$A$523, A331, nsind!$E$2:$E$523)</f>
        <v>11920</v>
      </c>
      <c r="J331">
        <f t="shared" si="24"/>
        <v>1.6252655713940172</v>
      </c>
    </row>
    <row r="332" spans="1:10" x14ac:dyDescent="0.25">
      <c r="A332" t="str">
        <f t="shared" si="21"/>
        <v>20191. Agricultura, ganadería, silvicultura y pesca</v>
      </c>
      <c r="B332" s="8">
        <v>2019</v>
      </c>
      <c r="C332" t="s">
        <v>31</v>
      </c>
      <c r="D332" t="s">
        <v>31</v>
      </c>
      <c r="E332">
        <f>SUMIF(total_sind_original!$A$2:$A$550,A332, total_sind_original!$E$2:$E$550)</f>
        <v>63877</v>
      </c>
      <c r="F332">
        <f>SUMIF(ft_original!$A$2:$A$523, A332, ft_original!$E$2:$E$523)</f>
        <v>688381</v>
      </c>
      <c r="G332">
        <f t="shared" si="22"/>
        <v>9.279308987319522E-2</v>
      </c>
      <c r="H332">
        <f t="shared" si="23"/>
        <v>9.2793089873195225</v>
      </c>
      <c r="I332">
        <f>SUMIF(nsind!$A$2:$A$523, A332, nsind!$E$2:$E$523)</f>
        <v>1260</v>
      </c>
      <c r="J332">
        <f t="shared" si="24"/>
        <v>1.8303817217500193</v>
      </c>
    </row>
    <row r="333" spans="1:10" x14ac:dyDescent="0.25">
      <c r="A333" t="str">
        <f t="shared" si="21"/>
        <v>20192. Minería</v>
      </c>
      <c r="B333" s="8">
        <v>2019</v>
      </c>
      <c r="C333" t="s">
        <v>4</v>
      </c>
      <c r="D333" t="s">
        <v>32</v>
      </c>
      <c r="E333">
        <f>SUMIF(total_sind_original!$A$2:$A$550,A333, total_sind_original!$E$2:$E$550)</f>
        <v>60969</v>
      </c>
      <c r="F333">
        <f>SUMIF(ft_original!$A$2:$A$523, A333, ft_original!$E$2:$E$523)</f>
        <v>212743</v>
      </c>
      <c r="G333">
        <f t="shared" si="22"/>
        <v>0.28658522254551266</v>
      </c>
      <c r="H333">
        <f t="shared" si="23"/>
        <v>28.658522254551265</v>
      </c>
      <c r="I333">
        <f>SUMIF(nsind!$A$2:$A$523, A333, nsind!$E$2:$E$523)</f>
        <v>298</v>
      </c>
      <c r="J333">
        <f t="shared" si="24"/>
        <v>1.400751141048119</v>
      </c>
    </row>
    <row r="334" spans="1:10" x14ac:dyDescent="0.25">
      <c r="A334" t="str">
        <f t="shared" si="21"/>
        <v>20193. Industrias manufactureras</v>
      </c>
      <c r="B334" s="8">
        <v>2019</v>
      </c>
      <c r="C334" t="s">
        <v>33</v>
      </c>
      <c r="D334" t="s">
        <v>33</v>
      </c>
      <c r="E334">
        <f>SUMIF(total_sind_original!$A$2:$A$550,A334, total_sind_original!$E$2:$E$550)</f>
        <v>123068</v>
      </c>
      <c r="F334">
        <f>SUMIF(ft_original!$A$2:$A$523, A334, ft_original!$E$2:$E$523)</f>
        <v>834635</v>
      </c>
      <c r="G334">
        <f t="shared" si="22"/>
        <v>0.14745128109892347</v>
      </c>
      <c r="H334">
        <f t="shared" si="23"/>
        <v>14.745128109892347</v>
      </c>
      <c r="I334">
        <f>SUMIF(nsind!$A$2:$A$523, A334, nsind!$E$2:$E$523)</f>
        <v>1365</v>
      </c>
      <c r="J334">
        <f t="shared" si="24"/>
        <v>1.6354454342317302</v>
      </c>
    </row>
    <row r="335" spans="1:10" x14ac:dyDescent="0.25">
      <c r="A335" t="str">
        <f t="shared" ref="A335:A341" si="25">CONCATENATE(B335,C335)</f>
        <v>20194. Suministro de electricidad, gas y agua</v>
      </c>
      <c r="B335" s="8">
        <v>2019</v>
      </c>
      <c r="C335" t="s">
        <v>57</v>
      </c>
      <c r="D335" t="s">
        <v>80</v>
      </c>
      <c r="E335">
        <f>SUMIF(total_sind_original!$A$2:$A$550,A335, total_sind_original!$E$2:$E$550)</f>
        <v>20283</v>
      </c>
      <c r="F335">
        <f>SUMIF(ft_original!$A$2:$A$523, A335, ft_original!$E$2:$E$523)</f>
        <v>99728</v>
      </c>
      <c r="G335">
        <f t="shared" ref="G335:G341" si="26">E335/F335</f>
        <v>0.20338320231028398</v>
      </c>
      <c r="H335">
        <f t="shared" ref="H335:H341" si="27">G335*100</f>
        <v>20.338320231028398</v>
      </c>
      <c r="I335">
        <f>SUMIF(nsind!$A$2:$A$523, A335, nsind!$E$2:$E$523)</f>
        <v>214</v>
      </c>
      <c r="J335">
        <f t="shared" si="24"/>
        <v>2.145836675758062</v>
      </c>
    </row>
    <row r="336" spans="1:10" x14ac:dyDescent="0.25">
      <c r="A336" t="str">
        <f t="shared" si="25"/>
        <v>20195. Construcción</v>
      </c>
      <c r="B336" s="8">
        <v>2019</v>
      </c>
      <c r="C336" t="s">
        <v>58</v>
      </c>
      <c r="D336" t="s">
        <v>17</v>
      </c>
      <c r="E336">
        <f>SUMIF(total_sind_original!$A$2:$A$550,A336, total_sind_original!$E$2:$E$550)</f>
        <v>41771</v>
      </c>
      <c r="F336">
        <f>SUMIF(ft_original!$A$2:$A$523, A336, ft_original!$E$2:$E$523)</f>
        <v>730376</v>
      </c>
      <c r="G336">
        <f t="shared" si="26"/>
        <v>5.7191090616340076E-2</v>
      </c>
      <c r="H336">
        <f t="shared" si="27"/>
        <v>5.7191090616340077</v>
      </c>
      <c r="I336">
        <f>SUMIF(nsind!$A$2:$A$523, A336, nsind!$E$2:$E$523)</f>
        <v>335</v>
      </c>
      <c r="J336">
        <f t="shared" si="24"/>
        <v>0.45866786422335892</v>
      </c>
    </row>
    <row r="337" spans="1:10" x14ac:dyDescent="0.25">
      <c r="A337" t="str">
        <f t="shared" si="25"/>
        <v>20196. Comercio, hoteles y restaurantes</v>
      </c>
      <c r="B337" s="8">
        <v>2019</v>
      </c>
      <c r="C337" t="s">
        <v>59</v>
      </c>
      <c r="D337" t="s">
        <v>81</v>
      </c>
      <c r="E337">
        <f>SUMIF(total_sind_original!$A$2:$A$550,A337, total_sind_original!$E$2:$E$550)</f>
        <v>235191</v>
      </c>
      <c r="F337">
        <f>SUMIF(ft_original!$A$2:$A$523, A337, ft_original!$E$2:$E$523)</f>
        <v>1977386</v>
      </c>
      <c r="G337">
        <f t="shared" si="26"/>
        <v>0.11894035863508692</v>
      </c>
      <c r="H337">
        <f t="shared" si="27"/>
        <v>11.894035863508693</v>
      </c>
      <c r="I337">
        <f>SUMIF(nsind!$A$2:$A$523, A337, nsind!$E$2:$E$523)</f>
        <v>1960</v>
      </c>
      <c r="J337">
        <f t="shared" si="24"/>
        <v>0.99120758415402965</v>
      </c>
    </row>
    <row r="338" spans="1:10" x14ac:dyDescent="0.25">
      <c r="A338" t="str">
        <f t="shared" si="25"/>
        <v>20197. Transporte y comunicaciones</v>
      </c>
      <c r="B338" s="8">
        <v>2019</v>
      </c>
      <c r="C338" t="s">
        <v>9</v>
      </c>
      <c r="D338" t="s">
        <v>82</v>
      </c>
      <c r="E338">
        <f>SUMIF(total_sind_original!$A$2:$A$550,A338, total_sind_original!$E$2:$E$550)</f>
        <v>135355</v>
      </c>
      <c r="F338">
        <f>SUMIF(ft_original!$A$2:$A$523, A338, ft_original!$E$2:$E$523)</f>
        <v>684078</v>
      </c>
      <c r="G338">
        <f t="shared" si="26"/>
        <v>0.19786486336353457</v>
      </c>
      <c r="H338">
        <f t="shared" si="27"/>
        <v>19.786486336353455</v>
      </c>
      <c r="I338">
        <f>SUMIF(nsind!$A$2:$A$523, A338, nsind!$E$2:$E$523)</f>
        <v>1745</v>
      </c>
      <c r="J338">
        <f t="shared" si="24"/>
        <v>2.550878700966849</v>
      </c>
    </row>
    <row r="339" spans="1:10" x14ac:dyDescent="0.25">
      <c r="A339" t="str">
        <f t="shared" si="25"/>
        <v>20198. Servicios financieros, inmobiliarios y empresariales</v>
      </c>
      <c r="B339" s="8">
        <v>2019</v>
      </c>
      <c r="C339" t="s">
        <v>62</v>
      </c>
      <c r="D339" t="s">
        <v>83</v>
      </c>
      <c r="E339">
        <f>SUMIF(total_sind_original!$A$2:$A$550,A339, total_sind_original!$E$2:$E$550)</f>
        <v>108913</v>
      </c>
      <c r="F339">
        <f>SUMIF(ft_original!$A$2:$A$523, A339, ft_original!$E$2:$E$523)</f>
        <v>734161</v>
      </c>
      <c r="G339">
        <f t="shared" si="26"/>
        <v>0.14835029373665995</v>
      </c>
      <c r="H339">
        <f t="shared" si="27"/>
        <v>14.835029373665995</v>
      </c>
      <c r="I339">
        <f>SUMIF(nsind!$A$2:$A$523, A339, nsind!$E$2:$E$523)</f>
        <v>837</v>
      </c>
      <c r="J339">
        <f t="shared" si="24"/>
        <v>1.1400769041123133</v>
      </c>
    </row>
    <row r="340" spans="1:10" x14ac:dyDescent="0.25">
      <c r="A340" t="str">
        <f t="shared" si="25"/>
        <v>20199. Servicios sociales, domésticos, profesionales y otros</v>
      </c>
      <c r="B340" s="8">
        <v>2019</v>
      </c>
      <c r="C340" t="s">
        <v>67</v>
      </c>
      <c r="D340" t="s">
        <v>84</v>
      </c>
      <c r="E340">
        <f>SUMIF(total_sind_original!$A$2:$A$550,A340, total_sind_original!$E$2:$E$550)</f>
        <v>403677</v>
      </c>
      <c r="F340">
        <f>SUMIF(ft_original!$A$2:$A$523, A340, ft_original!$E$2:$E$523)</f>
        <v>1545916</v>
      </c>
      <c r="G340">
        <f t="shared" si="26"/>
        <v>0.26112479591387888</v>
      </c>
      <c r="H340">
        <f t="shared" si="27"/>
        <v>26.112479591387888</v>
      </c>
      <c r="I340">
        <f>SUMIF(nsind!$A$2:$A$523, A340, nsind!$E$2:$E$523)</f>
        <v>3912</v>
      </c>
      <c r="J340">
        <f t="shared" si="24"/>
        <v>2.5305385286134565</v>
      </c>
    </row>
    <row r="341" spans="1:10" x14ac:dyDescent="0.25">
      <c r="A341" t="str">
        <f t="shared" si="25"/>
        <v>2019Total</v>
      </c>
      <c r="B341" s="8">
        <v>2019</v>
      </c>
      <c r="C341" t="s">
        <v>12</v>
      </c>
      <c r="D341" t="s">
        <v>12</v>
      </c>
      <c r="E341">
        <f>SUMIF(total_sind_original!$A$2:$A$550,A341, total_sind_original!$E$2:$E$550)</f>
        <v>1193104</v>
      </c>
      <c r="F341">
        <f>SUMIF(ft_original!$A$2:$A$523, A341, ft_original!$E$2:$E$523)</f>
        <v>7507404</v>
      </c>
      <c r="G341">
        <f t="shared" si="26"/>
        <v>0.15892364391206334</v>
      </c>
      <c r="H341">
        <f t="shared" si="27"/>
        <v>15.892364391206334</v>
      </c>
      <c r="I341">
        <f>SUMIF(nsind!$A$2:$A$523, A341, nsind!$E$2:$E$523)</f>
        <v>11926</v>
      </c>
      <c r="J341">
        <f t="shared" si="24"/>
        <v>1.5885651018647724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0"/>
  <sheetViews>
    <sheetView topLeftCell="A405" zoomScale="145" zoomScaleNormal="145" workbookViewId="0">
      <selection activeCell="D408" sqref="D408:D429"/>
    </sheetView>
  </sheetViews>
  <sheetFormatPr baseColWidth="10" defaultColWidth="8.7109375" defaultRowHeight="15" x14ac:dyDescent="0.25"/>
  <cols>
    <col min="1" max="1" width="18.85546875" customWidth="1"/>
    <col min="3" max="4" width="40.5703125" customWidth="1"/>
    <col min="5" max="5" width="17.7109375" customWidth="1"/>
    <col min="6" max="6" width="14.42578125" customWidth="1"/>
  </cols>
  <sheetData>
    <row r="1" spans="1:6" x14ac:dyDescent="0.25">
      <c r="A1" t="s">
        <v>71</v>
      </c>
      <c r="B1" t="s">
        <v>0</v>
      </c>
      <c r="C1" t="s">
        <v>2</v>
      </c>
      <c r="D1" t="s">
        <v>72</v>
      </c>
      <c r="E1" t="s">
        <v>1</v>
      </c>
      <c r="F1" t="s">
        <v>52</v>
      </c>
    </row>
    <row r="2" spans="1:6" x14ac:dyDescent="0.2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6" x14ac:dyDescent="0.25">
      <c r="A3" t="str">
        <f t="shared" si="0"/>
        <v>19862. Minería</v>
      </c>
      <c r="B3" s="8">
        <v>1986</v>
      </c>
      <c r="C3" t="s">
        <v>4</v>
      </c>
      <c r="D3" t="s">
        <v>4</v>
      </c>
    </row>
    <row r="4" spans="1:6" x14ac:dyDescent="0.2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6" x14ac:dyDescent="0.2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6" x14ac:dyDescent="0.2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6" x14ac:dyDescent="0.2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6" x14ac:dyDescent="0.2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6" x14ac:dyDescent="0.2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6" x14ac:dyDescent="0.2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6" x14ac:dyDescent="0.2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6" x14ac:dyDescent="0.2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6" x14ac:dyDescent="0.2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6" x14ac:dyDescent="0.2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6" x14ac:dyDescent="0.2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6" x14ac:dyDescent="0.2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2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2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2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2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2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2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2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2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2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2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2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2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2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2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2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2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5" x14ac:dyDescent="0.2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5" x14ac:dyDescent="0.2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5" x14ac:dyDescent="0.2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5" x14ac:dyDescent="0.2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5" x14ac:dyDescent="0.2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5" x14ac:dyDescent="0.2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5" x14ac:dyDescent="0.2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5" x14ac:dyDescent="0.2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5" x14ac:dyDescent="0.2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5" x14ac:dyDescent="0.2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v>55501</v>
      </c>
    </row>
    <row r="43" spans="1:5" x14ac:dyDescent="0.2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v>64210</v>
      </c>
    </row>
    <row r="44" spans="1:5" x14ac:dyDescent="0.2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v>166078</v>
      </c>
    </row>
    <row r="45" spans="1:5" x14ac:dyDescent="0.2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v>16942</v>
      </c>
    </row>
    <row r="46" spans="1:5" x14ac:dyDescent="0.2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v>33179</v>
      </c>
    </row>
    <row r="47" spans="1:5" x14ac:dyDescent="0.2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v>77574</v>
      </c>
    </row>
    <row r="48" spans="1:5" x14ac:dyDescent="0.2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v>87462</v>
      </c>
    </row>
    <row r="49" spans="1:5" x14ac:dyDescent="0.2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v>29508</v>
      </c>
    </row>
    <row r="50" spans="1:5" x14ac:dyDescent="0.2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74552+1806</f>
        <v>76358</v>
      </c>
    </row>
    <row r="51" spans="1:5" x14ac:dyDescent="0.2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606812</v>
      </c>
    </row>
    <row r="52" spans="1:5" x14ac:dyDescent="0.2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v>70859</v>
      </c>
    </row>
    <row r="53" spans="1:5" x14ac:dyDescent="0.2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v>64867</v>
      </c>
    </row>
    <row r="54" spans="1:5" x14ac:dyDescent="0.2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v>179192</v>
      </c>
    </row>
    <row r="55" spans="1:5" x14ac:dyDescent="0.2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v>16685</v>
      </c>
    </row>
    <row r="56" spans="1:5" x14ac:dyDescent="0.2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v>50662</v>
      </c>
    </row>
    <row r="57" spans="1:5" x14ac:dyDescent="0.2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v>94292</v>
      </c>
    </row>
    <row r="58" spans="1:5" x14ac:dyDescent="0.2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v>101636</v>
      </c>
    </row>
    <row r="59" spans="1:5" x14ac:dyDescent="0.2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v>32429</v>
      </c>
    </row>
    <row r="60" spans="1:5" x14ac:dyDescent="0.2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87689+3044</f>
        <v>90733</v>
      </c>
    </row>
    <row r="61" spans="1:5" x14ac:dyDescent="0.2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701355</v>
      </c>
    </row>
    <row r="62" spans="1:5" x14ac:dyDescent="0.2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v>70492</v>
      </c>
    </row>
    <row r="63" spans="1:5" x14ac:dyDescent="0.2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v>62262</v>
      </c>
    </row>
    <row r="64" spans="1:5" x14ac:dyDescent="0.2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v>185366</v>
      </c>
    </row>
    <row r="65" spans="1:5" x14ac:dyDescent="0.2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v>15885</v>
      </c>
    </row>
    <row r="66" spans="1:5" x14ac:dyDescent="0.2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v>53720</v>
      </c>
    </row>
    <row r="67" spans="1:5" x14ac:dyDescent="0.2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v>100143</v>
      </c>
    </row>
    <row r="68" spans="1:5" x14ac:dyDescent="0.2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v>105779</v>
      </c>
    </row>
    <row r="69" spans="1:5" x14ac:dyDescent="0.2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v>34416</v>
      </c>
    </row>
    <row r="70" spans="1:5" x14ac:dyDescent="0.2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92592+3420</f>
        <v>96012</v>
      </c>
    </row>
    <row r="71" spans="1:5" x14ac:dyDescent="0.2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724075</v>
      </c>
    </row>
    <row r="72" spans="1:5" x14ac:dyDescent="0.2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v>63065</v>
      </c>
    </row>
    <row r="73" spans="1:5" x14ac:dyDescent="0.2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v>55360</v>
      </c>
    </row>
    <row r="74" spans="1:5" x14ac:dyDescent="0.2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v>181018</v>
      </c>
    </row>
    <row r="75" spans="1:5" x14ac:dyDescent="0.2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v>16549</v>
      </c>
    </row>
    <row r="76" spans="1:5" x14ac:dyDescent="0.2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v>44056</v>
      </c>
    </row>
    <row r="77" spans="1:5" x14ac:dyDescent="0.2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v>99012</v>
      </c>
    </row>
    <row r="78" spans="1:5" x14ac:dyDescent="0.2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v>99403</v>
      </c>
    </row>
    <row r="79" spans="1:5" x14ac:dyDescent="0.2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v>33765</v>
      </c>
    </row>
    <row r="80" spans="1:5" x14ac:dyDescent="0.2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89268+2865</f>
        <v>92133</v>
      </c>
    </row>
    <row r="81" spans="1:5" x14ac:dyDescent="0.2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684361</v>
      </c>
    </row>
    <row r="82" spans="1:5" x14ac:dyDescent="0.2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v>60308</v>
      </c>
    </row>
    <row r="83" spans="1:5" x14ac:dyDescent="0.2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v>50787</v>
      </c>
    </row>
    <row r="84" spans="1:5" x14ac:dyDescent="0.2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v>175945</v>
      </c>
    </row>
    <row r="85" spans="1:5" x14ac:dyDescent="0.2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v>16249</v>
      </c>
    </row>
    <row r="86" spans="1:5" x14ac:dyDescent="0.2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v>36127</v>
      </c>
    </row>
    <row r="87" spans="1:5" x14ac:dyDescent="0.2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v>96433</v>
      </c>
    </row>
    <row r="88" spans="1:5" x14ac:dyDescent="0.2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v>101135</v>
      </c>
    </row>
    <row r="89" spans="1:5" x14ac:dyDescent="0.2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v>33839</v>
      </c>
    </row>
    <row r="90" spans="1:5" x14ac:dyDescent="0.2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89009+2134</f>
        <v>91143</v>
      </c>
    </row>
    <row r="91" spans="1:5" x14ac:dyDescent="0.2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661966</v>
      </c>
    </row>
    <row r="92" spans="1:5" x14ac:dyDescent="0.2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v>62365</v>
      </c>
    </row>
    <row r="93" spans="1:5" x14ac:dyDescent="0.2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v>43753</v>
      </c>
    </row>
    <row r="94" spans="1:5" x14ac:dyDescent="0.2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v>153581</v>
      </c>
    </row>
    <row r="95" spans="1:5" x14ac:dyDescent="0.2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v>14711</v>
      </c>
    </row>
    <row r="96" spans="1:5" x14ac:dyDescent="0.2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v>40310</v>
      </c>
    </row>
    <row r="97" spans="1:5" x14ac:dyDescent="0.2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v>95381</v>
      </c>
    </row>
    <row r="98" spans="1:5" x14ac:dyDescent="0.2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v>92467</v>
      </c>
    </row>
    <row r="99" spans="1:5" x14ac:dyDescent="0.2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v>34533</v>
      </c>
    </row>
    <row r="100" spans="1:5" x14ac:dyDescent="0.2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85762+14707</f>
        <v>100469</v>
      </c>
    </row>
    <row r="101" spans="1:5" x14ac:dyDescent="0.2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637570</v>
      </c>
    </row>
    <row r="102" spans="1:5" x14ac:dyDescent="0.2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5" x14ac:dyDescent="0.2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5" x14ac:dyDescent="0.2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5" x14ac:dyDescent="0.2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5" x14ac:dyDescent="0.2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5" x14ac:dyDescent="0.2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5" x14ac:dyDescent="0.2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5" x14ac:dyDescent="0.2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5" x14ac:dyDescent="0.2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5" x14ac:dyDescent="0.2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0</v>
      </c>
    </row>
    <row r="112" spans="1:5" x14ac:dyDescent="0.2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v>56474</v>
      </c>
    </row>
    <row r="113" spans="1:5" x14ac:dyDescent="0.2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v>39738</v>
      </c>
    </row>
    <row r="114" spans="1:5" x14ac:dyDescent="0.2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v>146427</v>
      </c>
    </row>
    <row r="115" spans="1:5" x14ac:dyDescent="0.2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v>14041</v>
      </c>
    </row>
    <row r="116" spans="1:5" x14ac:dyDescent="0.2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v>41102</v>
      </c>
    </row>
    <row r="117" spans="1:5" x14ac:dyDescent="0.2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v>93595</v>
      </c>
    </row>
    <row r="118" spans="1:5" x14ac:dyDescent="0.2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v>90614</v>
      </c>
    </row>
    <row r="119" spans="1:5" x14ac:dyDescent="0.2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v>30179</v>
      </c>
    </row>
    <row r="120" spans="1:5" x14ac:dyDescent="0.2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85199+20392</f>
        <v>105591</v>
      </c>
    </row>
    <row r="121" spans="1:5" x14ac:dyDescent="0.2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617761</v>
      </c>
    </row>
    <row r="122" spans="1:5" x14ac:dyDescent="0.2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v>58803</v>
      </c>
    </row>
    <row r="123" spans="1:5" x14ac:dyDescent="0.2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  <c r="E123">
        <v>37232</v>
      </c>
    </row>
    <row r="124" spans="1:5" x14ac:dyDescent="0.2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v>139202</v>
      </c>
    </row>
    <row r="125" spans="1:5" x14ac:dyDescent="0.2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v>13830</v>
      </c>
    </row>
    <row r="126" spans="1:5" x14ac:dyDescent="0.2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  <c r="E126">
        <v>43296</v>
      </c>
    </row>
    <row r="127" spans="1:5" x14ac:dyDescent="0.2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v>93949</v>
      </c>
    </row>
    <row r="128" spans="1:5" x14ac:dyDescent="0.2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  <c r="E128">
        <v>95651</v>
      </c>
    </row>
    <row r="129" spans="1:5" x14ac:dyDescent="0.2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v>29546</v>
      </c>
    </row>
    <row r="130" spans="1:5" x14ac:dyDescent="0.25">
      <c r="A130" t="str">
        <f t="shared" ref="A130" si="2">_xlfn.CONCAT(B130,D130)</f>
        <v>19989. Servicios sociales, domésticos, profesionales y otros</v>
      </c>
      <c r="B130" s="8">
        <v>1998</v>
      </c>
      <c r="C130" t="s">
        <v>11</v>
      </c>
      <c r="D130" t="s">
        <v>67</v>
      </c>
      <c r="E130">
        <f>86984+13042</f>
        <v>100026</v>
      </c>
    </row>
    <row r="131" spans="1:5" x14ac:dyDescent="0.2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611535</v>
      </c>
    </row>
    <row r="132" spans="1:5" x14ac:dyDescent="0.2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55712</v>
      </c>
    </row>
    <row r="133" spans="1:5" x14ac:dyDescent="0.25">
      <c r="A133" t="str">
        <f t="shared" ref="A133:A196" si="3">_xlfn.CONCAT(B133,D133)</f>
        <v>19992. Minería</v>
      </c>
      <c r="B133" s="8">
        <v>1999</v>
      </c>
      <c r="C133" t="s">
        <v>4</v>
      </c>
      <c r="D133" t="s">
        <v>4</v>
      </c>
      <c r="E133">
        <v>34185</v>
      </c>
    </row>
    <row r="134" spans="1:5" x14ac:dyDescent="0.25">
      <c r="A134" t="str">
        <f t="shared" si="3"/>
        <v>19993. Industrias manufactureras</v>
      </c>
      <c r="B134" s="8">
        <v>1999</v>
      </c>
      <c r="C134" t="s">
        <v>5</v>
      </c>
      <c r="D134" t="s">
        <v>33</v>
      </c>
      <c r="E134">
        <v>122656</v>
      </c>
    </row>
    <row r="135" spans="1:5" x14ac:dyDescent="0.25">
      <c r="A135" t="str">
        <f t="shared" si="3"/>
        <v>19994. Suministro de electricidad, gas y agua</v>
      </c>
      <c r="B135" s="8">
        <v>1999</v>
      </c>
      <c r="C135" t="s">
        <v>6</v>
      </c>
      <c r="D135" t="s">
        <v>57</v>
      </c>
      <c r="E135">
        <v>11197</v>
      </c>
    </row>
    <row r="136" spans="1:5" x14ac:dyDescent="0.25">
      <c r="A136" t="str">
        <f t="shared" si="3"/>
        <v>19995. Construcción</v>
      </c>
      <c r="B136" s="8">
        <v>1999</v>
      </c>
      <c r="C136" t="s">
        <v>7</v>
      </c>
      <c r="D136" t="s">
        <v>58</v>
      </c>
      <c r="E136">
        <v>46160</v>
      </c>
    </row>
    <row r="137" spans="1:5" x14ac:dyDescent="0.25">
      <c r="A137" t="str">
        <f t="shared" si="3"/>
        <v>19996. Comercio, hoteles y restaurantes</v>
      </c>
      <c r="B137" s="8">
        <v>1999</v>
      </c>
      <c r="C137" t="s">
        <v>8</v>
      </c>
      <c r="D137" t="s">
        <v>59</v>
      </c>
      <c r="E137">
        <v>87717</v>
      </c>
    </row>
    <row r="138" spans="1:5" x14ac:dyDescent="0.25">
      <c r="A138" t="str">
        <f t="shared" si="3"/>
        <v>19997. Transporte y comunicaciones</v>
      </c>
      <c r="B138" s="8">
        <v>1999</v>
      </c>
      <c r="C138" t="s">
        <v>9</v>
      </c>
      <c r="D138" t="s">
        <v>9</v>
      </c>
      <c r="E138">
        <v>93024</v>
      </c>
    </row>
    <row r="139" spans="1:5" x14ac:dyDescent="0.25">
      <c r="A139" t="str">
        <f t="shared" si="3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28564</v>
      </c>
    </row>
    <row r="140" spans="1:5" x14ac:dyDescent="0.25">
      <c r="A140" t="str">
        <f t="shared" si="3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86496+14285</f>
        <v>100781</v>
      </c>
    </row>
    <row r="141" spans="1:5" x14ac:dyDescent="0.25">
      <c r="A141" t="str">
        <f t="shared" si="3"/>
        <v>1999Total</v>
      </c>
      <c r="B141" s="8">
        <v>1999</v>
      </c>
      <c r="C141" t="s">
        <v>12</v>
      </c>
      <c r="D141" t="s">
        <v>12</v>
      </c>
      <c r="E141">
        <f>SUM(E132:E140)</f>
        <v>579996</v>
      </c>
    </row>
    <row r="142" spans="1:5" x14ac:dyDescent="0.25">
      <c r="A142" t="str">
        <f t="shared" si="3"/>
        <v>20001. Agricultura, ganadería, silvicultura y pesca</v>
      </c>
      <c r="B142">
        <v>2000</v>
      </c>
      <c r="C142" t="s">
        <v>3</v>
      </c>
      <c r="D142" t="s">
        <v>31</v>
      </c>
      <c r="E142">
        <v>65281</v>
      </c>
    </row>
    <row r="143" spans="1:5" x14ac:dyDescent="0.25">
      <c r="A143" t="str">
        <f t="shared" si="3"/>
        <v>20002. Minería</v>
      </c>
      <c r="B143">
        <v>2000</v>
      </c>
      <c r="C143" t="s">
        <v>4</v>
      </c>
      <c r="D143" t="s">
        <v>4</v>
      </c>
      <c r="E143">
        <v>34584</v>
      </c>
    </row>
    <row r="144" spans="1:5" x14ac:dyDescent="0.25">
      <c r="A144" t="str">
        <f t="shared" si="3"/>
        <v>20003. Industrias manufactureras</v>
      </c>
      <c r="B144">
        <v>2000</v>
      </c>
      <c r="C144" t="s">
        <v>5</v>
      </c>
      <c r="D144" t="s">
        <v>33</v>
      </c>
      <c r="E144">
        <v>114292</v>
      </c>
    </row>
    <row r="145" spans="1:5" x14ac:dyDescent="0.25">
      <c r="A145" t="str">
        <f t="shared" si="3"/>
        <v>20004. Suministro de electricidad, gas y agua</v>
      </c>
      <c r="B145">
        <v>2000</v>
      </c>
      <c r="C145" t="s">
        <v>6</v>
      </c>
      <c r="D145" t="s">
        <v>57</v>
      </c>
      <c r="E145">
        <v>12083</v>
      </c>
    </row>
    <row r="146" spans="1:5" x14ac:dyDescent="0.25">
      <c r="A146" t="str">
        <f t="shared" si="3"/>
        <v>20005. Construcción</v>
      </c>
      <c r="B146">
        <v>2000</v>
      </c>
      <c r="C146" t="s">
        <v>7</v>
      </c>
      <c r="D146" t="s">
        <v>58</v>
      </c>
      <c r="E146">
        <v>36336</v>
      </c>
    </row>
    <row r="147" spans="1:5" x14ac:dyDescent="0.25">
      <c r="A147" t="str">
        <f t="shared" si="3"/>
        <v>20006. Comercio, hoteles y restaurantes</v>
      </c>
      <c r="B147">
        <v>2000</v>
      </c>
      <c r="C147" t="s">
        <v>8</v>
      </c>
      <c r="D147" t="s">
        <v>59</v>
      </c>
      <c r="E147">
        <v>90632</v>
      </c>
    </row>
    <row r="148" spans="1:5" x14ac:dyDescent="0.25">
      <c r="A148" t="str">
        <f t="shared" si="3"/>
        <v>20007. Transporte y comunicaciones</v>
      </c>
      <c r="B148">
        <v>2000</v>
      </c>
      <c r="C148" t="s">
        <v>9</v>
      </c>
      <c r="D148" t="s">
        <v>9</v>
      </c>
      <c r="E148">
        <v>96699</v>
      </c>
    </row>
    <row r="149" spans="1:5" x14ac:dyDescent="0.25">
      <c r="A149" t="str">
        <f t="shared" si="3"/>
        <v>20008. Servicios financieros, inmobiliarios y empresariales</v>
      </c>
      <c r="B149">
        <v>2000</v>
      </c>
      <c r="C149" t="s">
        <v>10</v>
      </c>
      <c r="D149" t="s">
        <v>62</v>
      </c>
      <c r="E149">
        <v>28692</v>
      </c>
    </row>
    <row r="150" spans="1:5" x14ac:dyDescent="0.25">
      <c r="A150" t="str">
        <f t="shared" si="3"/>
        <v>20009. Servicios sociales, domésticos, profesionales y otros</v>
      </c>
      <c r="B150">
        <v>2000</v>
      </c>
      <c r="C150" t="s">
        <v>11</v>
      </c>
      <c r="D150" t="s">
        <v>67</v>
      </c>
      <c r="E150">
        <f>103826+13070</f>
        <v>116896</v>
      </c>
    </row>
    <row r="151" spans="1:5" x14ac:dyDescent="0.25">
      <c r="A151" t="str">
        <f t="shared" si="3"/>
        <v>2000Total</v>
      </c>
      <c r="B151">
        <v>2000</v>
      </c>
      <c r="C151" t="s">
        <v>12</v>
      </c>
      <c r="D151" t="s">
        <v>12</v>
      </c>
      <c r="E151">
        <f>SUM(E142:E150)</f>
        <v>595495</v>
      </c>
    </row>
    <row r="152" spans="1:5" x14ac:dyDescent="0.25">
      <c r="A152" t="str">
        <f t="shared" si="3"/>
        <v>20011. Agricultura, ganadería, silvicultura y pesca</v>
      </c>
      <c r="B152">
        <v>2001</v>
      </c>
      <c r="C152" t="s">
        <v>3</v>
      </c>
      <c r="D152" t="s">
        <v>31</v>
      </c>
      <c r="E152">
        <v>66447</v>
      </c>
    </row>
    <row r="153" spans="1:5" x14ac:dyDescent="0.25">
      <c r="A153" t="str">
        <f t="shared" si="3"/>
        <v>20012. Minería</v>
      </c>
      <c r="B153">
        <v>2001</v>
      </c>
      <c r="C153" t="s">
        <v>4</v>
      </c>
      <c r="D153" t="s">
        <v>4</v>
      </c>
      <c r="E153">
        <v>34090</v>
      </c>
    </row>
    <row r="154" spans="1:5" x14ac:dyDescent="0.25">
      <c r="A154" t="str">
        <f t="shared" si="3"/>
        <v>20013. Industrias manufactureras</v>
      </c>
      <c r="B154">
        <v>2001</v>
      </c>
      <c r="C154" t="s">
        <v>5</v>
      </c>
      <c r="D154" t="s">
        <v>33</v>
      </c>
      <c r="E154">
        <v>105575</v>
      </c>
    </row>
    <row r="155" spans="1:5" x14ac:dyDescent="0.25">
      <c r="A155" t="str">
        <f t="shared" si="3"/>
        <v>20014. Suministro de electricidad, gas y agua</v>
      </c>
      <c r="B155">
        <v>2001</v>
      </c>
      <c r="C155" t="s">
        <v>6</v>
      </c>
      <c r="D155" t="s">
        <v>57</v>
      </c>
      <c r="E155">
        <v>10470</v>
      </c>
    </row>
    <row r="156" spans="1:5" x14ac:dyDescent="0.25">
      <c r="A156" t="str">
        <f t="shared" si="3"/>
        <v>20015. Construcción</v>
      </c>
      <c r="B156">
        <v>2001</v>
      </c>
      <c r="C156" t="s">
        <v>7</v>
      </c>
      <c r="D156" t="s">
        <v>58</v>
      </c>
      <c r="E156">
        <v>54198</v>
      </c>
    </row>
    <row r="157" spans="1:5" x14ac:dyDescent="0.25">
      <c r="A157" t="str">
        <f t="shared" si="3"/>
        <v>20016. Comercio, hoteles y restaurantes</v>
      </c>
      <c r="B157">
        <v>2001</v>
      </c>
      <c r="C157" t="s">
        <v>8</v>
      </c>
      <c r="D157" t="s">
        <v>59</v>
      </c>
      <c r="E157">
        <v>92236</v>
      </c>
    </row>
    <row r="158" spans="1:5" x14ac:dyDescent="0.25">
      <c r="A158" t="str">
        <f t="shared" si="3"/>
        <v>20017. Transporte y comunicaciones</v>
      </c>
      <c r="B158">
        <v>2001</v>
      </c>
      <c r="C158" t="s">
        <v>9</v>
      </c>
      <c r="D158" t="s">
        <v>9</v>
      </c>
      <c r="E158">
        <v>84833</v>
      </c>
    </row>
    <row r="159" spans="1:5" x14ac:dyDescent="0.25">
      <c r="A159" t="str">
        <f t="shared" si="3"/>
        <v>20018. Servicios financieros, inmobiliarios y empresariales</v>
      </c>
      <c r="B159">
        <v>2001</v>
      </c>
      <c r="C159" t="s">
        <v>10</v>
      </c>
      <c r="D159" t="s">
        <v>62</v>
      </c>
      <c r="E159">
        <v>32118</v>
      </c>
    </row>
    <row r="160" spans="1:5" x14ac:dyDescent="0.25">
      <c r="A160" t="str">
        <f t="shared" si="3"/>
        <v>20019. Servicios sociales, domésticos, profesionales y otros</v>
      </c>
      <c r="B160">
        <v>2001</v>
      </c>
      <c r="C160" t="s">
        <v>11</v>
      </c>
      <c r="D160" t="s">
        <v>67</v>
      </c>
      <c r="E160">
        <f>107226+12417</f>
        <v>119643</v>
      </c>
    </row>
    <row r="161" spans="1:5" x14ac:dyDescent="0.25">
      <c r="A161" t="str">
        <f t="shared" si="3"/>
        <v>2001Total</v>
      </c>
      <c r="B161">
        <v>2001</v>
      </c>
      <c r="C161" t="s">
        <v>12</v>
      </c>
      <c r="D161" t="s">
        <v>12</v>
      </c>
      <c r="E161">
        <f>SUM(E152:E160)</f>
        <v>599610</v>
      </c>
    </row>
    <row r="162" spans="1:5" x14ac:dyDescent="0.25">
      <c r="A162" t="str">
        <f t="shared" si="3"/>
        <v>20021. Agricultura, ganadería, silvicultura y pesca</v>
      </c>
      <c r="B162">
        <v>2002</v>
      </c>
      <c r="C162" t="s">
        <v>3</v>
      </c>
      <c r="D162" t="s">
        <v>31</v>
      </c>
      <c r="E162">
        <f>60874</f>
        <v>60874</v>
      </c>
    </row>
    <row r="163" spans="1:5" x14ac:dyDescent="0.25">
      <c r="A163" t="str">
        <f t="shared" si="3"/>
        <v>20022. Minería</v>
      </c>
      <c r="B163">
        <v>2002</v>
      </c>
      <c r="C163" t="s">
        <v>4</v>
      </c>
      <c r="D163" t="s">
        <v>4</v>
      </c>
      <c r="E163">
        <v>33110</v>
      </c>
    </row>
    <row r="164" spans="1:5" x14ac:dyDescent="0.25">
      <c r="A164" t="str">
        <f t="shared" si="3"/>
        <v>20023. Industrias manufactureras</v>
      </c>
      <c r="B164">
        <v>2002</v>
      </c>
      <c r="C164" t="s">
        <v>5</v>
      </c>
      <c r="D164" t="s">
        <v>33</v>
      </c>
      <c r="E164">
        <v>103916</v>
      </c>
    </row>
    <row r="165" spans="1:5" x14ac:dyDescent="0.25">
      <c r="A165" t="str">
        <f t="shared" si="3"/>
        <v>20024. Suministro de electricidad, gas y agua</v>
      </c>
      <c r="B165">
        <v>2002</v>
      </c>
      <c r="C165" t="s">
        <v>6</v>
      </c>
      <c r="D165" t="s">
        <v>57</v>
      </c>
      <c r="E165">
        <v>9908</v>
      </c>
    </row>
    <row r="166" spans="1:5" x14ac:dyDescent="0.25">
      <c r="A166" t="str">
        <f t="shared" si="3"/>
        <v>20025. Construcción</v>
      </c>
      <c r="B166">
        <v>2002</v>
      </c>
      <c r="C166" t="s">
        <v>7</v>
      </c>
      <c r="D166" t="s">
        <v>58</v>
      </c>
      <c r="E166">
        <v>54453</v>
      </c>
    </row>
    <row r="167" spans="1:5" x14ac:dyDescent="0.25">
      <c r="A167" t="str">
        <f t="shared" si="3"/>
        <v>20026. Comercio, hoteles y restaurantes</v>
      </c>
      <c r="B167">
        <v>2002</v>
      </c>
      <c r="C167" t="s">
        <v>8</v>
      </c>
      <c r="D167" t="s">
        <v>59</v>
      </c>
      <c r="E167">
        <v>91970</v>
      </c>
    </row>
    <row r="168" spans="1:5" x14ac:dyDescent="0.25">
      <c r="A168" t="str">
        <f t="shared" si="3"/>
        <v>20027. Transporte y comunicaciones</v>
      </c>
      <c r="B168">
        <v>2002</v>
      </c>
      <c r="C168" t="s">
        <v>9</v>
      </c>
      <c r="D168" t="s">
        <v>9</v>
      </c>
      <c r="E168">
        <v>92274</v>
      </c>
    </row>
    <row r="169" spans="1:5" x14ac:dyDescent="0.25">
      <c r="A169" t="str">
        <f t="shared" si="3"/>
        <v>20028. Servicios financieros, inmobiliarios y empresariales</v>
      </c>
      <c r="B169">
        <v>2002</v>
      </c>
      <c r="C169" t="s">
        <v>10</v>
      </c>
      <c r="D169" t="s">
        <v>62</v>
      </c>
      <c r="E169">
        <v>32631</v>
      </c>
    </row>
    <row r="170" spans="1:5" x14ac:dyDescent="0.25">
      <c r="A170" t="str">
        <f t="shared" si="3"/>
        <v>20029. Servicios sociales, domésticos, profesionales y otros</v>
      </c>
      <c r="B170">
        <v>2002</v>
      </c>
      <c r="C170" t="s">
        <v>11</v>
      </c>
      <c r="D170" t="s">
        <v>67</v>
      </c>
      <c r="E170">
        <f>105628+34166</f>
        <v>139794</v>
      </c>
    </row>
    <row r="171" spans="1:5" x14ac:dyDescent="0.25">
      <c r="A171" t="str">
        <f t="shared" si="3"/>
        <v>2002Total</v>
      </c>
      <c r="B171">
        <v>2002</v>
      </c>
      <c r="C171" t="s">
        <v>12</v>
      </c>
      <c r="D171" t="s">
        <v>12</v>
      </c>
      <c r="E171">
        <f>SUM(E162:E170)</f>
        <v>618930</v>
      </c>
    </row>
    <row r="172" spans="1:5" x14ac:dyDescent="0.25">
      <c r="A172" t="str">
        <f t="shared" si="3"/>
        <v>20031. Agricultura, ganadería, silvicultura y pesca</v>
      </c>
      <c r="B172">
        <v>2003</v>
      </c>
      <c r="C172" t="s">
        <v>3</v>
      </c>
      <c r="D172" t="s">
        <v>31</v>
      </c>
      <c r="E172">
        <v>70205</v>
      </c>
    </row>
    <row r="173" spans="1:5" x14ac:dyDescent="0.25">
      <c r="A173" t="str">
        <f t="shared" si="3"/>
        <v>20032. Minería</v>
      </c>
      <c r="B173">
        <v>2003</v>
      </c>
      <c r="C173" t="s">
        <v>4</v>
      </c>
      <c r="D173" t="s">
        <v>4</v>
      </c>
      <c r="E173">
        <v>36942</v>
      </c>
    </row>
    <row r="174" spans="1:5" x14ac:dyDescent="0.25">
      <c r="A174" t="str">
        <f t="shared" si="3"/>
        <v>20033. Industrias manufactureras</v>
      </c>
      <c r="B174">
        <v>2003</v>
      </c>
      <c r="C174" t="s">
        <v>5</v>
      </c>
      <c r="D174" t="s">
        <v>33</v>
      </c>
      <c r="E174">
        <v>112686</v>
      </c>
    </row>
    <row r="175" spans="1:5" x14ac:dyDescent="0.25">
      <c r="A175" t="str">
        <f t="shared" si="3"/>
        <v>20034. Suministro de electricidad, gas y agua</v>
      </c>
      <c r="B175">
        <v>2003</v>
      </c>
      <c r="C175" t="s">
        <v>6</v>
      </c>
      <c r="D175" t="s">
        <v>57</v>
      </c>
      <c r="E175">
        <v>10490</v>
      </c>
    </row>
    <row r="176" spans="1:5" x14ac:dyDescent="0.25">
      <c r="A176" t="str">
        <f t="shared" si="3"/>
        <v>20035. Construcción</v>
      </c>
      <c r="B176">
        <v>2003</v>
      </c>
      <c r="C176" t="s">
        <v>7</v>
      </c>
      <c r="D176" t="s">
        <v>58</v>
      </c>
      <c r="E176">
        <v>58250</v>
      </c>
    </row>
    <row r="177" spans="1:5" x14ac:dyDescent="0.25">
      <c r="A177" t="str">
        <f t="shared" si="3"/>
        <v>20036. Comercio, hoteles y restaurantes</v>
      </c>
      <c r="B177">
        <v>2003</v>
      </c>
      <c r="C177" t="s">
        <v>8</v>
      </c>
      <c r="D177" t="s">
        <v>59</v>
      </c>
      <c r="E177">
        <v>104841</v>
      </c>
    </row>
    <row r="178" spans="1:5" x14ac:dyDescent="0.25">
      <c r="A178" t="str">
        <f t="shared" si="3"/>
        <v>20037. Transporte y comunicaciones</v>
      </c>
      <c r="B178">
        <v>2003</v>
      </c>
      <c r="C178" t="s">
        <v>9</v>
      </c>
      <c r="D178" t="s">
        <v>9</v>
      </c>
      <c r="E178">
        <v>99754</v>
      </c>
    </row>
    <row r="179" spans="1:5" x14ac:dyDescent="0.25">
      <c r="A179" t="str">
        <f t="shared" si="3"/>
        <v>20038. Servicios financieros, inmobiliarios y empresariales</v>
      </c>
      <c r="B179">
        <v>2003</v>
      </c>
      <c r="C179" t="s">
        <v>10</v>
      </c>
      <c r="D179" t="s">
        <v>62</v>
      </c>
      <c r="E179">
        <v>36857</v>
      </c>
    </row>
    <row r="180" spans="1:5" x14ac:dyDescent="0.25">
      <c r="A180" t="str">
        <f t="shared" si="3"/>
        <v>20039. Servicios sociales, domésticos, profesionales y otros</v>
      </c>
      <c r="B180">
        <v>2003</v>
      </c>
      <c r="C180" t="s">
        <v>11</v>
      </c>
      <c r="D180" t="s">
        <v>67</v>
      </c>
      <c r="E180">
        <f>117779+21703</f>
        <v>139482</v>
      </c>
    </row>
    <row r="181" spans="1:5" x14ac:dyDescent="0.25">
      <c r="A181" t="str">
        <f t="shared" si="3"/>
        <v>2003Total</v>
      </c>
      <c r="B181">
        <v>2003</v>
      </c>
      <c r="C181" t="s">
        <v>12</v>
      </c>
      <c r="D181" t="s">
        <v>12</v>
      </c>
      <c r="E181">
        <f>SUM(E172:E180)</f>
        <v>669507</v>
      </c>
    </row>
    <row r="182" spans="1:5" x14ac:dyDescent="0.25">
      <c r="A182" t="str">
        <f t="shared" si="3"/>
        <v>20041. Agricultura, ganadería, silvicultura y pesca</v>
      </c>
      <c r="B182">
        <v>2004</v>
      </c>
      <c r="C182" t="s">
        <v>3</v>
      </c>
      <c r="D182" t="s">
        <v>31</v>
      </c>
      <c r="E182">
        <v>72110</v>
      </c>
    </row>
    <row r="183" spans="1:5" x14ac:dyDescent="0.25">
      <c r="A183" t="str">
        <f t="shared" si="3"/>
        <v>20042. Minería</v>
      </c>
      <c r="B183">
        <v>2004</v>
      </c>
      <c r="C183" t="s">
        <v>4</v>
      </c>
      <c r="D183" t="s">
        <v>4</v>
      </c>
      <c r="E183">
        <v>34774</v>
      </c>
    </row>
    <row r="184" spans="1:5" x14ac:dyDescent="0.25">
      <c r="A184" t="str">
        <f t="shared" si="3"/>
        <v>20043. Industrias manufactureras</v>
      </c>
      <c r="B184">
        <v>2004</v>
      </c>
      <c r="C184" t="s">
        <v>5</v>
      </c>
      <c r="D184" t="s">
        <v>33</v>
      </c>
      <c r="E184">
        <v>108920</v>
      </c>
    </row>
    <row r="185" spans="1:5" x14ac:dyDescent="0.25">
      <c r="A185" t="str">
        <f t="shared" si="3"/>
        <v>20044. Suministro de electricidad, gas y agua</v>
      </c>
      <c r="B185">
        <v>2004</v>
      </c>
      <c r="C185" t="s">
        <v>6</v>
      </c>
      <c r="D185" t="s">
        <v>57</v>
      </c>
      <c r="E185">
        <v>9484</v>
      </c>
    </row>
    <row r="186" spans="1:5" x14ac:dyDescent="0.25">
      <c r="A186" t="str">
        <f t="shared" si="3"/>
        <v>20045. Construcción</v>
      </c>
      <c r="B186">
        <v>2004</v>
      </c>
      <c r="C186" t="s">
        <v>7</v>
      </c>
      <c r="D186" t="s">
        <v>58</v>
      </c>
      <c r="E186">
        <v>58463</v>
      </c>
    </row>
    <row r="187" spans="1:5" x14ac:dyDescent="0.25">
      <c r="A187" t="str">
        <f t="shared" si="3"/>
        <v>20046. Comercio, hoteles y restaurantes</v>
      </c>
      <c r="B187">
        <v>2004</v>
      </c>
      <c r="C187" t="s">
        <v>8</v>
      </c>
      <c r="D187" t="s">
        <v>59</v>
      </c>
      <c r="E187">
        <v>111326</v>
      </c>
    </row>
    <row r="188" spans="1:5" x14ac:dyDescent="0.25">
      <c r="A188" t="str">
        <f t="shared" si="3"/>
        <v>20047. Transporte y comunicaciones</v>
      </c>
      <c r="B188">
        <v>2004</v>
      </c>
      <c r="C188" t="s">
        <v>9</v>
      </c>
      <c r="D188" t="s">
        <v>9</v>
      </c>
      <c r="E188">
        <v>99343</v>
      </c>
    </row>
    <row r="189" spans="1:5" x14ac:dyDescent="0.25">
      <c r="A189" t="str">
        <f t="shared" si="3"/>
        <v>20048. Servicios financieros, inmobiliarios y empresariales</v>
      </c>
      <c r="B189">
        <v>2004</v>
      </c>
      <c r="C189" t="s">
        <v>10</v>
      </c>
      <c r="D189" t="s">
        <v>62</v>
      </c>
      <c r="E189">
        <v>35139</v>
      </c>
    </row>
    <row r="190" spans="1:5" x14ac:dyDescent="0.25">
      <c r="A190" t="str">
        <f t="shared" si="3"/>
        <v>20049. Servicios sociales, domésticos, profesionales y otros</v>
      </c>
      <c r="B190">
        <v>2004</v>
      </c>
      <c r="C190" t="s">
        <v>11</v>
      </c>
      <c r="D190" t="s">
        <v>67</v>
      </c>
      <c r="E190">
        <f>134020+16772</f>
        <v>150792</v>
      </c>
    </row>
    <row r="191" spans="1:5" x14ac:dyDescent="0.25">
      <c r="A191" t="str">
        <f t="shared" si="3"/>
        <v>2004Total</v>
      </c>
      <c r="B191">
        <v>2004</v>
      </c>
      <c r="C191" t="s">
        <v>12</v>
      </c>
      <c r="D191" t="s">
        <v>12</v>
      </c>
      <c r="E191">
        <f>SUM(E182:E190)</f>
        <v>680351</v>
      </c>
    </row>
    <row r="192" spans="1:5" x14ac:dyDescent="0.25">
      <c r="A192" t="str">
        <f t="shared" si="3"/>
        <v>20051. Agricultura, ganadería, silvicultura y pesca</v>
      </c>
      <c r="B192">
        <v>2005</v>
      </c>
      <c r="C192" t="s">
        <v>3</v>
      </c>
      <c r="D192" t="s">
        <v>31</v>
      </c>
      <c r="E192">
        <f>70677</f>
        <v>70677</v>
      </c>
    </row>
    <row r="193" spans="1:6" x14ac:dyDescent="0.25">
      <c r="A193" t="str">
        <f t="shared" si="3"/>
        <v>20052. Minería</v>
      </c>
      <c r="B193">
        <v>2005</v>
      </c>
      <c r="C193" t="s">
        <v>4</v>
      </c>
      <c r="D193" t="s">
        <v>4</v>
      </c>
      <c r="E193">
        <v>37471</v>
      </c>
    </row>
    <row r="194" spans="1:6" x14ac:dyDescent="0.25">
      <c r="A194" t="str">
        <f t="shared" si="3"/>
        <v>20053. Industrias manufactureras</v>
      </c>
      <c r="B194">
        <v>2005</v>
      </c>
      <c r="C194" t="s">
        <v>5</v>
      </c>
      <c r="D194" t="s">
        <v>33</v>
      </c>
      <c r="E194">
        <v>119359</v>
      </c>
    </row>
    <row r="195" spans="1:6" x14ac:dyDescent="0.25">
      <c r="A195" t="str">
        <f t="shared" si="3"/>
        <v>20054. Suministro de electricidad, gas y agua</v>
      </c>
      <c r="B195">
        <v>2005</v>
      </c>
      <c r="C195" t="s">
        <v>6</v>
      </c>
      <c r="D195" t="s">
        <v>57</v>
      </c>
      <c r="E195">
        <v>8777</v>
      </c>
    </row>
    <row r="196" spans="1:6" x14ac:dyDescent="0.25">
      <c r="A196" t="str">
        <f t="shared" si="3"/>
        <v>20055. Construcción</v>
      </c>
      <c r="B196">
        <v>2005</v>
      </c>
      <c r="C196" t="s">
        <v>7</v>
      </c>
      <c r="D196" t="s">
        <v>58</v>
      </c>
      <c r="E196">
        <v>55478</v>
      </c>
    </row>
    <row r="197" spans="1:6" x14ac:dyDescent="0.25">
      <c r="A197" t="str">
        <f t="shared" ref="A197:A260" si="4">_xlfn.CONCAT(B197,D197)</f>
        <v>20056. Comercio, hoteles y restaurantes</v>
      </c>
      <c r="B197">
        <v>2005</v>
      </c>
      <c r="C197" t="s">
        <v>8</v>
      </c>
      <c r="D197" t="s">
        <v>59</v>
      </c>
      <c r="E197">
        <v>113116</v>
      </c>
    </row>
    <row r="198" spans="1:6" x14ac:dyDescent="0.25">
      <c r="A198" t="str">
        <f t="shared" si="4"/>
        <v>20057. Transporte y comunicaciones</v>
      </c>
      <c r="B198">
        <v>2005</v>
      </c>
      <c r="C198" t="s">
        <v>9</v>
      </c>
      <c r="D198" t="s">
        <v>9</v>
      </c>
      <c r="E198">
        <v>102343</v>
      </c>
    </row>
    <row r="199" spans="1:6" x14ac:dyDescent="0.25">
      <c r="A199" t="str">
        <f t="shared" si="4"/>
        <v>20058. Servicios financieros, inmobiliarios y empresariales</v>
      </c>
      <c r="B199">
        <v>2005</v>
      </c>
      <c r="C199" t="s">
        <v>10</v>
      </c>
      <c r="D199" t="s">
        <v>62</v>
      </c>
      <c r="E199">
        <v>33003</v>
      </c>
    </row>
    <row r="200" spans="1:6" x14ac:dyDescent="0.25">
      <c r="A200" t="str">
        <f t="shared" si="4"/>
        <v>20059. Servicios sociales, domésticos, profesionales y otros</v>
      </c>
      <c r="B200">
        <v>2005</v>
      </c>
      <c r="C200" t="s">
        <v>11</v>
      </c>
      <c r="D200" t="s">
        <v>67</v>
      </c>
      <c r="E200">
        <f>136144</f>
        <v>136144</v>
      </c>
    </row>
    <row r="201" spans="1:6" x14ac:dyDescent="0.25">
      <c r="A201" t="str">
        <f t="shared" si="4"/>
        <v>2005Total</v>
      </c>
      <c r="B201">
        <v>2005</v>
      </c>
      <c r="C201" t="s">
        <v>12</v>
      </c>
      <c r="D201" t="s">
        <v>12</v>
      </c>
      <c r="E201">
        <f>SUM(E192:E200)</f>
        <v>676368</v>
      </c>
    </row>
    <row r="202" spans="1:6" x14ac:dyDescent="0.25">
      <c r="A202" t="str">
        <f t="shared" si="4"/>
        <v>20061. Agricultura, ganadería, silvicultura y pesca</v>
      </c>
      <c r="B202">
        <v>2006</v>
      </c>
      <c r="C202" t="s">
        <v>3</v>
      </c>
      <c r="D202" t="s">
        <v>31</v>
      </c>
      <c r="E202">
        <v>64216</v>
      </c>
      <c r="F202">
        <v>823600</v>
      </c>
    </row>
    <row r="203" spans="1:6" x14ac:dyDescent="0.25">
      <c r="A203" t="str">
        <f t="shared" si="4"/>
        <v>20062. Minería</v>
      </c>
      <c r="B203">
        <v>2006</v>
      </c>
      <c r="C203" t="s">
        <v>4</v>
      </c>
      <c r="D203" t="s">
        <v>4</v>
      </c>
      <c r="E203">
        <v>44608</v>
      </c>
      <c r="F203">
        <v>87030</v>
      </c>
    </row>
    <row r="204" spans="1:6" x14ac:dyDescent="0.25">
      <c r="A204" t="str">
        <f t="shared" si="4"/>
        <v>20063. Industrias manufactureras</v>
      </c>
      <c r="B204">
        <v>2006</v>
      </c>
      <c r="C204" t="s">
        <v>5</v>
      </c>
      <c r="D204" t="s">
        <v>33</v>
      </c>
      <c r="E204">
        <v>112709</v>
      </c>
      <c r="F204">
        <v>837990</v>
      </c>
    </row>
    <row r="205" spans="1:6" x14ac:dyDescent="0.25">
      <c r="A205" t="str">
        <f t="shared" si="4"/>
        <v>20064. Suministro de electricidad, gas y agua</v>
      </c>
      <c r="B205">
        <v>2006</v>
      </c>
      <c r="C205" t="s">
        <v>6</v>
      </c>
      <c r="D205" t="s">
        <v>57</v>
      </c>
      <c r="E205">
        <v>8591</v>
      </c>
      <c r="F205">
        <v>38330</v>
      </c>
    </row>
    <row r="206" spans="1:6" x14ac:dyDescent="0.25">
      <c r="A206" t="str">
        <f t="shared" si="4"/>
        <v>20065. Construcción</v>
      </c>
      <c r="B206">
        <v>2006</v>
      </c>
      <c r="C206" t="s">
        <v>7</v>
      </c>
      <c r="D206" t="s">
        <v>58</v>
      </c>
      <c r="E206">
        <v>60158</v>
      </c>
      <c r="F206">
        <v>529510</v>
      </c>
    </row>
    <row r="207" spans="1:6" x14ac:dyDescent="0.25">
      <c r="A207" t="str">
        <f t="shared" si="4"/>
        <v>20066. Comercio, hoteles y restaurantes</v>
      </c>
      <c r="B207">
        <v>2006</v>
      </c>
      <c r="C207" t="s">
        <v>8</v>
      </c>
      <c r="D207" t="s">
        <v>59</v>
      </c>
      <c r="E207">
        <v>126935</v>
      </c>
      <c r="F207">
        <v>1266370</v>
      </c>
    </row>
    <row r="208" spans="1:6" x14ac:dyDescent="0.25">
      <c r="A208" t="str">
        <f t="shared" si="4"/>
        <v>20067. Transporte y comunicaciones</v>
      </c>
      <c r="B208">
        <v>2006</v>
      </c>
      <c r="C208" t="s">
        <v>9</v>
      </c>
      <c r="D208" t="s">
        <v>9</v>
      </c>
      <c r="E208">
        <v>110131</v>
      </c>
      <c r="F208">
        <v>519410</v>
      </c>
    </row>
    <row r="209" spans="1:6" x14ac:dyDescent="0.25">
      <c r="A209" t="str">
        <f t="shared" si="4"/>
        <v>20068. Servicios financieros, inmobiliarios y empresariales</v>
      </c>
      <c r="B209">
        <v>2006</v>
      </c>
      <c r="C209" t="s">
        <v>10</v>
      </c>
      <c r="D209" t="s">
        <v>62</v>
      </c>
      <c r="E209">
        <v>35992</v>
      </c>
      <c r="F209">
        <v>551570</v>
      </c>
    </row>
    <row r="210" spans="1:6" x14ac:dyDescent="0.25">
      <c r="A210" t="str">
        <f t="shared" si="4"/>
        <v>20069. Servicios sociales, domésticos, profesionales y otros</v>
      </c>
      <c r="B210">
        <v>2006</v>
      </c>
      <c r="C210" t="s">
        <v>11</v>
      </c>
      <c r="D210" t="s">
        <v>67</v>
      </c>
      <c r="E210">
        <v>140366</v>
      </c>
      <c r="F210">
        <v>1757160</v>
      </c>
    </row>
    <row r="211" spans="1:6" x14ac:dyDescent="0.25">
      <c r="A211" t="str">
        <f t="shared" si="4"/>
        <v>2006Total</v>
      </c>
      <c r="B211">
        <v>2006</v>
      </c>
      <c r="C211" t="s">
        <v>12</v>
      </c>
      <c r="D211" t="s">
        <v>12</v>
      </c>
      <c r="E211">
        <f>SUM(E202:E210)</f>
        <v>703706</v>
      </c>
      <c r="F211">
        <v>6410980</v>
      </c>
    </row>
    <row r="212" spans="1:6" x14ac:dyDescent="0.25">
      <c r="A212" t="str">
        <f t="shared" si="4"/>
        <v>20071. Agricultura, ganadería, silvicultura y pesca</v>
      </c>
      <c r="B212">
        <v>2007</v>
      </c>
      <c r="C212" t="s">
        <v>3</v>
      </c>
      <c r="D212" t="s">
        <v>31</v>
      </c>
      <c r="E212">
        <v>66157</v>
      </c>
    </row>
    <row r="213" spans="1:6" x14ac:dyDescent="0.25">
      <c r="A213" t="str">
        <f t="shared" si="4"/>
        <v>20072. Minería</v>
      </c>
      <c r="B213">
        <v>2007</v>
      </c>
      <c r="C213" t="s">
        <v>4</v>
      </c>
      <c r="D213" t="s">
        <v>4</v>
      </c>
      <c r="E213">
        <v>39215</v>
      </c>
    </row>
    <row r="214" spans="1:6" x14ac:dyDescent="0.25">
      <c r="A214" t="str">
        <f t="shared" si="4"/>
        <v>20073. Industrias manufactureras</v>
      </c>
      <c r="B214">
        <v>2007</v>
      </c>
      <c r="C214" t="s">
        <v>5</v>
      </c>
      <c r="D214" t="s">
        <v>33</v>
      </c>
      <c r="E214">
        <v>118571</v>
      </c>
    </row>
    <row r="215" spans="1:6" x14ac:dyDescent="0.25">
      <c r="A215" t="str">
        <f t="shared" si="4"/>
        <v>20074. Suministro de electricidad, gas y agua</v>
      </c>
      <c r="B215">
        <v>2007</v>
      </c>
      <c r="C215" t="s">
        <v>6</v>
      </c>
      <c r="D215" t="s">
        <v>57</v>
      </c>
      <c r="E215">
        <v>7449</v>
      </c>
    </row>
    <row r="216" spans="1:6" x14ac:dyDescent="0.25">
      <c r="A216" t="str">
        <f t="shared" si="4"/>
        <v>20075. Construcción</v>
      </c>
      <c r="B216">
        <v>2007</v>
      </c>
      <c r="C216" t="s">
        <v>7</v>
      </c>
      <c r="D216" t="s">
        <v>58</v>
      </c>
      <c r="E216">
        <v>55163</v>
      </c>
    </row>
    <row r="217" spans="1:6" x14ac:dyDescent="0.25">
      <c r="A217" t="str">
        <f t="shared" si="4"/>
        <v>20076. Comercio, hoteles y restaurantes</v>
      </c>
      <c r="B217">
        <v>2007</v>
      </c>
      <c r="C217" t="s">
        <v>8</v>
      </c>
      <c r="D217" t="s">
        <v>59</v>
      </c>
      <c r="E217">
        <v>128808</v>
      </c>
    </row>
    <row r="218" spans="1:6" x14ac:dyDescent="0.25">
      <c r="A218" t="str">
        <f t="shared" si="4"/>
        <v>20077. Transporte y comunicaciones</v>
      </c>
      <c r="B218">
        <v>2007</v>
      </c>
      <c r="C218" t="s">
        <v>9</v>
      </c>
      <c r="D218" t="s">
        <v>9</v>
      </c>
      <c r="E218">
        <v>116287</v>
      </c>
    </row>
    <row r="219" spans="1:6" x14ac:dyDescent="0.25">
      <c r="A219" t="str">
        <f t="shared" si="4"/>
        <v>20078. Servicios financieros, inmobiliarios y empresariales</v>
      </c>
      <c r="B219">
        <v>2007</v>
      </c>
      <c r="C219" t="s">
        <v>10</v>
      </c>
      <c r="D219" t="s">
        <v>62</v>
      </c>
      <c r="E219">
        <v>41332</v>
      </c>
    </row>
    <row r="220" spans="1:6" x14ac:dyDescent="0.25">
      <c r="A220" t="str">
        <f t="shared" si="4"/>
        <v>20079. Servicios sociales, domésticos, profesionales y otros</v>
      </c>
      <c r="B220">
        <v>2007</v>
      </c>
      <c r="C220" t="s">
        <v>11</v>
      </c>
      <c r="D220" t="s">
        <v>67</v>
      </c>
      <c r="E220">
        <v>151624</v>
      </c>
    </row>
    <row r="221" spans="1:6" x14ac:dyDescent="0.25">
      <c r="A221" t="str">
        <f t="shared" si="4"/>
        <v>2007Total</v>
      </c>
      <c r="B221">
        <v>2007</v>
      </c>
      <c r="C221" t="s">
        <v>12</v>
      </c>
      <c r="D221" t="s">
        <v>12</v>
      </c>
      <c r="E221">
        <f>SUM(E212:E220)</f>
        <v>724606</v>
      </c>
    </row>
    <row r="222" spans="1:6" x14ac:dyDescent="0.25">
      <c r="A222" t="str">
        <f t="shared" si="4"/>
        <v>20081. Agricultura, ganadería, silvicultura y pesca</v>
      </c>
      <c r="B222">
        <v>2008</v>
      </c>
      <c r="C222" t="s">
        <v>3</v>
      </c>
      <c r="D222" t="s">
        <v>31</v>
      </c>
      <c r="E222">
        <v>65541</v>
      </c>
    </row>
    <row r="223" spans="1:6" x14ac:dyDescent="0.25">
      <c r="A223" t="str">
        <f t="shared" si="4"/>
        <v>20082. Minería</v>
      </c>
      <c r="B223">
        <v>2008</v>
      </c>
      <c r="C223" t="s">
        <v>4</v>
      </c>
      <c r="D223" t="s">
        <v>4</v>
      </c>
      <c r="E223">
        <v>39910</v>
      </c>
    </row>
    <row r="224" spans="1:6" x14ac:dyDescent="0.25">
      <c r="A224" t="str">
        <f t="shared" si="4"/>
        <v>20083. Industrias manufactureras</v>
      </c>
      <c r="B224">
        <v>2008</v>
      </c>
      <c r="C224" t="s">
        <v>5</v>
      </c>
      <c r="D224" t="s">
        <v>33</v>
      </c>
      <c r="E224">
        <v>118336</v>
      </c>
    </row>
    <row r="225" spans="1:5" x14ac:dyDescent="0.25">
      <c r="A225" t="str">
        <f t="shared" si="4"/>
        <v>20084. Suministro de electricidad, gas y agua</v>
      </c>
      <c r="B225">
        <v>2008</v>
      </c>
      <c r="C225" t="s">
        <v>6</v>
      </c>
      <c r="D225" t="s">
        <v>57</v>
      </c>
      <c r="E225">
        <v>9342</v>
      </c>
    </row>
    <row r="226" spans="1:5" x14ac:dyDescent="0.25">
      <c r="A226" t="str">
        <f t="shared" si="4"/>
        <v>20085. Construcción</v>
      </c>
      <c r="B226">
        <v>2008</v>
      </c>
      <c r="C226" t="s">
        <v>7</v>
      </c>
      <c r="D226" t="s">
        <v>58</v>
      </c>
      <c r="E226">
        <v>75676</v>
      </c>
    </row>
    <row r="227" spans="1:5" x14ac:dyDescent="0.25">
      <c r="A227" t="str">
        <f t="shared" si="4"/>
        <v>20086. Comercio, hoteles y restaurantes</v>
      </c>
      <c r="B227">
        <v>2008</v>
      </c>
      <c r="C227" t="s">
        <v>8</v>
      </c>
      <c r="D227" t="s">
        <v>59</v>
      </c>
      <c r="E227">
        <v>156615</v>
      </c>
    </row>
    <row r="228" spans="1:5" x14ac:dyDescent="0.25">
      <c r="A228" t="str">
        <f t="shared" si="4"/>
        <v>20087. Transporte y comunicaciones</v>
      </c>
      <c r="B228">
        <v>2008</v>
      </c>
      <c r="C228" t="s">
        <v>9</v>
      </c>
      <c r="D228" t="s">
        <v>9</v>
      </c>
      <c r="E228">
        <v>131982</v>
      </c>
    </row>
    <row r="229" spans="1:5" x14ac:dyDescent="0.25">
      <c r="A229" t="str">
        <f t="shared" si="4"/>
        <v>20088. Servicios financieros, inmobiliarios y empresariales</v>
      </c>
      <c r="B229">
        <v>2008</v>
      </c>
      <c r="C229" t="s">
        <v>10</v>
      </c>
      <c r="D229" t="s">
        <v>62</v>
      </c>
      <c r="E229">
        <v>59208</v>
      </c>
    </row>
    <row r="230" spans="1:5" x14ac:dyDescent="0.25">
      <c r="A230" t="str">
        <f t="shared" si="4"/>
        <v>20089. Servicios sociales, domésticos, profesionales y otros</v>
      </c>
      <c r="B230">
        <v>2008</v>
      </c>
      <c r="C230" t="s">
        <v>11</v>
      </c>
      <c r="D230" t="s">
        <v>67</v>
      </c>
      <c r="E230">
        <v>144641</v>
      </c>
    </row>
    <row r="231" spans="1:5" x14ac:dyDescent="0.25">
      <c r="A231" t="str">
        <f t="shared" si="4"/>
        <v>2008Total</v>
      </c>
      <c r="B231">
        <v>2008</v>
      </c>
      <c r="C231" t="s">
        <v>12</v>
      </c>
      <c r="D231" t="s">
        <v>12</v>
      </c>
      <c r="E231">
        <f>SUM(E222:E230)</f>
        <v>801251</v>
      </c>
    </row>
    <row r="232" spans="1:5" x14ac:dyDescent="0.25">
      <c r="A232" t="str">
        <f t="shared" si="4"/>
        <v>20091. Agricultura, ganadería, silvicultura y pesca</v>
      </c>
      <c r="B232">
        <v>2009</v>
      </c>
      <c r="C232" t="s">
        <v>3</v>
      </c>
      <c r="D232" t="s">
        <v>31</v>
      </c>
      <c r="E232">
        <v>69252</v>
      </c>
    </row>
    <row r="233" spans="1:5" x14ac:dyDescent="0.25">
      <c r="A233" t="str">
        <f t="shared" si="4"/>
        <v>20092. Minería</v>
      </c>
      <c r="B233">
        <v>2009</v>
      </c>
      <c r="C233" t="s">
        <v>4</v>
      </c>
      <c r="D233" t="s">
        <v>4</v>
      </c>
      <c r="E233">
        <v>43382</v>
      </c>
    </row>
    <row r="234" spans="1:5" x14ac:dyDescent="0.25">
      <c r="A234" t="str">
        <f t="shared" si="4"/>
        <v>20093. Industrias manufactureras</v>
      </c>
      <c r="B234">
        <v>2009</v>
      </c>
      <c r="C234" t="s">
        <v>5</v>
      </c>
      <c r="D234" t="s">
        <v>33</v>
      </c>
      <c r="E234">
        <v>125189</v>
      </c>
    </row>
    <row r="235" spans="1:5" x14ac:dyDescent="0.25">
      <c r="A235" t="str">
        <f t="shared" si="4"/>
        <v>20094. Suministro de electricidad, gas y agua</v>
      </c>
      <c r="B235">
        <v>2009</v>
      </c>
      <c r="C235" t="s">
        <v>6</v>
      </c>
      <c r="D235" t="s">
        <v>57</v>
      </c>
      <c r="E235">
        <v>9650</v>
      </c>
    </row>
    <row r="236" spans="1:5" x14ac:dyDescent="0.25">
      <c r="A236" t="str">
        <f t="shared" si="4"/>
        <v>20095. Construcción</v>
      </c>
      <c r="B236">
        <v>2009</v>
      </c>
      <c r="C236" t="s">
        <v>7</v>
      </c>
      <c r="D236" t="s">
        <v>58</v>
      </c>
      <c r="E236">
        <v>71210</v>
      </c>
    </row>
    <row r="237" spans="1:5" x14ac:dyDescent="0.25">
      <c r="A237" t="str">
        <f t="shared" si="4"/>
        <v>20096. Comercio, hoteles y restaurantes</v>
      </c>
      <c r="B237">
        <v>2009</v>
      </c>
      <c r="C237" t="s">
        <v>8</v>
      </c>
      <c r="D237" t="s">
        <v>59</v>
      </c>
      <c r="E237">
        <v>169434</v>
      </c>
    </row>
    <row r="238" spans="1:5" x14ac:dyDescent="0.25">
      <c r="A238" t="str">
        <f t="shared" si="4"/>
        <v>20097. Transporte y comunicaciones</v>
      </c>
      <c r="B238">
        <v>2009</v>
      </c>
      <c r="C238" t="s">
        <v>9</v>
      </c>
      <c r="D238" t="s">
        <v>9</v>
      </c>
      <c r="E238">
        <v>135655</v>
      </c>
    </row>
    <row r="239" spans="1:5" x14ac:dyDescent="0.25">
      <c r="A239" t="str">
        <f t="shared" si="4"/>
        <v>20098. Servicios financieros, inmobiliarios y empresariales</v>
      </c>
      <c r="B239">
        <v>2009</v>
      </c>
      <c r="C239" t="s">
        <v>10</v>
      </c>
      <c r="D239" t="s">
        <v>62</v>
      </c>
      <c r="E239">
        <v>60419</v>
      </c>
    </row>
    <row r="240" spans="1:5" x14ac:dyDescent="0.25">
      <c r="A240" t="str">
        <f t="shared" si="4"/>
        <v>20099. Servicios sociales, domésticos, profesionales y otros</v>
      </c>
      <c r="B240">
        <v>2009</v>
      </c>
      <c r="C240" t="s">
        <v>11</v>
      </c>
      <c r="D240" t="s">
        <v>67</v>
      </c>
      <c r="E240">
        <v>152864</v>
      </c>
    </row>
    <row r="241" spans="1:5" x14ac:dyDescent="0.25">
      <c r="A241" t="str">
        <f t="shared" si="4"/>
        <v>2009Total</v>
      </c>
      <c r="B241">
        <v>2009</v>
      </c>
      <c r="C241" t="s">
        <v>12</v>
      </c>
      <c r="D241" t="s">
        <v>12</v>
      </c>
      <c r="E241">
        <f>SUM(E232:E240)</f>
        <v>837055</v>
      </c>
    </row>
    <row r="242" spans="1:5" x14ac:dyDescent="0.25">
      <c r="A242" t="str">
        <f t="shared" si="4"/>
        <v>20101. Agricultura, ganadería, silvicultura y pesca</v>
      </c>
      <c r="B242">
        <v>2010</v>
      </c>
      <c r="C242" t="s">
        <v>3</v>
      </c>
      <c r="D242" t="s">
        <v>31</v>
      </c>
      <c r="E242">
        <v>69713</v>
      </c>
    </row>
    <row r="243" spans="1:5" x14ac:dyDescent="0.25">
      <c r="A243" t="str">
        <f t="shared" si="4"/>
        <v>20102. Minería</v>
      </c>
      <c r="B243">
        <v>2010</v>
      </c>
      <c r="C243" t="s">
        <v>4</v>
      </c>
      <c r="D243" t="s">
        <v>4</v>
      </c>
      <c r="E243">
        <v>44236</v>
      </c>
    </row>
    <row r="244" spans="1:5" x14ac:dyDescent="0.25">
      <c r="A244" t="str">
        <f t="shared" si="4"/>
        <v>20103. Industrias manufactureras</v>
      </c>
      <c r="B244">
        <v>2010</v>
      </c>
      <c r="C244" t="s">
        <v>5</v>
      </c>
      <c r="D244" t="s">
        <v>33</v>
      </c>
      <c r="E244">
        <v>114515</v>
      </c>
    </row>
    <row r="245" spans="1:5" x14ac:dyDescent="0.25">
      <c r="A245" t="str">
        <f t="shared" si="4"/>
        <v>20104. Suministro de electricidad, gas y agua</v>
      </c>
      <c r="B245">
        <v>2010</v>
      </c>
      <c r="C245" t="s">
        <v>6</v>
      </c>
      <c r="D245" t="s">
        <v>57</v>
      </c>
      <c r="E245">
        <v>10445</v>
      </c>
    </row>
    <row r="246" spans="1:5" x14ac:dyDescent="0.25">
      <c r="A246" t="str">
        <f t="shared" si="4"/>
        <v>20105. Construcción</v>
      </c>
      <c r="B246">
        <v>2010</v>
      </c>
      <c r="C246" t="s">
        <v>7</v>
      </c>
      <c r="D246" t="s">
        <v>58</v>
      </c>
      <c r="E246">
        <v>66685</v>
      </c>
    </row>
    <row r="247" spans="1:5" x14ac:dyDescent="0.25">
      <c r="A247" t="str">
        <f t="shared" si="4"/>
        <v>20106. Comercio, hoteles y restaurantes</v>
      </c>
      <c r="B247">
        <v>2010</v>
      </c>
      <c r="C247" t="s">
        <v>8</v>
      </c>
      <c r="D247" t="s">
        <v>59</v>
      </c>
      <c r="E247">
        <v>191577</v>
      </c>
    </row>
    <row r="248" spans="1:5" x14ac:dyDescent="0.25">
      <c r="A248" t="str">
        <f t="shared" si="4"/>
        <v>20107. Transporte y comunicaciones</v>
      </c>
      <c r="B248">
        <v>2010</v>
      </c>
      <c r="C248" t="s">
        <v>9</v>
      </c>
      <c r="D248" t="s">
        <v>9</v>
      </c>
      <c r="E248">
        <v>136391</v>
      </c>
    </row>
    <row r="249" spans="1:5" x14ac:dyDescent="0.25">
      <c r="A249" t="str">
        <f t="shared" si="4"/>
        <v>20108. Servicios financieros, inmobiliarios y empresariales</v>
      </c>
      <c r="B249">
        <v>2010</v>
      </c>
      <c r="C249" t="s">
        <v>10</v>
      </c>
      <c r="D249" t="s">
        <v>62</v>
      </c>
      <c r="E249">
        <v>37225</v>
      </c>
    </row>
    <row r="250" spans="1:5" x14ac:dyDescent="0.25">
      <c r="A250" t="str">
        <f t="shared" si="4"/>
        <v>20109. Servicios sociales, domésticos, profesionales y otros</v>
      </c>
      <c r="B250">
        <v>2010</v>
      </c>
      <c r="C250" t="s">
        <v>11</v>
      </c>
      <c r="D250" t="s">
        <v>67</v>
      </c>
      <c r="E250">
        <v>187786</v>
      </c>
    </row>
    <row r="251" spans="1:5" x14ac:dyDescent="0.25">
      <c r="A251" t="str">
        <f t="shared" si="4"/>
        <v>2010Total</v>
      </c>
      <c r="B251">
        <v>2010</v>
      </c>
      <c r="C251" t="s">
        <v>12</v>
      </c>
      <c r="D251" t="s">
        <v>12</v>
      </c>
      <c r="E251">
        <v>858571</v>
      </c>
    </row>
    <row r="252" spans="1:5" x14ac:dyDescent="0.25">
      <c r="A252" t="str">
        <f t="shared" si="4"/>
        <v>20111. Agricultura, ganadería, silvicultura y pesca</v>
      </c>
      <c r="B252">
        <v>2011</v>
      </c>
      <c r="C252" t="s">
        <v>13</v>
      </c>
      <c r="D252" t="s">
        <v>31</v>
      </c>
      <c r="E252">
        <v>26943</v>
      </c>
    </row>
    <row r="253" spans="1:5" x14ac:dyDescent="0.25">
      <c r="A253" t="str">
        <f t="shared" si="4"/>
        <v>20111. Agricultura, ganadería, silvicultura y pesca</v>
      </c>
      <c r="B253">
        <v>2011</v>
      </c>
      <c r="C253" t="s">
        <v>14</v>
      </c>
      <c r="D253" t="s">
        <v>31</v>
      </c>
      <c r="E253">
        <v>37527</v>
      </c>
    </row>
    <row r="254" spans="1:5" x14ac:dyDescent="0.25">
      <c r="A254" t="str">
        <f t="shared" si="4"/>
        <v>20112. Minería</v>
      </c>
      <c r="B254">
        <v>2011</v>
      </c>
      <c r="C254" t="s">
        <v>15</v>
      </c>
      <c r="D254" t="s">
        <v>4</v>
      </c>
      <c r="E254">
        <v>45273</v>
      </c>
    </row>
    <row r="255" spans="1:5" x14ac:dyDescent="0.25">
      <c r="A255" t="str">
        <f t="shared" si="4"/>
        <v>20113. Industrias manufactureras</v>
      </c>
      <c r="B255">
        <v>2011</v>
      </c>
      <c r="C255" t="s">
        <v>16</v>
      </c>
      <c r="D255" t="s">
        <v>33</v>
      </c>
      <c r="E255">
        <v>113414</v>
      </c>
    </row>
    <row r="256" spans="1:5" x14ac:dyDescent="0.25">
      <c r="A256" t="str">
        <f t="shared" si="4"/>
        <v>20114. Suministro de electricidad, gas y agua</v>
      </c>
      <c r="B256">
        <v>2011</v>
      </c>
      <c r="C256" t="s">
        <v>18</v>
      </c>
      <c r="D256" t="s">
        <v>57</v>
      </c>
      <c r="E256">
        <v>11478</v>
      </c>
    </row>
    <row r="257" spans="1:5" x14ac:dyDescent="0.25">
      <c r="A257" t="str">
        <f t="shared" si="4"/>
        <v>20115. Construcción</v>
      </c>
      <c r="B257">
        <v>2011</v>
      </c>
      <c r="C257" t="s">
        <v>17</v>
      </c>
      <c r="D257" t="s">
        <v>58</v>
      </c>
      <c r="E257">
        <v>61902</v>
      </c>
    </row>
    <row r="258" spans="1:5" x14ac:dyDescent="0.25">
      <c r="A258" t="str">
        <f t="shared" si="4"/>
        <v>20116. Comercio, hoteles y restaurantes</v>
      </c>
      <c r="B258">
        <v>2011</v>
      </c>
      <c r="C258" t="s">
        <v>19</v>
      </c>
      <c r="D258" t="s">
        <v>59</v>
      </c>
      <c r="E258">
        <v>183104</v>
      </c>
    </row>
    <row r="259" spans="1:5" x14ac:dyDescent="0.25">
      <c r="A259" t="str">
        <f t="shared" si="4"/>
        <v>20116. Comercio, hoteles y restaurantes</v>
      </c>
      <c r="B259">
        <v>2011</v>
      </c>
      <c r="C259" t="s">
        <v>20</v>
      </c>
      <c r="D259" t="s">
        <v>59</v>
      </c>
      <c r="E259">
        <v>25157</v>
      </c>
    </row>
    <row r="260" spans="1:5" x14ac:dyDescent="0.25">
      <c r="A260" t="str">
        <f t="shared" si="4"/>
        <v>20117. Transporte y comunicaciones</v>
      </c>
      <c r="B260">
        <v>2011</v>
      </c>
      <c r="C260" t="s">
        <v>21</v>
      </c>
      <c r="D260" t="s">
        <v>9</v>
      </c>
      <c r="E260">
        <v>144644</v>
      </c>
    </row>
    <row r="261" spans="1:5" x14ac:dyDescent="0.25">
      <c r="A261" t="str">
        <f t="shared" ref="A261:A324" si="5">_xlfn.CONCAT(B261,D261)</f>
        <v>20118. Servicios financieros, inmobiliarios y empresariales</v>
      </c>
      <c r="B261">
        <v>2011</v>
      </c>
      <c r="C261" t="s">
        <v>22</v>
      </c>
      <c r="D261" t="s">
        <v>62</v>
      </c>
      <c r="E261">
        <v>38042</v>
      </c>
    </row>
    <row r="262" spans="1:5" x14ac:dyDescent="0.25">
      <c r="A262" t="str">
        <f t="shared" si="5"/>
        <v>20118. Servicios financieros, inmobiliarios y empresariales</v>
      </c>
      <c r="B262">
        <v>2011</v>
      </c>
      <c r="C262" t="s">
        <v>23</v>
      </c>
      <c r="D262" t="s">
        <v>62</v>
      </c>
      <c r="E262">
        <v>49570</v>
      </c>
    </row>
    <row r="263" spans="1:5" x14ac:dyDescent="0.25">
      <c r="A263" t="str">
        <f t="shared" si="5"/>
        <v>20119. Servicios sociales, domésticos, profesionales y otros</v>
      </c>
      <c r="B263">
        <v>2011</v>
      </c>
      <c r="C263" t="s">
        <v>24</v>
      </c>
      <c r="D263" t="s">
        <v>67</v>
      </c>
      <c r="E263">
        <v>6082</v>
      </c>
    </row>
    <row r="264" spans="1:5" x14ac:dyDescent="0.25">
      <c r="A264" t="str">
        <f t="shared" si="5"/>
        <v>20119. Servicios sociales, domésticos, profesionales y otros</v>
      </c>
      <c r="B264">
        <v>2011</v>
      </c>
      <c r="C264" t="s">
        <v>25</v>
      </c>
      <c r="D264" t="s">
        <v>67</v>
      </c>
      <c r="E264">
        <v>46456</v>
      </c>
    </row>
    <row r="265" spans="1:5" x14ac:dyDescent="0.25">
      <c r="A265" t="str">
        <f t="shared" si="5"/>
        <v>20119. Servicios sociales, domésticos, profesionales y otros</v>
      </c>
      <c r="B265">
        <v>2011</v>
      </c>
      <c r="C265" t="s">
        <v>26</v>
      </c>
      <c r="D265" t="s">
        <v>67</v>
      </c>
      <c r="E265">
        <v>35810</v>
      </c>
    </row>
    <row r="266" spans="1:5" x14ac:dyDescent="0.25">
      <c r="A266" t="str">
        <f t="shared" si="5"/>
        <v>20119. Servicios sociales, domésticos, profesionales y otros</v>
      </c>
      <c r="B266">
        <v>2011</v>
      </c>
      <c r="C266" t="s">
        <v>27</v>
      </c>
      <c r="D266" t="s">
        <v>67</v>
      </c>
      <c r="E266">
        <v>62396</v>
      </c>
    </row>
    <row r="267" spans="1:5" x14ac:dyDescent="0.25">
      <c r="A267" t="str">
        <f t="shared" si="5"/>
        <v>20119. Servicios sociales, domésticos, profesionales y otros</v>
      </c>
      <c r="B267">
        <v>2011</v>
      </c>
      <c r="C267" t="s">
        <v>28</v>
      </c>
      <c r="D267" t="s">
        <v>67</v>
      </c>
    </row>
    <row r="268" spans="1:5" x14ac:dyDescent="0.25">
      <c r="A268" t="str">
        <f t="shared" si="5"/>
        <v>20119. Servicios sociales, domésticos, profesionales y otros</v>
      </c>
      <c r="B268">
        <v>2011</v>
      </c>
      <c r="C268" t="s">
        <v>29</v>
      </c>
      <c r="D268" t="s">
        <v>67</v>
      </c>
      <c r="E268">
        <v>335</v>
      </c>
    </row>
    <row r="269" spans="1:5" x14ac:dyDescent="0.25">
      <c r="A269" t="str">
        <f t="shared" si="5"/>
        <v>20119. Servicios sociales, domésticos, profesionales y otros</v>
      </c>
      <c r="B269">
        <v>2011</v>
      </c>
      <c r="C269" t="s">
        <v>30</v>
      </c>
      <c r="D269" t="s">
        <v>67</v>
      </c>
      <c r="E269">
        <v>4168</v>
      </c>
    </row>
    <row r="270" spans="1:5" x14ac:dyDescent="0.25">
      <c r="A270" t="str">
        <f t="shared" si="5"/>
        <v>2011Total</v>
      </c>
      <c r="B270">
        <v>2011</v>
      </c>
      <c r="C270" t="s">
        <v>12</v>
      </c>
      <c r="D270" t="s">
        <v>12</v>
      </c>
      <c r="E270">
        <f>SUM(E252:E269)</f>
        <v>892301</v>
      </c>
    </row>
    <row r="271" spans="1:5" x14ac:dyDescent="0.25">
      <c r="A271" t="str">
        <f t="shared" si="5"/>
        <v>20121. Agricultura, ganadería, silvicultura y pesca</v>
      </c>
      <c r="B271">
        <v>2012</v>
      </c>
      <c r="C271" t="s">
        <v>13</v>
      </c>
      <c r="D271" t="s">
        <v>31</v>
      </c>
      <c r="E271">
        <v>28674</v>
      </c>
    </row>
    <row r="272" spans="1:5" x14ac:dyDescent="0.25">
      <c r="A272" t="str">
        <f t="shared" si="5"/>
        <v>20121. Agricultura, ganadería, silvicultura y pesca</v>
      </c>
      <c r="B272">
        <v>2012</v>
      </c>
      <c r="C272" t="s">
        <v>14</v>
      </c>
      <c r="D272" t="s">
        <v>31</v>
      </c>
      <c r="E272">
        <v>36107</v>
      </c>
    </row>
    <row r="273" spans="1:5" x14ac:dyDescent="0.25">
      <c r="A273" t="str">
        <f t="shared" si="5"/>
        <v>20122. Minería</v>
      </c>
      <c r="B273">
        <v>2012</v>
      </c>
      <c r="C273" t="s">
        <v>15</v>
      </c>
      <c r="D273" t="s">
        <v>4</v>
      </c>
      <c r="E273">
        <v>52221</v>
      </c>
    </row>
    <row r="274" spans="1:5" x14ac:dyDescent="0.25">
      <c r="A274" t="str">
        <f t="shared" si="5"/>
        <v>20123. Industrias manufactureras</v>
      </c>
      <c r="B274">
        <v>2012</v>
      </c>
      <c r="C274" t="s">
        <v>16</v>
      </c>
      <c r="D274" t="s">
        <v>33</v>
      </c>
      <c r="E274">
        <v>117548</v>
      </c>
    </row>
    <row r="275" spans="1:5" x14ac:dyDescent="0.25">
      <c r="A275" t="str">
        <f t="shared" si="5"/>
        <v>20124. Suministro de electricidad, gas y agua</v>
      </c>
      <c r="B275">
        <v>2012</v>
      </c>
      <c r="C275" t="s">
        <v>18</v>
      </c>
      <c r="D275" t="s">
        <v>57</v>
      </c>
      <c r="E275">
        <v>11592</v>
      </c>
    </row>
    <row r="276" spans="1:5" x14ac:dyDescent="0.25">
      <c r="A276" t="str">
        <f t="shared" si="5"/>
        <v>20125. Construcción</v>
      </c>
      <c r="B276">
        <v>2012</v>
      </c>
      <c r="C276" t="s">
        <v>17</v>
      </c>
      <c r="D276" t="s">
        <v>58</v>
      </c>
      <c r="E276">
        <v>58783</v>
      </c>
    </row>
    <row r="277" spans="1:5" x14ac:dyDescent="0.25">
      <c r="A277" t="str">
        <f t="shared" si="5"/>
        <v>20126. Comercio, hoteles y restaurantes</v>
      </c>
      <c r="B277">
        <v>2012</v>
      </c>
      <c r="C277" t="s">
        <v>19</v>
      </c>
      <c r="D277" t="s">
        <v>59</v>
      </c>
      <c r="E277">
        <v>198457</v>
      </c>
    </row>
    <row r="278" spans="1:5" x14ac:dyDescent="0.25">
      <c r="A278" t="str">
        <f t="shared" si="5"/>
        <v>20126. Comercio, hoteles y restaurantes</v>
      </c>
      <c r="B278">
        <v>2012</v>
      </c>
      <c r="C278" t="s">
        <v>20</v>
      </c>
      <c r="D278" t="s">
        <v>59</v>
      </c>
      <c r="E278">
        <v>27354</v>
      </c>
    </row>
    <row r="279" spans="1:5" x14ac:dyDescent="0.25">
      <c r="A279" t="str">
        <f t="shared" si="5"/>
        <v>20127. Transporte y comunicaciones</v>
      </c>
      <c r="B279">
        <v>2012</v>
      </c>
      <c r="C279" t="s">
        <v>21</v>
      </c>
      <c r="D279" t="s">
        <v>9</v>
      </c>
      <c r="E279">
        <v>147887</v>
      </c>
    </row>
    <row r="280" spans="1:5" x14ac:dyDescent="0.25">
      <c r="A280" t="str">
        <f t="shared" si="5"/>
        <v>20128. Servicios financieros, inmobiliarios y empresariales</v>
      </c>
      <c r="B280">
        <v>2012</v>
      </c>
      <c r="C280" t="s">
        <v>22</v>
      </c>
      <c r="D280" t="s">
        <v>62</v>
      </c>
      <c r="E280">
        <v>41081</v>
      </c>
    </row>
    <row r="281" spans="1:5" x14ac:dyDescent="0.25">
      <c r="A281" t="str">
        <f t="shared" si="5"/>
        <v>20128. Servicios financieros, inmobiliarios y empresariales</v>
      </c>
      <c r="B281">
        <v>2012</v>
      </c>
      <c r="C281" t="s">
        <v>23</v>
      </c>
      <c r="D281" t="s">
        <v>62</v>
      </c>
      <c r="E281">
        <v>52340</v>
      </c>
    </row>
    <row r="282" spans="1:5" x14ac:dyDescent="0.25">
      <c r="A282" t="str">
        <f t="shared" si="5"/>
        <v>20129. Servicios sociales, domésticos, profesionales y otros</v>
      </c>
      <c r="B282">
        <v>2012</v>
      </c>
      <c r="C282" t="s">
        <v>24</v>
      </c>
      <c r="D282" t="s">
        <v>67</v>
      </c>
      <c r="E282">
        <v>6464</v>
      </c>
    </row>
    <row r="283" spans="1:5" x14ac:dyDescent="0.25">
      <c r="A283" t="str">
        <f t="shared" si="5"/>
        <v>20129. Servicios sociales, domésticos, profesionales y otros</v>
      </c>
      <c r="B283">
        <v>2012</v>
      </c>
      <c r="C283" t="s">
        <v>25</v>
      </c>
      <c r="D283" t="s">
        <v>67</v>
      </c>
      <c r="E283">
        <v>51620</v>
      </c>
    </row>
    <row r="284" spans="1:5" x14ac:dyDescent="0.25">
      <c r="A284" t="str">
        <f t="shared" si="5"/>
        <v>20129. Servicios sociales, domésticos, profesionales y otros</v>
      </c>
      <c r="B284">
        <v>2012</v>
      </c>
      <c r="C284" t="s">
        <v>26</v>
      </c>
      <c r="D284" t="s">
        <v>67</v>
      </c>
      <c r="E284">
        <v>37396</v>
      </c>
    </row>
    <row r="285" spans="1:5" x14ac:dyDescent="0.25">
      <c r="A285" t="str">
        <f t="shared" si="5"/>
        <v>20129. Servicios sociales, domésticos, profesionales y otros</v>
      </c>
      <c r="B285">
        <v>2012</v>
      </c>
      <c r="C285" t="s">
        <v>27</v>
      </c>
      <c r="D285" t="s">
        <v>67</v>
      </c>
      <c r="E285">
        <v>66588</v>
      </c>
    </row>
    <row r="286" spans="1:5" x14ac:dyDescent="0.25">
      <c r="A286" t="str">
        <f t="shared" si="5"/>
        <v>20129. Servicios sociales, domésticos, profesionales y otros</v>
      </c>
      <c r="B286">
        <v>2012</v>
      </c>
      <c r="C286" t="s">
        <v>28</v>
      </c>
      <c r="D286" t="s">
        <v>67</v>
      </c>
      <c r="E286">
        <v>176</v>
      </c>
    </row>
    <row r="287" spans="1:5" x14ac:dyDescent="0.25">
      <c r="A287" t="str">
        <f t="shared" si="5"/>
        <v>20129. Servicios sociales, domésticos, profesionales y otros</v>
      </c>
      <c r="B287">
        <v>2012</v>
      </c>
      <c r="C287" t="s">
        <v>29</v>
      </c>
      <c r="D287" t="s">
        <v>67</v>
      </c>
      <c r="E287">
        <v>346</v>
      </c>
    </row>
    <row r="288" spans="1:5" x14ac:dyDescent="0.25">
      <c r="A288" t="str">
        <f t="shared" si="5"/>
        <v>20129. Servicios sociales, domésticos, profesionales y otros</v>
      </c>
      <c r="B288">
        <v>2012</v>
      </c>
      <c r="C288" t="s">
        <v>30</v>
      </c>
      <c r="D288" t="s">
        <v>67</v>
      </c>
      <c r="E288">
        <v>5969</v>
      </c>
    </row>
    <row r="289" spans="1:5" x14ac:dyDescent="0.25">
      <c r="A289" t="str">
        <f t="shared" si="5"/>
        <v>2012Total</v>
      </c>
      <c r="B289">
        <v>2012</v>
      </c>
      <c r="C289" t="s">
        <v>12</v>
      </c>
      <c r="D289" t="s">
        <v>12</v>
      </c>
      <c r="E289">
        <f>SUM(E271:E288)</f>
        <v>940603</v>
      </c>
    </row>
    <row r="290" spans="1:5" x14ac:dyDescent="0.25">
      <c r="A290" t="str">
        <f t="shared" si="5"/>
        <v>20131. Agricultura, ganadería, silvicultura y pesca</v>
      </c>
      <c r="B290">
        <v>2013</v>
      </c>
      <c r="C290" t="s">
        <v>13</v>
      </c>
      <c r="D290" t="s">
        <v>31</v>
      </c>
      <c r="E290">
        <v>29593</v>
      </c>
    </row>
    <row r="291" spans="1:5" x14ac:dyDescent="0.25">
      <c r="A291" t="str">
        <f t="shared" si="5"/>
        <v>20131. Agricultura, ganadería, silvicultura y pesca</v>
      </c>
      <c r="B291">
        <v>2013</v>
      </c>
      <c r="C291" t="s">
        <v>14</v>
      </c>
      <c r="D291" t="s">
        <v>31</v>
      </c>
      <c r="E291">
        <v>34201</v>
      </c>
    </row>
    <row r="292" spans="1:5" x14ac:dyDescent="0.25">
      <c r="A292" t="str">
        <f t="shared" si="5"/>
        <v>20132. Minería</v>
      </c>
      <c r="B292">
        <v>2013</v>
      </c>
      <c r="C292" t="s">
        <v>15</v>
      </c>
      <c r="D292" t="s">
        <v>4</v>
      </c>
      <c r="E292">
        <v>51298</v>
      </c>
    </row>
    <row r="293" spans="1:5" x14ac:dyDescent="0.25">
      <c r="A293" t="str">
        <f t="shared" si="5"/>
        <v>20133. Industrias manufactureras</v>
      </c>
      <c r="B293">
        <v>2013</v>
      </c>
      <c r="C293" t="s">
        <v>16</v>
      </c>
      <c r="D293" t="s">
        <v>33</v>
      </c>
      <c r="E293">
        <v>120755</v>
      </c>
    </row>
    <row r="294" spans="1:5" x14ac:dyDescent="0.25">
      <c r="A294" t="str">
        <f t="shared" si="5"/>
        <v>20134. Suministro de electricidad, gas y agua</v>
      </c>
      <c r="B294">
        <v>2013</v>
      </c>
      <c r="C294" t="s">
        <v>18</v>
      </c>
      <c r="D294" t="s">
        <v>57</v>
      </c>
      <c r="E294">
        <v>11725</v>
      </c>
    </row>
    <row r="295" spans="1:5" x14ac:dyDescent="0.25">
      <c r="A295" t="str">
        <f t="shared" si="5"/>
        <v>20135. Construcción</v>
      </c>
      <c r="B295">
        <v>2013</v>
      </c>
      <c r="C295" t="s">
        <v>17</v>
      </c>
      <c r="D295" t="s">
        <v>58</v>
      </c>
      <c r="E295">
        <v>41604</v>
      </c>
    </row>
    <row r="296" spans="1:5" x14ac:dyDescent="0.25">
      <c r="A296" t="str">
        <f t="shared" si="5"/>
        <v>20136. Comercio, hoteles y restaurantes</v>
      </c>
      <c r="B296">
        <v>2013</v>
      </c>
      <c r="C296" t="s">
        <v>19</v>
      </c>
      <c r="D296" t="s">
        <v>59</v>
      </c>
      <c r="E296">
        <v>208652</v>
      </c>
    </row>
    <row r="297" spans="1:5" x14ac:dyDescent="0.25">
      <c r="A297" t="str">
        <f t="shared" si="5"/>
        <v>20136. Comercio, hoteles y restaurantes</v>
      </c>
      <c r="B297">
        <v>2013</v>
      </c>
      <c r="C297" t="s">
        <v>20</v>
      </c>
      <c r="D297" t="s">
        <v>59</v>
      </c>
      <c r="E297">
        <v>29703</v>
      </c>
    </row>
    <row r="298" spans="1:5" x14ac:dyDescent="0.25">
      <c r="A298" t="str">
        <f t="shared" si="5"/>
        <v>20137. Transporte y comunicaciones</v>
      </c>
      <c r="B298">
        <v>2013</v>
      </c>
      <c r="C298" t="s">
        <v>21</v>
      </c>
      <c r="D298" t="s">
        <v>9</v>
      </c>
      <c r="E298">
        <v>145985</v>
      </c>
    </row>
    <row r="299" spans="1:5" x14ac:dyDescent="0.25">
      <c r="A299" t="str">
        <f t="shared" si="5"/>
        <v>20138. Servicios financieros, inmobiliarios y empresariales</v>
      </c>
      <c r="B299">
        <v>2013</v>
      </c>
      <c r="C299" t="s">
        <v>22</v>
      </c>
      <c r="D299" t="s">
        <v>62</v>
      </c>
      <c r="E299">
        <v>41630</v>
      </c>
    </row>
    <row r="300" spans="1:5" x14ac:dyDescent="0.25">
      <c r="A300" t="str">
        <f t="shared" si="5"/>
        <v>20138. Servicios financieros, inmobiliarios y empresariales</v>
      </c>
      <c r="B300">
        <v>2013</v>
      </c>
      <c r="C300" t="s">
        <v>23</v>
      </c>
      <c r="D300" t="s">
        <v>62</v>
      </c>
      <c r="E300">
        <v>53836</v>
      </c>
    </row>
    <row r="301" spans="1:5" x14ac:dyDescent="0.25">
      <c r="A301" t="str">
        <f t="shared" si="5"/>
        <v>20139. Servicios sociales, domésticos, profesionales y otros</v>
      </c>
      <c r="B301">
        <v>2013</v>
      </c>
      <c r="C301" t="s">
        <v>24</v>
      </c>
      <c r="D301" t="s">
        <v>67</v>
      </c>
      <c r="E301">
        <v>5289</v>
      </c>
    </row>
    <row r="302" spans="1:5" x14ac:dyDescent="0.25">
      <c r="A302" t="str">
        <f t="shared" si="5"/>
        <v>20139. Servicios sociales, domésticos, profesionales y otros</v>
      </c>
      <c r="B302">
        <v>2013</v>
      </c>
      <c r="C302" t="s">
        <v>25</v>
      </c>
      <c r="D302" t="s">
        <v>67</v>
      </c>
      <c r="E302">
        <v>52463</v>
      </c>
    </row>
    <row r="303" spans="1:5" x14ac:dyDescent="0.25">
      <c r="A303" t="str">
        <f t="shared" si="5"/>
        <v>20139. Servicios sociales, domésticos, profesionales y otros</v>
      </c>
      <c r="B303">
        <v>2013</v>
      </c>
      <c r="C303" t="s">
        <v>26</v>
      </c>
      <c r="D303" t="s">
        <v>67</v>
      </c>
      <c r="E303">
        <v>39597</v>
      </c>
    </row>
    <row r="304" spans="1:5" x14ac:dyDescent="0.25">
      <c r="A304" t="str">
        <f t="shared" si="5"/>
        <v>20139. Servicios sociales, domésticos, profesionales y otros</v>
      </c>
      <c r="B304">
        <v>2013</v>
      </c>
      <c r="C304" t="s">
        <v>27</v>
      </c>
      <c r="D304" t="s">
        <v>67</v>
      </c>
      <c r="E304">
        <v>65499</v>
      </c>
    </row>
    <row r="305" spans="1:5" x14ac:dyDescent="0.25">
      <c r="A305" t="str">
        <f t="shared" si="5"/>
        <v>20139. Servicios sociales, domésticos, profesionales y otros</v>
      </c>
      <c r="B305">
        <v>2013</v>
      </c>
      <c r="C305" t="s">
        <v>28</v>
      </c>
      <c r="D305" t="s">
        <v>67</v>
      </c>
      <c r="E305">
        <v>163</v>
      </c>
    </row>
    <row r="306" spans="1:5" x14ac:dyDescent="0.25">
      <c r="A306" t="str">
        <f t="shared" si="5"/>
        <v>20139. Servicios sociales, domésticos, profesionales y otros</v>
      </c>
      <c r="B306">
        <v>2013</v>
      </c>
      <c r="C306" t="s">
        <v>29</v>
      </c>
      <c r="D306" t="s">
        <v>67</v>
      </c>
      <c r="E306">
        <v>232</v>
      </c>
    </row>
    <row r="307" spans="1:5" x14ac:dyDescent="0.25">
      <c r="A307" t="str">
        <f t="shared" si="5"/>
        <v>20139. Servicios sociales, domésticos, profesionales y otros</v>
      </c>
      <c r="B307">
        <v>2013</v>
      </c>
      <c r="C307" t="s">
        <v>30</v>
      </c>
      <c r="D307" t="s">
        <v>67</v>
      </c>
      <c r="E307">
        <v>7997</v>
      </c>
    </row>
    <row r="308" spans="1:5" x14ac:dyDescent="0.25">
      <c r="A308" t="str">
        <f t="shared" si="5"/>
        <v>2013Total</v>
      </c>
      <c r="B308">
        <v>2013</v>
      </c>
      <c r="C308" t="s">
        <v>12</v>
      </c>
      <c r="D308" t="s">
        <v>12</v>
      </c>
      <c r="E308">
        <f>SUM(E290:E307)</f>
        <v>940222</v>
      </c>
    </row>
    <row r="309" spans="1:5" x14ac:dyDescent="0.25">
      <c r="A309" t="str">
        <f t="shared" si="5"/>
        <v>20141. Agricultura, ganadería, silvicultura y pesca</v>
      </c>
      <c r="B309">
        <v>2014</v>
      </c>
      <c r="C309" t="s">
        <v>13</v>
      </c>
      <c r="D309" t="s">
        <v>31</v>
      </c>
      <c r="E309">
        <v>27887</v>
      </c>
    </row>
    <row r="310" spans="1:5" x14ac:dyDescent="0.25">
      <c r="A310" t="str">
        <f t="shared" si="5"/>
        <v>20141. Agricultura, ganadería, silvicultura y pesca</v>
      </c>
      <c r="B310">
        <v>2014</v>
      </c>
      <c r="C310" t="s">
        <v>14</v>
      </c>
      <c r="D310" t="s">
        <v>31</v>
      </c>
      <c r="E310">
        <v>36210</v>
      </c>
    </row>
    <row r="311" spans="1:5" x14ac:dyDescent="0.25">
      <c r="A311" t="str">
        <f t="shared" si="5"/>
        <v>20142. Minería</v>
      </c>
      <c r="B311">
        <v>2014</v>
      </c>
      <c r="C311" t="s">
        <v>15</v>
      </c>
      <c r="D311" t="s">
        <v>4</v>
      </c>
      <c r="E311">
        <v>54320</v>
      </c>
    </row>
    <row r="312" spans="1:5" x14ac:dyDescent="0.25">
      <c r="A312" t="str">
        <f t="shared" si="5"/>
        <v>20143. Industrias manufactureras</v>
      </c>
      <c r="B312">
        <v>2014</v>
      </c>
      <c r="C312" t="s">
        <v>16</v>
      </c>
      <c r="D312" t="s">
        <v>33</v>
      </c>
      <c r="E312">
        <v>122676</v>
      </c>
    </row>
    <row r="313" spans="1:5" x14ac:dyDescent="0.25">
      <c r="A313" t="str">
        <f t="shared" si="5"/>
        <v>20144. Suministro de electricidad, gas y agua</v>
      </c>
      <c r="B313">
        <v>2014</v>
      </c>
      <c r="C313" t="s">
        <v>18</v>
      </c>
      <c r="D313" t="s">
        <v>57</v>
      </c>
      <c r="E313">
        <v>12623</v>
      </c>
    </row>
    <row r="314" spans="1:5" x14ac:dyDescent="0.25">
      <c r="A314" t="str">
        <f t="shared" si="5"/>
        <v>20145. Construcción</v>
      </c>
      <c r="B314">
        <v>2014</v>
      </c>
      <c r="C314" t="s">
        <v>17</v>
      </c>
      <c r="D314" t="s">
        <v>58</v>
      </c>
      <c r="E314">
        <v>55820</v>
      </c>
    </row>
    <row r="315" spans="1:5" x14ac:dyDescent="0.25">
      <c r="A315" t="str">
        <f t="shared" si="5"/>
        <v>20146. Comercio, hoteles y restaurantes</v>
      </c>
      <c r="B315">
        <v>2014</v>
      </c>
      <c r="C315" t="s">
        <v>19</v>
      </c>
      <c r="D315" t="s">
        <v>59</v>
      </c>
      <c r="E315">
        <v>214542</v>
      </c>
    </row>
    <row r="316" spans="1:5" x14ac:dyDescent="0.25">
      <c r="A316" t="str">
        <f t="shared" si="5"/>
        <v>20146. Comercio, hoteles y restaurantes</v>
      </c>
      <c r="B316">
        <v>2014</v>
      </c>
      <c r="C316" t="s">
        <v>20</v>
      </c>
      <c r="D316" t="s">
        <v>59</v>
      </c>
      <c r="E316">
        <v>32588</v>
      </c>
    </row>
    <row r="317" spans="1:5" x14ac:dyDescent="0.25">
      <c r="A317" t="str">
        <f t="shared" si="5"/>
        <v>20147. Transporte y comunicaciones</v>
      </c>
      <c r="B317">
        <v>2014</v>
      </c>
      <c r="C317" t="s">
        <v>21</v>
      </c>
      <c r="D317" t="s">
        <v>9</v>
      </c>
      <c r="E317">
        <v>144830</v>
      </c>
    </row>
    <row r="318" spans="1:5" x14ac:dyDescent="0.25">
      <c r="A318" t="str">
        <f t="shared" si="5"/>
        <v>20148. Servicios financieros, inmobiliarios y empresariales</v>
      </c>
      <c r="B318">
        <v>2014</v>
      </c>
      <c r="C318" t="s">
        <v>22</v>
      </c>
      <c r="D318" t="s">
        <v>62</v>
      </c>
      <c r="E318">
        <v>37840</v>
      </c>
    </row>
    <row r="319" spans="1:5" x14ac:dyDescent="0.25">
      <c r="A319" t="str">
        <f t="shared" si="5"/>
        <v>20148. Servicios financieros, inmobiliarios y empresariales</v>
      </c>
      <c r="B319">
        <v>2014</v>
      </c>
      <c r="C319" t="s">
        <v>23</v>
      </c>
      <c r="D319" t="s">
        <v>62</v>
      </c>
      <c r="E319">
        <v>54115</v>
      </c>
    </row>
    <row r="320" spans="1:5" ht="15.95" customHeight="1" x14ac:dyDescent="0.25">
      <c r="A320" t="str">
        <f t="shared" si="5"/>
        <v>20149. Servicios sociales, domésticos, profesionales y otros</v>
      </c>
      <c r="B320">
        <v>2014</v>
      </c>
      <c r="C320" t="s">
        <v>24</v>
      </c>
      <c r="D320" t="s">
        <v>67</v>
      </c>
      <c r="E320">
        <v>9403</v>
      </c>
    </row>
    <row r="321" spans="1:5" x14ac:dyDescent="0.25">
      <c r="A321" t="str">
        <f t="shared" si="5"/>
        <v>20149. Servicios sociales, domésticos, profesionales y otros</v>
      </c>
      <c r="B321">
        <v>2014</v>
      </c>
      <c r="C321" t="s">
        <v>25</v>
      </c>
      <c r="D321" t="s">
        <v>67</v>
      </c>
      <c r="E321">
        <v>60256</v>
      </c>
    </row>
    <row r="322" spans="1:5" x14ac:dyDescent="0.25">
      <c r="A322" t="str">
        <f t="shared" si="5"/>
        <v>20149. Servicios sociales, domésticos, profesionales y otros</v>
      </c>
      <c r="B322">
        <v>2014</v>
      </c>
      <c r="C322" t="s">
        <v>26</v>
      </c>
      <c r="D322" t="s">
        <v>67</v>
      </c>
      <c r="E322">
        <v>41086</v>
      </c>
    </row>
    <row r="323" spans="1:5" x14ac:dyDescent="0.25">
      <c r="A323" t="str">
        <f t="shared" si="5"/>
        <v>20149. Servicios sociales, domésticos, profesionales y otros</v>
      </c>
      <c r="B323">
        <v>2014</v>
      </c>
      <c r="C323" t="s">
        <v>27</v>
      </c>
      <c r="D323" t="s">
        <v>67</v>
      </c>
      <c r="E323">
        <v>64425</v>
      </c>
    </row>
    <row r="324" spans="1:5" x14ac:dyDescent="0.25">
      <c r="A324" t="str">
        <f t="shared" si="5"/>
        <v>20149. Servicios sociales, domésticos, profesionales y otros</v>
      </c>
      <c r="B324">
        <v>2014</v>
      </c>
      <c r="C324" t="s">
        <v>28</v>
      </c>
      <c r="D324" t="s">
        <v>67</v>
      </c>
      <c r="E324">
        <v>781</v>
      </c>
    </row>
    <row r="325" spans="1:5" x14ac:dyDescent="0.25">
      <c r="A325" t="str">
        <f t="shared" ref="A325:A388" si="6">_xlfn.CONCAT(B325,D325)</f>
        <v>20149. Servicios sociales, domésticos, profesionales y otros</v>
      </c>
      <c r="B325">
        <v>2014</v>
      </c>
      <c r="C325" t="s">
        <v>29</v>
      </c>
      <c r="D325" t="s">
        <v>67</v>
      </c>
      <c r="E325">
        <v>349</v>
      </c>
    </row>
    <row r="326" spans="1:5" x14ac:dyDescent="0.25">
      <c r="A326" t="str">
        <f t="shared" si="6"/>
        <v>20149. Servicios sociales, domésticos, profesionales y otros</v>
      </c>
      <c r="B326">
        <v>2014</v>
      </c>
      <c r="C326" t="s">
        <v>30</v>
      </c>
      <c r="D326" t="s">
        <v>67</v>
      </c>
      <c r="E326">
        <v>16019</v>
      </c>
    </row>
    <row r="327" spans="1:5" x14ac:dyDescent="0.25">
      <c r="A327" t="str">
        <f t="shared" si="6"/>
        <v>2014Total</v>
      </c>
      <c r="B327">
        <v>2014</v>
      </c>
      <c r="C327" t="s">
        <v>12</v>
      </c>
      <c r="D327" t="s">
        <v>12</v>
      </c>
      <c r="E327">
        <v>985770</v>
      </c>
    </row>
    <row r="328" spans="1:5" x14ac:dyDescent="0.25">
      <c r="A328" t="str">
        <f t="shared" si="6"/>
        <v>20151. Agricultura, ganadería, silvicultura y pesca</v>
      </c>
      <c r="B328">
        <v>2015</v>
      </c>
      <c r="C328" t="s">
        <v>13</v>
      </c>
      <c r="D328" t="s">
        <v>31</v>
      </c>
      <c r="E328">
        <v>27251</v>
      </c>
    </row>
    <row r="329" spans="1:5" x14ac:dyDescent="0.25">
      <c r="A329" t="str">
        <f t="shared" si="6"/>
        <v>20151. Agricultura, ganadería, silvicultura y pesca</v>
      </c>
      <c r="B329">
        <v>2015</v>
      </c>
      <c r="C329" t="s">
        <v>14</v>
      </c>
      <c r="D329" t="s">
        <v>31</v>
      </c>
      <c r="E329">
        <v>38350</v>
      </c>
    </row>
    <row r="330" spans="1:5" x14ac:dyDescent="0.25">
      <c r="A330" t="str">
        <f t="shared" si="6"/>
        <v>20152. Minería</v>
      </c>
      <c r="B330">
        <v>2015</v>
      </c>
      <c r="C330" t="s">
        <v>15</v>
      </c>
      <c r="D330" t="s">
        <v>4</v>
      </c>
      <c r="E330">
        <v>53618</v>
      </c>
    </row>
    <row r="331" spans="1:5" x14ac:dyDescent="0.25">
      <c r="A331" t="str">
        <f t="shared" si="6"/>
        <v>20153. Industrias manufactureras</v>
      </c>
      <c r="B331">
        <v>2015</v>
      </c>
      <c r="C331" t="s">
        <v>16</v>
      </c>
      <c r="D331" t="s">
        <v>33</v>
      </c>
      <c r="E331">
        <v>129090</v>
      </c>
    </row>
    <row r="332" spans="1:5" x14ac:dyDescent="0.25">
      <c r="A332" t="str">
        <f t="shared" si="6"/>
        <v>20154. Suministro de electricidad, gas y agua</v>
      </c>
      <c r="B332">
        <v>2015</v>
      </c>
      <c r="C332" t="s">
        <v>18</v>
      </c>
      <c r="D332" t="s">
        <v>57</v>
      </c>
      <c r="E332">
        <v>12840</v>
      </c>
    </row>
    <row r="333" spans="1:5" x14ac:dyDescent="0.25">
      <c r="A333" t="str">
        <f t="shared" si="6"/>
        <v>20155. Construcción</v>
      </c>
      <c r="B333">
        <v>2015</v>
      </c>
      <c r="C333" t="s">
        <v>17</v>
      </c>
      <c r="D333" t="s">
        <v>58</v>
      </c>
      <c r="E333">
        <v>48868</v>
      </c>
    </row>
    <row r="334" spans="1:5" x14ac:dyDescent="0.25">
      <c r="A334" t="str">
        <f t="shared" si="6"/>
        <v>20156. Comercio, hoteles y restaurantes</v>
      </c>
      <c r="B334">
        <v>2015</v>
      </c>
      <c r="C334" t="s">
        <v>19</v>
      </c>
      <c r="D334" t="s">
        <v>59</v>
      </c>
      <c r="E334">
        <v>225566</v>
      </c>
    </row>
    <row r="335" spans="1:5" x14ac:dyDescent="0.25">
      <c r="A335" t="str">
        <f t="shared" si="6"/>
        <v>20156. Comercio, hoteles y restaurantes</v>
      </c>
      <c r="B335">
        <v>2015</v>
      </c>
      <c r="C335" t="s">
        <v>20</v>
      </c>
      <c r="D335" t="s">
        <v>59</v>
      </c>
      <c r="E335">
        <v>36990</v>
      </c>
    </row>
    <row r="336" spans="1:5" x14ac:dyDescent="0.25">
      <c r="A336" t="str">
        <f t="shared" si="6"/>
        <v>20157. Transporte y comunicaciones</v>
      </c>
      <c r="B336">
        <v>2015</v>
      </c>
      <c r="C336" t="s">
        <v>21</v>
      </c>
      <c r="D336" t="s">
        <v>9</v>
      </c>
      <c r="E336">
        <v>150128</v>
      </c>
    </row>
    <row r="337" spans="1:5" x14ac:dyDescent="0.25">
      <c r="A337" t="str">
        <f t="shared" si="6"/>
        <v>20158. Servicios financieros, inmobiliarios y empresariales</v>
      </c>
      <c r="B337">
        <v>2015</v>
      </c>
      <c r="C337" t="s">
        <v>22</v>
      </c>
      <c r="D337" t="s">
        <v>62</v>
      </c>
      <c r="E337">
        <v>39449</v>
      </c>
    </row>
    <row r="338" spans="1:5" x14ac:dyDescent="0.25">
      <c r="A338" t="str">
        <f t="shared" si="6"/>
        <v>20158. Servicios financieros, inmobiliarios y empresariales</v>
      </c>
      <c r="B338">
        <v>2015</v>
      </c>
      <c r="C338" t="s">
        <v>23</v>
      </c>
      <c r="D338" t="s">
        <v>62</v>
      </c>
      <c r="E338">
        <v>60631</v>
      </c>
    </row>
    <row r="339" spans="1:5" x14ac:dyDescent="0.25">
      <c r="A339" t="str">
        <f t="shared" si="6"/>
        <v>20159. Servicios sociales, domésticos, profesionales y otros</v>
      </c>
      <c r="B339">
        <v>2015</v>
      </c>
      <c r="C339" t="s">
        <v>24</v>
      </c>
      <c r="D339" t="s">
        <v>67</v>
      </c>
      <c r="E339">
        <v>9233</v>
      </c>
    </row>
    <row r="340" spans="1:5" x14ac:dyDescent="0.25">
      <c r="A340" t="str">
        <f t="shared" si="6"/>
        <v>20159. Servicios sociales, domésticos, profesionales y otros</v>
      </c>
      <c r="B340">
        <v>2015</v>
      </c>
      <c r="C340" t="s">
        <v>25</v>
      </c>
      <c r="D340" t="s">
        <v>67</v>
      </c>
      <c r="E340">
        <v>67361</v>
      </c>
    </row>
    <row r="341" spans="1:5" x14ac:dyDescent="0.25">
      <c r="A341" t="str">
        <f t="shared" si="6"/>
        <v>20159. Servicios sociales, domésticos, profesionales y otros</v>
      </c>
      <c r="B341">
        <v>2015</v>
      </c>
      <c r="C341" t="s">
        <v>26</v>
      </c>
      <c r="D341" t="s">
        <v>67</v>
      </c>
      <c r="E341">
        <v>42727</v>
      </c>
    </row>
    <row r="342" spans="1:5" x14ac:dyDescent="0.25">
      <c r="A342" t="str">
        <f t="shared" si="6"/>
        <v>20159. Servicios sociales, domésticos, profesionales y otros</v>
      </c>
      <c r="B342">
        <v>2015</v>
      </c>
      <c r="C342" t="s">
        <v>27</v>
      </c>
      <c r="D342" t="s">
        <v>67</v>
      </c>
      <c r="E342">
        <v>81105</v>
      </c>
    </row>
    <row r="343" spans="1:5" x14ac:dyDescent="0.25">
      <c r="A343" t="str">
        <f t="shared" si="6"/>
        <v>20159. Servicios sociales, domésticos, profesionales y otros</v>
      </c>
      <c r="B343">
        <v>2015</v>
      </c>
      <c r="C343" t="s">
        <v>28</v>
      </c>
      <c r="D343" t="s">
        <v>67</v>
      </c>
      <c r="E343">
        <v>832</v>
      </c>
    </row>
    <row r="344" spans="1:5" x14ac:dyDescent="0.25">
      <c r="A344" t="str">
        <f t="shared" si="6"/>
        <v>20159. Servicios sociales, domésticos, profesionales y otros</v>
      </c>
      <c r="B344">
        <v>2015</v>
      </c>
      <c r="C344" t="s">
        <v>29</v>
      </c>
      <c r="D344" t="s">
        <v>67</v>
      </c>
      <c r="E344">
        <v>240</v>
      </c>
    </row>
    <row r="345" spans="1:5" x14ac:dyDescent="0.25">
      <c r="A345" t="str">
        <f t="shared" si="6"/>
        <v>20159. Servicios sociales, domésticos, profesionales y otros</v>
      </c>
      <c r="B345">
        <v>2015</v>
      </c>
      <c r="C345" t="s">
        <v>30</v>
      </c>
      <c r="D345" t="s">
        <v>67</v>
      </c>
      <c r="E345">
        <v>23955</v>
      </c>
    </row>
    <row r="346" spans="1:5" x14ac:dyDescent="0.25">
      <c r="A346" t="str">
        <f t="shared" si="6"/>
        <v>2015Total</v>
      </c>
      <c r="B346">
        <v>2015</v>
      </c>
      <c r="C346" t="s">
        <v>12</v>
      </c>
      <c r="D346" t="s">
        <v>12</v>
      </c>
      <c r="E346">
        <f>SUM(E328:E345)</f>
        <v>1048234</v>
      </c>
    </row>
    <row r="347" spans="1:5" x14ac:dyDescent="0.25">
      <c r="A347" t="str">
        <f t="shared" si="6"/>
        <v>20161. Agricultura, ganadería, silvicultura y pesca</v>
      </c>
      <c r="B347">
        <v>2016</v>
      </c>
      <c r="C347" t="s">
        <v>13</v>
      </c>
      <c r="D347" t="s">
        <v>31</v>
      </c>
      <c r="E347">
        <v>33273</v>
      </c>
    </row>
    <row r="348" spans="1:5" x14ac:dyDescent="0.25">
      <c r="A348" t="str">
        <f t="shared" si="6"/>
        <v>20161. Agricultura, ganadería, silvicultura y pesca</v>
      </c>
      <c r="B348">
        <v>2016</v>
      </c>
      <c r="C348" t="s">
        <v>14</v>
      </c>
      <c r="D348" t="s">
        <v>31</v>
      </c>
      <c r="E348">
        <v>39683</v>
      </c>
    </row>
    <row r="349" spans="1:5" x14ac:dyDescent="0.25">
      <c r="A349" t="str">
        <f t="shared" si="6"/>
        <v>20162. Minería</v>
      </c>
      <c r="B349">
        <v>2016</v>
      </c>
      <c r="C349" t="s">
        <v>15</v>
      </c>
      <c r="D349" t="s">
        <v>4</v>
      </c>
      <c r="E349">
        <v>54556</v>
      </c>
    </row>
    <row r="350" spans="1:5" x14ac:dyDescent="0.25">
      <c r="A350" t="str">
        <f t="shared" si="6"/>
        <v>20163. Industrias manufactureras</v>
      </c>
      <c r="B350">
        <v>2016</v>
      </c>
      <c r="C350" t="s">
        <v>16</v>
      </c>
      <c r="D350" t="s">
        <v>33</v>
      </c>
      <c r="E350">
        <v>129828</v>
      </c>
    </row>
    <row r="351" spans="1:5" x14ac:dyDescent="0.25">
      <c r="A351" t="str">
        <f t="shared" si="6"/>
        <v>20164. Suministro de electricidad, gas y agua</v>
      </c>
      <c r="B351">
        <v>2016</v>
      </c>
      <c r="C351" t="s">
        <v>18</v>
      </c>
      <c r="D351" t="s">
        <v>57</v>
      </c>
      <c r="E351">
        <v>13149</v>
      </c>
    </row>
    <row r="352" spans="1:5" x14ac:dyDescent="0.25">
      <c r="A352" t="str">
        <f t="shared" si="6"/>
        <v>20165. Construcción</v>
      </c>
      <c r="B352">
        <v>2016</v>
      </c>
      <c r="C352" t="s">
        <v>17</v>
      </c>
      <c r="D352" t="s">
        <v>58</v>
      </c>
      <c r="E352">
        <v>85692</v>
      </c>
    </row>
    <row r="353" spans="1:5" x14ac:dyDescent="0.25">
      <c r="A353" t="str">
        <f t="shared" si="6"/>
        <v>20166. Comercio, hoteles y restaurantes</v>
      </c>
      <c r="B353">
        <v>2016</v>
      </c>
      <c r="C353" t="s">
        <v>19</v>
      </c>
      <c r="D353" t="s">
        <v>59</v>
      </c>
      <c r="E353">
        <v>226064</v>
      </c>
    </row>
    <row r="354" spans="1:5" x14ac:dyDescent="0.25">
      <c r="A354" t="str">
        <f t="shared" si="6"/>
        <v>20166. Comercio, hoteles y restaurantes</v>
      </c>
      <c r="B354">
        <v>2016</v>
      </c>
      <c r="C354" t="s">
        <v>20</v>
      </c>
      <c r="D354" t="s">
        <v>59</v>
      </c>
      <c r="E354">
        <v>38708</v>
      </c>
    </row>
    <row r="355" spans="1:5" x14ac:dyDescent="0.25">
      <c r="A355" t="str">
        <f t="shared" si="6"/>
        <v>20167. Transporte y comunicaciones</v>
      </c>
      <c r="B355">
        <v>2016</v>
      </c>
      <c r="C355" t="s">
        <v>21</v>
      </c>
      <c r="D355" t="s">
        <v>9</v>
      </c>
      <c r="E355">
        <v>156503</v>
      </c>
    </row>
    <row r="356" spans="1:5" x14ac:dyDescent="0.25">
      <c r="A356" t="str">
        <f t="shared" si="6"/>
        <v>20168. Servicios financieros, inmobiliarios y empresariales</v>
      </c>
      <c r="B356">
        <v>2016</v>
      </c>
      <c r="C356" t="s">
        <v>22</v>
      </c>
      <c r="D356" t="s">
        <v>62</v>
      </c>
      <c r="E356">
        <v>52948</v>
      </c>
    </row>
    <row r="357" spans="1:5" x14ac:dyDescent="0.25">
      <c r="A357" t="str">
        <f t="shared" si="6"/>
        <v>20168. Servicios financieros, inmobiliarios y empresariales</v>
      </c>
      <c r="B357">
        <v>2016</v>
      </c>
      <c r="C357" t="s">
        <v>23</v>
      </c>
      <c r="D357" t="s">
        <v>62</v>
      </c>
      <c r="E357">
        <v>61464</v>
      </c>
    </row>
    <row r="358" spans="1:5" x14ac:dyDescent="0.25">
      <c r="A358" t="str">
        <f t="shared" si="6"/>
        <v>20169. Servicios sociales, domésticos, profesionales y otros</v>
      </c>
      <c r="B358">
        <v>2016</v>
      </c>
      <c r="C358" t="s">
        <v>24</v>
      </c>
      <c r="D358" t="s">
        <v>67</v>
      </c>
      <c r="E358">
        <v>8980</v>
      </c>
    </row>
    <row r="359" spans="1:5" x14ac:dyDescent="0.25">
      <c r="A359" t="str">
        <f t="shared" si="6"/>
        <v>20169. Servicios sociales, domésticos, profesionales y otros</v>
      </c>
      <c r="B359">
        <v>2016</v>
      </c>
      <c r="C359" t="s">
        <v>25</v>
      </c>
      <c r="D359" t="s">
        <v>67</v>
      </c>
      <c r="E359">
        <v>74062</v>
      </c>
    </row>
    <row r="360" spans="1:5" x14ac:dyDescent="0.25">
      <c r="A360" t="str">
        <f t="shared" si="6"/>
        <v>20169. Servicios sociales, domésticos, profesionales y otros</v>
      </c>
      <c r="B360">
        <v>2016</v>
      </c>
      <c r="C360" t="s">
        <v>26</v>
      </c>
      <c r="D360" t="s">
        <v>67</v>
      </c>
      <c r="E360">
        <v>48353</v>
      </c>
    </row>
    <row r="361" spans="1:5" x14ac:dyDescent="0.25">
      <c r="A361" t="str">
        <f t="shared" si="6"/>
        <v>20169. Servicios sociales, domésticos, profesionales y otros</v>
      </c>
      <c r="B361">
        <v>2016</v>
      </c>
      <c r="C361" t="s">
        <v>27</v>
      </c>
      <c r="D361" t="s">
        <v>67</v>
      </c>
      <c r="E361">
        <v>82304</v>
      </c>
    </row>
    <row r="362" spans="1:5" x14ac:dyDescent="0.25">
      <c r="A362" t="str">
        <f t="shared" si="6"/>
        <v>20169. Servicios sociales, domésticos, profesionales y otros</v>
      </c>
      <c r="B362">
        <v>2016</v>
      </c>
      <c r="C362" t="s">
        <v>28</v>
      </c>
      <c r="D362" t="s">
        <v>67</v>
      </c>
      <c r="E362">
        <v>889</v>
      </c>
    </row>
    <row r="363" spans="1:5" x14ac:dyDescent="0.25">
      <c r="A363" t="str">
        <f t="shared" si="6"/>
        <v>20169. Servicios sociales, domésticos, profesionales y otros</v>
      </c>
      <c r="B363">
        <v>2016</v>
      </c>
      <c r="C363" t="s">
        <v>29</v>
      </c>
      <c r="D363" t="s">
        <v>67</v>
      </c>
      <c r="E363">
        <v>322</v>
      </c>
    </row>
    <row r="364" spans="1:5" x14ac:dyDescent="0.25">
      <c r="A364" t="str">
        <f t="shared" si="6"/>
        <v>20169. Servicios sociales, domésticos, profesionales y otros</v>
      </c>
      <c r="B364">
        <v>2016</v>
      </c>
      <c r="C364" t="s">
        <v>30</v>
      </c>
      <c r="D364" t="s">
        <v>67</v>
      </c>
      <c r="E364">
        <v>33177</v>
      </c>
    </row>
    <row r="365" spans="1:5" x14ac:dyDescent="0.25">
      <c r="A365" t="str">
        <f t="shared" si="6"/>
        <v>2016Total</v>
      </c>
      <c r="B365">
        <v>2016</v>
      </c>
      <c r="C365" t="s">
        <v>12</v>
      </c>
      <c r="D365" t="s">
        <v>12</v>
      </c>
      <c r="E365">
        <f>SUM(E347:E364)</f>
        <v>1139955</v>
      </c>
    </row>
    <row r="366" spans="1:5" x14ac:dyDescent="0.25">
      <c r="A366" t="str">
        <f t="shared" ref="A366:A385" si="7">_xlfn.CONCAT(B366,D366)</f>
        <v>20171. Agricultura, ganadería, silvicultura y pesca</v>
      </c>
      <c r="B366">
        <v>2017</v>
      </c>
      <c r="C366" t="s">
        <v>13</v>
      </c>
      <c r="D366" t="s">
        <v>31</v>
      </c>
      <c r="E366">
        <v>34725</v>
      </c>
    </row>
    <row r="367" spans="1:5" x14ac:dyDescent="0.25">
      <c r="A367" t="str">
        <f t="shared" si="7"/>
        <v>20171. Agricultura, ganadería, silvicultura y pesca</v>
      </c>
      <c r="B367">
        <v>2017</v>
      </c>
      <c r="C367" t="s">
        <v>14</v>
      </c>
      <c r="D367" t="s">
        <v>31</v>
      </c>
      <c r="E367">
        <v>40245</v>
      </c>
    </row>
    <row r="368" spans="1:5" x14ac:dyDescent="0.25">
      <c r="A368" t="str">
        <f t="shared" si="7"/>
        <v>20172. Minería</v>
      </c>
      <c r="B368">
        <v>2017</v>
      </c>
      <c r="C368" t="s">
        <v>15</v>
      </c>
      <c r="D368" t="s">
        <v>4</v>
      </c>
      <c r="E368">
        <v>60556</v>
      </c>
    </row>
    <row r="369" spans="1:5" x14ac:dyDescent="0.25">
      <c r="A369" t="str">
        <f t="shared" si="7"/>
        <v>20173. Industrias manufactureras</v>
      </c>
      <c r="B369">
        <v>2017</v>
      </c>
      <c r="C369" t="s">
        <v>16</v>
      </c>
      <c r="D369" t="s">
        <v>33</v>
      </c>
      <c r="E369">
        <v>134760</v>
      </c>
    </row>
    <row r="370" spans="1:5" x14ac:dyDescent="0.25">
      <c r="A370" t="str">
        <f t="shared" si="7"/>
        <v>20174. Suministro de electricidad, gas y agua</v>
      </c>
      <c r="B370">
        <v>2017</v>
      </c>
      <c r="C370" t="s">
        <v>18</v>
      </c>
      <c r="D370" t="s">
        <v>57</v>
      </c>
      <c r="E370">
        <v>14395</v>
      </c>
    </row>
    <row r="371" spans="1:5" x14ac:dyDescent="0.25">
      <c r="A371" t="str">
        <f t="shared" si="7"/>
        <v>20175. Construcción</v>
      </c>
      <c r="B371">
        <v>2017</v>
      </c>
      <c r="C371" t="s">
        <v>17</v>
      </c>
      <c r="D371" t="s">
        <v>58</v>
      </c>
      <c r="E371">
        <v>82042</v>
      </c>
    </row>
    <row r="372" spans="1:5" x14ac:dyDescent="0.25">
      <c r="A372" t="str">
        <f t="shared" si="7"/>
        <v>20176. Comercio, hoteles y restaurantes</v>
      </c>
      <c r="B372">
        <v>2017</v>
      </c>
      <c r="C372" t="s">
        <v>19</v>
      </c>
      <c r="D372" t="s">
        <v>59</v>
      </c>
      <c r="E372">
        <v>222264</v>
      </c>
    </row>
    <row r="373" spans="1:5" x14ac:dyDescent="0.25">
      <c r="A373" t="str">
        <f t="shared" si="7"/>
        <v>20176. Comercio, hoteles y restaurantes</v>
      </c>
      <c r="B373">
        <v>2017</v>
      </c>
      <c r="C373" t="s">
        <v>20</v>
      </c>
      <c r="D373" t="s">
        <v>59</v>
      </c>
      <c r="E373">
        <v>43816</v>
      </c>
    </row>
    <row r="374" spans="1:5" x14ac:dyDescent="0.25">
      <c r="A374" t="str">
        <f t="shared" si="7"/>
        <v>20177. Transporte y comunicaciones</v>
      </c>
      <c r="B374">
        <v>2017</v>
      </c>
      <c r="C374" t="s">
        <v>21</v>
      </c>
      <c r="D374" t="s">
        <v>9</v>
      </c>
      <c r="E374">
        <v>158347</v>
      </c>
    </row>
    <row r="375" spans="1:5" x14ac:dyDescent="0.25">
      <c r="A375" t="str">
        <f t="shared" si="7"/>
        <v>20178. Servicios financieros, inmobiliarios y empresariales</v>
      </c>
      <c r="B375">
        <v>2017</v>
      </c>
      <c r="C375" t="s">
        <v>22</v>
      </c>
      <c r="D375" t="s">
        <v>62</v>
      </c>
      <c r="E375">
        <v>54914</v>
      </c>
    </row>
    <row r="376" spans="1:5" x14ac:dyDescent="0.25">
      <c r="A376" t="str">
        <f t="shared" si="7"/>
        <v>20178. Servicios financieros, inmobiliarios y empresariales</v>
      </c>
      <c r="B376">
        <v>2017</v>
      </c>
      <c r="C376" t="s">
        <v>23</v>
      </c>
      <c r="D376" t="s">
        <v>62</v>
      </c>
      <c r="E376">
        <v>59747</v>
      </c>
    </row>
    <row r="377" spans="1:5" ht="15.95" customHeight="1" x14ac:dyDescent="0.25">
      <c r="A377" t="str">
        <f t="shared" si="7"/>
        <v>20179. Servicios sociales, domésticos, profesionales y otros</v>
      </c>
      <c r="B377">
        <v>2017</v>
      </c>
      <c r="C377" t="s">
        <v>24</v>
      </c>
      <c r="D377" t="s">
        <v>67</v>
      </c>
      <c r="E377">
        <v>8241</v>
      </c>
    </row>
    <row r="378" spans="1:5" x14ac:dyDescent="0.25">
      <c r="A378" t="str">
        <f t="shared" si="7"/>
        <v>20179. Servicios sociales, domésticos, profesionales y otros</v>
      </c>
      <c r="B378">
        <v>2017</v>
      </c>
      <c r="C378" t="s">
        <v>25</v>
      </c>
      <c r="D378" t="s">
        <v>67</v>
      </c>
      <c r="E378">
        <v>79487</v>
      </c>
    </row>
    <row r="379" spans="1:5" x14ac:dyDescent="0.25">
      <c r="A379" t="str">
        <f t="shared" si="7"/>
        <v>20179. Servicios sociales, domésticos, profesionales y otros</v>
      </c>
      <c r="B379">
        <v>2017</v>
      </c>
      <c r="C379" t="s">
        <v>26</v>
      </c>
      <c r="D379" t="s">
        <v>67</v>
      </c>
      <c r="E379">
        <v>56547</v>
      </c>
    </row>
    <row r="380" spans="1:5" x14ac:dyDescent="0.25">
      <c r="A380" t="str">
        <f t="shared" si="7"/>
        <v>20179. Servicios sociales, domésticos, profesionales y otros</v>
      </c>
      <c r="B380">
        <v>2017</v>
      </c>
      <c r="C380" t="s">
        <v>27</v>
      </c>
      <c r="D380" t="s">
        <v>67</v>
      </c>
      <c r="E380">
        <v>88169</v>
      </c>
    </row>
    <row r="381" spans="1:5" x14ac:dyDescent="0.25">
      <c r="A381" t="str">
        <f t="shared" si="7"/>
        <v>20179. Servicios sociales, domésticos, profesionales y otros</v>
      </c>
      <c r="B381">
        <v>2017</v>
      </c>
      <c r="C381" t="s">
        <v>28</v>
      </c>
      <c r="D381" t="s">
        <v>67</v>
      </c>
      <c r="E381">
        <v>963</v>
      </c>
    </row>
    <row r="382" spans="1:5" x14ac:dyDescent="0.25">
      <c r="A382" t="str">
        <f t="shared" si="7"/>
        <v>20179. Servicios sociales, domésticos, profesionales y otros</v>
      </c>
      <c r="B382">
        <v>2017</v>
      </c>
      <c r="C382" t="s">
        <v>29</v>
      </c>
      <c r="D382" t="s">
        <v>67</v>
      </c>
      <c r="E382">
        <v>311</v>
      </c>
    </row>
    <row r="383" spans="1:5" x14ac:dyDescent="0.25">
      <c r="A383" t="str">
        <f t="shared" si="7"/>
        <v>20179. Servicios sociales, domésticos, profesionales y otros</v>
      </c>
      <c r="B383">
        <v>2017</v>
      </c>
      <c r="C383" t="s">
        <v>30</v>
      </c>
      <c r="D383" t="s">
        <v>67</v>
      </c>
      <c r="E383">
        <v>39916</v>
      </c>
    </row>
    <row r="384" spans="1:5" x14ac:dyDescent="0.25">
      <c r="A384" t="str">
        <f t="shared" si="7"/>
        <v>2017Total</v>
      </c>
      <c r="B384">
        <v>2017</v>
      </c>
      <c r="C384" t="s">
        <v>12</v>
      </c>
      <c r="D384" t="s">
        <v>12</v>
      </c>
      <c r="E384">
        <f>SUM(E366:E383)</f>
        <v>1179445</v>
      </c>
    </row>
    <row r="385" spans="1:5" x14ac:dyDescent="0.25">
      <c r="A385" t="str">
        <f t="shared" si="7"/>
        <v>20181. Agricultura, ganadería, silvicultura y pesca</v>
      </c>
      <c r="B385">
        <v>2018</v>
      </c>
      <c r="C385" t="s">
        <v>31</v>
      </c>
      <c r="D385" t="s">
        <v>31</v>
      </c>
      <c r="E385">
        <v>68028</v>
      </c>
    </row>
    <row r="386" spans="1:5" x14ac:dyDescent="0.25">
      <c r="A386" t="str">
        <f t="shared" si="6"/>
        <v>20182. Minería</v>
      </c>
      <c r="B386">
        <v>2018</v>
      </c>
      <c r="C386" t="s">
        <v>32</v>
      </c>
      <c r="D386" t="s">
        <v>4</v>
      </c>
      <c r="E386">
        <v>62898</v>
      </c>
    </row>
    <row r="387" spans="1:5" x14ac:dyDescent="0.25">
      <c r="A387" t="str">
        <f t="shared" si="6"/>
        <v>20183. Industrias manufactureras</v>
      </c>
      <c r="B387">
        <v>2018</v>
      </c>
      <c r="C387" t="s">
        <v>33</v>
      </c>
      <c r="D387" t="s">
        <v>33</v>
      </c>
      <c r="E387">
        <v>128895</v>
      </c>
    </row>
    <row r="388" spans="1:5" x14ac:dyDescent="0.25">
      <c r="A388" t="str">
        <f t="shared" si="6"/>
        <v>20184. Suministro de electricidad, gas y agua</v>
      </c>
      <c r="B388">
        <v>2018</v>
      </c>
      <c r="C388" t="s">
        <v>34</v>
      </c>
      <c r="D388" t="s">
        <v>57</v>
      </c>
      <c r="E388">
        <v>9192</v>
      </c>
    </row>
    <row r="389" spans="1:5" x14ac:dyDescent="0.25">
      <c r="A389" t="str">
        <f t="shared" ref="A389:A430" si="8">_xlfn.CONCAT(B389,D389)</f>
        <v>20184. Suministro de electricidad, gas y agua</v>
      </c>
      <c r="B389">
        <v>2018</v>
      </c>
      <c r="C389" t="s">
        <v>35</v>
      </c>
      <c r="D389" t="s">
        <v>57</v>
      </c>
      <c r="E389">
        <v>10452</v>
      </c>
    </row>
    <row r="390" spans="1:5" x14ac:dyDescent="0.25">
      <c r="A390" t="str">
        <f t="shared" si="8"/>
        <v>20185. Construcción</v>
      </c>
      <c r="B390">
        <v>2018</v>
      </c>
      <c r="C390" t="s">
        <v>17</v>
      </c>
      <c r="D390" t="s">
        <v>58</v>
      </c>
      <c r="E390">
        <v>54656</v>
      </c>
    </row>
    <row r="391" spans="1:5" x14ac:dyDescent="0.25">
      <c r="A391" t="str">
        <f t="shared" si="8"/>
        <v>20186. Comercio, hoteles y restaurantes</v>
      </c>
      <c r="B391">
        <v>2018</v>
      </c>
      <c r="C391" t="s">
        <v>36</v>
      </c>
      <c r="D391" t="s">
        <v>59</v>
      </c>
      <c r="E391">
        <v>217831</v>
      </c>
    </row>
    <row r="392" spans="1:5" x14ac:dyDescent="0.25">
      <c r="A392" t="str">
        <f t="shared" si="8"/>
        <v>20187. Transporte y comunicaciones</v>
      </c>
      <c r="B392">
        <v>2018</v>
      </c>
      <c r="C392" t="s">
        <v>37</v>
      </c>
      <c r="D392" t="s">
        <v>9</v>
      </c>
      <c r="E392">
        <v>114461</v>
      </c>
    </row>
    <row r="393" spans="1:5" x14ac:dyDescent="0.25">
      <c r="A393" t="str">
        <f t="shared" si="8"/>
        <v>20186. Comercio, hoteles y restaurantes</v>
      </c>
      <c r="B393">
        <v>2018</v>
      </c>
      <c r="C393" t="s">
        <v>38</v>
      </c>
      <c r="D393" t="s">
        <v>59</v>
      </c>
      <c r="E393">
        <v>40592</v>
      </c>
    </row>
    <row r="394" spans="1:5" x14ac:dyDescent="0.25">
      <c r="A394" t="str">
        <f t="shared" si="8"/>
        <v>20187. Transporte y comunicaciones</v>
      </c>
      <c r="B394">
        <v>2018</v>
      </c>
      <c r="C394" t="s">
        <v>39</v>
      </c>
      <c r="D394" t="s">
        <v>9</v>
      </c>
      <c r="E394">
        <v>38359</v>
      </c>
    </row>
    <row r="395" spans="1:5" x14ac:dyDescent="0.25">
      <c r="A395" t="str">
        <f t="shared" si="8"/>
        <v>20188. Servicios financieros, inmobiliarios y empresariales</v>
      </c>
      <c r="B395">
        <v>2018</v>
      </c>
      <c r="C395" t="s">
        <v>40</v>
      </c>
      <c r="D395" t="s">
        <v>62</v>
      </c>
      <c r="E395">
        <v>56423</v>
      </c>
    </row>
    <row r="396" spans="1:5" x14ac:dyDescent="0.25">
      <c r="A396" t="str">
        <f t="shared" si="8"/>
        <v>20188. Servicios financieros, inmobiliarios y empresariales</v>
      </c>
      <c r="B396">
        <v>2018</v>
      </c>
      <c r="C396" t="s">
        <v>41</v>
      </c>
      <c r="D396" t="s">
        <v>62</v>
      </c>
      <c r="E396">
        <v>1547</v>
      </c>
    </row>
    <row r="397" spans="1:5" x14ac:dyDescent="0.25">
      <c r="A397" t="str">
        <f t="shared" si="8"/>
        <v>20188. Servicios financieros, inmobiliarios y empresariales</v>
      </c>
      <c r="B397">
        <v>2018</v>
      </c>
      <c r="C397" t="s">
        <v>42</v>
      </c>
      <c r="D397" t="s">
        <v>62</v>
      </c>
      <c r="E397">
        <v>16527</v>
      </c>
    </row>
    <row r="398" spans="1:5" x14ac:dyDescent="0.25">
      <c r="A398" t="str">
        <f t="shared" si="8"/>
        <v>20188. Servicios financieros, inmobiliarios y empresariales</v>
      </c>
      <c r="B398">
        <v>2018</v>
      </c>
      <c r="C398" t="s">
        <v>43</v>
      </c>
      <c r="D398" t="s">
        <v>62</v>
      </c>
      <c r="E398">
        <v>43010</v>
      </c>
    </row>
    <row r="399" spans="1:5" x14ac:dyDescent="0.25">
      <c r="A399" t="str">
        <f t="shared" si="8"/>
        <v>20189. Servicios sociales, domésticos, profesionales y otros</v>
      </c>
      <c r="B399">
        <v>2018</v>
      </c>
      <c r="C399" t="s">
        <v>44</v>
      </c>
      <c r="D399" t="s">
        <v>67</v>
      </c>
      <c r="E399">
        <v>10850</v>
      </c>
    </row>
    <row r="400" spans="1:5" x14ac:dyDescent="0.25">
      <c r="A400" t="str">
        <f t="shared" si="8"/>
        <v>20189. Servicios sociales, domésticos, profesionales y otros</v>
      </c>
      <c r="B400">
        <v>2018</v>
      </c>
      <c r="C400" t="s">
        <v>45</v>
      </c>
      <c r="D400" t="s">
        <v>67</v>
      </c>
      <c r="E400">
        <v>84899</v>
      </c>
    </row>
    <row r="401" spans="1:5" x14ac:dyDescent="0.25">
      <c r="A401" t="str">
        <f t="shared" si="8"/>
        <v>20189. Servicios sociales, domésticos, profesionales y otros</v>
      </c>
      <c r="B401">
        <v>2018</v>
      </c>
      <c r="C401" t="s">
        <v>46</v>
      </c>
      <c r="D401" t="s">
        <v>67</v>
      </c>
      <c r="E401">
        <v>57178</v>
      </c>
    </row>
    <row r="402" spans="1:5" x14ac:dyDescent="0.25">
      <c r="A402" t="str">
        <f t="shared" si="8"/>
        <v>20189. Servicios sociales, domésticos, profesionales y otros</v>
      </c>
      <c r="B402">
        <v>2018</v>
      </c>
      <c r="C402" t="s">
        <v>47</v>
      </c>
      <c r="D402" t="s">
        <v>67</v>
      </c>
      <c r="E402">
        <v>9074</v>
      </c>
    </row>
    <row r="403" spans="1:5" x14ac:dyDescent="0.25">
      <c r="A403" t="str">
        <f t="shared" si="8"/>
        <v>20189. Servicios sociales, domésticos, profesionales y otros</v>
      </c>
      <c r="B403">
        <v>2018</v>
      </c>
      <c r="C403" t="s">
        <v>48</v>
      </c>
      <c r="D403" t="s">
        <v>67</v>
      </c>
      <c r="E403">
        <v>64443</v>
      </c>
    </row>
    <row r="404" spans="1:5" x14ac:dyDescent="0.25">
      <c r="A404" t="str">
        <f t="shared" si="8"/>
        <v>20189. Servicios sociales, domésticos, profesionales y otros</v>
      </c>
      <c r="B404">
        <v>2018</v>
      </c>
      <c r="C404" t="s">
        <v>49</v>
      </c>
      <c r="D404" t="s">
        <v>67</v>
      </c>
      <c r="E404">
        <v>162</v>
      </c>
    </row>
    <row r="405" spans="1:5" x14ac:dyDescent="0.25">
      <c r="A405" t="str">
        <f t="shared" si="8"/>
        <v>20189. Servicios sociales, domésticos, profesionales y otros</v>
      </c>
      <c r="B405">
        <v>2018</v>
      </c>
      <c r="C405" t="s">
        <v>50</v>
      </c>
      <c r="D405" t="s">
        <v>67</v>
      </c>
      <c r="E405">
        <v>378</v>
      </c>
    </row>
    <row r="406" spans="1:5" x14ac:dyDescent="0.25">
      <c r="A406" t="str">
        <f t="shared" si="8"/>
        <v>20189. Servicios sociales, domésticos, profesionales y otros</v>
      </c>
      <c r="B406">
        <v>2018</v>
      </c>
      <c r="C406" t="s">
        <v>51</v>
      </c>
      <c r="D406" t="s">
        <v>67</v>
      </c>
      <c r="E406">
        <v>84491</v>
      </c>
    </row>
    <row r="407" spans="1:5" x14ac:dyDescent="0.25">
      <c r="A407" t="str">
        <f t="shared" si="8"/>
        <v>2018Total</v>
      </c>
      <c r="B407">
        <v>2018</v>
      </c>
      <c r="C407" t="s">
        <v>12</v>
      </c>
      <c r="D407" t="s">
        <v>12</v>
      </c>
      <c r="E407">
        <v>1174346</v>
      </c>
    </row>
    <row r="408" spans="1:5" x14ac:dyDescent="0.25">
      <c r="A408" t="str">
        <f t="shared" si="8"/>
        <v>20191. Agricultura, ganadería, silvicultura y pesca</v>
      </c>
      <c r="B408">
        <v>2019</v>
      </c>
      <c r="C408" t="s">
        <v>31</v>
      </c>
      <c r="D408" t="s">
        <v>31</v>
      </c>
      <c r="E408">
        <v>63877</v>
      </c>
    </row>
    <row r="409" spans="1:5" x14ac:dyDescent="0.25">
      <c r="A409" t="str">
        <f t="shared" si="8"/>
        <v>20192. Minería</v>
      </c>
      <c r="B409">
        <v>2019</v>
      </c>
      <c r="C409" t="s">
        <v>32</v>
      </c>
      <c r="D409" t="s">
        <v>4</v>
      </c>
      <c r="E409">
        <v>60969</v>
      </c>
    </row>
    <row r="410" spans="1:5" x14ac:dyDescent="0.25">
      <c r="A410" t="str">
        <f t="shared" si="8"/>
        <v>20193. Industrias manufactureras</v>
      </c>
      <c r="B410">
        <v>2019</v>
      </c>
      <c r="C410" t="s">
        <v>33</v>
      </c>
      <c r="D410" t="s">
        <v>33</v>
      </c>
      <c r="E410">
        <v>123068</v>
      </c>
    </row>
    <row r="411" spans="1:5" x14ac:dyDescent="0.25">
      <c r="A411" t="str">
        <f t="shared" si="8"/>
        <v>20194. Suministro de electricidad, gas y agua</v>
      </c>
      <c r="B411">
        <v>2019</v>
      </c>
      <c r="C411" t="s">
        <v>34</v>
      </c>
      <c r="D411" t="s">
        <v>57</v>
      </c>
      <c r="E411">
        <v>8994</v>
      </c>
    </row>
    <row r="412" spans="1:5" x14ac:dyDescent="0.25">
      <c r="A412" t="str">
        <f t="shared" si="8"/>
        <v>20194. Suministro de electricidad, gas y agua</v>
      </c>
      <c r="B412">
        <v>2019</v>
      </c>
      <c r="C412" t="s">
        <v>35</v>
      </c>
      <c r="D412" t="s">
        <v>57</v>
      </c>
      <c r="E412">
        <v>11289</v>
      </c>
    </row>
    <row r="413" spans="1:5" x14ac:dyDescent="0.25">
      <c r="A413" t="str">
        <f t="shared" si="8"/>
        <v>20195. Construcción</v>
      </c>
      <c r="B413">
        <v>2019</v>
      </c>
      <c r="C413" t="s">
        <v>17</v>
      </c>
      <c r="D413" t="s">
        <v>58</v>
      </c>
      <c r="E413">
        <v>41771</v>
      </c>
    </row>
    <row r="414" spans="1:5" x14ac:dyDescent="0.25">
      <c r="A414" t="str">
        <f t="shared" si="8"/>
        <v>20196. Comercio, hoteles y restaurantes</v>
      </c>
      <c r="B414">
        <v>2019</v>
      </c>
      <c r="C414" t="s">
        <v>36</v>
      </c>
      <c r="D414" t="s">
        <v>59</v>
      </c>
      <c r="E414">
        <v>195520</v>
      </c>
    </row>
    <row r="415" spans="1:5" x14ac:dyDescent="0.25">
      <c r="A415" t="str">
        <f t="shared" si="8"/>
        <v>20197. Transporte y comunicaciones</v>
      </c>
      <c r="B415">
        <v>2019</v>
      </c>
      <c r="C415" t="s">
        <v>37</v>
      </c>
      <c r="D415" t="s">
        <v>9</v>
      </c>
      <c r="E415">
        <v>109626</v>
      </c>
    </row>
    <row r="416" spans="1:5" x14ac:dyDescent="0.25">
      <c r="A416" t="str">
        <f t="shared" si="8"/>
        <v>20196. Comercio, hoteles y restaurantes</v>
      </c>
      <c r="B416">
        <v>2019</v>
      </c>
      <c r="C416" t="s">
        <v>38</v>
      </c>
      <c r="D416" t="s">
        <v>59</v>
      </c>
      <c r="E416">
        <v>39671</v>
      </c>
    </row>
    <row r="417" spans="1:5" x14ac:dyDescent="0.25">
      <c r="A417" t="str">
        <f t="shared" si="8"/>
        <v>20197. Transporte y comunicaciones</v>
      </c>
      <c r="B417">
        <v>2019</v>
      </c>
      <c r="C417" t="s">
        <v>39</v>
      </c>
      <c r="D417" t="s">
        <v>9</v>
      </c>
      <c r="E417">
        <v>25729</v>
      </c>
    </row>
    <row r="418" spans="1:5" x14ac:dyDescent="0.25">
      <c r="A418" t="str">
        <f t="shared" si="8"/>
        <v>20198. Servicios financieros, inmobiliarios y empresariales</v>
      </c>
      <c r="B418">
        <v>2019</v>
      </c>
      <c r="C418" t="s">
        <v>40</v>
      </c>
      <c r="D418" t="s">
        <v>62</v>
      </c>
      <c r="E418">
        <v>49421</v>
      </c>
    </row>
    <row r="419" spans="1:5" x14ac:dyDescent="0.25">
      <c r="A419" t="str">
        <f t="shared" si="8"/>
        <v>20198. Servicios financieros, inmobiliarios y empresariales</v>
      </c>
      <c r="B419">
        <v>2019</v>
      </c>
      <c r="C419" t="s">
        <v>41</v>
      </c>
      <c r="D419" t="s">
        <v>62</v>
      </c>
      <c r="E419">
        <v>1262</v>
      </c>
    </row>
    <row r="420" spans="1:5" x14ac:dyDescent="0.25">
      <c r="A420" t="str">
        <f t="shared" si="8"/>
        <v>20198. Servicios financieros, inmobiliarios y empresariales</v>
      </c>
      <c r="B420">
        <v>2019</v>
      </c>
      <c r="C420" t="s">
        <v>42</v>
      </c>
      <c r="D420" t="s">
        <v>62</v>
      </c>
      <c r="E420">
        <v>14155</v>
      </c>
    </row>
    <row r="421" spans="1:5" x14ac:dyDescent="0.25">
      <c r="A421" t="str">
        <f t="shared" si="8"/>
        <v>20198. Servicios financieros, inmobiliarios y empresariales</v>
      </c>
      <c r="B421">
        <v>2019</v>
      </c>
      <c r="C421" t="s">
        <v>43</v>
      </c>
      <c r="D421" t="s">
        <v>62</v>
      </c>
      <c r="E421">
        <v>44075</v>
      </c>
    </row>
    <row r="422" spans="1:5" x14ac:dyDescent="0.25">
      <c r="A422" t="str">
        <f t="shared" si="8"/>
        <v>20199. Servicios sociales, domésticos, profesionales y otros</v>
      </c>
      <c r="B422">
        <v>2019</v>
      </c>
      <c r="C422" t="s">
        <v>44</v>
      </c>
      <c r="D422" t="s">
        <v>67</v>
      </c>
      <c r="E422">
        <v>9512</v>
      </c>
    </row>
    <row r="423" spans="1:5" x14ac:dyDescent="0.25">
      <c r="A423" t="str">
        <f t="shared" si="8"/>
        <v>20199. Servicios sociales, domésticos, profesionales y otros</v>
      </c>
      <c r="B423">
        <v>2019</v>
      </c>
      <c r="C423" t="s">
        <v>45</v>
      </c>
      <c r="D423" t="s">
        <v>67</v>
      </c>
      <c r="E423">
        <v>88930</v>
      </c>
    </row>
    <row r="424" spans="1:5" x14ac:dyDescent="0.25">
      <c r="A424" t="str">
        <f t="shared" si="8"/>
        <v>20199. Servicios sociales, domésticos, profesionales y otros</v>
      </c>
      <c r="B424">
        <v>2019</v>
      </c>
      <c r="C424" t="s">
        <v>46</v>
      </c>
      <c r="D424" t="s">
        <v>67</v>
      </c>
      <c r="E424">
        <v>55212</v>
      </c>
    </row>
    <row r="425" spans="1:5" x14ac:dyDescent="0.25">
      <c r="A425" t="str">
        <f t="shared" si="8"/>
        <v>20199. Servicios sociales, domésticos, profesionales y otros</v>
      </c>
      <c r="B425">
        <v>2019</v>
      </c>
      <c r="C425" t="s">
        <v>47</v>
      </c>
      <c r="D425" t="s">
        <v>67</v>
      </c>
      <c r="E425">
        <v>7457</v>
      </c>
    </row>
    <row r="426" spans="1:5" x14ac:dyDescent="0.25">
      <c r="A426" t="str">
        <f t="shared" si="8"/>
        <v>20199. Servicios sociales, domésticos, profesionales y otros</v>
      </c>
      <c r="B426">
        <v>2019</v>
      </c>
      <c r="C426" t="s">
        <v>48</v>
      </c>
      <c r="D426" t="s">
        <v>67</v>
      </c>
      <c r="E426">
        <v>86782</v>
      </c>
    </row>
    <row r="427" spans="1:5" x14ac:dyDescent="0.25">
      <c r="A427" t="str">
        <f t="shared" si="8"/>
        <v>20199. Servicios sociales, domésticos, profesionales y otros</v>
      </c>
      <c r="B427">
        <v>2019</v>
      </c>
      <c r="C427" t="s">
        <v>49</v>
      </c>
      <c r="D427" t="s">
        <v>67</v>
      </c>
      <c r="E427">
        <v>170</v>
      </c>
    </row>
    <row r="428" spans="1:5" x14ac:dyDescent="0.25">
      <c r="A428" t="str">
        <f t="shared" si="8"/>
        <v>20199. Servicios sociales, domésticos, profesionales y otros</v>
      </c>
      <c r="B428">
        <v>2019</v>
      </c>
      <c r="C428" t="s">
        <v>50</v>
      </c>
      <c r="D428" t="s">
        <v>67</v>
      </c>
      <c r="E428">
        <v>534</v>
      </c>
    </row>
    <row r="429" spans="1:5" x14ac:dyDescent="0.25">
      <c r="A429" t="str">
        <f t="shared" si="8"/>
        <v>20199. Servicios sociales, domésticos, profesionales y otros</v>
      </c>
      <c r="B429">
        <v>2019</v>
      </c>
      <c r="C429" t="s">
        <v>51</v>
      </c>
      <c r="D429" t="s">
        <v>67</v>
      </c>
      <c r="E429">
        <v>155080</v>
      </c>
    </row>
    <row r="430" spans="1:5" x14ac:dyDescent="0.25">
      <c r="A430" t="str">
        <f t="shared" si="8"/>
        <v>2019Total</v>
      </c>
      <c r="B430">
        <v>2019</v>
      </c>
      <c r="C430" t="s">
        <v>12</v>
      </c>
      <c r="D430" t="s">
        <v>12</v>
      </c>
      <c r="E430">
        <f>SUM(E408:E429)</f>
        <v>1193104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6"/>
  <sheetViews>
    <sheetView topLeftCell="A443" zoomScale="115" zoomScaleNormal="115" workbookViewId="0">
      <selection activeCell="A467" sqref="A467"/>
    </sheetView>
  </sheetViews>
  <sheetFormatPr baseColWidth="10" defaultRowHeight="15" x14ac:dyDescent="0.25"/>
  <cols>
    <col min="1" max="1" width="12" bestFit="1" customWidth="1"/>
    <col min="3" max="4" width="60.140625" customWidth="1"/>
    <col min="5" max="5" width="13.85546875" customWidth="1"/>
    <col min="6" max="6" width="11.7109375" customWidth="1"/>
  </cols>
  <sheetData>
    <row r="1" spans="1:6" x14ac:dyDescent="0.25">
      <c r="A1" t="s">
        <v>71</v>
      </c>
      <c r="B1" t="s">
        <v>0</v>
      </c>
      <c r="C1" t="s">
        <v>2</v>
      </c>
      <c r="D1" t="s">
        <v>72</v>
      </c>
      <c r="E1" t="s">
        <v>69</v>
      </c>
      <c r="F1" t="s">
        <v>70</v>
      </c>
    </row>
    <row r="2" spans="1:6" x14ac:dyDescent="0.2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234079+14839+424326+36+17</f>
        <v>673297</v>
      </c>
    </row>
    <row r="3" spans="1:6" x14ac:dyDescent="0.2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13768+24375+32922</f>
        <v>71065</v>
      </c>
    </row>
    <row r="4" spans="1:6" x14ac:dyDescent="0.2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84760+130634+286095</f>
        <v>501489</v>
      </c>
    </row>
    <row r="5" spans="1:6" x14ac:dyDescent="0.2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135+13523+4729</f>
        <v>18387</v>
      </c>
    </row>
    <row r="6" spans="1:6" x14ac:dyDescent="0.2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40810+18605+115614</f>
        <v>175029</v>
      </c>
    </row>
    <row r="7" spans="1:6" x14ac:dyDescent="0.2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244883+190784+120197+71</f>
        <v>555935</v>
      </c>
    </row>
    <row r="8" spans="1:6" x14ac:dyDescent="0.2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60658+101127+45476</f>
        <v>207261</v>
      </c>
    </row>
    <row r="9" spans="1:6" x14ac:dyDescent="0.2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18529+106084+14446</f>
        <v>139059</v>
      </c>
    </row>
    <row r="10" spans="1:6" x14ac:dyDescent="0.2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  <c r="E10">
        <f>191228+165413+96378+121453+140864+543+440</f>
        <v>716319</v>
      </c>
    </row>
    <row r="11" spans="1:6" x14ac:dyDescent="0.2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SUM(E2:E10)</f>
        <v>3057841</v>
      </c>
    </row>
    <row r="12" spans="1:6" x14ac:dyDescent="0.2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233898+17656+454834</f>
        <v>706388</v>
      </c>
    </row>
    <row r="13" spans="1:6" x14ac:dyDescent="0.2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15327+26026+32514</f>
        <v>73867</v>
      </c>
    </row>
    <row r="14" spans="1:6" x14ac:dyDescent="0.2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89547+142080+333034</f>
        <v>564661</v>
      </c>
    </row>
    <row r="15" spans="1:6" x14ac:dyDescent="0.2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210+12897+4374</f>
        <v>17481</v>
      </c>
    </row>
    <row r="16" spans="1:6" x14ac:dyDescent="0.2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36901+23262+139064</f>
        <v>199227</v>
      </c>
    </row>
    <row r="17" spans="1:5" x14ac:dyDescent="0.2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257144+217647+115368</f>
        <v>590159</v>
      </c>
    </row>
    <row r="18" spans="1:5" x14ac:dyDescent="0.2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70464+101144+54733</f>
        <v>226341</v>
      </c>
    </row>
    <row r="19" spans="1:5" x14ac:dyDescent="0.2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21082+121611+15111</f>
        <v>157804</v>
      </c>
    </row>
    <row r="20" spans="1:5" x14ac:dyDescent="0.2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  <c r="E20">
        <f>173446+162434+90530+113843+152287+286+705</f>
        <v>693531</v>
      </c>
    </row>
    <row r="21" spans="1:5" x14ac:dyDescent="0.2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SUM(E12:E20)</f>
        <v>3229459</v>
      </c>
    </row>
    <row r="22" spans="1:5" x14ac:dyDescent="0.2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251371+22989+458777</f>
        <v>733137</v>
      </c>
    </row>
    <row r="23" spans="1:5" x14ac:dyDescent="0.2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17205+30496+30766</f>
        <v>78467</v>
      </c>
    </row>
    <row r="24" spans="1:5" x14ac:dyDescent="0.2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111059+165170+351092</f>
        <v>627321</v>
      </c>
    </row>
    <row r="25" spans="1:5" x14ac:dyDescent="0.2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0+13508+3489</f>
        <v>16997</v>
      </c>
    </row>
    <row r="26" spans="1:5" x14ac:dyDescent="0.2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72893+30605+161311+56</f>
        <v>264865</v>
      </c>
    </row>
    <row r="27" spans="1:5" x14ac:dyDescent="0.2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264066+232603+127407+79</f>
        <v>624155</v>
      </c>
    </row>
    <row r="28" spans="1:5" x14ac:dyDescent="0.2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69492+109830+58700</f>
        <v>238022</v>
      </c>
    </row>
    <row r="29" spans="1:5" x14ac:dyDescent="0.2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22059+115763+27171</f>
        <v>164993</v>
      </c>
    </row>
    <row r="30" spans="1:5" x14ac:dyDescent="0.2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  <c r="E30">
        <f>185261+186082+97520+114767+180733+762+248</f>
        <v>765373</v>
      </c>
    </row>
    <row r="31" spans="1:5" x14ac:dyDescent="0.2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SUM(E22:E30)</f>
        <v>3513330</v>
      </c>
    </row>
    <row r="32" spans="1:5" x14ac:dyDescent="0.2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266523+21772+448717+51</f>
        <v>737063</v>
      </c>
    </row>
    <row r="33" spans="1:5" x14ac:dyDescent="0.2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14225+41412+34588</f>
        <v>90225</v>
      </c>
    </row>
    <row r="34" spans="1:5" x14ac:dyDescent="0.2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125792+196627+372110</f>
        <v>694529</v>
      </c>
    </row>
    <row r="35" spans="1:5" x14ac:dyDescent="0.2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54+11058+4039</f>
        <v>15151</v>
      </c>
    </row>
    <row r="36" spans="1:5" x14ac:dyDescent="0.2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72334+36923+177251</f>
        <v>286508</v>
      </c>
    </row>
    <row r="37" spans="1:5" x14ac:dyDescent="0.2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281034+257554+109701</f>
        <v>648289</v>
      </c>
    </row>
    <row r="38" spans="1:5" x14ac:dyDescent="0.2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76930+127605+59082</f>
        <v>263617</v>
      </c>
    </row>
    <row r="39" spans="1:5" x14ac:dyDescent="0.2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26458+118635+23581</f>
        <v>168674</v>
      </c>
    </row>
    <row r="40" spans="1:5" x14ac:dyDescent="0.2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  <c r="E40">
        <f>195659+198518+94236+103665+175719+107+219+93</f>
        <v>768216</v>
      </c>
    </row>
    <row r="41" spans="1:5" x14ac:dyDescent="0.2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SUM(E32:E40)</f>
        <v>3672272</v>
      </c>
    </row>
    <row r="42" spans="1:5" x14ac:dyDescent="0.2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265118+23038+446717+71</f>
        <v>734944</v>
      </c>
    </row>
    <row r="43" spans="1:5" x14ac:dyDescent="0.2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12069+41339+36414</f>
        <v>89822</v>
      </c>
    </row>
    <row r="44" spans="1:5" x14ac:dyDescent="0.2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116735+189061+365614</f>
        <v>671410</v>
      </c>
    </row>
    <row r="45" spans="1:5" x14ac:dyDescent="0.2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495+11928+7255</f>
        <v>19678</v>
      </c>
    </row>
    <row r="46" spans="1:5" x14ac:dyDescent="0.2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68172+40938+159122</f>
        <v>268232</v>
      </c>
    </row>
    <row r="47" spans="1:5" x14ac:dyDescent="0.2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274708+274779+119980</f>
        <v>669467</v>
      </c>
    </row>
    <row r="48" spans="1:5" x14ac:dyDescent="0.2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82708+137005+53407</f>
        <v>273120</v>
      </c>
    </row>
    <row r="49" spans="1:5" x14ac:dyDescent="0.2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22624+127735+25417</f>
        <v>175776</v>
      </c>
    </row>
    <row r="50" spans="1:5" x14ac:dyDescent="0.2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196055+230059+95042+102597+179765+208+63</f>
        <v>803789</v>
      </c>
    </row>
    <row r="51" spans="1:5" x14ac:dyDescent="0.2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3706238</v>
      </c>
    </row>
    <row r="52" spans="1:5" x14ac:dyDescent="0.2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275232+24212+446125+95+302</f>
        <v>745966</v>
      </c>
    </row>
    <row r="53" spans="1:5" x14ac:dyDescent="0.2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14784+41956+29589</f>
        <v>86329</v>
      </c>
    </row>
    <row r="54" spans="1:5" x14ac:dyDescent="0.2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118061+207581+385855</f>
        <v>711497</v>
      </c>
    </row>
    <row r="55" spans="1:5" x14ac:dyDescent="0.2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56+14043+5926</f>
        <v>20025</v>
      </c>
    </row>
    <row r="56" spans="1:5" x14ac:dyDescent="0.2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78194+44522+185136</f>
        <v>307852</v>
      </c>
    </row>
    <row r="57" spans="1:5" x14ac:dyDescent="0.2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274363+267241+127295+102+200</f>
        <v>669201</v>
      </c>
    </row>
    <row r="58" spans="1:5" x14ac:dyDescent="0.2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87136+131132+57006+259</f>
        <v>275533</v>
      </c>
    </row>
    <row r="59" spans="1:5" x14ac:dyDescent="0.2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26856+144196+32719</f>
        <v>203771</v>
      </c>
    </row>
    <row r="60" spans="1:5" x14ac:dyDescent="0.2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200059+206505+94146+98950+177587+103+409</f>
        <v>777759</v>
      </c>
    </row>
    <row r="61" spans="1:5" x14ac:dyDescent="0.2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3797933</v>
      </c>
    </row>
    <row r="62" spans="1:5" x14ac:dyDescent="0.2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266437+30350+448530+15+270</f>
        <v>745602</v>
      </c>
    </row>
    <row r="63" spans="1:5" x14ac:dyDescent="0.2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13456+39398+24277+54</f>
        <v>77185</v>
      </c>
    </row>
    <row r="64" spans="1:5" x14ac:dyDescent="0.2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133930+209820+409040+602+366</f>
        <v>753758</v>
      </c>
    </row>
    <row r="65" spans="1:5" x14ac:dyDescent="0.2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0+16247+5270</f>
        <v>21517</v>
      </c>
    </row>
    <row r="66" spans="1:5" x14ac:dyDescent="0.2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f>70866+49221+202880+65</f>
        <v>323032</v>
      </c>
    </row>
    <row r="67" spans="1:5" x14ac:dyDescent="0.2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f>302277+297177+127130+335</f>
        <v>726919</v>
      </c>
    </row>
    <row r="68" spans="1:5" x14ac:dyDescent="0.2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f>96978+143855+58571</f>
        <v>299404</v>
      </c>
    </row>
    <row r="69" spans="1:5" x14ac:dyDescent="0.2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31384+154877+33278</f>
        <v>219539</v>
      </c>
    </row>
    <row r="70" spans="1:5" x14ac:dyDescent="0.2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203527+244395+93832+98155+181857+205+223</f>
        <v>822194</v>
      </c>
    </row>
    <row r="71" spans="1:5" x14ac:dyDescent="0.2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3989150</v>
      </c>
    </row>
    <row r="72" spans="1:5" x14ac:dyDescent="0.2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f>269916+27389+425275+45+188</f>
        <v>722813</v>
      </c>
    </row>
    <row r="73" spans="1:5" x14ac:dyDescent="0.2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f>10558+47137+23397+43+71</f>
        <v>81206</v>
      </c>
    </row>
    <row r="74" spans="1:5" x14ac:dyDescent="0.2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f>145130+215208+424117+22</f>
        <v>784477</v>
      </c>
    </row>
    <row r="75" spans="1:5" x14ac:dyDescent="0.2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f>279+16051+6302</f>
        <v>22632</v>
      </c>
    </row>
    <row r="76" spans="1:5" x14ac:dyDescent="0.2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f>77250+51121+252847+45</f>
        <v>381263</v>
      </c>
    </row>
    <row r="77" spans="1:5" x14ac:dyDescent="0.2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f>333428+341198+133786+163</f>
        <v>808575</v>
      </c>
    </row>
    <row r="78" spans="1:5" x14ac:dyDescent="0.2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f>99742+154916+64172+151</f>
        <v>318981</v>
      </c>
    </row>
    <row r="79" spans="1:5" x14ac:dyDescent="0.2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33842+196769+36431+54</f>
        <v>267096</v>
      </c>
    </row>
    <row r="80" spans="1:5" x14ac:dyDescent="0.2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208109+239008+95688+85934+183744+407+127</f>
        <v>813017</v>
      </c>
    </row>
    <row r="81" spans="1:5" x14ac:dyDescent="0.2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4200060</v>
      </c>
    </row>
    <row r="82" spans="1:5" x14ac:dyDescent="0.2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f>274951+36027+400973+285</f>
        <v>712236</v>
      </c>
    </row>
    <row r="83" spans="1:5" x14ac:dyDescent="0.2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f>7563+45892+23725</f>
        <v>77180</v>
      </c>
    </row>
    <row r="84" spans="1:5" x14ac:dyDescent="0.2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f>152919+223934+390211+72+379</f>
        <v>767515</v>
      </c>
    </row>
    <row r="85" spans="1:5" x14ac:dyDescent="0.2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f>252+21725+7646</f>
        <v>29623</v>
      </c>
    </row>
    <row r="86" spans="1:5" x14ac:dyDescent="0.2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f>77550+53335+210697+511</f>
        <v>342093</v>
      </c>
    </row>
    <row r="87" spans="1:5" x14ac:dyDescent="0.2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f>332194+364236+113146+220</f>
        <v>809796</v>
      </c>
    </row>
    <row r="88" spans="1:5" x14ac:dyDescent="0.2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f>106171+171764+62931+502</f>
        <v>341368</v>
      </c>
    </row>
    <row r="89" spans="1:5" x14ac:dyDescent="0.2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43494+197300+34624+493+82</f>
        <v>275993</v>
      </c>
    </row>
    <row r="90" spans="1:5" x14ac:dyDescent="0.2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232826+257081+92503+77921+195261+315+424</f>
        <v>856331</v>
      </c>
    </row>
    <row r="91" spans="1:5" x14ac:dyDescent="0.2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4212135</v>
      </c>
    </row>
    <row r="92" spans="1:5" x14ac:dyDescent="0.2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f>268910+33722+402437+134+619</f>
        <v>705822</v>
      </c>
    </row>
    <row r="93" spans="1:5" x14ac:dyDescent="0.2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f>7414+49528+21890+74+93</f>
        <v>78999</v>
      </c>
    </row>
    <row r="94" spans="1:5" x14ac:dyDescent="0.2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f>135078+232057+405562+165</f>
        <v>772862</v>
      </c>
    </row>
    <row r="95" spans="1:5" x14ac:dyDescent="0.2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f>133+16747+7168</f>
        <v>24048</v>
      </c>
    </row>
    <row r="96" spans="1:5" x14ac:dyDescent="0.2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f>80802+67897+206830+58+466</f>
        <v>356053</v>
      </c>
    </row>
    <row r="97" spans="1:5" x14ac:dyDescent="0.2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f>330538+348356+127514+71+424</f>
        <v>806903</v>
      </c>
    </row>
    <row r="98" spans="1:5" x14ac:dyDescent="0.2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f>115184+172720+63883+172+450</f>
        <v>352409</v>
      </c>
    </row>
    <row r="99" spans="1:5" x14ac:dyDescent="0.2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46947+219630+32985</f>
        <v>299562</v>
      </c>
    </row>
    <row r="100" spans="1:5" x14ac:dyDescent="0.2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244225+267825+107380+68455+196620+57+569+226</f>
        <v>885357</v>
      </c>
    </row>
    <row r="101" spans="1:5" x14ac:dyDescent="0.2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4282015</v>
      </c>
    </row>
    <row r="102" spans="1:5" x14ac:dyDescent="0.2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  <c r="E102">
        <f>286208+448747</f>
        <v>734955</v>
      </c>
    </row>
    <row r="103" spans="1:5" x14ac:dyDescent="0.25">
      <c r="A103" t="str">
        <f t="shared" si="1"/>
        <v>19962. Minería</v>
      </c>
      <c r="B103" s="8">
        <v>1996</v>
      </c>
      <c r="C103" t="s">
        <v>4</v>
      </c>
      <c r="D103" t="s">
        <v>4</v>
      </c>
      <c r="E103">
        <f>8837+74597</f>
        <v>83434</v>
      </c>
    </row>
    <row r="104" spans="1:5" x14ac:dyDescent="0.2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  <c r="E104">
        <f>138019+677107</f>
        <v>815126</v>
      </c>
    </row>
    <row r="105" spans="1:5" x14ac:dyDescent="0.2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  <c r="E105">
        <f>1509+38124</f>
        <v>39633</v>
      </c>
    </row>
    <row r="106" spans="1:5" x14ac:dyDescent="0.25">
      <c r="A106" t="str">
        <f t="shared" si="1"/>
        <v>19965. Construcción</v>
      </c>
      <c r="B106" s="8">
        <v>1996</v>
      </c>
      <c r="C106" t="s">
        <v>7</v>
      </c>
      <c r="D106" t="s">
        <v>58</v>
      </c>
      <c r="E106">
        <f>83636+312240</f>
        <v>395876</v>
      </c>
    </row>
    <row r="107" spans="1:5" x14ac:dyDescent="0.2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  <c r="E107">
        <f>325857+498508</f>
        <v>824365</v>
      </c>
    </row>
    <row r="108" spans="1:5" x14ac:dyDescent="0.2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  <c r="E108">
        <f>124223+241740</f>
        <v>365963</v>
      </c>
    </row>
    <row r="109" spans="1:5" x14ac:dyDescent="0.2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60120+283965</f>
        <v>344085</v>
      </c>
    </row>
    <row r="110" spans="1:5" x14ac:dyDescent="0.2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  <c r="E110">
        <f>253542+403105+76432+188890</f>
        <v>921969</v>
      </c>
    </row>
    <row r="111" spans="1:5" x14ac:dyDescent="0.2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4525406</v>
      </c>
    </row>
    <row r="112" spans="1:5" x14ac:dyDescent="0.2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f>266569+443583</f>
        <v>710152</v>
      </c>
    </row>
    <row r="113" spans="1:5" x14ac:dyDescent="0.2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f>5864+75275</f>
        <v>81139</v>
      </c>
    </row>
    <row r="114" spans="1:5" x14ac:dyDescent="0.2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f>130930+688504</f>
        <v>819434</v>
      </c>
    </row>
    <row r="115" spans="1:5" x14ac:dyDescent="0.2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f>1330+26707</f>
        <v>28037</v>
      </c>
    </row>
    <row r="116" spans="1:5" x14ac:dyDescent="0.2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f>87939+380703</f>
        <v>468642</v>
      </c>
    </row>
    <row r="117" spans="1:5" x14ac:dyDescent="0.2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f>339121+516441</f>
        <v>855562</v>
      </c>
    </row>
    <row r="118" spans="1:5" x14ac:dyDescent="0.2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f>133757+237037</f>
        <v>370794</v>
      </c>
    </row>
    <row r="119" spans="1:5" x14ac:dyDescent="0.2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58269+291946</f>
        <v>350215</v>
      </c>
    </row>
    <row r="120" spans="1:5" x14ac:dyDescent="0.2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269365+419099+62926+208431</f>
        <v>959821</v>
      </c>
    </row>
    <row r="121" spans="1:5" x14ac:dyDescent="0.2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4643796</v>
      </c>
    </row>
    <row r="122" spans="1:5" x14ac:dyDescent="0.2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f>286423+433932</f>
        <v>720355</v>
      </c>
    </row>
    <row r="123" spans="1:5" x14ac:dyDescent="0.2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  <c r="E123">
        <f>4671+66728</f>
        <v>71399</v>
      </c>
    </row>
    <row r="124" spans="1:5" x14ac:dyDescent="0.2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f>137459+635877</f>
        <v>773336</v>
      </c>
    </row>
    <row r="125" spans="1:5" x14ac:dyDescent="0.2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f>0+35089</f>
        <v>35089</v>
      </c>
    </row>
    <row r="126" spans="1:5" x14ac:dyDescent="0.2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  <c r="E126">
        <f>110603+317157</f>
        <v>427760</v>
      </c>
    </row>
    <row r="127" spans="1:5" x14ac:dyDescent="0.2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f>365067+525374</f>
        <v>890441</v>
      </c>
    </row>
    <row r="128" spans="1:5" x14ac:dyDescent="0.2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  <c r="E128">
        <f>136837+267265</f>
        <v>404102</v>
      </c>
    </row>
    <row r="129" spans="1:5" x14ac:dyDescent="0.2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f>63182+318912</f>
        <v>382094</v>
      </c>
    </row>
    <row r="130" spans="1:5" x14ac:dyDescent="0.25">
      <c r="A130" t="str">
        <f t="shared" ref="A130" si="2">_xlfn.CONCAT(B130,D130)</f>
        <v>19989. Servicios sociales, domésticos, profesionales y otros</v>
      </c>
      <c r="B130" s="8">
        <v>1998</v>
      </c>
      <c r="C130" t="s">
        <v>11</v>
      </c>
      <c r="D130" t="s">
        <v>67</v>
      </c>
      <c r="E130">
        <f>276858+405877+60406+209657</f>
        <v>952798</v>
      </c>
    </row>
    <row r="131" spans="1:5" x14ac:dyDescent="0.2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4657374</v>
      </c>
    </row>
    <row r="132" spans="1:5" x14ac:dyDescent="0.2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259981+455177</f>
        <v>715158</v>
      </c>
    </row>
    <row r="133" spans="1:5" x14ac:dyDescent="0.25">
      <c r="A133" t="str">
        <f t="shared" ref="A133:A141" si="3">_xlfn.CONCAT(B133,D133)</f>
        <v>19992. Minería</v>
      </c>
      <c r="B133" s="8">
        <v>1999</v>
      </c>
      <c r="C133" t="s">
        <v>4</v>
      </c>
      <c r="D133" t="s">
        <v>4</v>
      </c>
      <c r="E133">
        <f>5022+59237</f>
        <v>64259</v>
      </c>
    </row>
    <row r="134" spans="1:5" x14ac:dyDescent="0.25">
      <c r="A134" t="str">
        <f t="shared" si="3"/>
        <v>19993. Industrias manufactureras</v>
      </c>
      <c r="B134" s="8">
        <v>1999</v>
      </c>
      <c r="C134" t="s">
        <v>5</v>
      </c>
      <c r="D134" t="s">
        <v>33</v>
      </c>
      <c r="E134">
        <f>139691+592203</f>
        <v>731894</v>
      </c>
    </row>
    <row r="135" spans="1:5" x14ac:dyDescent="0.25">
      <c r="A135" t="str">
        <f t="shared" si="3"/>
        <v>19994. Suministro de electricidad, gas y agua</v>
      </c>
      <c r="B135" s="8">
        <v>1999</v>
      </c>
      <c r="C135" t="s">
        <v>6</v>
      </c>
      <c r="D135" t="s">
        <v>57</v>
      </c>
      <c r="E135">
        <f>480+26068</f>
        <v>26548</v>
      </c>
    </row>
    <row r="136" spans="1:5" x14ac:dyDescent="0.25">
      <c r="A136" t="str">
        <f t="shared" si="3"/>
        <v>19995. Construcción</v>
      </c>
      <c r="B136" s="8">
        <v>1999</v>
      </c>
      <c r="C136" t="s">
        <v>7</v>
      </c>
      <c r="D136" t="s">
        <v>58</v>
      </c>
      <c r="E136">
        <f>103108+260000</f>
        <v>363108</v>
      </c>
    </row>
    <row r="137" spans="1:5" x14ac:dyDescent="0.25">
      <c r="A137" t="str">
        <f t="shared" si="3"/>
        <v>19996. Comercio, hoteles y restaurantes</v>
      </c>
      <c r="B137" s="8">
        <v>1999</v>
      </c>
      <c r="C137" t="s">
        <v>8</v>
      </c>
      <c r="D137" t="s">
        <v>59</v>
      </c>
      <c r="E137">
        <f>348627+569085</f>
        <v>917712</v>
      </c>
    </row>
    <row r="138" spans="1:5" x14ac:dyDescent="0.25">
      <c r="A138" t="str">
        <f t="shared" si="3"/>
        <v>19997. Transporte y comunicaciones</v>
      </c>
      <c r="B138" s="8">
        <v>1999</v>
      </c>
      <c r="C138" t="s">
        <v>9</v>
      </c>
      <c r="D138" t="s">
        <v>9</v>
      </c>
      <c r="E138">
        <f>121996+252557</f>
        <v>374553</v>
      </c>
    </row>
    <row r="139" spans="1:5" x14ac:dyDescent="0.25">
      <c r="A139" t="str">
        <f t="shared" si="3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63603+298280</f>
        <v>361883</v>
      </c>
    </row>
    <row r="140" spans="1:5" x14ac:dyDescent="0.25">
      <c r="A140" t="str">
        <f t="shared" si="3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317425+403176+67509+209578</f>
        <v>997688</v>
      </c>
    </row>
    <row r="141" spans="1:5" x14ac:dyDescent="0.25">
      <c r="A141" t="str">
        <f t="shared" si="3"/>
        <v>1999Total</v>
      </c>
      <c r="B141" s="8">
        <v>1999</v>
      </c>
      <c r="C141" t="s">
        <v>12</v>
      </c>
      <c r="D141" t="s">
        <v>12</v>
      </c>
      <c r="E141">
        <f>SUM(E132:E140)</f>
        <v>4552803</v>
      </c>
    </row>
    <row r="142" spans="1:5" x14ac:dyDescent="0.25">
      <c r="A142" t="str">
        <f>_xlfn.CONCAT(B142,D142)</f>
        <v>20001. Agricultura, ganadería, silvicultura y pesca</v>
      </c>
      <c r="B142" s="8">
        <v>2000</v>
      </c>
      <c r="C142" t="s">
        <v>3</v>
      </c>
      <c r="D142" t="s">
        <v>31</v>
      </c>
      <c r="E142">
        <f>261740+455944</f>
        <v>717684</v>
      </c>
    </row>
    <row r="143" spans="1:5" x14ac:dyDescent="0.25">
      <c r="A143" t="str">
        <f t="shared" ref="A143:A206" si="4">_xlfn.CONCAT(B143,D143)</f>
        <v>20002. Minería</v>
      </c>
      <c r="B143" s="8">
        <v>2000</v>
      </c>
      <c r="C143" t="s">
        <v>4</v>
      </c>
      <c r="D143" t="s">
        <v>4</v>
      </c>
      <c r="E143">
        <f>5604+54608</f>
        <v>60212</v>
      </c>
    </row>
    <row r="144" spans="1:5" x14ac:dyDescent="0.25">
      <c r="A144" t="str">
        <f t="shared" si="4"/>
        <v>20003. Industrias manufactureras</v>
      </c>
      <c r="B144" s="8">
        <v>2000</v>
      </c>
      <c r="C144" t="s">
        <v>5</v>
      </c>
      <c r="D144" t="s">
        <v>33</v>
      </c>
      <c r="E144">
        <f>136047+584366</f>
        <v>720413</v>
      </c>
    </row>
    <row r="145" spans="1:5" x14ac:dyDescent="0.25">
      <c r="A145" t="str">
        <f t="shared" si="4"/>
        <v>20004. Suministro de electricidad, gas y agua</v>
      </c>
      <c r="B145" s="8">
        <v>2000</v>
      </c>
      <c r="C145" t="s">
        <v>6</v>
      </c>
      <c r="D145" t="s">
        <v>57</v>
      </c>
      <c r="E145">
        <f>92+25530</f>
        <v>25622</v>
      </c>
    </row>
    <row r="146" spans="1:5" x14ac:dyDescent="0.25">
      <c r="A146" t="str">
        <f t="shared" si="4"/>
        <v>20005. Construcción</v>
      </c>
      <c r="B146" s="8">
        <v>2000</v>
      </c>
      <c r="C146" t="s">
        <v>7</v>
      </c>
      <c r="D146" t="s">
        <v>58</v>
      </c>
      <c r="E146">
        <f>123967+265514</f>
        <v>389481</v>
      </c>
    </row>
    <row r="147" spans="1:5" x14ac:dyDescent="0.25">
      <c r="A147" t="str">
        <f t="shared" si="4"/>
        <v>20006. Comercio, hoteles y restaurantes</v>
      </c>
      <c r="B147" s="8">
        <v>2000</v>
      </c>
      <c r="C147" t="s">
        <v>8</v>
      </c>
      <c r="D147" t="s">
        <v>59</v>
      </c>
      <c r="E147">
        <f>349574+531743</f>
        <v>881317</v>
      </c>
    </row>
    <row r="148" spans="1:5" x14ac:dyDescent="0.25">
      <c r="A148" t="str">
        <f t="shared" si="4"/>
        <v>20007. Transporte y comunicaciones</v>
      </c>
      <c r="B148" s="8">
        <v>2000</v>
      </c>
      <c r="C148" t="s">
        <v>9</v>
      </c>
      <c r="D148" t="s">
        <v>9</v>
      </c>
      <c r="E148">
        <f>134914+262903</f>
        <v>397817</v>
      </c>
    </row>
    <row r="149" spans="1:5" x14ac:dyDescent="0.25">
      <c r="A149" t="str">
        <f t="shared" si="4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f>72041+319106</f>
        <v>391147</v>
      </c>
    </row>
    <row r="150" spans="1:5" x14ac:dyDescent="0.25">
      <c r="A150" t="str">
        <f t="shared" si="4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274041+398143+59570+212889</f>
        <v>944643</v>
      </c>
    </row>
    <row r="151" spans="1:5" x14ac:dyDescent="0.25">
      <c r="A151" t="str">
        <f t="shared" si="4"/>
        <v>2000Total</v>
      </c>
      <c r="B151" s="8">
        <v>2000</v>
      </c>
      <c r="C151" t="s">
        <v>12</v>
      </c>
      <c r="D151" t="s">
        <v>12</v>
      </c>
      <c r="E151">
        <f>SUM(E142:E150)</f>
        <v>4528336</v>
      </c>
    </row>
    <row r="152" spans="1:5" x14ac:dyDescent="0.25">
      <c r="A152" t="str">
        <f t="shared" si="4"/>
        <v>20011. Agricultura, ganadería, silvicultura y pesca</v>
      </c>
      <c r="B152" s="8">
        <v>2001</v>
      </c>
      <c r="C152" t="s">
        <v>3</v>
      </c>
      <c r="D152" t="s">
        <v>31</v>
      </c>
      <c r="E152">
        <f>258207+438235</f>
        <v>696442</v>
      </c>
    </row>
    <row r="153" spans="1:5" x14ac:dyDescent="0.25">
      <c r="A153" t="str">
        <f t="shared" si="4"/>
        <v>20012. Minería</v>
      </c>
      <c r="B153" s="8">
        <v>2001</v>
      </c>
      <c r="C153" t="s">
        <v>4</v>
      </c>
      <c r="D153" t="s">
        <v>4</v>
      </c>
      <c r="E153">
        <f>4557+58347</f>
        <v>62904</v>
      </c>
    </row>
    <row r="154" spans="1:5" x14ac:dyDescent="0.25">
      <c r="A154" t="str">
        <f t="shared" si="4"/>
        <v>20013. Industrias manufactureras</v>
      </c>
      <c r="B154" s="8">
        <v>2001</v>
      </c>
      <c r="C154" t="s">
        <v>5</v>
      </c>
      <c r="D154" t="s">
        <v>33</v>
      </c>
      <c r="E154">
        <f>141767+605363</f>
        <v>747130</v>
      </c>
    </row>
    <row r="155" spans="1:5" x14ac:dyDescent="0.25">
      <c r="A155" t="str">
        <f t="shared" si="4"/>
        <v>20014. Suministro de electricidad, gas y agua</v>
      </c>
      <c r="B155" s="8">
        <v>2001</v>
      </c>
      <c r="C155" t="s">
        <v>6</v>
      </c>
      <c r="D155" t="s">
        <v>57</v>
      </c>
      <c r="E155">
        <f>667+30779</f>
        <v>31446</v>
      </c>
    </row>
    <row r="156" spans="1:5" x14ac:dyDescent="0.25">
      <c r="A156" t="str">
        <f t="shared" si="4"/>
        <v>20015. Construcción</v>
      </c>
      <c r="B156" s="8">
        <v>2001</v>
      </c>
      <c r="C156" t="s">
        <v>7</v>
      </c>
      <c r="D156" t="s">
        <v>58</v>
      </c>
      <c r="E156">
        <f>128308+280707</f>
        <v>409015</v>
      </c>
    </row>
    <row r="157" spans="1:5" x14ac:dyDescent="0.25">
      <c r="A157" t="str">
        <f t="shared" si="4"/>
        <v>20016. Comercio, hoteles y restaurantes</v>
      </c>
      <c r="B157" s="8">
        <v>2001</v>
      </c>
      <c r="C157" t="s">
        <v>8</v>
      </c>
      <c r="D157" t="s">
        <v>59</v>
      </c>
      <c r="E157">
        <f>379767+533255</f>
        <v>913022</v>
      </c>
    </row>
    <row r="158" spans="1:5" x14ac:dyDescent="0.25">
      <c r="A158" t="str">
        <f t="shared" si="4"/>
        <v>20017. Transporte y comunicaciones</v>
      </c>
      <c r="B158" s="8">
        <v>2001</v>
      </c>
      <c r="C158" t="s">
        <v>9</v>
      </c>
      <c r="D158" t="s">
        <v>9</v>
      </c>
      <c r="E158">
        <f>139851+270975</f>
        <v>410826</v>
      </c>
    </row>
    <row r="159" spans="1:5" x14ac:dyDescent="0.25">
      <c r="A159" t="str">
        <f t="shared" si="4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f>66917+315398</f>
        <v>382315</v>
      </c>
    </row>
    <row r="160" spans="1:5" x14ac:dyDescent="0.25">
      <c r="A160" t="str">
        <f t="shared" si="4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323532+409275+57037+188497</f>
        <v>978341</v>
      </c>
    </row>
    <row r="161" spans="1:5" x14ac:dyDescent="0.25">
      <c r="A161" t="str">
        <f t="shared" si="4"/>
        <v>2001Total</v>
      </c>
      <c r="B161" s="8">
        <v>2001</v>
      </c>
      <c r="C161" t="s">
        <v>12</v>
      </c>
      <c r="D161" t="s">
        <v>12</v>
      </c>
      <c r="E161">
        <f>SUM(E152:E160)</f>
        <v>4631441</v>
      </c>
    </row>
    <row r="162" spans="1:5" x14ac:dyDescent="0.25">
      <c r="A162" t="str">
        <f t="shared" si="4"/>
        <v>20021. Agricultura, ganadería, silvicultura y pesca</v>
      </c>
      <c r="B162" s="8">
        <v>2002</v>
      </c>
      <c r="C162" t="s">
        <v>3</v>
      </c>
      <c r="D162" t="s">
        <v>31</v>
      </c>
      <c r="E162">
        <f>264903+425557</f>
        <v>690460</v>
      </c>
    </row>
    <row r="163" spans="1:5" x14ac:dyDescent="0.25">
      <c r="A163" t="str">
        <f t="shared" si="4"/>
        <v>20022. Minería</v>
      </c>
      <c r="B163" s="8">
        <v>2002</v>
      </c>
      <c r="C163" t="s">
        <v>4</v>
      </c>
      <c r="D163" t="s">
        <v>4</v>
      </c>
      <c r="E163">
        <f>5914+54674</f>
        <v>60588</v>
      </c>
    </row>
    <row r="164" spans="1:5" x14ac:dyDescent="0.25">
      <c r="A164" t="str">
        <f t="shared" si="4"/>
        <v>20023. Industrias manufactureras</v>
      </c>
      <c r="B164" s="8">
        <v>2002</v>
      </c>
      <c r="C164" t="s">
        <v>5</v>
      </c>
      <c r="D164" t="s">
        <v>33</v>
      </c>
      <c r="E164">
        <f>147953+602053</f>
        <v>750006</v>
      </c>
    </row>
    <row r="165" spans="1:5" x14ac:dyDescent="0.25">
      <c r="A165" t="str">
        <f t="shared" si="4"/>
        <v>20024. Suministro de electricidad, gas y agua</v>
      </c>
      <c r="B165" s="8">
        <v>2002</v>
      </c>
      <c r="C165" t="s">
        <v>6</v>
      </c>
      <c r="D165" t="s">
        <v>57</v>
      </c>
      <c r="E165">
        <f>272+27458</f>
        <v>27730</v>
      </c>
    </row>
    <row r="166" spans="1:5" x14ac:dyDescent="0.25">
      <c r="A166" t="str">
        <f t="shared" si="4"/>
        <v>20025. Construcción</v>
      </c>
      <c r="B166" s="8">
        <v>2002</v>
      </c>
      <c r="C166" t="s">
        <v>7</v>
      </c>
      <c r="D166" t="s">
        <v>58</v>
      </c>
      <c r="E166">
        <f>121840+300337</f>
        <v>422177</v>
      </c>
    </row>
    <row r="167" spans="1:5" x14ac:dyDescent="0.25">
      <c r="A167" t="str">
        <f t="shared" si="4"/>
        <v>20026. Comercio, hoteles y restaurantes</v>
      </c>
      <c r="B167" s="8">
        <v>2002</v>
      </c>
      <c r="C167" t="s">
        <v>8</v>
      </c>
      <c r="D167" t="s">
        <v>59</v>
      </c>
      <c r="E167">
        <f>402000+562742</f>
        <v>964742</v>
      </c>
    </row>
    <row r="168" spans="1:5" x14ac:dyDescent="0.25">
      <c r="A168" t="str">
        <f t="shared" si="4"/>
        <v>20027. Transporte y comunicaciones</v>
      </c>
      <c r="B168" s="8">
        <v>2002</v>
      </c>
      <c r="C168" t="s">
        <v>9</v>
      </c>
      <c r="D168" t="s">
        <v>9</v>
      </c>
      <c r="E168">
        <f>140939+275351</f>
        <v>416290</v>
      </c>
    </row>
    <row r="169" spans="1:5" x14ac:dyDescent="0.25">
      <c r="A169" t="str">
        <f t="shared" si="4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f>72925+327907</f>
        <v>400832</v>
      </c>
    </row>
    <row r="170" spans="1:5" x14ac:dyDescent="0.25">
      <c r="A170" t="str">
        <f t="shared" si="4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317940+425297+58041+192992</f>
        <v>994270</v>
      </c>
    </row>
    <row r="171" spans="1:5" x14ac:dyDescent="0.25">
      <c r="A171" t="str">
        <f t="shared" si="4"/>
        <v>2002Total</v>
      </c>
      <c r="B171" s="8">
        <v>2002</v>
      </c>
      <c r="C171" t="s">
        <v>12</v>
      </c>
      <c r="D171" t="s">
        <v>12</v>
      </c>
      <c r="E171">
        <f>SUM(E162:E170)</f>
        <v>4727095</v>
      </c>
    </row>
    <row r="172" spans="1:5" x14ac:dyDescent="0.25">
      <c r="A172" t="str">
        <f t="shared" si="4"/>
        <v>20031. Agricultura, ganadería, silvicultura y pesca</v>
      </c>
      <c r="B172" s="8">
        <v>2003</v>
      </c>
      <c r="C172" t="s">
        <v>3</v>
      </c>
      <c r="D172" t="s">
        <v>31</v>
      </c>
      <c r="E172">
        <f>268912+450271</f>
        <v>719183</v>
      </c>
    </row>
    <row r="173" spans="1:5" x14ac:dyDescent="0.25">
      <c r="A173" t="str">
        <f t="shared" si="4"/>
        <v>20032. Minería</v>
      </c>
      <c r="B173" s="8">
        <v>2003</v>
      </c>
      <c r="C173" t="s">
        <v>4</v>
      </c>
      <c r="D173" t="s">
        <v>4</v>
      </c>
      <c r="E173">
        <f>6056+57906</f>
        <v>63962</v>
      </c>
    </row>
    <row r="174" spans="1:5" x14ac:dyDescent="0.25">
      <c r="A174" t="str">
        <f t="shared" si="4"/>
        <v>20033. Industrias manufactureras</v>
      </c>
      <c r="B174" s="8">
        <v>2003</v>
      </c>
      <c r="C174" t="s">
        <v>5</v>
      </c>
      <c r="D174" t="s">
        <v>33</v>
      </c>
      <c r="E174">
        <f>158143+599177</f>
        <v>757320</v>
      </c>
    </row>
    <row r="175" spans="1:5" x14ac:dyDescent="0.25">
      <c r="A175" t="str">
        <f t="shared" si="4"/>
        <v>20034. Suministro de electricidad, gas y agua</v>
      </c>
      <c r="B175" s="8">
        <v>2003</v>
      </c>
      <c r="C175" t="s">
        <v>6</v>
      </c>
      <c r="D175" t="s">
        <v>57</v>
      </c>
      <c r="E175">
        <f>389+29432</f>
        <v>29821</v>
      </c>
    </row>
    <row r="176" spans="1:5" x14ac:dyDescent="0.25">
      <c r="A176" t="str">
        <f t="shared" si="4"/>
        <v>20035. Construcción</v>
      </c>
      <c r="B176" s="8">
        <v>2003</v>
      </c>
      <c r="C176" t="s">
        <v>7</v>
      </c>
      <c r="D176" t="s">
        <v>58</v>
      </c>
      <c r="E176">
        <f>121626+290639</f>
        <v>412265</v>
      </c>
    </row>
    <row r="177" spans="1:5" x14ac:dyDescent="0.25">
      <c r="A177" t="str">
        <f t="shared" si="4"/>
        <v>20036. Comercio, hoteles y restaurantes</v>
      </c>
      <c r="B177" s="8">
        <v>2003</v>
      </c>
      <c r="C177" t="s">
        <v>8</v>
      </c>
      <c r="D177" t="s">
        <v>59</v>
      </c>
      <c r="E177">
        <f>384562+572273</f>
        <v>956835</v>
      </c>
    </row>
    <row r="178" spans="1:5" x14ac:dyDescent="0.25">
      <c r="A178" t="str">
        <f t="shared" si="4"/>
        <v>20037. Transporte y comunicaciones</v>
      </c>
      <c r="B178" s="8">
        <v>2003</v>
      </c>
      <c r="C178" t="s">
        <v>9</v>
      </c>
      <c r="D178" t="s">
        <v>9</v>
      </c>
      <c r="E178">
        <f>154215+297697</f>
        <v>451912</v>
      </c>
    </row>
    <row r="179" spans="1:5" x14ac:dyDescent="0.25">
      <c r="A179" t="str">
        <f t="shared" si="4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f>80571+343756</f>
        <v>424327</v>
      </c>
    </row>
    <row r="180" spans="1:5" x14ac:dyDescent="0.25">
      <c r="A180" t="str">
        <f t="shared" si="4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348411+419108+52674+213736</f>
        <v>1033929</v>
      </c>
    </row>
    <row r="181" spans="1:5" x14ac:dyDescent="0.25">
      <c r="A181" t="str">
        <f t="shared" si="4"/>
        <v>2003Total</v>
      </c>
      <c r="B181" s="8">
        <v>2003</v>
      </c>
      <c r="C181" t="s">
        <v>12</v>
      </c>
      <c r="D181" t="s">
        <v>12</v>
      </c>
      <c r="E181">
        <f>SUM(E172:E180)</f>
        <v>4849554</v>
      </c>
    </row>
    <row r="182" spans="1:5" x14ac:dyDescent="0.25">
      <c r="A182" t="str">
        <f t="shared" si="4"/>
        <v>20041. Agricultura, ganadería, silvicultura y pesca</v>
      </c>
      <c r="B182" s="8">
        <v>2004</v>
      </c>
      <c r="C182" t="s">
        <v>3</v>
      </c>
      <c r="D182" t="s">
        <v>31</v>
      </c>
      <c r="E182">
        <f>290503+440209</f>
        <v>730712</v>
      </c>
    </row>
    <row r="183" spans="1:5" x14ac:dyDescent="0.25">
      <c r="A183" t="str">
        <f t="shared" si="4"/>
        <v>20042. Minería</v>
      </c>
      <c r="B183" s="8">
        <v>2004</v>
      </c>
      <c r="C183" t="s">
        <v>4</v>
      </c>
      <c r="D183" t="s">
        <v>4</v>
      </c>
      <c r="E183">
        <f>6092+61721</f>
        <v>67813</v>
      </c>
    </row>
    <row r="184" spans="1:5" x14ac:dyDescent="0.25">
      <c r="A184" t="str">
        <f t="shared" si="4"/>
        <v>20043. Industrias manufactureras</v>
      </c>
      <c r="B184" s="8">
        <v>2004</v>
      </c>
      <c r="C184" t="s">
        <v>5</v>
      </c>
      <c r="D184" t="s">
        <v>33</v>
      </c>
      <c r="E184">
        <f>166743+594720</f>
        <v>761463</v>
      </c>
    </row>
    <row r="185" spans="1:5" x14ac:dyDescent="0.25">
      <c r="A185" t="str">
        <f t="shared" si="4"/>
        <v>20044. Suministro de electricidad, gas y agua</v>
      </c>
      <c r="B185" s="8">
        <v>2004</v>
      </c>
      <c r="C185" t="s">
        <v>6</v>
      </c>
      <c r="D185" t="s">
        <v>57</v>
      </c>
      <c r="E185">
        <f>984+29711</f>
        <v>30695</v>
      </c>
    </row>
    <row r="186" spans="1:5" x14ac:dyDescent="0.25">
      <c r="A186" t="str">
        <f t="shared" si="4"/>
        <v>20045. Construcción</v>
      </c>
      <c r="B186" s="8">
        <v>2004</v>
      </c>
      <c r="C186" t="s">
        <v>7</v>
      </c>
      <c r="D186" t="s">
        <v>58</v>
      </c>
      <c r="E186">
        <f>110643+335820</f>
        <v>446463</v>
      </c>
    </row>
    <row r="187" spans="1:5" x14ac:dyDescent="0.25">
      <c r="A187" t="str">
        <f t="shared" si="4"/>
        <v>20046. Comercio, hoteles y restaurantes</v>
      </c>
      <c r="B187" s="8">
        <v>2004</v>
      </c>
      <c r="C187" t="s">
        <v>8</v>
      </c>
      <c r="D187" t="s">
        <v>59</v>
      </c>
      <c r="E187">
        <f>403968+602399</f>
        <v>1006367</v>
      </c>
    </row>
    <row r="188" spans="1:5" x14ac:dyDescent="0.25">
      <c r="A188" t="str">
        <f t="shared" si="4"/>
        <v>20047. Transporte y comunicaciones</v>
      </c>
      <c r="B188" s="8">
        <v>2004</v>
      </c>
      <c r="C188" t="s">
        <v>9</v>
      </c>
      <c r="D188" t="s">
        <v>9</v>
      </c>
      <c r="E188">
        <f>144053+285622</f>
        <v>429675</v>
      </c>
    </row>
    <row r="189" spans="1:5" x14ac:dyDescent="0.25">
      <c r="A189" t="str">
        <f t="shared" si="4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f>78963+364204</f>
        <v>443167</v>
      </c>
    </row>
    <row r="190" spans="1:5" x14ac:dyDescent="0.25">
      <c r="A190" t="str">
        <f t="shared" si="4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354164+442327+54497+212387</f>
        <v>1063375</v>
      </c>
    </row>
    <row r="191" spans="1:5" x14ac:dyDescent="0.25">
      <c r="A191" t="str">
        <f t="shared" si="4"/>
        <v>2004Total</v>
      </c>
      <c r="B191" s="8">
        <v>2004</v>
      </c>
      <c r="C191" t="s">
        <v>12</v>
      </c>
      <c r="D191" t="s">
        <v>12</v>
      </c>
      <c r="E191">
        <f>SUM(E182:E190)</f>
        <v>4979730</v>
      </c>
    </row>
    <row r="192" spans="1:5" x14ac:dyDescent="0.25">
      <c r="A192" t="str">
        <f t="shared" si="4"/>
        <v>20051. Agricultura, ganadería, silvicultura y pesca</v>
      </c>
      <c r="B192" s="8">
        <v>2005</v>
      </c>
      <c r="C192" t="s">
        <v>3</v>
      </c>
      <c r="D192" t="s">
        <v>31</v>
      </c>
      <c r="E192">
        <f>273606+449146</f>
        <v>722752</v>
      </c>
    </row>
    <row r="193" spans="1:6" x14ac:dyDescent="0.25">
      <c r="A193" t="str">
        <f t="shared" si="4"/>
        <v>20052. Minería</v>
      </c>
      <c r="B193" s="8">
        <v>2005</v>
      </c>
      <c r="C193" t="s">
        <v>4</v>
      </c>
      <c r="D193" t="s">
        <v>4</v>
      </c>
      <c r="E193">
        <f>4944+61271</f>
        <v>66215</v>
      </c>
    </row>
    <row r="194" spans="1:6" x14ac:dyDescent="0.25">
      <c r="A194" t="str">
        <f t="shared" si="4"/>
        <v>20053. Industrias manufactureras</v>
      </c>
      <c r="B194" s="8">
        <v>2005</v>
      </c>
      <c r="C194" t="s">
        <v>5</v>
      </c>
      <c r="D194" t="s">
        <v>33</v>
      </c>
      <c r="E194">
        <f>139076+598559</f>
        <v>737635</v>
      </c>
    </row>
    <row r="195" spans="1:6" x14ac:dyDescent="0.25">
      <c r="A195" t="str">
        <f t="shared" si="4"/>
        <v>20054. Suministro de electricidad, gas y agua</v>
      </c>
      <c r="B195" s="8">
        <v>2005</v>
      </c>
      <c r="C195" t="s">
        <v>6</v>
      </c>
      <c r="D195" t="s">
        <v>57</v>
      </c>
      <c r="E195">
        <f>1241+33169</f>
        <v>34410</v>
      </c>
    </row>
    <row r="196" spans="1:6" x14ac:dyDescent="0.25">
      <c r="A196" t="str">
        <f t="shared" si="4"/>
        <v>20055. Construcción</v>
      </c>
      <c r="B196" s="8">
        <v>2005</v>
      </c>
      <c r="C196" t="s">
        <v>7</v>
      </c>
      <c r="D196" t="s">
        <v>58</v>
      </c>
      <c r="E196">
        <f>92208+360040</f>
        <v>452248</v>
      </c>
    </row>
    <row r="197" spans="1:6" x14ac:dyDescent="0.25">
      <c r="A197" t="str">
        <f t="shared" si="4"/>
        <v>20056. Comercio, hoteles y restaurantes</v>
      </c>
      <c r="B197" s="8">
        <v>2005</v>
      </c>
      <c r="C197" t="s">
        <v>8</v>
      </c>
      <c r="D197" t="s">
        <v>59</v>
      </c>
      <c r="E197">
        <f>389294+616859</f>
        <v>1006153</v>
      </c>
    </row>
    <row r="198" spans="1:6" x14ac:dyDescent="0.25">
      <c r="A198" t="str">
        <f t="shared" si="4"/>
        <v>20057. Transporte y comunicaciones</v>
      </c>
      <c r="B198" s="8">
        <v>2005</v>
      </c>
      <c r="C198" t="s">
        <v>9</v>
      </c>
      <c r="D198" t="s">
        <v>9</v>
      </c>
      <c r="E198">
        <f>148925+293462</f>
        <v>442387</v>
      </c>
    </row>
    <row r="199" spans="1:6" x14ac:dyDescent="0.25">
      <c r="A199" t="str">
        <f t="shared" si="4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f>82645+403441</f>
        <v>486086</v>
      </c>
    </row>
    <row r="200" spans="1:6" x14ac:dyDescent="0.25">
      <c r="A200" t="str">
        <f t="shared" si="4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f>340940+501920+54769+208657</f>
        <v>1106286</v>
      </c>
    </row>
    <row r="201" spans="1:6" x14ac:dyDescent="0.25">
      <c r="A201" t="str">
        <f t="shared" si="4"/>
        <v>2005Total</v>
      </c>
      <c r="B201" s="8">
        <v>2005</v>
      </c>
      <c r="C201" t="s">
        <v>12</v>
      </c>
      <c r="D201" t="s">
        <v>12</v>
      </c>
      <c r="E201">
        <f>SUM(E192:E200)</f>
        <v>5054172</v>
      </c>
    </row>
    <row r="202" spans="1:6" x14ac:dyDescent="0.25">
      <c r="A202" t="str">
        <f t="shared" si="4"/>
        <v>20061. Agricultura, ganadería, silvicultura y pesca</v>
      </c>
      <c r="B202" s="8">
        <v>2006</v>
      </c>
      <c r="C202" t="s">
        <v>3</v>
      </c>
      <c r="D202" t="s">
        <v>31</v>
      </c>
      <c r="E202">
        <f>296064+474552</f>
        <v>770616</v>
      </c>
      <c r="F202">
        <v>474552</v>
      </c>
    </row>
    <row r="203" spans="1:6" x14ac:dyDescent="0.25">
      <c r="A203" t="str">
        <f t="shared" si="4"/>
        <v>20062. Minería</v>
      </c>
      <c r="B203" s="8">
        <v>2006</v>
      </c>
      <c r="C203" t="s">
        <v>4</v>
      </c>
      <c r="D203" t="s">
        <v>4</v>
      </c>
      <c r="E203">
        <f>5571+71931</f>
        <v>77502</v>
      </c>
      <c r="F203">
        <v>71931</v>
      </c>
    </row>
    <row r="204" spans="1:6" x14ac:dyDescent="0.25">
      <c r="A204" t="str">
        <f t="shared" si="4"/>
        <v>20063. Industrias manufactureras</v>
      </c>
      <c r="B204" s="8">
        <v>2006</v>
      </c>
      <c r="C204" t="s">
        <v>5</v>
      </c>
      <c r="D204" t="s">
        <v>33</v>
      </c>
      <c r="E204">
        <f>150390+645182</f>
        <v>795572</v>
      </c>
      <c r="F204">
        <v>645182</v>
      </c>
    </row>
    <row r="205" spans="1:6" x14ac:dyDescent="0.25">
      <c r="A205" t="str">
        <f t="shared" si="4"/>
        <v>20064. Suministro de electricidad, gas y agua</v>
      </c>
      <c r="B205" s="8">
        <v>2006</v>
      </c>
      <c r="C205" t="s">
        <v>6</v>
      </c>
      <c r="D205" t="s">
        <v>57</v>
      </c>
      <c r="E205">
        <f>1079+36754</f>
        <v>37833</v>
      </c>
      <c r="F205">
        <v>36754</v>
      </c>
    </row>
    <row r="206" spans="1:6" x14ac:dyDescent="0.25">
      <c r="A206" t="str">
        <f t="shared" si="4"/>
        <v>20065. Construcción</v>
      </c>
      <c r="B206" s="8">
        <v>2006</v>
      </c>
      <c r="C206" t="s">
        <v>7</v>
      </c>
      <c r="D206" t="s">
        <v>58</v>
      </c>
      <c r="E206">
        <f>89455+415165</f>
        <v>504620</v>
      </c>
      <c r="F206">
        <v>415165</v>
      </c>
    </row>
    <row r="207" spans="1:6" x14ac:dyDescent="0.25">
      <c r="A207" t="str">
        <f t="shared" ref="A207:A243" si="5">_xlfn.CONCAT(B207,D207)</f>
        <v>20066. Comercio, hoteles y restaurantes</v>
      </c>
      <c r="B207" s="8">
        <v>2006</v>
      </c>
      <c r="C207" t="s">
        <v>8</v>
      </c>
      <c r="D207" t="s">
        <v>59</v>
      </c>
      <c r="E207">
        <f>422611+715596</f>
        <v>1138207</v>
      </c>
      <c r="F207">
        <v>715596</v>
      </c>
    </row>
    <row r="208" spans="1:6" x14ac:dyDescent="0.25">
      <c r="A208" t="str">
        <f t="shared" si="5"/>
        <v>20067. Transporte y comunicaciones</v>
      </c>
      <c r="B208" s="8">
        <v>2006</v>
      </c>
      <c r="C208" t="s">
        <v>9</v>
      </c>
      <c r="D208" t="s">
        <v>9</v>
      </c>
      <c r="E208">
        <f>141159+344198</f>
        <v>485357</v>
      </c>
      <c r="F208">
        <v>344198</v>
      </c>
    </row>
    <row r="209" spans="1:6" x14ac:dyDescent="0.25">
      <c r="A209" t="str">
        <f t="shared" si="5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f>79102+442475</f>
        <v>521577</v>
      </c>
      <c r="F209">
        <v>442475</v>
      </c>
    </row>
    <row r="210" spans="1:6" x14ac:dyDescent="0.25">
      <c r="A210" t="str">
        <f t="shared" si="5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f>358941+502326+57396+227899</f>
        <v>1146562</v>
      </c>
      <c r="F210">
        <f>502326+57396+227899</f>
        <v>787621</v>
      </c>
    </row>
    <row r="211" spans="1:6" x14ac:dyDescent="0.25">
      <c r="A211" t="str">
        <f t="shared" si="5"/>
        <v>2006Total</v>
      </c>
      <c r="B211" s="8">
        <v>2006</v>
      </c>
      <c r="C211" t="s">
        <v>12</v>
      </c>
      <c r="D211" t="s">
        <v>12</v>
      </c>
      <c r="E211">
        <f>SUM(E202:E210)</f>
        <v>5477846</v>
      </c>
      <c r="F211">
        <f>SUM(F202:F210)</f>
        <v>3933474</v>
      </c>
    </row>
    <row r="212" spans="1:6" x14ac:dyDescent="0.25">
      <c r="A212" t="str">
        <f t="shared" si="5"/>
        <v>20071. Agricultura, ganadería, silvicultura y pesca</v>
      </c>
      <c r="B212" s="8">
        <v>2007</v>
      </c>
      <c r="C212" t="s">
        <v>3</v>
      </c>
      <c r="D212" t="s">
        <v>31</v>
      </c>
      <c r="E212" s="1">
        <f>270864+489779</f>
        <v>760643</v>
      </c>
    </row>
    <row r="213" spans="1:6" x14ac:dyDescent="0.25">
      <c r="A213" t="str">
        <f t="shared" si="5"/>
        <v>20072. Minería</v>
      </c>
      <c r="B213" s="8">
        <v>2007</v>
      </c>
      <c r="C213" t="s">
        <v>4</v>
      </c>
      <c r="D213" t="s">
        <v>4</v>
      </c>
      <c r="E213" s="1">
        <f>6461+74306</f>
        <v>80767</v>
      </c>
    </row>
    <row r="214" spans="1:6" x14ac:dyDescent="0.25">
      <c r="A214" t="str">
        <f t="shared" si="5"/>
        <v>20073. Industrias manufactureras</v>
      </c>
      <c r="B214" s="8">
        <v>2007</v>
      </c>
      <c r="C214" t="s">
        <v>5</v>
      </c>
      <c r="D214" t="s">
        <v>33</v>
      </c>
      <c r="E214" s="1">
        <f>148359+659071</f>
        <v>807430</v>
      </c>
    </row>
    <row r="215" spans="1:6" x14ac:dyDescent="0.25">
      <c r="A215" t="str">
        <f t="shared" si="5"/>
        <v>20074. Suministro de electricidad, gas y agua</v>
      </c>
      <c r="B215" s="8">
        <v>2007</v>
      </c>
      <c r="C215" t="s">
        <v>6</v>
      </c>
      <c r="D215" t="s">
        <v>57</v>
      </c>
      <c r="E215">
        <f>274+38434</f>
        <v>38708</v>
      </c>
    </row>
    <row r="216" spans="1:6" x14ac:dyDescent="0.25">
      <c r="A216" t="str">
        <f t="shared" si="5"/>
        <v>20075. Construcción</v>
      </c>
      <c r="B216" s="8">
        <v>2007</v>
      </c>
      <c r="C216" t="s">
        <v>7</v>
      </c>
      <c r="D216" t="s">
        <v>58</v>
      </c>
      <c r="E216">
        <f>87806+430106</f>
        <v>517912</v>
      </c>
    </row>
    <row r="217" spans="1:6" x14ac:dyDescent="0.25">
      <c r="A217" t="str">
        <f t="shared" si="5"/>
        <v>20076. Comercio, hoteles y restaurantes</v>
      </c>
      <c r="B217" s="8">
        <v>2007</v>
      </c>
      <c r="C217" t="s">
        <v>8</v>
      </c>
      <c r="D217" t="s">
        <v>59</v>
      </c>
      <c r="E217">
        <f>425334+752192</f>
        <v>1177526</v>
      </c>
    </row>
    <row r="218" spans="1:6" x14ac:dyDescent="0.25">
      <c r="A218" t="str">
        <f t="shared" si="5"/>
        <v>20077. Transporte y comunicaciones</v>
      </c>
      <c r="B218" s="8">
        <v>2007</v>
      </c>
      <c r="C218" t="s">
        <v>9</v>
      </c>
      <c r="D218" t="s">
        <v>9</v>
      </c>
      <c r="E218">
        <f>140783+368980</f>
        <v>509763</v>
      </c>
    </row>
    <row r="219" spans="1:6" x14ac:dyDescent="0.25">
      <c r="A219" t="str">
        <f t="shared" si="5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f>74973+496830</f>
        <v>571803</v>
      </c>
    </row>
    <row r="220" spans="1:6" x14ac:dyDescent="0.25">
      <c r="A220" t="str">
        <f t="shared" si="5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f>367918+514545+58974+216275</f>
        <v>1157712</v>
      </c>
    </row>
    <row r="221" spans="1:6" x14ac:dyDescent="0.25">
      <c r="A221" t="str">
        <f t="shared" si="5"/>
        <v>2007Total</v>
      </c>
      <c r="B221" s="8">
        <v>2007</v>
      </c>
      <c r="C221" t="s">
        <v>12</v>
      </c>
      <c r="D221" t="s">
        <v>12</v>
      </c>
      <c r="E221" s="1">
        <f>SUM(E212:E220)</f>
        <v>5622264</v>
      </c>
      <c r="F221" s="1"/>
    </row>
    <row r="222" spans="1:6" x14ac:dyDescent="0.25">
      <c r="A222" t="str">
        <f t="shared" si="5"/>
        <v>20081. Agricultura, ganadería, silvicultura y pesca</v>
      </c>
      <c r="B222" s="8">
        <v>2008</v>
      </c>
      <c r="C222" t="s">
        <v>3</v>
      </c>
      <c r="D222" t="s">
        <v>31</v>
      </c>
      <c r="E222" s="1">
        <f>258270+482538</f>
        <v>740808</v>
      </c>
    </row>
    <row r="223" spans="1:6" x14ac:dyDescent="0.25">
      <c r="A223" t="str">
        <f t="shared" si="5"/>
        <v>20082. Minería</v>
      </c>
      <c r="B223" s="8">
        <v>2008</v>
      </c>
      <c r="C223" t="s">
        <v>4</v>
      </c>
      <c r="D223" t="s">
        <v>4</v>
      </c>
      <c r="E223" s="1">
        <f>5595+82375</f>
        <v>87970</v>
      </c>
    </row>
    <row r="224" spans="1:6" x14ac:dyDescent="0.25">
      <c r="A224" t="str">
        <f t="shared" si="5"/>
        <v>20083. Industrias manufactureras</v>
      </c>
      <c r="B224" s="8">
        <v>2008</v>
      </c>
      <c r="C224" t="s">
        <v>5</v>
      </c>
      <c r="D224" t="s">
        <v>33</v>
      </c>
      <c r="E224" s="1">
        <f>162174+658243</f>
        <v>820417</v>
      </c>
    </row>
    <row r="225" spans="1:6" x14ac:dyDescent="0.25">
      <c r="A225" t="str">
        <f t="shared" si="5"/>
        <v>20084. Suministro de electricidad, gas y agua</v>
      </c>
      <c r="B225" s="8">
        <v>2008</v>
      </c>
      <c r="C225" t="s">
        <v>6</v>
      </c>
      <c r="D225" t="s">
        <v>57</v>
      </c>
      <c r="E225">
        <f>205+36606</f>
        <v>36811</v>
      </c>
    </row>
    <row r="226" spans="1:6" x14ac:dyDescent="0.25">
      <c r="A226" t="str">
        <f t="shared" si="5"/>
        <v>20085. Construcción</v>
      </c>
      <c r="B226" s="8">
        <v>2008</v>
      </c>
      <c r="C226" t="s">
        <v>7</v>
      </c>
      <c r="D226" t="s">
        <v>58</v>
      </c>
      <c r="E226">
        <f>102833+457815</f>
        <v>560648</v>
      </c>
    </row>
    <row r="227" spans="1:6" x14ac:dyDescent="0.25">
      <c r="A227" t="str">
        <f t="shared" si="5"/>
        <v>20086. Comercio, hoteles y restaurantes</v>
      </c>
      <c r="B227" s="8">
        <v>2008</v>
      </c>
      <c r="C227" t="s">
        <v>8</v>
      </c>
      <c r="D227" t="s">
        <v>59</v>
      </c>
      <c r="E227">
        <f>417773+791451</f>
        <v>1209224</v>
      </c>
    </row>
    <row r="228" spans="1:6" x14ac:dyDescent="0.25">
      <c r="A228" t="str">
        <f t="shared" si="5"/>
        <v>20087. Transporte y comunicaciones</v>
      </c>
      <c r="B228" s="8">
        <v>2008</v>
      </c>
      <c r="C228" t="s">
        <v>9</v>
      </c>
      <c r="D228" t="s">
        <v>9</v>
      </c>
      <c r="E228">
        <f>139169+392623</f>
        <v>531792</v>
      </c>
    </row>
    <row r="229" spans="1:6" x14ac:dyDescent="0.25">
      <c r="A229" t="str">
        <f t="shared" si="5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f>83991+503523</f>
        <v>587514</v>
      </c>
    </row>
    <row r="230" spans="1:6" x14ac:dyDescent="0.25">
      <c r="A230" t="str">
        <f t="shared" si="5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f>361753+574153+57963+213728</f>
        <v>1207597</v>
      </c>
    </row>
    <row r="231" spans="1:6" x14ac:dyDescent="0.25">
      <c r="A231" t="str">
        <f t="shared" si="5"/>
        <v>2008Total</v>
      </c>
      <c r="B231" s="8">
        <v>2008</v>
      </c>
      <c r="C231" t="s">
        <v>12</v>
      </c>
      <c r="D231" t="s">
        <v>12</v>
      </c>
      <c r="E231" s="1">
        <f>SUM(E222:E230)</f>
        <v>5782781</v>
      </c>
      <c r="F231" s="1"/>
    </row>
    <row r="232" spans="1:6" x14ac:dyDescent="0.25">
      <c r="A232" t="str">
        <f t="shared" si="5"/>
        <v>20091. Agricultura, ganadería, silvicultura y pesca</v>
      </c>
      <c r="B232" s="8">
        <v>2009</v>
      </c>
      <c r="C232" t="s">
        <v>3</v>
      </c>
      <c r="D232" t="s">
        <v>31</v>
      </c>
      <c r="E232" s="1">
        <f>257241+463264</f>
        <v>720505</v>
      </c>
    </row>
    <row r="233" spans="1:6" x14ac:dyDescent="0.25">
      <c r="A233" t="str">
        <f t="shared" si="5"/>
        <v>20092. Minería</v>
      </c>
      <c r="B233" s="8">
        <v>2009</v>
      </c>
      <c r="C233" t="s">
        <v>4</v>
      </c>
      <c r="D233" t="s">
        <v>4</v>
      </c>
      <c r="E233" s="1">
        <f>6658+85794</f>
        <v>92452</v>
      </c>
    </row>
    <row r="234" spans="1:6" x14ac:dyDescent="0.25">
      <c r="A234" t="str">
        <f t="shared" si="5"/>
        <v>20093. Industrias manufactureras</v>
      </c>
      <c r="B234" s="8">
        <v>2009</v>
      </c>
      <c r="C234" t="s">
        <v>5</v>
      </c>
      <c r="D234" t="s">
        <v>33</v>
      </c>
      <c r="E234" s="1">
        <f>179701+621998</f>
        <v>801699</v>
      </c>
    </row>
    <row r="235" spans="1:6" x14ac:dyDescent="0.25">
      <c r="A235" t="str">
        <f t="shared" si="5"/>
        <v>20094. Suministro de electricidad, gas y agua</v>
      </c>
      <c r="B235" s="8">
        <v>2009</v>
      </c>
      <c r="C235" t="s">
        <v>6</v>
      </c>
      <c r="D235" t="s">
        <v>57</v>
      </c>
      <c r="E235">
        <f>129+31285</f>
        <v>31414</v>
      </c>
    </row>
    <row r="236" spans="1:6" x14ac:dyDescent="0.25">
      <c r="A236" t="str">
        <f t="shared" si="5"/>
        <v>20095. Construcción</v>
      </c>
      <c r="B236" s="8">
        <v>2009</v>
      </c>
      <c r="C236" t="s">
        <v>7</v>
      </c>
      <c r="D236" t="s">
        <v>58</v>
      </c>
      <c r="E236">
        <f>133507+401253</f>
        <v>534760</v>
      </c>
    </row>
    <row r="237" spans="1:6" x14ac:dyDescent="0.25">
      <c r="A237" t="str">
        <f t="shared" si="5"/>
        <v>20096. Comercio, hoteles y restaurantes</v>
      </c>
      <c r="B237" s="8">
        <v>2009</v>
      </c>
      <c r="C237" t="s">
        <v>8</v>
      </c>
      <c r="D237" t="s">
        <v>59</v>
      </c>
      <c r="E237">
        <f>449449+792959</f>
        <v>1242408</v>
      </c>
    </row>
    <row r="238" spans="1:6" x14ac:dyDescent="0.25">
      <c r="A238" t="str">
        <f t="shared" si="5"/>
        <v>20097. Transporte y comunicaciones</v>
      </c>
      <c r="B238" s="8">
        <v>2009</v>
      </c>
      <c r="C238" t="s">
        <v>9</v>
      </c>
      <c r="D238" t="s">
        <v>9</v>
      </c>
      <c r="E238">
        <f>141292+371383</f>
        <v>512675</v>
      </c>
    </row>
    <row r="239" spans="1:6" x14ac:dyDescent="0.25">
      <c r="A239" t="str">
        <f t="shared" si="5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f>94697+504477</f>
        <v>599174</v>
      </c>
    </row>
    <row r="240" spans="1:6" x14ac:dyDescent="0.25">
      <c r="A240" t="str">
        <f t="shared" si="5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f>352621+583871+49874+225699</f>
        <v>1212065</v>
      </c>
    </row>
    <row r="241" spans="1:6" x14ac:dyDescent="0.25">
      <c r="A241" t="str">
        <f t="shared" si="5"/>
        <v>2009Total</v>
      </c>
      <c r="B241" s="8">
        <v>2009</v>
      </c>
      <c r="C241" t="s">
        <v>12</v>
      </c>
      <c r="D241" t="s">
        <v>12</v>
      </c>
      <c r="E241" s="1">
        <f>1615296+3856284+49784+225699</f>
        <v>5747063</v>
      </c>
      <c r="F241" s="1"/>
    </row>
    <row r="242" spans="1:6" x14ac:dyDescent="0.25">
      <c r="A242" t="str">
        <f t="shared" si="5"/>
        <v>20101. Agricultura, ganadería, silvicultura y pesca</v>
      </c>
      <c r="B242" s="8">
        <v>2010</v>
      </c>
      <c r="C242" t="s">
        <v>13</v>
      </c>
      <c r="D242" t="s">
        <v>31</v>
      </c>
      <c r="E242" s="1">
        <f>510392+179494</f>
        <v>689886</v>
      </c>
      <c r="F242">
        <f>510392</f>
        <v>510392</v>
      </c>
    </row>
    <row r="243" spans="1:6" x14ac:dyDescent="0.25">
      <c r="A243" t="str">
        <f t="shared" si="5"/>
        <v>20101. Agricultura, ganadería, silvicultura y pesca</v>
      </c>
      <c r="B243" s="8">
        <v>2010</v>
      </c>
      <c r="C243" t="s">
        <v>14</v>
      </c>
      <c r="D243" t="s">
        <v>31</v>
      </c>
      <c r="E243" s="1">
        <f>14180+25097</f>
        <v>39277</v>
      </c>
      <c r="F243">
        <f>25097</f>
        <v>25097</v>
      </c>
    </row>
    <row r="244" spans="1:6" x14ac:dyDescent="0.25">
      <c r="A244" t="str">
        <f t="shared" ref="A244:A307" si="6">_xlfn.CONCAT(B244,D244)</f>
        <v>20102. Minería</v>
      </c>
      <c r="B244" s="8">
        <v>2010</v>
      </c>
      <c r="C244" t="s">
        <v>15</v>
      </c>
      <c r="D244" t="s">
        <v>4</v>
      </c>
      <c r="E244" s="1">
        <f>5376+197865</f>
        <v>203241</v>
      </c>
      <c r="F244">
        <f>197865</f>
        <v>197865</v>
      </c>
    </row>
    <row r="245" spans="1:6" x14ac:dyDescent="0.25">
      <c r="A245" t="str">
        <f t="shared" si="6"/>
        <v>20103. Industrias manufactureras</v>
      </c>
      <c r="B245" s="8">
        <v>2010</v>
      </c>
      <c r="C245" t="s">
        <v>16</v>
      </c>
      <c r="D245" t="s">
        <v>33</v>
      </c>
      <c r="E245">
        <f>162466+648007</f>
        <v>810473</v>
      </c>
      <c r="F245">
        <f>648007</f>
        <v>648007</v>
      </c>
    </row>
    <row r="246" spans="1:6" x14ac:dyDescent="0.25">
      <c r="A246" t="str">
        <f t="shared" si="6"/>
        <v>20104. Suministro de electricidad, gas y agua</v>
      </c>
      <c r="B246" s="8">
        <v>2010</v>
      </c>
      <c r="C246" t="s">
        <v>18</v>
      </c>
      <c r="D246" t="s">
        <v>57</v>
      </c>
      <c r="E246">
        <f>64548+157</f>
        <v>64705</v>
      </c>
      <c r="F246">
        <f>64548</f>
        <v>64548</v>
      </c>
    </row>
    <row r="247" spans="1:6" x14ac:dyDescent="0.25">
      <c r="A247" t="str">
        <f t="shared" si="6"/>
        <v>20105. Construcción</v>
      </c>
      <c r="B247" s="8">
        <v>2010</v>
      </c>
      <c r="C247" t="s">
        <v>17</v>
      </c>
      <c r="D247" t="s">
        <v>58</v>
      </c>
      <c r="E247">
        <f>147156+411579</f>
        <v>558735</v>
      </c>
      <c r="F247">
        <f>411579</f>
        <v>411579</v>
      </c>
    </row>
    <row r="248" spans="1:6" x14ac:dyDescent="0.25">
      <c r="A248" t="str">
        <f t="shared" si="6"/>
        <v>20106. Comercio, hoteles y restaurantes</v>
      </c>
      <c r="B248" s="8">
        <v>2010</v>
      </c>
      <c r="C248" t="s">
        <v>19</v>
      </c>
      <c r="D248" t="s">
        <v>59</v>
      </c>
      <c r="E248">
        <f>499538+929453</f>
        <v>1428991</v>
      </c>
      <c r="F248">
        <f>929453</f>
        <v>929453</v>
      </c>
    </row>
    <row r="249" spans="1:6" x14ac:dyDescent="0.25">
      <c r="A249" t="str">
        <f t="shared" si="6"/>
        <v>20106. Comercio, hoteles y restaurantes</v>
      </c>
      <c r="B249" s="8">
        <v>2010</v>
      </c>
      <c r="C249" t="s">
        <v>20</v>
      </c>
      <c r="D249" t="s">
        <v>59</v>
      </c>
      <c r="E249">
        <f>26240+205497</f>
        <v>231737</v>
      </c>
      <c r="F249">
        <f>205497</f>
        <v>205497</v>
      </c>
    </row>
    <row r="250" spans="1:6" x14ac:dyDescent="0.25">
      <c r="A250" t="str">
        <f t="shared" si="6"/>
        <v>20107. Transporte y comunicaciones</v>
      </c>
      <c r="B250" s="8">
        <v>2010</v>
      </c>
      <c r="C250" t="s">
        <v>21</v>
      </c>
      <c r="D250" t="s">
        <v>9</v>
      </c>
      <c r="E250">
        <f>128892+386001</f>
        <v>514893</v>
      </c>
      <c r="F250">
        <f>386001</f>
        <v>386001</v>
      </c>
    </row>
    <row r="251" spans="1:6" x14ac:dyDescent="0.25">
      <c r="A251" t="str">
        <f t="shared" si="6"/>
        <v>20108. Servicios financieros, inmobiliarios y empresariales</v>
      </c>
      <c r="B251" s="8">
        <v>2010</v>
      </c>
      <c r="C251" t="s">
        <v>22</v>
      </c>
      <c r="D251" t="s">
        <v>62</v>
      </c>
      <c r="E251">
        <f>2535+120119</f>
        <v>122654</v>
      </c>
      <c r="F251">
        <f>120119</f>
        <v>120119</v>
      </c>
    </row>
    <row r="252" spans="1:6" x14ac:dyDescent="0.25">
      <c r="A252" t="str">
        <f t="shared" si="6"/>
        <v>20108. Servicios financieros, inmobiliarios y empresariales</v>
      </c>
      <c r="B252" s="8">
        <v>2010</v>
      </c>
      <c r="C252" t="s">
        <v>23</v>
      </c>
      <c r="D252" t="s">
        <v>62</v>
      </c>
      <c r="E252">
        <f>101838+332252</f>
        <v>434090</v>
      </c>
      <c r="F252">
        <f>333252</f>
        <v>333252</v>
      </c>
    </row>
    <row r="253" spans="1:6" x14ac:dyDescent="0.25">
      <c r="A253" t="str">
        <f t="shared" si="6"/>
        <v>20109. Servicios sociales, domésticos, profesionales y otros</v>
      </c>
      <c r="B253" s="8">
        <v>2010</v>
      </c>
      <c r="C253" t="s">
        <v>24</v>
      </c>
      <c r="D253" t="s">
        <v>67</v>
      </c>
      <c r="E253">
        <f>425+68404</f>
        <v>68829</v>
      </c>
      <c r="F253">
        <f>68604</f>
        <v>68604</v>
      </c>
    </row>
    <row r="254" spans="1:6" x14ac:dyDescent="0.25">
      <c r="A254" t="str">
        <f t="shared" si="6"/>
        <v>20109. Servicios sociales, domésticos, profesionales y otros</v>
      </c>
      <c r="B254" s="8">
        <v>2010</v>
      </c>
      <c r="C254" t="s">
        <v>25</v>
      </c>
      <c r="D254" t="s">
        <v>67</v>
      </c>
      <c r="E254">
        <f>16204+305338</f>
        <v>321542</v>
      </c>
      <c r="F254">
        <f>305338</f>
        <v>305338</v>
      </c>
    </row>
    <row r="255" spans="1:6" x14ac:dyDescent="0.25">
      <c r="A255" t="str">
        <f t="shared" si="6"/>
        <v>20109. Servicios sociales, domésticos, profesionales y otros</v>
      </c>
      <c r="B255" s="8">
        <v>2010</v>
      </c>
      <c r="C255" t="s">
        <v>26</v>
      </c>
      <c r="D255" t="s">
        <v>67</v>
      </c>
      <c r="E255">
        <f>11799+147943</f>
        <v>159742</v>
      </c>
      <c r="F255">
        <f>147943</f>
        <v>147943</v>
      </c>
    </row>
    <row r="256" spans="1:6" x14ac:dyDescent="0.25">
      <c r="A256" t="str">
        <f t="shared" si="6"/>
        <v>20109. Servicios sociales, domésticos, profesionales y otros</v>
      </c>
      <c r="B256" s="8">
        <v>2010</v>
      </c>
      <c r="C256" t="s">
        <v>27</v>
      </c>
      <c r="D256" t="s">
        <v>67</v>
      </c>
      <c r="E256">
        <f>99685+124684</f>
        <v>224369</v>
      </c>
      <c r="F256">
        <f>124684</f>
        <v>124684</v>
      </c>
    </row>
    <row r="257" spans="1:1021 1025:2045 2049:3069 3073:4093 4097:5117 5121:6141 6145:7165 7169:8189 8193:9213 9217:10237 10241:11261 11265:12285 12289:13309 13313:14333 14337:15357 15361:16381" x14ac:dyDescent="0.25">
      <c r="A257" t="str">
        <f t="shared" si="6"/>
        <v>20109. Servicios sociales, domésticos, profesionales y otros</v>
      </c>
      <c r="B257" s="8">
        <v>2010</v>
      </c>
      <c r="C257" t="s">
        <v>28</v>
      </c>
      <c r="D257" t="s">
        <v>67</v>
      </c>
      <c r="E257">
        <f>90338+42806+273504+68693</f>
        <v>475341</v>
      </c>
      <c r="F257">
        <f>42806+273504+68693</f>
        <v>385003</v>
      </c>
    </row>
    <row r="258" spans="1:1021 1025:2045 2049:3069 3073:4093 4097:5117 5121:6141 6145:7165 7169:8189 8193:9213 9217:10237 10241:11261 11265:12285 12289:13309 13313:14333 14337:15357 15361:16381" x14ac:dyDescent="0.25">
      <c r="A258" t="str">
        <f t="shared" si="6"/>
        <v>20109. Servicios sociales, domésticos, profesionales y otros</v>
      </c>
      <c r="B258" s="8">
        <v>2010</v>
      </c>
      <c r="C258" t="s">
        <v>29</v>
      </c>
      <c r="D258" t="s">
        <v>67</v>
      </c>
      <c r="E258">
        <f>2957</f>
        <v>2957</v>
      </c>
      <c r="F258">
        <f>2957</f>
        <v>2957</v>
      </c>
    </row>
    <row r="259" spans="1:1021 1025:2045 2049:3069 3073:4093 4097:5117 5121:6141 6145:7165 7169:8189 8193:9213 9217:10237 10241:11261 11265:12285 12289:13309 13313:14333 14337:15357 15361:16381" x14ac:dyDescent="0.25">
      <c r="A259" t="str">
        <f t="shared" si="6"/>
        <v>20109. Servicios sociales, domésticos, profesionales y otros</v>
      </c>
      <c r="B259" s="8">
        <v>2010</v>
      </c>
      <c r="C259" t="s">
        <v>30</v>
      </c>
      <c r="D259" t="s">
        <v>67</v>
      </c>
      <c r="E259">
        <v>0</v>
      </c>
      <c r="F259">
        <v>0</v>
      </c>
    </row>
    <row r="260" spans="1:1021 1025:2045 2049:3069 3073:4093 4097:5117 5121:6141 6145:7165 7169:8189 8193:9213 9217:10237 10241:11261 11265:12285 12289:13309 13313:14333 14337:15357 15361:16381" x14ac:dyDescent="0.25">
      <c r="A260" t="str">
        <f t="shared" si="6"/>
        <v>2010Total</v>
      </c>
      <c r="B260" s="8">
        <v>2010</v>
      </c>
      <c r="C260" t="s">
        <v>12</v>
      </c>
      <c r="D260" t="s">
        <v>12</v>
      </c>
      <c r="E260" s="1">
        <f>SUM(E242:E258)</f>
        <v>6351462</v>
      </c>
      <c r="F260" s="1">
        <f>SUM(F242:F258)</f>
        <v>4866339</v>
      </c>
    </row>
    <row r="261" spans="1:1021 1025:2045 2049:3069 3073:4093 4097:5117 5121:6141 6145:7165 7169:8189 8193:9213 9217:10237 10241:11261 11265:12285 12289:13309 13313:14333 14337:15357 15361:16381" x14ac:dyDescent="0.25">
      <c r="A261" t="str">
        <f t="shared" si="6"/>
        <v>20111. Agricultura, ganadería, silvicultura y pesca</v>
      </c>
      <c r="B261" s="8">
        <v>2011</v>
      </c>
      <c r="C261" t="s">
        <v>13</v>
      </c>
      <c r="D261" t="s">
        <v>31</v>
      </c>
      <c r="E261" s="1">
        <f>160531+499278</f>
        <v>659809</v>
      </c>
      <c r="I261" s="1"/>
      <c r="M261" s="1"/>
      <c r="Q261" s="1"/>
      <c r="U261" s="1"/>
      <c r="Y261" s="1"/>
      <c r="AC261" s="1"/>
      <c r="AG261" s="1"/>
      <c r="AK261" s="1"/>
      <c r="AO261" s="1"/>
      <c r="AS261" s="1"/>
      <c r="AW261" s="1"/>
      <c r="BA261" s="1"/>
      <c r="BE261" s="1"/>
      <c r="BI261" s="1"/>
      <c r="BM261" s="1"/>
      <c r="BQ261" s="1"/>
      <c r="BU261" s="1"/>
      <c r="BY261" s="1"/>
      <c r="CC261" s="1"/>
      <c r="CG261" s="1"/>
      <c r="CK261" s="1"/>
      <c r="CO261" s="1"/>
      <c r="CS261" s="1"/>
      <c r="CW261" s="1"/>
      <c r="DA261" s="1"/>
      <c r="DE261" s="1"/>
      <c r="DI261" s="1"/>
      <c r="DM261" s="1"/>
      <c r="DQ261" s="1"/>
      <c r="DU261" s="1"/>
      <c r="DY261" s="1"/>
      <c r="EC261" s="1"/>
      <c r="EG261" s="1"/>
      <c r="EK261" s="1"/>
      <c r="EO261" s="1"/>
      <c r="ES261" s="1"/>
      <c r="EW261" s="1"/>
      <c r="FA261" s="1"/>
      <c r="FE261" s="1"/>
      <c r="FI261" s="1"/>
      <c r="FM261" s="1"/>
      <c r="FQ261" s="1"/>
      <c r="FU261" s="1"/>
      <c r="FY261" s="1"/>
      <c r="GC261" s="1"/>
      <c r="GG261" s="1"/>
      <c r="GK261" s="1"/>
      <c r="GO261" s="1"/>
      <c r="GS261" s="1"/>
      <c r="GW261" s="1"/>
      <c r="HA261" s="1"/>
      <c r="HE261" s="1"/>
      <c r="HI261" s="1"/>
      <c r="HM261" s="1"/>
      <c r="HQ261" s="1"/>
      <c r="HU261" s="1"/>
      <c r="HY261" s="1"/>
      <c r="IC261" s="1"/>
      <c r="IG261" s="1"/>
      <c r="IK261" s="1"/>
      <c r="IO261" s="1"/>
      <c r="IS261" s="1"/>
      <c r="IW261" s="1"/>
      <c r="JA261" s="1"/>
      <c r="JE261" s="1"/>
      <c r="JI261" s="1"/>
      <c r="JM261" s="1"/>
      <c r="JQ261" s="1"/>
      <c r="JU261" s="1"/>
      <c r="JY261" s="1"/>
      <c r="KC261" s="1"/>
      <c r="KG261" s="1"/>
      <c r="KK261" s="1"/>
      <c r="KO261" s="1"/>
      <c r="KS261" s="1"/>
      <c r="KW261" s="1"/>
      <c r="LA261" s="1"/>
      <c r="LE261" s="1"/>
      <c r="LI261" s="1"/>
      <c r="LM261" s="1"/>
      <c r="LQ261" s="1"/>
      <c r="LU261" s="1"/>
      <c r="LY261" s="1"/>
      <c r="MC261" s="1"/>
      <c r="MG261" s="1"/>
      <c r="MK261" s="1"/>
      <c r="MO261" s="1"/>
      <c r="MS261" s="1"/>
      <c r="MW261" s="1"/>
      <c r="NA261" s="1"/>
      <c r="NE261" s="1"/>
      <c r="NI261" s="1"/>
      <c r="NM261" s="1"/>
      <c r="NQ261" s="1"/>
      <c r="NU261" s="1"/>
      <c r="NY261" s="1"/>
      <c r="OC261" s="1"/>
      <c r="OG261" s="1"/>
      <c r="OK261" s="1"/>
      <c r="OO261" s="1"/>
      <c r="OS261" s="1"/>
      <c r="OW261" s="1"/>
      <c r="PA261" s="1"/>
      <c r="PE261" s="1"/>
      <c r="PI261" s="1"/>
      <c r="PM261" s="1"/>
      <c r="PQ261" s="1"/>
      <c r="PU261" s="1"/>
      <c r="PY261" s="1"/>
      <c r="QC261" s="1"/>
      <c r="QG261" s="1"/>
      <c r="QK261" s="1"/>
      <c r="QO261" s="1"/>
      <c r="QS261" s="1"/>
      <c r="QW261" s="1"/>
      <c r="RA261" s="1"/>
      <c r="RE261" s="1"/>
      <c r="RI261" s="1"/>
      <c r="RM261" s="1"/>
      <c r="RQ261" s="1"/>
      <c r="RU261" s="1"/>
      <c r="RY261" s="1"/>
      <c r="SC261" s="1"/>
      <c r="SG261" s="1"/>
      <c r="SK261" s="1"/>
      <c r="SO261" s="1"/>
      <c r="SS261" s="1"/>
      <c r="SW261" s="1"/>
      <c r="TA261" s="1"/>
      <c r="TE261" s="1"/>
      <c r="TI261" s="1"/>
      <c r="TM261" s="1"/>
      <c r="TQ261" s="1"/>
      <c r="TU261" s="1"/>
      <c r="TY261" s="1"/>
      <c r="UC261" s="1"/>
      <c r="UG261" s="1"/>
      <c r="UK261" s="1"/>
      <c r="UO261" s="1"/>
      <c r="US261" s="1"/>
      <c r="UW261" s="1"/>
      <c r="VA261" s="1"/>
      <c r="VE261" s="1"/>
      <c r="VI261" s="1"/>
      <c r="VM261" s="1"/>
      <c r="VQ261" s="1"/>
      <c r="VU261" s="1"/>
      <c r="VY261" s="1"/>
      <c r="WC261" s="1"/>
      <c r="WG261" s="1"/>
      <c r="WK261" s="1"/>
      <c r="WO261" s="1"/>
      <c r="WS261" s="1"/>
      <c r="WW261" s="1"/>
      <c r="XA261" s="1"/>
      <c r="XE261" s="1"/>
      <c r="XI261" s="1"/>
      <c r="XM261" s="1"/>
      <c r="XQ261" s="1"/>
      <c r="XU261" s="1"/>
      <c r="XY261" s="1"/>
      <c r="YC261" s="1"/>
      <c r="YG261" s="1"/>
      <c r="YK261" s="1"/>
      <c r="YO261" s="1"/>
      <c r="YS261" s="1"/>
      <c r="YW261" s="1"/>
      <c r="ZA261" s="1"/>
      <c r="ZE261" s="1"/>
      <c r="ZI261" s="1"/>
      <c r="ZM261" s="1"/>
      <c r="ZQ261" s="1"/>
      <c r="ZU261" s="1"/>
      <c r="ZY261" s="1"/>
      <c r="AAC261" s="1"/>
      <c r="AAG261" s="1"/>
      <c r="AAK261" s="1"/>
      <c r="AAO261" s="1"/>
      <c r="AAS261" s="1"/>
      <c r="AAW261" s="1"/>
      <c r="ABA261" s="1"/>
      <c r="ABE261" s="1"/>
      <c r="ABI261" s="1"/>
      <c r="ABM261" s="1"/>
      <c r="ABQ261" s="1"/>
      <c r="ABU261" s="1"/>
      <c r="ABY261" s="1"/>
      <c r="ACC261" s="1"/>
      <c r="ACG261" s="1"/>
      <c r="ACK261" s="1"/>
      <c r="ACO261" s="1"/>
      <c r="ACS261" s="1"/>
      <c r="ACW261" s="1"/>
      <c r="ADA261" s="1"/>
      <c r="ADE261" s="1"/>
      <c r="ADI261" s="1"/>
      <c r="ADM261" s="1"/>
      <c r="ADQ261" s="1"/>
      <c r="ADU261" s="1"/>
      <c r="ADY261" s="1"/>
      <c r="AEC261" s="1"/>
      <c r="AEG261" s="1"/>
      <c r="AEK261" s="1"/>
      <c r="AEO261" s="1"/>
      <c r="AES261" s="1"/>
      <c r="AEW261" s="1"/>
      <c r="AFA261" s="1"/>
      <c r="AFE261" s="1"/>
      <c r="AFI261" s="1"/>
      <c r="AFM261" s="1"/>
      <c r="AFQ261" s="1"/>
      <c r="AFU261" s="1"/>
      <c r="AFY261" s="1"/>
      <c r="AGC261" s="1"/>
      <c r="AGG261" s="1"/>
      <c r="AGK261" s="1"/>
      <c r="AGO261" s="1"/>
      <c r="AGS261" s="1"/>
      <c r="AGW261" s="1"/>
      <c r="AHA261" s="1"/>
      <c r="AHE261" s="1"/>
      <c r="AHI261" s="1"/>
      <c r="AHM261" s="1"/>
      <c r="AHQ261" s="1"/>
      <c r="AHU261" s="1"/>
      <c r="AHY261" s="1"/>
      <c r="AIC261" s="1"/>
      <c r="AIG261" s="1"/>
      <c r="AIK261" s="1"/>
      <c r="AIO261" s="1"/>
      <c r="AIS261" s="1"/>
      <c r="AIW261" s="1"/>
      <c r="AJA261" s="1"/>
      <c r="AJE261" s="1"/>
      <c r="AJI261" s="1"/>
      <c r="AJM261" s="1"/>
      <c r="AJQ261" s="1"/>
      <c r="AJU261" s="1"/>
      <c r="AJY261" s="1"/>
      <c r="AKC261" s="1"/>
      <c r="AKG261" s="1"/>
      <c r="AKK261" s="1"/>
      <c r="AKO261" s="1"/>
      <c r="AKS261" s="1"/>
      <c r="AKW261" s="1"/>
      <c r="ALA261" s="1"/>
      <c r="ALE261" s="1"/>
      <c r="ALI261" s="1"/>
      <c r="ALM261" s="1"/>
      <c r="ALQ261" s="1"/>
      <c r="ALU261" s="1"/>
      <c r="ALY261" s="1"/>
      <c r="AMC261" s="1"/>
      <c r="AMG261" s="1"/>
      <c r="AMK261" s="1"/>
      <c r="AMO261" s="1"/>
      <c r="AMS261" s="1"/>
      <c r="AMW261" s="1"/>
      <c r="ANA261" s="1"/>
      <c r="ANE261" s="1"/>
      <c r="ANI261" s="1"/>
      <c r="ANM261" s="1"/>
      <c r="ANQ261" s="1"/>
      <c r="ANU261" s="1"/>
      <c r="ANY261" s="1"/>
      <c r="AOC261" s="1"/>
      <c r="AOG261" s="1"/>
      <c r="AOK261" s="1"/>
      <c r="AOO261" s="1"/>
      <c r="AOS261" s="1"/>
      <c r="AOW261" s="1"/>
      <c r="APA261" s="1"/>
      <c r="APE261" s="1"/>
      <c r="API261" s="1"/>
      <c r="APM261" s="1"/>
      <c r="APQ261" s="1"/>
      <c r="APU261" s="1"/>
      <c r="APY261" s="1"/>
      <c r="AQC261" s="1"/>
      <c r="AQG261" s="1"/>
      <c r="AQK261" s="1"/>
      <c r="AQO261" s="1"/>
      <c r="AQS261" s="1"/>
      <c r="AQW261" s="1"/>
      <c r="ARA261" s="1"/>
      <c r="ARE261" s="1"/>
      <c r="ARI261" s="1"/>
      <c r="ARM261" s="1"/>
      <c r="ARQ261" s="1"/>
      <c r="ARU261" s="1"/>
      <c r="ARY261" s="1"/>
      <c r="ASC261" s="1"/>
      <c r="ASG261" s="1"/>
      <c r="ASK261" s="1"/>
      <c r="ASO261" s="1"/>
      <c r="ASS261" s="1"/>
      <c r="ASW261" s="1"/>
      <c r="ATA261" s="1"/>
      <c r="ATE261" s="1"/>
      <c r="ATI261" s="1"/>
      <c r="ATM261" s="1"/>
      <c r="ATQ261" s="1"/>
      <c r="ATU261" s="1"/>
      <c r="ATY261" s="1"/>
      <c r="AUC261" s="1"/>
      <c r="AUG261" s="1"/>
      <c r="AUK261" s="1"/>
      <c r="AUO261" s="1"/>
      <c r="AUS261" s="1"/>
      <c r="AUW261" s="1"/>
      <c r="AVA261" s="1"/>
      <c r="AVE261" s="1"/>
      <c r="AVI261" s="1"/>
      <c r="AVM261" s="1"/>
      <c r="AVQ261" s="1"/>
      <c r="AVU261" s="1"/>
      <c r="AVY261" s="1"/>
      <c r="AWC261" s="1"/>
      <c r="AWG261" s="1"/>
      <c r="AWK261" s="1"/>
      <c r="AWO261" s="1"/>
      <c r="AWS261" s="1"/>
      <c r="AWW261" s="1"/>
      <c r="AXA261" s="1"/>
      <c r="AXE261" s="1"/>
      <c r="AXI261" s="1"/>
      <c r="AXM261" s="1"/>
      <c r="AXQ261" s="1"/>
      <c r="AXU261" s="1"/>
      <c r="AXY261" s="1"/>
      <c r="AYC261" s="1"/>
      <c r="AYG261" s="1"/>
      <c r="AYK261" s="1"/>
      <c r="AYO261" s="1"/>
      <c r="AYS261" s="1"/>
      <c r="AYW261" s="1"/>
      <c r="AZA261" s="1"/>
      <c r="AZE261" s="1"/>
      <c r="AZI261" s="1"/>
      <c r="AZM261" s="1"/>
      <c r="AZQ261" s="1"/>
      <c r="AZU261" s="1"/>
      <c r="AZY261" s="1"/>
      <c r="BAC261" s="1"/>
      <c r="BAG261" s="1"/>
      <c r="BAK261" s="1"/>
      <c r="BAO261" s="1"/>
      <c r="BAS261" s="1"/>
      <c r="BAW261" s="1"/>
      <c r="BBA261" s="1"/>
      <c r="BBE261" s="1"/>
      <c r="BBI261" s="1"/>
      <c r="BBM261" s="1"/>
      <c r="BBQ261" s="1"/>
      <c r="BBU261" s="1"/>
      <c r="BBY261" s="1"/>
      <c r="BCC261" s="1"/>
      <c r="BCG261" s="1"/>
      <c r="BCK261" s="1"/>
      <c r="BCO261" s="1"/>
      <c r="BCS261" s="1"/>
      <c r="BCW261" s="1"/>
      <c r="BDA261" s="1"/>
      <c r="BDE261" s="1"/>
      <c r="BDI261" s="1"/>
      <c r="BDM261" s="1"/>
      <c r="BDQ261" s="1"/>
      <c r="BDU261" s="1"/>
      <c r="BDY261" s="1"/>
      <c r="BEC261" s="1"/>
      <c r="BEG261" s="1"/>
      <c r="BEK261" s="1"/>
      <c r="BEO261" s="1"/>
      <c r="BES261" s="1"/>
      <c r="BEW261" s="1"/>
      <c r="BFA261" s="1"/>
      <c r="BFE261" s="1"/>
      <c r="BFI261" s="1"/>
      <c r="BFM261" s="1"/>
      <c r="BFQ261" s="1"/>
      <c r="BFU261" s="1"/>
      <c r="BFY261" s="1"/>
      <c r="BGC261" s="1"/>
      <c r="BGG261" s="1"/>
      <c r="BGK261" s="1"/>
      <c r="BGO261" s="1"/>
      <c r="BGS261" s="1"/>
      <c r="BGW261" s="1"/>
      <c r="BHA261" s="1"/>
      <c r="BHE261" s="1"/>
      <c r="BHI261" s="1"/>
      <c r="BHM261" s="1"/>
      <c r="BHQ261" s="1"/>
      <c r="BHU261" s="1"/>
      <c r="BHY261" s="1"/>
      <c r="BIC261" s="1"/>
      <c r="BIG261" s="1"/>
      <c r="BIK261" s="1"/>
      <c r="BIO261" s="1"/>
      <c r="BIS261" s="1"/>
      <c r="BIW261" s="1"/>
      <c r="BJA261" s="1"/>
      <c r="BJE261" s="1"/>
      <c r="BJI261" s="1"/>
      <c r="BJM261" s="1"/>
      <c r="BJQ261" s="1"/>
      <c r="BJU261" s="1"/>
      <c r="BJY261" s="1"/>
      <c r="BKC261" s="1"/>
      <c r="BKG261" s="1"/>
      <c r="BKK261" s="1"/>
      <c r="BKO261" s="1"/>
      <c r="BKS261" s="1"/>
      <c r="BKW261" s="1"/>
      <c r="BLA261" s="1"/>
      <c r="BLE261" s="1"/>
      <c r="BLI261" s="1"/>
      <c r="BLM261" s="1"/>
      <c r="BLQ261" s="1"/>
      <c r="BLU261" s="1"/>
      <c r="BLY261" s="1"/>
      <c r="BMC261" s="1"/>
      <c r="BMG261" s="1"/>
      <c r="BMK261" s="1"/>
      <c r="BMO261" s="1"/>
      <c r="BMS261" s="1"/>
      <c r="BMW261" s="1"/>
      <c r="BNA261" s="1"/>
      <c r="BNE261" s="1"/>
      <c r="BNI261" s="1"/>
      <c r="BNM261" s="1"/>
      <c r="BNQ261" s="1"/>
      <c r="BNU261" s="1"/>
      <c r="BNY261" s="1"/>
      <c r="BOC261" s="1"/>
      <c r="BOG261" s="1"/>
      <c r="BOK261" s="1"/>
      <c r="BOO261" s="1"/>
      <c r="BOS261" s="1"/>
      <c r="BOW261" s="1"/>
      <c r="BPA261" s="1"/>
      <c r="BPE261" s="1"/>
      <c r="BPI261" s="1"/>
      <c r="BPM261" s="1"/>
      <c r="BPQ261" s="1"/>
      <c r="BPU261" s="1"/>
      <c r="BPY261" s="1"/>
      <c r="BQC261" s="1"/>
      <c r="BQG261" s="1"/>
      <c r="BQK261" s="1"/>
      <c r="BQO261" s="1"/>
      <c r="BQS261" s="1"/>
      <c r="BQW261" s="1"/>
      <c r="BRA261" s="1"/>
      <c r="BRE261" s="1"/>
      <c r="BRI261" s="1"/>
      <c r="BRM261" s="1"/>
      <c r="BRQ261" s="1"/>
      <c r="BRU261" s="1"/>
      <c r="BRY261" s="1"/>
      <c r="BSC261" s="1"/>
      <c r="BSG261" s="1"/>
      <c r="BSK261" s="1"/>
      <c r="BSO261" s="1"/>
      <c r="BSS261" s="1"/>
      <c r="BSW261" s="1"/>
      <c r="BTA261" s="1"/>
      <c r="BTE261" s="1"/>
      <c r="BTI261" s="1"/>
      <c r="BTM261" s="1"/>
      <c r="BTQ261" s="1"/>
      <c r="BTU261" s="1"/>
      <c r="BTY261" s="1"/>
      <c r="BUC261" s="1"/>
      <c r="BUG261" s="1"/>
      <c r="BUK261" s="1"/>
      <c r="BUO261" s="1"/>
      <c r="BUS261" s="1"/>
      <c r="BUW261" s="1"/>
      <c r="BVA261" s="1"/>
      <c r="BVE261" s="1"/>
      <c r="BVI261" s="1"/>
      <c r="BVM261" s="1"/>
      <c r="BVQ261" s="1"/>
      <c r="BVU261" s="1"/>
      <c r="BVY261" s="1"/>
      <c r="BWC261" s="1"/>
      <c r="BWG261" s="1"/>
      <c r="BWK261" s="1"/>
      <c r="BWO261" s="1"/>
      <c r="BWS261" s="1"/>
      <c r="BWW261" s="1"/>
      <c r="BXA261" s="1"/>
      <c r="BXE261" s="1"/>
      <c r="BXI261" s="1"/>
      <c r="BXM261" s="1"/>
      <c r="BXQ261" s="1"/>
      <c r="BXU261" s="1"/>
      <c r="BXY261" s="1"/>
      <c r="BYC261" s="1"/>
      <c r="BYG261" s="1"/>
      <c r="BYK261" s="1"/>
      <c r="BYO261" s="1"/>
      <c r="BYS261" s="1"/>
      <c r="BYW261" s="1"/>
      <c r="BZA261" s="1"/>
      <c r="BZE261" s="1"/>
      <c r="BZI261" s="1"/>
      <c r="BZM261" s="1"/>
      <c r="BZQ261" s="1"/>
      <c r="BZU261" s="1"/>
      <c r="BZY261" s="1"/>
      <c r="CAC261" s="1"/>
      <c r="CAG261" s="1"/>
      <c r="CAK261" s="1"/>
      <c r="CAO261" s="1"/>
      <c r="CAS261" s="1"/>
      <c r="CAW261" s="1"/>
      <c r="CBA261" s="1"/>
      <c r="CBE261" s="1"/>
      <c r="CBI261" s="1"/>
      <c r="CBM261" s="1"/>
      <c r="CBQ261" s="1"/>
      <c r="CBU261" s="1"/>
      <c r="CBY261" s="1"/>
      <c r="CCC261" s="1"/>
      <c r="CCG261" s="1"/>
      <c r="CCK261" s="1"/>
      <c r="CCO261" s="1"/>
      <c r="CCS261" s="1"/>
      <c r="CCW261" s="1"/>
      <c r="CDA261" s="1"/>
      <c r="CDE261" s="1"/>
      <c r="CDI261" s="1"/>
      <c r="CDM261" s="1"/>
      <c r="CDQ261" s="1"/>
      <c r="CDU261" s="1"/>
      <c r="CDY261" s="1"/>
      <c r="CEC261" s="1"/>
      <c r="CEG261" s="1"/>
      <c r="CEK261" s="1"/>
      <c r="CEO261" s="1"/>
      <c r="CES261" s="1"/>
      <c r="CEW261" s="1"/>
      <c r="CFA261" s="1"/>
      <c r="CFE261" s="1"/>
      <c r="CFI261" s="1"/>
      <c r="CFM261" s="1"/>
      <c r="CFQ261" s="1"/>
      <c r="CFU261" s="1"/>
      <c r="CFY261" s="1"/>
      <c r="CGC261" s="1"/>
      <c r="CGG261" s="1"/>
      <c r="CGK261" s="1"/>
      <c r="CGO261" s="1"/>
      <c r="CGS261" s="1"/>
      <c r="CGW261" s="1"/>
      <c r="CHA261" s="1"/>
      <c r="CHE261" s="1"/>
      <c r="CHI261" s="1"/>
      <c r="CHM261" s="1"/>
      <c r="CHQ261" s="1"/>
      <c r="CHU261" s="1"/>
      <c r="CHY261" s="1"/>
      <c r="CIC261" s="1"/>
      <c r="CIG261" s="1"/>
      <c r="CIK261" s="1"/>
      <c r="CIO261" s="1"/>
      <c r="CIS261" s="1"/>
      <c r="CIW261" s="1"/>
      <c r="CJA261" s="1"/>
      <c r="CJE261" s="1"/>
      <c r="CJI261" s="1"/>
      <c r="CJM261" s="1"/>
      <c r="CJQ261" s="1"/>
      <c r="CJU261" s="1"/>
      <c r="CJY261" s="1"/>
      <c r="CKC261" s="1"/>
      <c r="CKG261" s="1"/>
      <c r="CKK261" s="1"/>
      <c r="CKO261" s="1"/>
      <c r="CKS261" s="1"/>
      <c r="CKW261" s="1"/>
      <c r="CLA261" s="1"/>
      <c r="CLE261" s="1"/>
      <c r="CLI261" s="1"/>
      <c r="CLM261" s="1"/>
      <c r="CLQ261" s="1"/>
      <c r="CLU261" s="1"/>
      <c r="CLY261" s="1"/>
      <c r="CMC261" s="1"/>
      <c r="CMG261" s="1"/>
      <c r="CMK261" s="1"/>
      <c r="CMO261" s="1"/>
      <c r="CMS261" s="1"/>
      <c r="CMW261" s="1"/>
      <c r="CNA261" s="1"/>
      <c r="CNE261" s="1"/>
      <c r="CNI261" s="1"/>
      <c r="CNM261" s="1"/>
      <c r="CNQ261" s="1"/>
      <c r="CNU261" s="1"/>
      <c r="CNY261" s="1"/>
      <c r="COC261" s="1"/>
      <c r="COG261" s="1"/>
      <c r="COK261" s="1"/>
      <c r="COO261" s="1"/>
      <c r="COS261" s="1"/>
      <c r="COW261" s="1"/>
      <c r="CPA261" s="1"/>
      <c r="CPE261" s="1"/>
      <c r="CPI261" s="1"/>
      <c r="CPM261" s="1"/>
      <c r="CPQ261" s="1"/>
      <c r="CPU261" s="1"/>
      <c r="CPY261" s="1"/>
      <c r="CQC261" s="1"/>
      <c r="CQG261" s="1"/>
      <c r="CQK261" s="1"/>
      <c r="CQO261" s="1"/>
      <c r="CQS261" s="1"/>
      <c r="CQW261" s="1"/>
      <c r="CRA261" s="1"/>
      <c r="CRE261" s="1"/>
      <c r="CRI261" s="1"/>
      <c r="CRM261" s="1"/>
      <c r="CRQ261" s="1"/>
      <c r="CRU261" s="1"/>
      <c r="CRY261" s="1"/>
      <c r="CSC261" s="1"/>
      <c r="CSG261" s="1"/>
      <c r="CSK261" s="1"/>
      <c r="CSO261" s="1"/>
      <c r="CSS261" s="1"/>
      <c r="CSW261" s="1"/>
      <c r="CTA261" s="1"/>
      <c r="CTE261" s="1"/>
      <c r="CTI261" s="1"/>
      <c r="CTM261" s="1"/>
      <c r="CTQ261" s="1"/>
      <c r="CTU261" s="1"/>
      <c r="CTY261" s="1"/>
      <c r="CUC261" s="1"/>
      <c r="CUG261" s="1"/>
      <c r="CUK261" s="1"/>
      <c r="CUO261" s="1"/>
      <c r="CUS261" s="1"/>
      <c r="CUW261" s="1"/>
      <c r="CVA261" s="1"/>
      <c r="CVE261" s="1"/>
      <c r="CVI261" s="1"/>
      <c r="CVM261" s="1"/>
      <c r="CVQ261" s="1"/>
      <c r="CVU261" s="1"/>
      <c r="CVY261" s="1"/>
      <c r="CWC261" s="1"/>
      <c r="CWG261" s="1"/>
      <c r="CWK261" s="1"/>
      <c r="CWO261" s="1"/>
      <c r="CWS261" s="1"/>
      <c r="CWW261" s="1"/>
      <c r="CXA261" s="1"/>
      <c r="CXE261" s="1"/>
      <c r="CXI261" s="1"/>
      <c r="CXM261" s="1"/>
      <c r="CXQ261" s="1"/>
      <c r="CXU261" s="1"/>
      <c r="CXY261" s="1"/>
      <c r="CYC261" s="1"/>
      <c r="CYG261" s="1"/>
      <c r="CYK261" s="1"/>
      <c r="CYO261" s="1"/>
      <c r="CYS261" s="1"/>
      <c r="CYW261" s="1"/>
      <c r="CZA261" s="1"/>
      <c r="CZE261" s="1"/>
      <c r="CZI261" s="1"/>
      <c r="CZM261" s="1"/>
      <c r="CZQ261" s="1"/>
      <c r="CZU261" s="1"/>
      <c r="CZY261" s="1"/>
      <c r="DAC261" s="1"/>
      <c r="DAG261" s="1"/>
      <c r="DAK261" s="1"/>
      <c r="DAO261" s="1"/>
      <c r="DAS261" s="1"/>
      <c r="DAW261" s="1"/>
      <c r="DBA261" s="1"/>
      <c r="DBE261" s="1"/>
      <c r="DBI261" s="1"/>
      <c r="DBM261" s="1"/>
      <c r="DBQ261" s="1"/>
      <c r="DBU261" s="1"/>
      <c r="DBY261" s="1"/>
      <c r="DCC261" s="1"/>
      <c r="DCG261" s="1"/>
      <c r="DCK261" s="1"/>
      <c r="DCO261" s="1"/>
      <c r="DCS261" s="1"/>
      <c r="DCW261" s="1"/>
      <c r="DDA261" s="1"/>
      <c r="DDE261" s="1"/>
      <c r="DDI261" s="1"/>
      <c r="DDM261" s="1"/>
      <c r="DDQ261" s="1"/>
      <c r="DDU261" s="1"/>
      <c r="DDY261" s="1"/>
      <c r="DEC261" s="1"/>
      <c r="DEG261" s="1"/>
      <c r="DEK261" s="1"/>
      <c r="DEO261" s="1"/>
      <c r="DES261" s="1"/>
      <c r="DEW261" s="1"/>
      <c r="DFA261" s="1"/>
      <c r="DFE261" s="1"/>
      <c r="DFI261" s="1"/>
      <c r="DFM261" s="1"/>
      <c r="DFQ261" s="1"/>
      <c r="DFU261" s="1"/>
      <c r="DFY261" s="1"/>
      <c r="DGC261" s="1"/>
      <c r="DGG261" s="1"/>
      <c r="DGK261" s="1"/>
      <c r="DGO261" s="1"/>
      <c r="DGS261" s="1"/>
      <c r="DGW261" s="1"/>
      <c r="DHA261" s="1"/>
      <c r="DHE261" s="1"/>
      <c r="DHI261" s="1"/>
      <c r="DHM261" s="1"/>
      <c r="DHQ261" s="1"/>
      <c r="DHU261" s="1"/>
      <c r="DHY261" s="1"/>
      <c r="DIC261" s="1"/>
      <c r="DIG261" s="1"/>
      <c r="DIK261" s="1"/>
      <c r="DIO261" s="1"/>
      <c r="DIS261" s="1"/>
      <c r="DIW261" s="1"/>
      <c r="DJA261" s="1"/>
      <c r="DJE261" s="1"/>
      <c r="DJI261" s="1"/>
      <c r="DJM261" s="1"/>
      <c r="DJQ261" s="1"/>
      <c r="DJU261" s="1"/>
      <c r="DJY261" s="1"/>
      <c r="DKC261" s="1"/>
      <c r="DKG261" s="1"/>
      <c r="DKK261" s="1"/>
      <c r="DKO261" s="1"/>
      <c r="DKS261" s="1"/>
      <c r="DKW261" s="1"/>
      <c r="DLA261" s="1"/>
      <c r="DLE261" s="1"/>
      <c r="DLI261" s="1"/>
      <c r="DLM261" s="1"/>
      <c r="DLQ261" s="1"/>
      <c r="DLU261" s="1"/>
      <c r="DLY261" s="1"/>
      <c r="DMC261" s="1"/>
      <c r="DMG261" s="1"/>
      <c r="DMK261" s="1"/>
      <c r="DMO261" s="1"/>
      <c r="DMS261" s="1"/>
      <c r="DMW261" s="1"/>
      <c r="DNA261" s="1"/>
      <c r="DNE261" s="1"/>
      <c r="DNI261" s="1"/>
      <c r="DNM261" s="1"/>
      <c r="DNQ261" s="1"/>
      <c r="DNU261" s="1"/>
      <c r="DNY261" s="1"/>
      <c r="DOC261" s="1"/>
      <c r="DOG261" s="1"/>
      <c r="DOK261" s="1"/>
      <c r="DOO261" s="1"/>
      <c r="DOS261" s="1"/>
      <c r="DOW261" s="1"/>
      <c r="DPA261" s="1"/>
      <c r="DPE261" s="1"/>
      <c r="DPI261" s="1"/>
      <c r="DPM261" s="1"/>
      <c r="DPQ261" s="1"/>
      <c r="DPU261" s="1"/>
      <c r="DPY261" s="1"/>
      <c r="DQC261" s="1"/>
      <c r="DQG261" s="1"/>
      <c r="DQK261" s="1"/>
      <c r="DQO261" s="1"/>
      <c r="DQS261" s="1"/>
      <c r="DQW261" s="1"/>
      <c r="DRA261" s="1"/>
      <c r="DRE261" s="1"/>
      <c r="DRI261" s="1"/>
      <c r="DRM261" s="1"/>
      <c r="DRQ261" s="1"/>
      <c r="DRU261" s="1"/>
      <c r="DRY261" s="1"/>
      <c r="DSC261" s="1"/>
      <c r="DSG261" s="1"/>
      <c r="DSK261" s="1"/>
      <c r="DSO261" s="1"/>
      <c r="DSS261" s="1"/>
      <c r="DSW261" s="1"/>
      <c r="DTA261" s="1"/>
      <c r="DTE261" s="1"/>
      <c r="DTI261" s="1"/>
      <c r="DTM261" s="1"/>
      <c r="DTQ261" s="1"/>
      <c r="DTU261" s="1"/>
      <c r="DTY261" s="1"/>
      <c r="DUC261" s="1"/>
      <c r="DUG261" s="1"/>
      <c r="DUK261" s="1"/>
      <c r="DUO261" s="1"/>
      <c r="DUS261" s="1"/>
      <c r="DUW261" s="1"/>
      <c r="DVA261" s="1"/>
      <c r="DVE261" s="1"/>
      <c r="DVI261" s="1"/>
      <c r="DVM261" s="1"/>
      <c r="DVQ261" s="1"/>
      <c r="DVU261" s="1"/>
      <c r="DVY261" s="1"/>
      <c r="DWC261" s="1"/>
      <c r="DWG261" s="1"/>
      <c r="DWK261" s="1"/>
      <c r="DWO261" s="1"/>
      <c r="DWS261" s="1"/>
      <c r="DWW261" s="1"/>
      <c r="DXA261" s="1"/>
      <c r="DXE261" s="1"/>
      <c r="DXI261" s="1"/>
      <c r="DXM261" s="1"/>
      <c r="DXQ261" s="1"/>
      <c r="DXU261" s="1"/>
      <c r="DXY261" s="1"/>
      <c r="DYC261" s="1"/>
      <c r="DYG261" s="1"/>
      <c r="DYK261" s="1"/>
      <c r="DYO261" s="1"/>
      <c r="DYS261" s="1"/>
      <c r="DYW261" s="1"/>
      <c r="DZA261" s="1"/>
      <c r="DZE261" s="1"/>
      <c r="DZI261" s="1"/>
      <c r="DZM261" s="1"/>
      <c r="DZQ261" s="1"/>
      <c r="DZU261" s="1"/>
      <c r="DZY261" s="1"/>
      <c r="EAC261" s="1"/>
      <c r="EAG261" s="1"/>
      <c r="EAK261" s="1"/>
      <c r="EAO261" s="1"/>
      <c r="EAS261" s="1"/>
      <c r="EAW261" s="1"/>
      <c r="EBA261" s="1"/>
      <c r="EBE261" s="1"/>
      <c r="EBI261" s="1"/>
      <c r="EBM261" s="1"/>
      <c r="EBQ261" s="1"/>
      <c r="EBU261" s="1"/>
      <c r="EBY261" s="1"/>
      <c r="ECC261" s="1"/>
      <c r="ECG261" s="1"/>
      <c r="ECK261" s="1"/>
      <c r="ECO261" s="1"/>
      <c r="ECS261" s="1"/>
      <c r="ECW261" s="1"/>
      <c r="EDA261" s="1"/>
      <c r="EDE261" s="1"/>
      <c r="EDI261" s="1"/>
      <c r="EDM261" s="1"/>
      <c r="EDQ261" s="1"/>
      <c r="EDU261" s="1"/>
      <c r="EDY261" s="1"/>
      <c r="EEC261" s="1"/>
      <c r="EEG261" s="1"/>
      <c r="EEK261" s="1"/>
      <c r="EEO261" s="1"/>
      <c r="EES261" s="1"/>
      <c r="EEW261" s="1"/>
      <c r="EFA261" s="1"/>
      <c r="EFE261" s="1"/>
      <c r="EFI261" s="1"/>
      <c r="EFM261" s="1"/>
      <c r="EFQ261" s="1"/>
      <c r="EFU261" s="1"/>
      <c r="EFY261" s="1"/>
      <c r="EGC261" s="1"/>
      <c r="EGG261" s="1"/>
      <c r="EGK261" s="1"/>
      <c r="EGO261" s="1"/>
      <c r="EGS261" s="1"/>
      <c r="EGW261" s="1"/>
      <c r="EHA261" s="1"/>
      <c r="EHE261" s="1"/>
      <c r="EHI261" s="1"/>
      <c r="EHM261" s="1"/>
      <c r="EHQ261" s="1"/>
      <c r="EHU261" s="1"/>
      <c r="EHY261" s="1"/>
      <c r="EIC261" s="1"/>
      <c r="EIG261" s="1"/>
      <c r="EIK261" s="1"/>
      <c r="EIO261" s="1"/>
      <c r="EIS261" s="1"/>
      <c r="EIW261" s="1"/>
      <c r="EJA261" s="1"/>
      <c r="EJE261" s="1"/>
      <c r="EJI261" s="1"/>
      <c r="EJM261" s="1"/>
      <c r="EJQ261" s="1"/>
      <c r="EJU261" s="1"/>
      <c r="EJY261" s="1"/>
      <c r="EKC261" s="1"/>
      <c r="EKG261" s="1"/>
      <c r="EKK261" s="1"/>
      <c r="EKO261" s="1"/>
      <c r="EKS261" s="1"/>
      <c r="EKW261" s="1"/>
      <c r="ELA261" s="1"/>
      <c r="ELE261" s="1"/>
      <c r="ELI261" s="1"/>
      <c r="ELM261" s="1"/>
      <c r="ELQ261" s="1"/>
      <c r="ELU261" s="1"/>
      <c r="ELY261" s="1"/>
      <c r="EMC261" s="1"/>
      <c r="EMG261" s="1"/>
      <c r="EMK261" s="1"/>
      <c r="EMO261" s="1"/>
      <c r="EMS261" s="1"/>
      <c r="EMW261" s="1"/>
      <c r="ENA261" s="1"/>
      <c r="ENE261" s="1"/>
      <c r="ENI261" s="1"/>
      <c r="ENM261" s="1"/>
      <c r="ENQ261" s="1"/>
      <c r="ENU261" s="1"/>
      <c r="ENY261" s="1"/>
      <c r="EOC261" s="1"/>
      <c r="EOG261" s="1"/>
      <c r="EOK261" s="1"/>
      <c r="EOO261" s="1"/>
      <c r="EOS261" s="1"/>
      <c r="EOW261" s="1"/>
      <c r="EPA261" s="1"/>
      <c r="EPE261" s="1"/>
      <c r="EPI261" s="1"/>
      <c r="EPM261" s="1"/>
      <c r="EPQ261" s="1"/>
      <c r="EPU261" s="1"/>
      <c r="EPY261" s="1"/>
      <c r="EQC261" s="1"/>
      <c r="EQG261" s="1"/>
      <c r="EQK261" s="1"/>
      <c r="EQO261" s="1"/>
      <c r="EQS261" s="1"/>
      <c r="EQW261" s="1"/>
      <c r="ERA261" s="1"/>
      <c r="ERE261" s="1"/>
      <c r="ERI261" s="1"/>
      <c r="ERM261" s="1"/>
      <c r="ERQ261" s="1"/>
      <c r="ERU261" s="1"/>
      <c r="ERY261" s="1"/>
      <c r="ESC261" s="1"/>
      <c r="ESG261" s="1"/>
      <c r="ESK261" s="1"/>
      <c r="ESO261" s="1"/>
      <c r="ESS261" s="1"/>
      <c r="ESW261" s="1"/>
      <c r="ETA261" s="1"/>
      <c r="ETE261" s="1"/>
      <c r="ETI261" s="1"/>
      <c r="ETM261" s="1"/>
      <c r="ETQ261" s="1"/>
      <c r="ETU261" s="1"/>
      <c r="ETY261" s="1"/>
      <c r="EUC261" s="1"/>
      <c r="EUG261" s="1"/>
      <c r="EUK261" s="1"/>
      <c r="EUO261" s="1"/>
      <c r="EUS261" s="1"/>
      <c r="EUW261" s="1"/>
      <c r="EVA261" s="1"/>
      <c r="EVE261" s="1"/>
      <c r="EVI261" s="1"/>
      <c r="EVM261" s="1"/>
      <c r="EVQ261" s="1"/>
      <c r="EVU261" s="1"/>
      <c r="EVY261" s="1"/>
      <c r="EWC261" s="1"/>
      <c r="EWG261" s="1"/>
      <c r="EWK261" s="1"/>
      <c r="EWO261" s="1"/>
      <c r="EWS261" s="1"/>
      <c r="EWW261" s="1"/>
      <c r="EXA261" s="1"/>
      <c r="EXE261" s="1"/>
      <c r="EXI261" s="1"/>
      <c r="EXM261" s="1"/>
      <c r="EXQ261" s="1"/>
      <c r="EXU261" s="1"/>
      <c r="EXY261" s="1"/>
      <c r="EYC261" s="1"/>
      <c r="EYG261" s="1"/>
      <c r="EYK261" s="1"/>
      <c r="EYO261" s="1"/>
      <c r="EYS261" s="1"/>
      <c r="EYW261" s="1"/>
      <c r="EZA261" s="1"/>
      <c r="EZE261" s="1"/>
      <c r="EZI261" s="1"/>
      <c r="EZM261" s="1"/>
      <c r="EZQ261" s="1"/>
      <c r="EZU261" s="1"/>
      <c r="EZY261" s="1"/>
      <c r="FAC261" s="1"/>
      <c r="FAG261" s="1"/>
      <c r="FAK261" s="1"/>
      <c r="FAO261" s="1"/>
      <c r="FAS261" s="1"/>
      <c r="FAW261" s="1"/>
      <c r="FBA261" s="1"/>
      <c r="FBE261" s="1"/>
      <c r="FBI261" s="1"/>
      <c r="FBM261" s="1"/>
      <c r="FBQ261" s="1"/>
      <c r="FBU261" s="1"/>
      <c r="FBY261" s="1"/>
      <c r="FCC261" s="1"/>
      <c r="FCG261" s="1"/>
      <c r="FCK261" s="1"/>
      <c r="FCO261" s="1"/>
      <c r="FCS261" s="1"/>
      <c r="FCW261" s="1"/>
      <c r="FDA261" s="1"/>
      <c r="FDE261" s="1"/>
      <c r="FDI261" s="1"/>
      <c r="FDM261" s="1"/>
      <c r="FDQ261" s="1"/>
      <c r="FDU261" s="1"/>
      <c r="FDY261" s="1"/>
      <c r="FEC261" s="1"/>
      <c r="FEG261" s="1"/>
      <c r="FEK261" s="1"/>
      <c r="FEO261" s="1"/>
      <c r="FES261" s="1"/>
      <c r="FEW261" s="1"/>
      <c r="FFA261" s="1"/>
      <c r="FFE261" s="1"/>
      <c r="FFI261" s="1"/>
      <c r="FFM261" s="1"/>
      <c r="FFQ261" s="1"/>
      <c r="FFU261" s="1"/>
      <c r="FFY261" s="1"/>
      <c r="FGC261" s="1"/>
      <c r="FGG261" s="1"/>
      <c r="FGK261" s="1"/>
      <c r="FGO261" s="1"/>
      <c r="FGS261" s="1"/>
      <c r="FGW261" s="1"/>
      <c r="FHA261" s="1"/>
      <c r="FHE261" s="1"/>
      <c r="FHI261" s="1"/>
      <c r="FHM261" s="1"/>
      <c r="FHQ261" s="1"/>
      <c r="FHU261" s="1"/>
      <c r="FHY261" s="1"/>
      <c r="FIC261" s="1"/>
      <c r="FIG261" s="1"/>
      <c r="FIK261" s="1"/>
      <c r="FIO261" s="1"/>
      <c r="FIS261" s="1"/>
      <c r="FIW261" s="1"/>
      <c r="FJA261" s="1"/>
      <c r="FJE261" s="1"/>
      <c r="FJI261" s="1"/>
      <c r="FJM261" s="1"/>
      <c r="FJQ261" s="1"/>
      <c r="FJU261" s="1"/>
      <c r="FJY261" s="1"/>
      <c r="FKC261" s="1"/>
      <c r="FKG261" s="1"/>
      <c r="FKK261" s="1"/>
      <c r="FKO261" s="1"/>
      <c r="FKS261" s="1"/>
      <c r="FKW261" s="1"/>
      <c r="FLA261" s="1"/>
      <c r="FLE261" s="1"/>
      <c r="FLI261" s="1"/>
      <c r="FLM261" s="1"/>
      <c r="FLQ261" s="1"/>
      <c r="FLU261" s="1"/>
      <c r="FLY261" s="1"/>
      <c r="FMC261" s="1"/>
      <c r="FMG261" s="1"/>
      <c r="FMK261" s="1"/>
      <c r="FMO261" s="1"/>
      <c r="FMS261" s="1"/>
      <c r="FMW261" s="1"/>
      <c r="FNA261" s="1"/>
      <c r="FNE261" s="1"/>
      <c r="FNI261" s="1"/>
      <c r="FNM261" s="1"/>
      <c r="FNQ261" s="1"/>
      <c r="FNU261" s="1"/>
      <c r="FNY261" s="1"/>
      <c r="FOC261" s="1"/>
      <c r="FOG261" s="1"/>
      <c r="FOK261" s="1"/>
      <c r="FOO261" s="1"/>
      <c r="FOS261" s="1"/>
      <c r="FOW261" s="1"/>
      <c r="FPA261" s="1"/>
      <c r="FPE261" s="1"/>
      <c r="FPI261" s="1"/>
      <c r="FPM261" s="1"/>
      <c r="FPQ261" s="1"/>
      <c r="FPU261" s="1"/>
      <c r="FPY261" s="1"/>
      <c r="FQC261" s="1"/>
      <c r="FQG261" s="1"/>
      <c r="FQK261" s="1"/>
      <c r="FQO261" s="1"/>
      <c r="FQS261" s="1"/>
      <c r="FQW261" s="1"/>
      <c r="FRA261" s="1"/>
      <c r="FRE261" s="1"/>
      <c r="FRI261" s="1"/>
      <c r="FRM261" s="1"/>
      <c r="FRQ261" s="1"/>
      <c r="FRU261" s="1"/>
      <c r="FRY261" s="1"/>
      <c r="FSC261" s="1"/>
      <c r="FSG261" s="1"/>
      <c r="FSK261" s="1"/>
      <c r="FSO261" s="1"/>
      <c r="FSS261" s="1"/>
      <c r="FSW261" s="1"/>
      <c r="FTA261" s="1"/>
      <c r="FTE261" s="1"/>
      <c r="FTI261" s="1"/>
      <c r="FTM261" s="1"/>
      <c r="FTQ261" s="1"/>
      <c r="FTU261" s="1"/>
      <c r="FTY261" s="1"/>
      <c r="FUC261" s="1"/>
      <c r="FUG261" s="1"/>
      <c r="FUK261" s="1"/>
      <c r="FUO261" s="1"/>
      <c r="FUS261" s="1"/>
      <c r="FUW261" s="1"/>
      <c r="FVA261" s="1"/>
      <c r="FVE261" s="1"/>
      <c r="FVI261" s="1"/>
      <c r="FVM261" s="1"/>
      <c r="FVQ261" s="1"/>
      <c r="FVU261" s="1"/>
      <c r="FVY261" s="1"/>
      <c r="FWC261" s="1"/>
      <c r="FWG261" s="1"/>
      <c r="FWK261" s="1"/>
      <c r="FWO261" s="1"/>
      <c r="FWS261" s="1"/>
      <c r="FWW261" s="1"/>
      <c r="FXA261" s="1"/>
      <c r="FXE261" s="1"/>
      <c r="FXI261" s="1"/>
      <c r="FXM261" s="1"/>
      <c r="FXQ261" s="1"/>
      <c r="FXU261" s="1"/>
      <c r="FXY261" s="1"/>
      <c r="FYC261" s="1"/>
      <c r="FYG261" s="1"/>
      <c r="FYK261" s="1"/>
      <c r="FYO261" s="1"/>
      <c r="FYS261" s="1"/>
      <c r="FYW261" s="1"/>
      <c r="FZA261" s="1"/>
      <c r="FZE261" s="1"/>
      <c r="FZI261" s="1"/>
      <c r="FZM261" s="1"/>
      <c r="FZQ261" s="1"/>
      <c r="FZU261" s="1"/>
      <c r="FZY261" s="1"/>
      <c r="GAC261" s="1"/>
      <c r="GAG261" s="1"/>
      <c r="GAK261" s="1"/>
      <c r="GAO261" s="1"/>
      <c r="GAS261" s="1"/>
      <c r="GAW261" s="1"/>
      <c r="GBA261" s="1"/>
      <c r="GBE261" s="1"/>
      <c r="GBI261" s="1"/>
      <c r="GBM261" s="1"/>
      <c r="GBQ261" s="1"/>
      <c r="GBU261" s="1"/>
      <c r="GBY261" s="1"/>
      <c r="GCC261" s="1"/>
      <c r="GCG261" s="1"/>
      <c r="GCK261" s="1"/>
      <c r="GCO261" s="1"/>
      <c r="GCS261" s="1"/>
      <c r="GCW261" s="1"/>
      <c r="GDA261" s="1"/>
      <c r="GDE261" s="1"/>
      <c r="GDI261" s="1"/>
      <c r="GDM261" s="1"/>
      <c r="GDQ261" s="1"/>
      <c r="GDU261" s="1"/>
      <c r="GDY261" s="1"/>
      <c r="GEC261" s="1"/>
      <c r="GEG261" s="1"/>
      <c r="GEK261" s="1"/>
      <c r="GEO261" s="1"/>
      <c r="GES261" s="1"/>
      <c r="GEW261" s="1"/>
      <c r="GFA261" s="1"/>
      <c r="GFE261" s="1"/>
      <c r="GFI261" s="1"/>
      <c r="GFM261" s="1"/>
      <c r="GFQ261" s="1"/>
      <c r="GFU261" s="1"/>
      <c r="GFY261" s="1"/>
      <c r="GGC261" s="1"/>
      <c r="GGG261" s="1"/>
      <c r="GGK261" s="1"/>
      <c r="GGO261" s="1"/>
      <c r="GGS261" s="1"/>
      <c r="GGW261" s="1"/>
      <c r="GHA261" s="1"/>
      <c r="GHE261" s="1"/>
      <c r="GHI261" s="1"/>
      <c r="GHM261" s="1"/>
      <c r="GHQ261" s="1"/>
      <c r="GHU261" s="1"/>
      <c r="GHY261" s="1"/>
      <c r="GIC261" s="1"/>
      <c r="GIG261" s="1"/>
      <c r="GIK261" s="1"/>
      <c r="GIO261" s="1"/>
      <c r="GIS261" s="1"/>
      <c r="GIW261" s="1"/>
      <c r="GJA261" s="1"/>
      <c r="GJE261" s="1"/>
      <c r="GJI261" s="1"/>
      <c r="GJM261" s="1"/>
      <c r="GJQ261" s="1"/>
      <c r="GJU261" s="1"/>
      <c r="GJY261" s="1"/>
      <c r="GKC261" s="1"/>
      <c r="GKG261" s="1"/>
      <c r="GKK261" s="1"/>
      <c r="GKO261" s="1"/>
      <c r="GKS261" s="1"/>
      <c r="GKW261" s="1"/>
      <c r="GLA261" s="1"/>
      <c r="GLE261" s="1"/>
      <c r="GLI261" s="1"/>
      <c r="GLM261" s="1"/>
      <c r="GLQ261" s="1"/>
      <c r="GLU261" s="1"/>
      <c r="GLY261" s="1"/>
      <c r="GMC261" s="1"/>
      <c r="GMG261" s="1"/>
      <c r="GMK261" s="1"/>
      <c r="GMO261" s="1"/>
      <c r="GMS261" s="1"/>
      <c r="GMW261" s="1"/>
      <c r="GNA261" s="1"/>
      <c r="GNE261" s="1"/>
      <c r="GNI261" s="1"/>
      <c r="GNM261" s="1"/>
      <c r="GNQ261" s="1"/>
      <c r="GNU261" s="1"/>
      <c r="GNY261" s="1"/>
      <c r="GOC261" s="1"/>
      <c r="GOG261" s="1"/>
      <c r="GOK261" s="1"/>
      <c r="GOO261" s="1"/>
      <c r="GOS261" s="1"/>
      <c r="GOW261" s="1"/>
      <c r="GPA261" s="1"/>
      <c r="GPE261" s="1"/>
      <c r="GPI261" s="1"/>
      <c r="GPM261" s="1"/>
      <c r="GPQ261" s="1"/>
      <c r="GPU261" s="1"/>
      <c r="GPY261" s="1"/>
      <c r="GQC261" s="1"/>
      <c r="GQG261" s="1"/>
      <c r="GQK261" s="1"/>
      <c r="GQO261" s="1"/>
      <c r="GQS261" s="1"/>
      <c r="GQW261" s="1"/>
      <c r="GRA261" s="1"/>
      <c r="GRE261" s="1"/>
      <c r="GRI261" s="1"/>
      <c r="GRM261" s="1"/>
      <c r="GRQ261" s="1"/>
      <c r="GRU261" s="1"/>
      <c r="GRY261" s="1"/>
      <c r="GSC261" s="1"/>
      <c r="GSG261" s="1"/>
      <c r="GSK261" s="1"/>
      <c r="GSO261" s="1"/>
      <c r="GSS261" s="1"/>
      <c r="GSW261" s="1"/>
      <c r="GTA261" s="1"/>
      <c r="GTE261" s="1"/>
      <c r="GTI261" s="1"/>
      <c r="GTM261" s="1"/>
      <c r="GTQ261" s="1"/>
      <c r="GTU261" s="1"/>
      <c r="GTY261" s="1"/>
      <c r="GUC261" s="1"/>
      <c r="GUG261" s="1"/>
      <c r="GUK261" s="1"/>
      <c r="GUO261" s="1"/>
      <c r="GUS261" s="1"/>
      <c r="GUW261" s="1"/>
      <c r="GVA261" s="1"/>
      <c r="GVE261" s="1"/>
      <c r="GVI261" s="1"/>
      <c r="GVM261" s="1"/>
      <c r="GVQ261" s="1"/>
      <c r="GVU261" s="1"/>
      <c r="GVY261" s="1"/>
      <c r="GWC261" s="1"/>
      <c r="GWG261" s="1"/>
      <c r="GWK261" s="1"/>
      <c r="GWO261" s="1"/>
      <c r="GWS261" s="1"/>
      <c r="GWW261" s="1"/>
      <c r="GXA261" s="1"/>
      <c r="GXE261" s="1"/>
      <c r="GXI261" s="1"/>
      <c r="GXM261" s="1"/>
      <c r="GXQ261" s="1"/>
      <c r="GXU261" s="1"/>
      <c r="GXY261" s="1"/>
      <c r="GYC261" s="1"/>
      <c r="GYG261" s="1"/>
      <c r="GYK261" s="1"/>
      <c r="GYO261" s="1"/>
      <c r="GYS261" s="1"/>
      <c r="GYW261" s="1"/>
      <c r="GZA261" s="1"/>
      <c r="GZE261" s="1"/>
      <c r="GZI261" s="1"/>
      <c r="GZM261" s="1"/>
      <c r="GZQ261" s="1"/>
      <c r="GZU261" s="1"/>
      <c r="GZY261" s="1"/>
      <c r="HAC261" s="1"/>
      <c r="HAG261" s="1"/>
      <c r="HAK261" s="1"/>
      <c r="HAO261" s="1"/>
      <c r="HAS261" s="1"/>
      <c r="HAW261" s="1"/>
      <c r="HBA261" s="1"/>
      <c r="HBE261" s="1"/>
      <c r="HBI261" s="1"/>
      <c r="HBM261" s="1"/>
      <c r="HBQ261" s="1"/>
      <c r="HBU261" s="1"/>
      <c r="HBY261" s="1"/>
      <c r="HCC261" s="1"/>
      <c r="HCG261" s="1"/>
      <c r="HCK261" s="1"/>
      <c r="HCO261" s="1"/>
      <c r="HCS261" s="1"/>
      <c r="HCW261" s="1"/>
      <c r="HDA261" s="1"/>
      <c r="HDE261" s="1"/>
      <c r="HDI261" s="1"/>
      <c r="HDM261" s="1"/>
      <c r="HDQ261" s="1"/>
      <c r="HDU261" s="1"/>
      <c r="HDY261" s="1"/>
      <c r="HEC261" s="1"/>
      <c r="HEG261" s="1"/>
      <c r="HEK261" s="1"/>
      <c r="HEO261" s="1"/>
      <c r="HES261" s="1"/>
      <c r="HEW261" s="1"/>
      <c r="HFA261" s="1"/>
      <c r="HFE261" s="1"/>
      <c r="HFI261" s="1"/>
      <c r="HFM261" s="1"/>
      <c r="HFQ261" s="1"/>
      <c r="HFU261" s="1"/>
      <c r="HFY261" s="1"/>
      <c r="HGC261" s="1"/>
      <c r="HGG261" s="1"/>
      <c r="HGK261" s="1"/>
      <c r="HGO261" s="1"/>
      <c r="HGS261" s="1"/>
      <c r="HGW261" s="1"/>
      <c r="HHA261" s="1"/>
      <c r="HHE261" s="1"/>
      <c r="HHI261" s="1"/>
      <c r="HHM261" s="1"/>
      <c r="HHQ261" s="1"/>
      <c r="HHU261" s="1"/>
      <c r="HHY261" s="1"/>
      <c r="HIC261" s="1"/>
      <c r="HIG261" s="1"/>
      <c r="HIK261" s="1"/>
      <c r="HIO261" s="1"/>
      <c r="HIS261" s="1"/>
      <c r="HIW261" s="1"/>
      <c r="HJA261" s="1"/>
      <c r="HJE261" s="1"/>
      <c r="HJI261" s="1"/>
      <c r="HJM261" s="1"/>
      <c r="HJQ261" s="1"/>
      <c r="HJU261" s="1"/>
      <c r="HJY261" s="1"/>
      <c r="HKC261" s="1"/>
      <c r="HKG261" s="1"/>
      <c r="HKK261" s="1"/>
      <c r="HKO261" s="1"/>
      <c r="HKS261" s="1"/>
      <c r="HKW261" s="1"/>
      <c r="HLA261" s="1"/>
      <c r="HLE261" s="1"/>
      <c r="HLI261" s="1"/>
      <c r="HLM261" s="1"/>
      <c r="HLQ261" s="1"/>
      <c r="HLU261" s="1"/>
      <c r="HLY261" s="1"/>
      <c r="HMC261" s="1"/>
      <c r="HMG261" s="1"/>
      <c r="HMK261" s="1"/>
      <c r="HMO261" s="1"/>
      <c r="HMS261" s="1"/>
      <c r="HMW261" s="1"/>
      <c r="HNA261" s="1"/>
      <c r="HNE261" s="1"/>
      <c r="HNI261" s="1"/>
      <c r="HNM261" s="1"/>
      <c r="HNQ261" s="1"/>
      <c r="HNU261" s="1"/>
      <c r="HNY261" s="1"/>
      <c r="HOC261" s="1"/>
      <c r="HOG261" s="1"/>
      <c r="HOK261" s="1"/>
      <c r="HOO261" s="1"/>
      <c r="HOS261" s="1"/>
      <c r="HOW261" s="1"/>
      <c r="HPA261" s="1"/>
      <c r="HPE261" s="1"/>
      <c r="HPI261" s="1"/>
      <c r="HPM261" s="1"/>
      <c r="HPQ261" s="1"/>
      <c r="HPU261" s="1"/>
      <c r="HPY261" s="1"/>
      <c r="HQC261" s="1"/>
      <c r="HQG261" s="1"/>
      <c r="HQK261" s="1"/>
      <c r="HQO261" s="1"/>
      <c r="HQS261" s="1"/>
      <c r="HQW261" s="1"/>
      <c r="HRA261" s="1"/>
      <c r="HRE261" s="1"/>
      <c r="HRI261" s="1"/>
      <c r="HRM261" s="1"/>
      <c r="HRQ261" s="1"/>
      <c r="HRU261" s="1"/>
      <c r="HRY261" s="1"/>
      <c r="HSC261" s="1"/>
      <c r="HSG261" s="1"/>
      <c r="HSK261" s="1"/>
      <c r="HSO261" s="1"/>
      <c r="HSS261" s="1"/>
      <c r="HSW261" s="1"/>
      <c r="HTA261" s="1"/>
      <c r="HTE261" s="1"/>
      <c r="HTI261" s="1"/>
      <c r="HTM261" s="1"/>
      <c r="HTQ261" s="1"/>
      <c r="HTU261" s="1"/>
      <c r="HTY261" s="1"/>
      <c r="HUC261" s="1"/>
      <c r="HUG261" s="1"/>
      <c r="HUK261" s="1"/>
      <c r="HUO261" s="1"/>
      <c r="HUS261" s="1"/>
      <c r="HUW261" s="1"/>
      <c r="HVA261" s="1"/>
      <c r="HVE261" s="1"/>
      <c r="HVI261" s="1"/>
      <c r="HVM261" s="1"/>
      <c r="HVQ261" s="1"/>
      <c r="HVU261" s="1"/>
      <c r="HVY261" s="1"/>
      <c r="HWC261" s="1"/>
      <c r="HWG261" s="1"/>
      <c r="HWK261" s="1"/>
      <c r="HWO261" s="1"/>
      <c r="HWS261" s="1"/>
      <c r="HWW261" s="1"/>
      <c r="HXA261" s="1"/>
      <c r="HXE261" s="1"/>
      <c r="HXI261" s="1"/>
      <c r="HXM261" s="1"/>
      <c r="HXQ261" s="1"/>
      <c r="HXU261" s="1"/>
      <c r="HXY261" s="1"/>
      <c r="HYC261" s="1"/>
      <c r="HYG261" s="1"/>
      <c r="HYK261" s="1"/>
      <c r="HYO261" s="1"/>
      <c r="HYS261" s="1"/>
      <c r="HYW261" s="1"/>
      <c r="HZA261" s="1"/>
      <c r="HZE261" s="1"/>
      <c r="HZI261" s="1"/>
      <c r="HZM261" s="1"/>
      <c r="HZQ261" s="1"/>
      <c r="HZU261" s="1"/>
      <c r="HZY261" s="1"/>
      <c r="IAC261" s="1"/>
      <c r="IAG261" s="1"/>
      <c r="IAK261" s="1"/>
      <c r="IAO261" s="1"/>
      <c r="IAS261" s="1"/>
      <c r="IAW261" s="1"/>
      <c r="IBA261" s="1"/>
      <c r="IBE261" s="1"/>
      <c r="IBI261" s="1"/>
      <c r="IBM261" s="1"/>
      <c r="IBQ261" s="1"/>
      <c r="IBU261" s="1"/>
      <c r="IBY261" s="1"/>
      <c r="ICC261" s="1"/>
      <c r="ICG261" s="1"/>
      <c r="ICK261" s="1"/>
      <c r="ICO261" s="1"/>
      <c r="ICS261" s="1"/>
      <c r="ICW261" s="1"/>
      <c r="IDA261" s="1"/>
      <c r="IDE261" s="1"/>
      <c r="IDI261" s="1"/>
      <c r="IDM261" s="1"/>
      <c r="IDQ261" s="1"/>
      <c r="IDU261" s="1"/>
      <c r="IDY261" s="1"/>
      <c r="IEC261" s="1"/>
      <c r="IEG261" s="1"/>
      <c r="IEK261" s="1"/>
      <c r="IEO261" s="1"/>
      <c r="IES261" s="1"/>
      <c r="IEW261" s="1"/>
      <c r="IFA261" s="1"/>
      <c r="IFE261" s="1"/>
      <c r="IFI261" s="1"/>
      <c r="IFM261" s="1"/>
      <c r="IFQ261" s="1"/>
      <c r="IFU261" s="1"/>
      <c r="IFY261" s="1"/>
      <c r="IGC261" s="1"/>
      <c r="IGG261" s="1"/>
      <c r="IGK261" s="1"/>
      <c r="IGO261" s="1"/>
      <c r="IGS261" s="1"/>
      <c r="IGW261" s="1"/>
      <c r="IHA261" s="1"/>
      <c r="IHE261" s="1"/>
      <c r="IHI261" s="1"/>
      <c r="IHM261" s="1"/>
      <c r="IHQ261" s="1"/>
      <c r="IHU261" s="1"/>
      <c r="IHY261" s="1"/>
      <c r="IIC261" s="1"/>
      <c r="IIG261" s="1"/>
      <c r="IIK261" s="1"/>
      <c r="IIO261" s="1"/>
      <c r="IIS261" s="1"/>
      <c r="IIW261" s="1"/>
      <c r="IJA261" s="1"/>
      <c r="IJE261" s="1"/>
      <c r="IJI261" s="1"/>
      <c r="IJM261" s="1"/>
      <c r="IJQ261" s="1"/>
      <c r="IJU261" s="1"/>
      <c r="IJY261" s="1"/>
      <c r="IKC261" s="1"/>
      <c r="IKG261" s="1"/>
      <c r="IKK261" s="1"/>
      <c r="IKO261" s="1"/>
      <c r="IKS261" s="1"/>
      <c r="IKW261" s="1"/>
      <c r="ILA261" s="1"/>
      <c r="ILE261" s="1"/>
      <c r="ILI261" s="1"/>
      <c r="ILM261" s="1"/>
      <c r="ILQ261" s="1"/>
      <c r="ILU261" s="1"/>
      <c r="ILY261" s="1"/>
      <c r="IMC261" s="1"/>
      <c r="IMG261" s="1"/>
      <c r="IMK261" s="1"/>
      <c r="IMO261" s="1"/>
      <c r="IMS261" s="1"/>
      <c r="IMW261" s="1"/>
      <c r="INA261" s="1"/>
      <c r="INE261" s="1"/>
      <c r="INI261" s="1"/>
      <c r="INM261" s="1"/>
      <c r="INQ261" s="1"/>
      <c r="INU261" s="1"/>
      <c r="INY261" s="1"/>
      <c r="IOC261" s="1"/>
      <c r="IOG261" s="1"/>
      <c r="IOK261" s="1"/>
      <c r="IOO261" s="1"/>
      <c r="IOS261" s="1"/>
      <c r="IOW261" s="1"/>
      <c r="IPA261" s="1"/>
      <c r="IPE261" s="1"/>
      <c r="IPI261" s="1"/>
      <c r="IPM261" s="1"/>
      <c r="IPQ261" s="1"/>
      <c r="IPU261" s="1"/>
      <c r="IPY261" s="1"/>
      <c r="IQC261" s="1"/>
      <c r="IQG261" s="1"/>
      <c r="IQK261" s="1"/>
      <c r="IQO261" s="1"/>
      <c r="IQS261" s="1"/>
      <c r="IQW261" s="1"/>
      <c r="IRA261" s="1"/>
      <c r="IRE261" s="1"/>
      <c r="IRI261" s="1"/>
      <c r="IRM261" s="1"/>
      <c r="IRQ261" s="1"/>
      <c r="IRU261" s="1"/>
      <c r="IRY261" s="1"/>
      <c r="ISC261" s="1"/>
      <c r="ISG261" s="1"/>
      <c r="ISK261" s="1"/>
      <c r="ISO261" s="1"/>
      <c r="ISS261" s="1"/>
      <c r="ISW261" s="1"/>
      <c r="ITA261" s="1"/>
      <c r="ITE261" s="1"/>
      <c r="ITI261" s="1"/>
      <c r="ITM261" s="1"/>
      <c r="ITQ261" s="1"/>
      <c r="ITU261" s="1"/>
      <c r="ITY261" s="1"/>
      <c r="IUC261" s="1"/>
      <c r="IUG261" s="1"/>
      <c r="IUK261" s="1"/>
      <c r="IUO261" s="1"/>
      <c r="IUS261" s="1"/>
      <c r="IUW261" s="1"/>
      <c r="IVA261" s="1"/>
      <c r="IVE261" s="1"/>
      <c r="IVI261" s="1"/>
      <c r="IVM261" s="1"/>
      <c r="IVQ261" s="1"/>
      <c r="IVU261" s="1"/>
      <c r="IVY261" s="1"/>
      <c r="IWC261" s="1"/>
      <c r="IWG261" s="1"/>
      <c r="IWK261" s="1"/>
      <c r="IWO261" s="1"/>
      <c r="IWS261" s="1"/>
      <c r="IWW261" s="1"/>
      <c r="IXA261" s="1"/>
      <c r="IXE261" s="1"/>
      <c r="IXI261" s="1"/>
      <c r="IXM261" s="1"/>
      <c r="IXQ261" s="1"/>
      <c r="IXU261" s="1"/>
      <c r="IXY261" s="1"/>
      <c r="IYC261" s="1"/>
      <c r="IYG261" s="1"/>
      <c r="IYK261" s="1"/>
      <c r="IYO261" s="1"/>
      <c r="IYS261" s="1"/>
      <c r="IYW261" s="1"/>
      <c r="IZA261" s="1"/>
      <c r="IZE261" s="1"/>
      <c r="IZI261" s="1"/>
      <c r="IZM261" s="1"/>
      <c r="IZQ261" s="1"/>
      <c r="IZU261" s="1"/>
      <c r="IZY261" s="1"/>
      <c r="JAC261" s="1"/>
      <c r="JAG261" s="1"/>
      <c r="JAK261" s="1"/>
      <c r="JAO261" s="1"/>
      <c r="JAS261" s="1"/>
      <c r="JAW261" s="1"/>
      <c r="JBA261" s="1"/>
      <c r="JBE261" s="1"/>
      <c r="JBI261" s="1"/>
      <c r="JBM261" s="1"/>
      <c r="JBQ261" s="1"/>
      <c r="JBU261" s="1"/>
      <c r="JBY261" s="1"/>
      <c r="JCC261" s="1"/>
      <c r="JCG261" s="1"/>
      <c r="JCK261" s="1"/>
      <c r="JCO261" s="1"/>
      <c r="JCS261" s="1"/>
      <c r="JCW261" s="1"/>
      <c r="JDA261" s="1"/>
      <c r="JDE261" s="1"/>
      <c r="JDI261" s="1"/>
      <c r="JDM261" s="1"/>
      <c r="JDQ261" s="1"/>
      <c r="JDU261" s="1"/>
      <c r="JDY261" s="1"/>
      <c r="JEC261" s="1"/>
      <c r="JEG261" s="1"/>
      <c r="JEK261" s="1"/>
      <c r="JEO261" s="1"/>
      <c r="JES261" s="1"/>
      <c r="JEW261" s="1"/>
      <c r="JFA261" s="1"/>
      <c r="JFE261" s="1"/>
      <c r="JFI261" s="1"/>
      <c r="JFM261" s="1"/>
      <c r="JFQ261" s="1"/>
      <c r="JFU261" s="1"/>
      <c r="JFY261" s="1"/>
      <c r="JGC261" s="1"/>
      <c r="JGG261" s="1"/>
      <c r="JGK261" s="1"/>
      <c r="JGO261" s="1"/>
      <c r="JGS261" s="1"/>
      <c r="JGW261" s="1"/>
      <c r="JHA261" s="1"/>
      <c r="JHE261" s="1"/>
      <c r="JHI261" s="1"/>
      <c r="JHM261" s="1"/>
      <c r="JHQ261" s="1"/>
      <c r="JHU261" s="1"/>
      <c r="JHY261" s="1"/>
      <c r="JIC261" s="1"/>
      <c r="JIG261" s="1"/>
      <c r="JIK261" s="1"/>
      <c r="JIO261" s="1"/>
      <c r="JIS261" s="1"/>
      <c r="JIW261" s="1"/>
      <c r="JJA261" s="1"/>
      <c r="JJE261" s="1"/>
      <c r="JJI261" s="1"/>
      <c r="JJM261" s="1"/>
      <c r="JJQ261" s="1"/>
      <c r="JJU261" s="1"/>
      <c r="JJY261" s="1"/>
      <c r="JKC261" s="1"/>
      <c r="JKG261" s="1"/>
      <c r="JKK261" s="1"/>
      <c r="JKO261" s="1"/>
      <c r="JKS261" s="1"/>
      <c r="JKW261" s="1"/>
      <c r="JLA261" s="1"/>
      <c r="JLE261" s="1"/>
      <c r="JLI261" s="1"/>
      <c r="JLM261" s="1"/>
      <c r="JLQ261" s="1"/>
      <c r="JLU261" s="1"/>
      <c r="JLY261" s="1"/>
      <c r="JMC261" s="1"/>
      <c r="JMG261" s="1"/>
      <c r="JMK261" s="1"/>
      <c r="JMO261" s="1"/>
      <c r="JMS261" s="1"/>
      <c r="JMW261" s="1"/>
      <c r="JNA261" s="1"/>
      <c r="JNE261" s="1"/>
      <c r="JNI261" s="1"/>
      <c r="JNM261" s="1"/>
      <c r="JNQ261" s="1"/>
      <c r="JNU261" s="1"/>
      <c r="JNY261" s="1"/>
      <c r="JOC261" s="1"/>
      <c r="JOG261" s="1"/>
      <c r="JOK261" s="1"/>
      <c r="JOO261" s="1"/>
      <c r="JOS261" s="1"/>
      <c r="JOW261" s="1"/>
      <c r="JPA261" s="1"/>
      <c r="JPE261" s="1"/>
      <c r="JPI261" s="1"/>
      <c r="JPM261" s="1"/>
      <c r="JPQ261" s="1"/>
      <c r="JPU261" s="1"/>
      <c r="JPY261" s="1"/>
      <c r="JQC261" s="1"/>
      <c r="JQG261" s="1"/>
      <c r="JQK261" s="1"/>
      <c r="JQO261" s="1"/>
      <c r="JQS261" s="1"/>
      <c r="JQW261" s="1"/>
      <c r="JRA261" s="1"/>
      <c r="JRE261" s="1"/>
      <c r="JRI261" s="1"/>
      <c r="JRM261" s="1"/>
      <c r="JRQ261" s="1"/>
      <c r="JRU261" s="1"/>
      <c r="JRY261" s="1"/>
      <c r="JSC261" s="1"/>
      <c r="JSG261" s="1"/>
      <c r="JSK261" s="1"/>
      <c r="JSO261" s="1"/>
      <c r="JSS261" s="1"/>
      <c r="JSW261" s="1"/>
      <c r="JTA261" s="1"/>
      <c r="JTE261" s="1"/>
      <c r="JTI261" s="1"/>
      <c r="JTM261" s="1"/>
      <c r="JTQ261" s="1"/>
      <c r="JTU261" s="1"/>
      <c r="JTY261" s="1"/>
      <c r="JUC261" s="1"/>
      <c r="JUG261" s="1"/>
      <c r="JUK261" s="1"/>
      <c r="JUO261" s="1"/>
      <c r="JUS261" s="1"/>
      <c r="JUW261" s="1"/>
      <c r="JVA261" s="1"/>
      <c r="JVE261" s="1"/>
      <c r="JVI261" s="1"/>
      <c r="JVM261" s="1"/>
      <c r="JVQ261" s="1"/>
      <c r="JVU261" s="1"/>
      <c r="JVY261" s="1"/>
      <c r="JWC261" s="1"/>
      <c r="JWG261" s="1"/>
      <c r="JWK261" s="1"/>
      <c r="JWO261" s="1"/>
      <c r="JWS261" s="1"/>
      <c r="JWW261" s="1"/>
      <c r="JXA261" s="1"/>
      <c r="JXE261" s="1"/>
      <c r="JXI261" s="1"/>
      <c r="JXM261" s="1"/>
      <c r="JXQ261" s="1"/>
      <c r="JXU261" s="1"/>
      <c r="JXY261" s="1"/>
      <c r="JYC261" s="1"/>
      <c r="JYG261" s="1"/>
      <c r="JYK261" s="1"/>
      <c r="JYO261" s="1"/>
      <c r="JYS261" s="1"/>
      <c r="JYW261" s="1"/>
      <c r="JZA261" s="1"/>
      <c r="JZE261" s="1"/>
      <c r="JZI261" s="1"/>
      <c r="JZM261" s="1"/>
      <c r="JZQ261" s="1"/>
      <c r="JZU261" s="1"/>
      <c r="JZY261" s="1"/>
      <c r="KAC261" s="1"/>
      <c r="KAG261" s="1"/>
      <c r="KAK261" s="1"/>
      <c r="KAO261" s="1"/>
      <c r="KAS261" s="1"/>
      <c r="KAW261" s="1"/>
      <c r="KBA261" s="1"/>
      <c r="KBE261" s="1"/>
      <c r="KBI261" s="1"/>
      <c r="KBM261" s="1"/>
      <c r="KBQ261" s="1"/>
      <c r="KBU261" s="1"/>
      <c r="KBY261" s="1"/>
      <c r="KCC261" s="1"/>
      <c r="KCG261" s="1"/>
      <c r="KCK261" s="1"/>
      <c r="KCO261" s="1"/>
      <c r="KCS261" s="1"/>
      <c r="KCW261" s="1"/>
      <c r="KDA261" s="1"/>
      <c r="KDE261" s="1"/>
      <c r="KDI261" s="1"/>
      <c r="KDM261" s="1"/>
      <c r="KDQ261" s="1"/>
      <c r="KDU261" s="1"/>
      <c r="KDY261" s="1"/>
      <c r="KEC261" s="1"/>
      <c r="KEG261" s="1"/>
      <c r="KEK261" s="1"/>
      <c r="KEO261" s="1"/>
      <c r="KES261" s="1"/>
      <c r="KEW261" s="1"/>
      <c r="KFA261" s="1"/>
      <c r="KFE261" s="1"/>
      <c r="KFI261" s="1"/>
      <c r="KFM261" s="1"/>
      <c r="KFQ261" s="1"/>
      <c r="KFU261" s="1"/>
      <c r="KFY261" s="1"/>
      <c r="KGC261" s="1"/>
      <c r="KGG261" s="1"/>
      <c r="KGK261" s="1"/>
      <c r="KGO261" s="1"/>
      <c r="KGS261" s="1"/>
      <c r="KGW261" s="1"/>
      <c r="KHA261" s="1"/>
      <c r="KHE261" s="1"/>
      <c r="KHI261" s="1"/>
      <c r="KHM261" s="1"/>
      <c r="KHQ261" s="1"/>
      <c r="KHU261" s="1"/>
      <c r="KHY261" s="1"/>
      <c r="KIC261" s="1"/>
      <c r="KIG261" s="1"/>
      <c r="KIK261" s="1"/>
      <c r="KIO261" s="1"/>
      <c r="KIS261" s="1"/>
      <c r="KIW261" s="1"/>
      <c r="KJA261" s="1"/>
      <c r="KJE261" s="1"/>
      <c r="KJI261" s="1"/>
      <c r="KJM261" s="1"/>
      <c r="KJQ261" s="1"/>
      <c r="KJU261" s="1"/>
      <c r="KJY261" s="1"/>
      <c r="KKC261" s="1"/>
      <c r="KKG261" s="1"/>
      <c r="KKK261" s="1"/>
      <c r="KKO261" s="1"/>
      <c r="KKS261" s="1"/>
      <c r="KKW261" s="1"/>
      <c r="KLA261" s="1"/>
      <c r="KLE261" s="1"/>
      <c r="KLI261" s="1"/>
      <c r="KLM261" s="1"/>
      <c r="KLQ261" s="1"/>
      <c r="KLU261" s="1"/>
      <c r="KLY261" s="1"/>
      <c r="KMC261" s="1"/>
      <c r="KMG261" s="1"/>
      <c r="KMK261" s="1"/>
      <c r="KMO261" s="1"/>
      <c r="KMS261" s="1"/>
      <c r="KMW261" s="1"/>
      <c r="KNA261" s="1"/>
      <c r="KNE261" s="1"/>
      <c r="KNI261" s="1"/>
      <c r="KNM261" s="1"/>
      <c r="KNQ261" s="1"/>
      <c r="KNU261" s="1"/>
      <c r="KNY261" s="1"/>
      <c r="KOC261" s="1"/>
      <c r="KOG261" s="1"/>
      <c r="KOK261" s="1"/>
      <c r="KOO261" s="1"/>
      <c r="KOS261" s="1"/>
      <c r="KOW261" s="1"/>
      <c r="KPA261" s="1"/>
      <c r="KPE261" s="1"/>
      <c r="KPI261" s="1"/>
      <c r="KPM261" s="1"/>
      <c r="KPQ261" s="1"/>
      <c r="KPU261" s="1"/>
      <c r="KPY261" s="1"/>
      <c r="KQC261" s="1"/>
      <c r="KQG261" s="1"/>
      <c r="KQK261" s="1"/>
      <c r="KQO261" s="1"/>
      <c r="KQS261" s="1"/>
      <c r="KQW261" s="1"/>
      <c r="KRA261" s="1"/>
      <c r="KRE261" s="1"/>
      <c r="KRI261" s="1"/>
      <c r="KRM261" s="1"/>
      <c r="KRQ261" s="1"/>
      <c r="KRU261" s="1"/>
      <c r="KRY261" s="1"/>
      <c r="KSC261" s="1"/>
      <c r="KSG261" s="1"/>
      <c r="KSK261" s="1"/>
      <c r="KSO261" s="1"/>
      <c r="KSS261" s="1"/>
      <c r="KSW261" s="1"/>
      <c r="KTA261" s="1"/>
      <c r="KTE261" s="1"/>
      <c r="KTI261" s="1"/>
      <c r="KTM261" s="1"/>
      <c r="KTQ261" s="1"/>
      <c r="KTU261" s="1"/>
      <c r="KTY261" s="1"/>
      <c r="KUC261" s="1"/>
      <c r="KUG261" s="1"/>
      <c r="KUK261" s="1"/>
      <c r="KUO261" s="1"/>
      <c r="KUS261" s="1"/>
      <c r="KUW261" s="1"/>
      <c r="KVA261" s="1"/>
      <c r="KVE261" s="1"/>
      <c r="KVI261" s="1"/>
      <c r="KVM261" s="1"/>
      <c r="KVQ261" s="1"/>
      <c r="KVU261" s="1"/>
      <c r="KVY261" s="1"/>
      <c r="KWC261" s="1"/>
      <c r="KWG261" s="1"/>
      <c r="KWK261" s="1"/>
      <c r="KWO261" s="1"/>
      <c r="KWS261" s="1"/>
      <c r="KWW261" s="1"/>
      <c r="KXA261" s="1"/>
      <c r="KXE261" s="1"/>
      <c r="KXI261" s="1"/>
      <c r="KXM261" s="1"/>
      <c r="KXQ261" s="1"/>
      <c r="KXU261" s="1"/>
      <c r="KXY261" s="1"/>
      <c r="KYC261" s="1"/>
      <c r="KYG261" s="1"/>
      <c r="KYK261" s="1"/>
      <c r="KYO261" s="1"/>
      <c r="KYS261" s="1"/>
      <c r="KYW261" s="1"/>
      <c r="KZA261" s="1"/>
      <c r="KZE261" s="1"/>
      <c r="KZI261" s="1"/>
      <c r="KZM261" s="1"/>
      <c r="KZQ261" s="1"/>
      <c r="KZU261" s="1"/>
      <c r="KZY261" s="1"/>
      <c r="LAC261" s="1"/>
      <c r="LAG261" s="1"/>
      <c r="LAK261" s="1"/>
      <c r="LAO261" s="1"/>
      <c r="LAS261" s="1"/>
      <c r="LAW261" s="1"/>
      <c r="LBA261" s="1"/>
      <c r="LBE261" s="1"/>
      <c r="LBI261" s="1"/>
      <c r="LBM261" s="1"/>
      <c r="LBQ261" s="1"/>
      <c r="LBU261" s="1"/>
      <c r="LBY261" s="1"/>
      <c r="LCC261" s="1"/>
      <c r="LCG261" s="1"/>
      <c r="LCK261" s="1"/>
      <c r="LCO261" s="1"/>
      <c r="LCS261" s="1"/>
      <c r="LCW261" s="1"/>
      <c r="LDA261" s="1"/>
      <c r="LDE261" s="1"/>
      <c r="LDI261" s="1"/>
      <c r="LDM261" s="1"/>
      <c r="LDQ261" s="1"/>
      <c r="LDU261" s="1"/>
      <c r="LDY261" s="1"/>
      <c r="LEC261" s="1"/>
      <c r="LEG261" s="1"/>
      <c r="LEK261" s="1"/>
      <c r="LEO261" s="1"/>
      <c r="LES261" s="1"/>
      <c r="LEW261" s="1"/>
      <c r="LFA261" s="1"/>
      <c r="LFE261" s="1"/>
      <c r="LFI261" s="1"/>
      <c r="LFM261" s="1"/>
      <c r="LFQ261" s="1"/>
      <c r="LFU261" s="1"/>
      <c r="LFY261" s="1"/>
      <c r="LGC261" s="1"/>
      <c r="LGG261" s="1"/>
      <c r="LGK261" s="1"/>
      <c r="LGO261" s="1"/>
      <c r="LGS261" s="1"/>
      <c r="LGW261" s="1"/>
      <c r="LHA261" s="1"/>
      <c r="LHE261" s="1"/>
      <c r="LHI261" s="1"/>
      <c r="LHM261" s="1"/>
      <c r="LHQ261" s="1"/>
      <c r="LHU261" s="1"/>
      <c r="LHY261" s="1"/>
      <c r="LIC261" s="1"/>
      <c r="LIG261" s="1"/>
      <c r="LIK261" s="1"/>
      <c r="LIO261" s="1"/>
      <c r="LIS261" s="1"/>
      <c r="LIW261" s="1"/>
      <c r="LJA261" s="1"/>
      <c r="LJE261" s="1"/>
      <c r="LJI261" s="1"/>
      <c r="LJM261" s="1"/>
      <c r="LJQ261" s="1"/>
      <c r="LJU261" s="1"/>
      <c r="LJY261" s="1"/>
      <c r="LKC261" s="1"/>
      <c r="LKG261" s="1"/>
      <c r="LKK261" s="1"/>
      <c r="LKO261" s="1"/>
      <c r="LKS261" s="1"/>
      <c r="LKW261" s="1"/>
      <c r="LLA261" s="1"/>
      <c r="LLE261" s="1"/>
      <c r="LLI261" s="1"/>
      <c r="LLM261" s="1"/>
      <c r="LLQ261" s="1"/>
      <c r="LLU261" s="1"/>
      <c r="LLY261" s="1"/>
      <c r="LMC261" s="1"/>
      <c r="LMG261" s="1"/>
      <c r="LMK261" s="1"/>
      <c r="LMO261" s="1"/>
      <c r="LMS261" s="1"/>
      <c r="LMW261" s="1"/>
      <c r="LNA261" s="1"/>
      <c r="LNE261" s="1"/>
      <c r="LNI261" s="1"/>
      <c r="LNM261" s="1"/>
      <c r="LNQ261" s="1"/>
      <c r="LNU261" s="1"/>
      <c r="LNY261" s="1"/>
      <c r="LOC261" s="1"/>
      <c r="LOG261" s="1"/>
      <c r="LOK261" s="1"/>
      <c r="LOO261" s="1"/>
      <c r="LOS261" s="1"/>
      <c r="LOW261" s="1"/>
      <c r="LPA261" s="1"/>
      <c r="LPE261" s="1"/>
      <c r="LPI261" s="1"/>
      <c r="LPM261" s="1"/>
      <c r="LPQ261" s="1"/>
      <c r="LPU261" s="1"/>
      <c r="LPY261" s="1"/>
      <c r="LQC261" s="1"/>
      <c r="LQG261" s="1"/>
      <c r="LQK261" s="1"/>
      <c r="LQO261" s="1"/>
      <c r="LQS261" s="1"/>
      <c r="LQW261" s="1"/>
      <c r="LRA261" s="1"/>
      <c r="LRE261" s="1"/>
      <c r="LRI261" s="1"/>
      <c r="LRM261" s="1"/>
      <c r="LRQ261" s="1"/>
      <c r="LRU261" s="1"/>
      <c r="LRY261" s="1"/>
      <c r="LSC261" s="1"/>
      <c r="LSG261" s="1"/>
      <c r="LSK261" s="1"/>
      <c r="LSO261" s="1"/>
      <c r="LSS261" s="1"/>
      <c r="LSW261" s="1"/>
      <c r="LTA261" s="1"/>
      <c r="LTE261" s="1"/>
      <c r="LTI261" s="1"/>
      <c r="LTM261" s="1"/>
      <c r="LTQ261" s="1"/>
      <c r="LTU261" s="1"/>
      <c r="LTY261" s="1"/>
      <c r="LUC261" s="1"/>
      <c r="LUG261" s="1"/>
      <c r="LUK261" s="1"/>
      <c r="LUO261" s="1"/>
      <c r="LUS261" s="1"/>
      <c r="LUW261" s="1"/>
      <c r="LVA261" s="1"/>
      <c r="LVE261" s="1"/>
      <c r="LVI261" s="1"/>
      <c r="LVM261" s="1"/>
      <c r="LVQ261" s="1"/>
      <c r="LVU261" s="1"/>
      <c r="LVY261" s="1"/>
      <c r="LWC261" s="1"/>
      <c r="LWG261" s="1"/>
      <c r="LWK261" s="1"/>
      <c r="LWO261" s="1"/>
      <c r="LWS261" s="1"/>
      <c r="LWW261" s="1"/>
      <c r="LXA261" s="1"/>
      <c r="LXE261" s="1"/>
      <c r="LXI261" s="1"/>
      <c r="LXM261" s="1"/>
      <c r="LXQ261" s="1"/>
      <c r="LXU261" s="1"/>
      <c r="LXY261" s="1"/>
      <c r="LYC261" s="1"/>
      <c r="LYG261" s="1"/>
      <c r="LYK261" s="1"/>
      <c r="LYO261" s="1"/>
      <c r="LYS261" s="1"/>
      <c r="LYW261" s="1"/>
      <c r="LZA261" s="1"/>
      <c r="LZE261" s="1"/>
      <c r="LZI261" s="1"/>
      <c r="LZM261" s="1"/>
      <c r="LZQ261" s="1"/>
      <c r="LZU261" s="1"/>
      <c r="LZY261" s="1"/>
      <c r="MAC261" s="1"/>
      <c r="MAG261" s="1"/>
      <c r="MAK261" s="1"/>
      <c r="MAO261" s="1"/>
      <c r="MAS261" s="1"/>
      <c r="MAW261" s="1"/>
      <c r="MBA261" s="1"/>
      <c r="MBE261" s="1"/>
      <c r="MBI261" s="1"/>
      <c r="MBM261" s="1"/>
      <c r="MBQ261" s="1"/>
      <c r="MBU261" s="1"/>
      <c r="MBY261" s="1"/>
      <c r="MCC261" s="1"/>
      <c r="MCG261" s="1"/>
      <c r="MCK261" s="1"/>
      <c r="MCO261" s="1"/>
      <c r="MCS261" s="1"/>
      <c r="MCW261" s="1"/>
      <c r="MDA261" s="1"/>
      <c r="MDE261" s="1"/>
      <c r="MDI261" s="1"/>
      <c r="MDM261" s="1"/>
      <c r="MDQ261" s="1"/>
      <c r="MDU261" s="1"/>
      <c r="MDY261" s="1"/>
      <c r="MEC261" s="1"/>
      <c r="MEG261" s="1"/>
      <c r="MEK261" s="1"/>
      <c r="MEO261" s="1"/>
      <c r="MES261" s="1"/>
      <c r="MEW261" s="1"/>
      <c r="MFA261" s="1"/>
      <c r="MFE261" s="1"/>
      <c r="MFI261" s="1"/>
      <c r="MFM261" s="1"/>
      <c r="MFQ261" s="1"/>
      <c r="MFU261" s="1"/>
      <c r="MFY261" s="1"/>
      <c r="MGC261" s="1"/>
      <c r="MGG261" s="1"/>
      <c r="MGK261" s="1"/>
      <c r="MGO261" s="1"/>
      <c r="MGS261" s="1"/>
      <c r="MGW261" s="1"/>
      <c r="MHA261" s="1"/>
      <c r="MHE261" s="1"/>
      <c r="MHI261" s="1"/>
      <c r="MHM261" s="1"/>
      <c r="MHQ261" s="1"/>
      <c r="MHU261" s="1"/>
      <c r="MHY261" s="1"/>
      <c r="MIC261" s="1"/>
      <c r="MIG261" s="1"/>
      <c r="MIK261" s="1"/>
      <c r="MIO261" s="1"/>
      <c r="MIS261" s="1"/>
      <c r="MIW261" s="1"/>
      <c r="MJA261" s="1"/>
      <c r="MJE261" s="1"/>
      <c r="MJI261" s="1"/>
      <c r="MJM261" s="1"/>
      <c r="MJQ261" s="1"/>
      <c r="MJU261" s="1"/>
      <c r="MJY261" s="1"/>
      <c r="MKC261" s="1"/>
      <c r="MKG261" s="1"/>
      <c r="MKK261" s="1"/>
      <c r="MKO261" s="1"/>
      <c r="MKS261" s="1"/>
      <c r="MKW261" s="1"/>
      <c r="MLA261" s="1"/>
      <c r="MLE261" s="1"/>
      <c r="MLI261" s="1"/>
      <c r="MLM261" s="1"/>
      <c r="MLQ261" s="1"/>
      <c r="MLU261" s="1"/>
      <c r="MLY261" s="1"/>
      <c r="MMC261" s="1"/>
      <c r="MMG261" s="1"/>
      <c r="MMK261" s="1"/>
      <c r="MMO261" s="1"/>
      <c r="MMS261" s="1"/>
      <c r="MMW261" s="1"/>
      <c r="MNA261" s="1"/>
      <c r="MNE261" s="1"/>
      <c r="MNI261" s="1"/>
      <c r="MNM261" s="1"/>
      <c r="MNQ261" s="1"/>
      <c r="MNU261" s="1"/>
      <c r="MNY261" s="1"/>
      <c r="MOC261" s="1"/>
      <c r="MOG261" s="1"/>
      <c r="MOK261" s="1"/>
      <c r="MOO261" s="1"/>
      <c r="MOS261" s="1"/>
      <c r="MOW261" s="1"/>
      <c r="MPA261" s="1"/>
      <c r="MPE261" s="1"/>
      <c r="MPI261" s="1"/>
      <c r="MPM261" s="1"/>
      <c r="MPQ261" s="1"/>
      <c r="MPU261" s="1"/>
      <c r="MPY261" s="1"/>
      <c r="MQC261" s="1"/>
      <c r="MQG261" s="1"/>
      <c r="MQK261" s="1"/>
      <c r="MQO261" s="1"/>
      <c r="MQS261" s="1"/>
      <c r="MQW261" s="1"/>
      <c r="MRA261" s="1"/>
      <c r="MRE261" s="1"/>
      <c r="MRI261" s="1"/>
      <c r="MRM261" s="1"/>
      <c r="MRQ261" s="1"/>
      <c r="MRU261" s="1"/>
      <c r="MRY261" s="1"/>
      <c r="MSC261" s="1"/>
      <c r="MSG261" s="1"/>
      <c r="MSK261" s="1"/>
      <c r="MSO261" s="1"/>
      <c r="MSS261" s="1"/>
      <c r="MSW261" s="1"/>
      <c r="MTA261" s="1"/>
      <c r="MTE261" s="1"/>
      <c r="MTI261" s="1"/>
      <c r="MTM261" s="1"/>
      <c r="MTQ261" s="1"/>
      <c r="MTU261" s="1"/>
      <c r="MTY261" s="1"/>
      <c r="MUC261" s="1"/>
      <c r="MUG261" s="1"/>
      <c r="MUK261" s="1"/>
      <c r="MUO261" s="1"/>
      <c r="MUS261" s="1"/>
      <c r="MUW261" s="1"/>
      <c r="MVA261" s="1"/>
      <c r="MVE261" s="1"/>
      <c r="MVI261" s="1"/>
      <c r="MVM261" s="1"/>
      <c r="MVQ261" s="1"/>
      <c r="MVU261" s="1"/>
      <c r="MVY261" s="1"/>
      <c r="MWC261" s="1"/>
      <c r="MWG261" s="1"/>
      <c r="MWK261" s="1"/>
      <c r="MWO261" s="1"/>
      <c r="MWS261" s="1"/>
      <c r="MWW261" s="1"/>
      <c r="MXA261" s="1"/>
      <c r="MXE261" s="1"/>
      <c r="MXI261" s="1"/>
      <c r="MXM261" s="1"/>
      <c r="MXQ261" s="1"/>
      <c r="MXU261" s="1"/>
      <c r="MXY261" s="1"/>
      <c r="MYC261" s="1"/>
      <c r="MYG261" s="1"/>
      <c r="MYK261" s="1"/>
      <c r="MYO261" s="1"/>
      <c r="MYS261" s="1"/>
      <c r="MYW261" s="1"/>
      <c r="MZA261" s="1"/>
      <c r="MZE261" s="1"/>
      <c r="MZI261" s="1"/>
      <c r="MZM261" s="1"/>
      <c r="MZQ261" s="1"/>
      <c r="MZU261" s="1"/>
      <c r="MZY261" s="1"/>
      <c r="NAC261" s="1"/>
      <c r="NAG261" s="1"/>
      <c r="NAK261" s="1"/>
      <c r="NAO261" s="1"/>
      <c r="NAS261" s="1"/>
      <c r="NAW261" s="1"/>
      <c r="NBA261" s="1"/>
      <c r="NBE261" s="1"/>
      <c r="NBI261" s="1"/>
      <c r="NBM261" s="1"/>
      <c r="NBQ261" s="1"/>
      <c r="NBU261" s="1"/>
      <c r="NBY261" s="1"/>
      <c r="NCC261" s="1"/>
      <c r="NCG261" s="1"/>
      <c r="NCK261" s="1"/>
      <c r="NCO261" s="1"/>
      <c r="NCS261" s="1"/>
      <c r="NCW261" s="1"/>
      <c r="NDA261" s="1"/>
      <c r="NDE261" s="1"/>
      <c r="NDI261" s="1"/>
      <c r="NDM261" s="1"/>
      <c r="NDQ261" s="1"/>
      <c r="NDU261" s="1"/>
      <c r="NDY261" s="1"/>
      <c r="NEC261" s="1"/>
      <c r="NEG261" s="1"/>
      <c r="NEK261" s="1"/>
      <c r="NEO261" s="1"/>
      <c r="NES261" s="1"/>
      <c r="NEW261" s="1"/>
      <c r="NFA261" s="1"/>
      <c r="NFE261" s="1"/>
      <c r="NFI261" s="1"/>
      <c r="NFM261" s="1"/>
      <c r="NFQ261" s="1"/>
      <c r="NFU261" s="1"/>
      <c r="NFY261" s="1"/>
      <c r="NGC261" s="1"/>
      <c r="NGG261" s="1"/>
      <c r="NGK261" s="1"/>
      <c r="NGO261" s="1"/>
      <c r="NGS261" s="1"/>
      <c r="NGW261" s="1"/>
      <c r="NHA261" s="1"/>
      <c r="NHE261" s="1"/>
      <c r="NHI261" s="1"/>
      <c r="NHM261" s="1"/>
      <c r="NHQ261" s="1"/>
      <c r="NHU261" s="1"/>
      <c r="NHY261" s="1"/>
      <c r="NIC261" s="1"/>
      <c r="NIG261" s="1"/>
      <c r="NIK261" s="1"/>
      <c r="NIO261" s="1"/>
      <c r="NIS261" s="1"/>
      <c r="NIW261" s="1"/>
      <c r="NJA261" s="1"/>
      <c r="NJE261" s="1"/>
      <c r="NJI261" s="1"/>
      <c r="NJM261" s="1"/>
      <c r="NJQ261" s="1"/>
      <c r="NJU261" s="1"/>
      <c r="NJY261" s="1"/>
      <c r="NKC261" s="1"/>
      <c r="NKG261" s="1"/>
      <c r="NKK261" s="1"/>
      <c r="NKO261" s="1"/>
      <c r="NKS261" s="1"/>
      <c r="NKW261" s="1"/>
      <c r="NLA261" s="1"/>
      <c r="NLE261" s="1"/>
      <c r="NLI261" s="1"/>
      <c r="NLM261" s="1"/>
      <c r="NLQ261" s="1"/>
      <c r="NLU261" s="1"/>
      <c r="NLY261" s="1"/>
      <c r="NMC261" s="1"/>
      <c r="NMG261" s="1"/>
      <c r="NMK261" s="1"/>
      <c r="NMO261" s="1"/>
      <c r="NMS261" s="1"/>
      <c r="NMW261" s="1"/>
      <c r="NNA261" s="1"/>
      <c r="NNE261" s="1"/>
      <c r="NNI261" s="1"/>
      <c r="NNM261" s="1"/>
      <c r="NNQ261" s="1"/>
      <c r="NNU261" s="1"/>
      <c r="NNY261" s="1"/>
      <c r="NOC261" s="1"/>
      <c r="NOG261" s="1"/>
      <c r="NOK261" s="1"/>
      <c r="NOO261" s="1"/>
      <c r="NOS261" s="1"/>
      <c r="NOW261" s="1"/>
      <c r="NPA261" s="1"/>
      <c r="NPE261" s="1"/>
      <c r="NPI261" s="1"/>
      <c r="NPM261" s="1"/>
      <c r="NPQ261" s="1"/>
      <c r="NPU261" s="1"/>
      <c r="NPY261" s="1"/>
      <c r="NQC261" s="1"/>
      <c r="NQG261" s="1"/>
      <c r="NQK261" s="1"/>
      <c r="NQO261" s="1"/>
      <c r="NQS261" s="1"/>
      <c r="NQW261" s="1"/>
      <c r="NRA261" s="1"/>
      <c r="NRE261" s="1"/>
      <c r="NRI261" s="1"/>
      <c r="NRM261" s="1"/>
      <c r="NRQ261" s="1"/>
      <c r="NRU261" s="1"/>
      <c r="NRY261" s="1"/>
      <c r="NSC261" s="1"/>
      <c r="NSG261" s="1"/>
      <c r="NSK261" s="1"/>
      <c r="NSO261" s="1"/>
      <c r="NSS261" s="1"/>
      <c r="NSW261" s="1"/>
      <c r="NTA261" s="1"/>
      <c r="NTE261" s="1"/>
      <c r="NTI261" s="1"/>
      <c r="NTM261" s="1"/>
      <c r="NTQ261" s="1"/>
      <c r="NTU261" s="1"/>
      <c r="NTY261" s="1"/>
      <c r="NUC261" s="1"/>
      <c r="NUG261" s="1"/>
      <c r="NUK261" s="1"/>
      <c r="NUO261" s="1"/>
      <c r="NUS261" s="1"/>
      <c r="NUW261" s="1"/>
      <c r="NVA261" s="1"/>
      <c r="NVE261" s="1"/>
      <c r="NVI261" s="1"/>
      <c r="NVM261" s="1"/>
      <c r="NVQ261" s="1"/>
      <c r="NVU261" s="1"/>
      <c r="NVY261" s="1"/>
      <c r="NWC261" s="1"/>
      <c r="NWG261" s="1"/>
      <c r="NWK261" s="1"/>
      <c r="NWO261" s="1"/>
      <c r="NWS261" s="1"/>
      <c r="NWW261" s="1"/>
      <c r="NXA261" s="1"/>
      <c r="NXE261" s="1"/>
      <c r="NXI261" s="1"/>
      <c r="NXM261" s="1"/>
      <c r="NXQ261" s="1"/>
      <c r="NXU261" s="1"/>
      <c r="NXY261" s="1"/>
      <c r="NYC261" s="1"/>
      <c r="NYG261" s="1"/>
      <c r="NYK261" s="1"/>
      <c r="NYO261" s="1"/>
      <c r="NYS261" s="1"/>
      <c r="NYW261" s="1"/>
      <c r="NZA261" s="1"/>
      <c r="NZE261" s="1"/>
      <c r="NZI261" s="1"/>
      <c r="NZM261" s="1"/>
      <c r="NZQ261" s="1"/>
      <c r="NZU261" s="1"/>
      <c r="NZY261" s="1"/>
      <c r="OAC261" s="1"/>
      <c r="OAG261" s="1"/>
      <c r="OAK261" s="1"/>
      <c r="OAO261" s="1"/>
      <c r="OAS261" s="1"/>
      <c r="OAW261" s="1"/>
      <c r="OBA261" s="1"/>
      <c r="OBE261" s="1"/>
      <c r="OBI261" s="1"/>
      <c r="OBM261" s="1"/>
      <c r="OBQ261" s="1"/>
      <c r="OBU261" s="1"/>
      <c r="OBY261" s="1"/>
      <c r="OCC261" s="1"/>
      <c r="OCG261" s="1"/>
      <c r="OCK261" s="1"/>
      <c r="OCO261" s="1"/>
      <c r="OCS261" s="1"/>
      <c r="OCW261" s="1"/>
      <c r="ODA261" s="1"/>
      <c r="ODE261" s="1"/>
      <c r="ODI261" s="1"/>
      <c r="ODM261" s="1"/>
      <c r="ODQ261" s="1"/>
      <c r="ODU261" s="1"/>
      <c r="ODY261" s="1"/>
      <c r="OEC261" s="1"/>
      <c r="OEG261" s="1"/>
      <c r="OEK261" s="1"/>
      <c r="OEO261" s="1"/>
      <c r="OES261" s="1"/>
      <c r="OEW261" s="1"/>
      <c r="OFA261" s="1"/>
      <c r="OFE261" s="1"/>
      <c r="OFI261" s="1"/>
      <c r="OFM261" s="1"/>
      <c r="OFQ261" s="1"/>
      <c r="OFU261" s="1"/>
      <c r="OFY261" s="1"/>
      <c r="OGC261" s="1"/>
      <c r="OGG261" s="1"/>
      <c r="OGK261" s="1"/>
      <c r="OGO261" s="1"/>
      <c r="OGS261" s="1"/>
      <c r="OGW261" s="1"/>
      <c r="OHA261" s="1"/>
      <c r="OHE261" s="1"/>
      <c r="OHI261" s="1"/>
      <c r="OHM261" s="1"/>
      <c r="OHQ261" s="1"/>
      <c r="OHU261" s="1"/>
      <c r="OHY261" s="1"/>
      <c r="OIC261" s="1"/>
      <c r="OIG261" s="1"/>
      <c r="OIK261" s="1"/>
      <c r="OIO261" s="1"/>
      <c r="OIS261" s="1"/>
      <c r="OIW261" s="1"/>
      <c r="OJA261" s="1"/>
      <c r="OJE261" s="1"/>
      <c r="OJI261" s="1"/>
      <c r="OJM261" s="1"/>
      <c r="OJQ261" s="1"/>
      <c r="OJU261" s="1"/>
      <c r="OJY261" s="1"/>
      <c r="OKC261" s="1"/>
      <c r="OKG261" s="1"/>
      <c r="OKK261" s="1"/>
      <c r="OKO261" s="1"/>
      <c r="OKS261" s="1"/>
      <c r="OKW261" s="1"/>
      <c r="OLA261" s="1"/>
      <c r="OLE261" s="1"/>
      <c r="OLI261" s="1"/>
      <c r="OLM261" s="1"/>
      <c r="OLQ261" s="1"/>
      <c r="OLU261" s="1"/>
      <c r="OLY261" s="1"/>
      <c r="OMC261" s="1"/>
      <c r="OMG261" s="1"/>
      <c r="OMK261" s="1"/>
      <c r="OMO261" s="1"/>
      <c r="OMS261" s="1"/>
      <c r="OMW261" s="1"/>
      <c r="ONA261" s="1"/>
      <c r="ONE261" s="1"/>
      <c r="ONI261" s="1"/>
      <c r="ONM261" s="1"/>
      <c r="ONQ261" s="1"/>
      <c r="ONU261" s="1"/>
      <c r="ONY261" s="1"/>
      <c r="OOC261" s="1"/>
      <c r="OOG261" s="1"/>
      <c r="OOK261" s="1"/>
      <c r="OOO261" s="1"/>
      <c r="OOS261" s="1"/>
      <c r="OOW261" s="1"/>
      <c r="OPA261" s="1"/>
      <c r="OPE261" s="1"/>
      <c r="OPI261" s="1"/>
      <c r="OPM261" s="1"/>
      <c r="OPQ261" s="1"/>
      <c r="OPU261" s="1"/>
      <c r="OPY261" s="1"/>
      <c r="OQC261" s="1"/>
      <c r="OQG261" s="1"/>
      <c r="OQK261" s="1"/>
      <c r="OQO261" s="1"/>
      <c r="OQS261" s="1"/>
      <c r="OQW261" s="1"/>
      <c r="ORA261" s="1"/>
      <c r="ORE261" s="1"/>
      <c r="ORI261" s="1"/>
      <c r="ORM261" s="1"/>
      <c r="ORQ261" s="1"/>
      <c r="ORU261" s="1"/>
      <c r="ORY261" s="1"/>
      <c r="OSC261" s="1"/>
      <c r="OSG261" s="1"/>
      <c r="OSK261" s="1"/>
      <c r="OSO261" s="1"/>
      <c r="OSS261" s="1"/>
      <c r="OSW261" s="1"/>
      <c r="OTA261" s="1"/>
      <c r="OTE261" s="1"/>
      <c r="OTI261" s="1"/>
      <c r="OTM261" s="1"/>
      <c r="OTQ261" s="1"/>
      <c r="OTU261" s="1"/>
      <c r="OTY261" s="1"/>
      <c r="OUC261" s="1"/>
      <c r="OUG261" s="1"/>
      <c r="OUK261" s="1"/>
      <c r="OUO261" s="1"/>
      <c r="OUS261" s="1"/>
      <c r="OUW261" s="1"/>
      <c r="OVA261" s="1"/>
      <c r="OVE261" s="1"/>
      <c r="OVI261" s="1"/>
      <c r="OVM261" s="1"/>
      <c r="OVQ261" s="1"/>
      <c r="OVU261" s="1"/>
      <c r="OVY261" s="1"/>
      <c r="OWC261" s="1"/>
      <c r="OWG261" s="1"/>
      <c r="OWK261" s="1"/>
      <c r="OWO261" s="1"/>
      <c r="OWS261" s="1"/>
      <c r="OWW261" s="1"/>
      <c r="OXA261" s="1"/>
      <c r="OXE261" s="1"/>
      <c r="OXI261" s="1"/>
      <c r="OXM261" s="1"/>
      <c r="OXQ261" s="1"/>
      <c r="OXU261" s="1"/>
      <c r="OXY261" s="1"/>
      <c r="OYC261" s="1"/>
      <c r="OYG261" s="1"/>
      <c r="OYK261" s="1"/>
      <c r="OYO261" s="1"/>
      <c r="OYS261" s="1"/>
      <c r="OYW261" s="1"/>
      <c r="OZA261" s="1"/>
      <c r="OZE261" s="1"/>
      <c r="OZI261" s="1"/>
      <c r="OZM261" s="1"/>
      <c r="OZQ261" s="1"/>
      <c r="OZU261" s="1"/>
      <c r="OZY261" s="1"/>
      <c r="PAC261" s="1"/>
      <c r="PAG261" s="1"/>
      <c r="PAK261" s="1"/>
      <c r="PAO261" s="1"/>
      <c r="PAS261" s="1"/>
      <c r="PAW261" s="1"/>
      <c r="PBA261" s="1"/>
      <c r="PBE261" s="1"/>
      <c r="PBI261" s="1"/>
      <c r="PBM261" s="1"/>
      <c r="PBQ261" s="1"/>
      <c r="PBU261" s="1"/>
      <c r="PBY261" s="1"/>
      <c r="PCC261" s="1"/>
      <c r="PCG261" s="1"/>
      <c r="PCK261" s="1"/>
      <c r="PCO261" s="1"/>
      <c r="PCS261" s="1"/>
      <c r="PCW261" s="1"/>
      <c r="PDA261" s="1"/>
      <c r="PDE261" s="1"/>
      <c r="PDI261" s="1"/>
      <c r="PDM261" s="1"/>
      <c r="PDQ261" s="1"/>
      <c r="PDU261" s="1"/>
      <c r="PDY261" s="1"/>
      <c r="PEC261" s="1"/>
      <c r="PEG261" s="1"/>
      <c r="PEK261" s="1"/>
      <c r="PEO261" s="1"/>
      <c r="PES261" s="1"/>
      <c r="PEW261" s="1"/>
      <c r="PFA261" s="1"/>
      <c r="PFE261" s="1"/>
      <c r="PFI261" s="1"/>
      <c r="PFM261" s="1"/>
      <c r="PFQ261" s="1"/>
      <c r="PFU261" s="1"/>
      <c r="PFY261" s="1"/>
      <c r="PGC261" s="1"/>
      <c r="PGG261" s="1"/>
      <c r="PGK261" s="1"/>
      <c r="PGO261" s="1"/>
      <c r="PGS261" s="1"/>
      <c r="PGW261" s="1"/>
      <c r="PHA261" s="1"/>
      <c r="PHE261" s="1"/>
      <c r="PHI261" s="1"/>
      <c r="PHM261" s="1"/>
      <c r="PHQ261" s="1"/>
      <c r="PHU261" s="1"/>
      <c r="PHY261" s="1"/>
      <c r="PIC261" s="1"/>
      <c r="PIG261" s="1"/>
      <c r="PIK261" s="1"/>
      <c r="PIO261" s="1"/>
      <c r="PIS261" s="1"/>
      <c r="PIW261" s="1"/>
      <c r="PJA261" s="1"/>
      <c r="PJE261" s="1"/>
      <c r="PJI261" s="1"/>
      <c r="PJM261" s="1"/>
      <c r="PJQ261" s="1"/>
      <c r="PJU261" s="1"/>
      <c r="PJY261" s="1"/>
      <c r="PKC261" s="1"/>
      <c r="PKG261" s="1"/>
      <c r="PKK261" s="1"/>
      <c r="PKO261" s="1"/>
      <c r="PKS261" s="1"/>
      <c r="PKW261" s="1"/>
      <c r="PLA261" s="1"/>
      <c r="PLE261" s="1"/>
      <c r="PLI261" s="1"/>
      <c r="PLM261" s="1"/>
      <c r="PLQ261" s="1"/>
      <c r="PLU261" s="1"/>
      <c r="PLY261" s="1"/>
      <c r="PMC261" s="1"/>
      <c r="PMG261" s="1"/>
      <c r="PMK261" s="1"/>
      <c r="PMO261" s="1"/>
      <c r="PMS261" s="1"/>
      <c r="PMW261" s="1"/>
      <c r="PNA261" s="1"/>
      <c r="PNE261" s="1"/>
      <c r="PNI261" s="1"/>
      <c r="PNM261" s="1"/>
      <c r="PNQ261" s="1"/>
      <c r="PNU261" s="1"/>
      <c r="PNY261" s="1"/>
      <c r="POC261" s="1"/>
      <c r="POG261" s="1"/>
      <c r="POK261" s="1"/>
      <c r="POO261" s="1"/>
      <c r="POS261" s="1"/>
      <c r="POW261" s="1"/>
      <c r="PPA261" s="1"/>
      <c r="PPE261" s="1"/>
      <c r="PPI261" s="1"/>
      <c r="PPM261" s="1"/>
      <c r="PPQ261" s="1"/>
      <c r="PPU261" s="1"/>
      <c r="PPY261" s="1"/>
      <c r="PQC261" s="1"/>
      <c r="PQG261" s="1"/>
      <c r="PQK261" s="1"/>
      <c r="PQO261" s="1"/>
      <c r="PQS261" s="1"/>
      <c r="PQW261" s="1"/>
      <c r="PRA261" s="1"/>
      <c r="PRE261" s="1"/>
      <c r="PRI261" s="1"/>
      <c r="PRM261" s="1"/>
      <c r="PRQ261" s="1"/>
      <c r="PRU261" s="1"/>
      <c r="PRY261" s="1"/>
      <c r="PSC261" s="1"/>
      <c r="PSG261" s="1"/>
      <c r="PSK261" s="1"/>
      <c r="PSO261" s="1"/>
      <c r="PSS261" s="1"/>
      <c r="PSW261" s="1"/>
      <c r="PTA261" s="1"/>
      <c r="PTE261" s="1"/>
      <c r="PTI261" s="1"/>
      <c r="PTM261" s="1"/>
      <c r="PTQ261" s="1"/>
      <c r="PTU261" s="1"/>
      <c r="PTY261" s="1"/>
      <c r="PUC261" s="1"/>
      <c r="PUG261" s="1"/>
      <c r="PUK261" s="1"/>
      <c r="PUO261" s="1"/>
      <c r="PUS261" s="1"/>
      <c r="PUW261" s="1"/>
      <c r="PVA261" s="1"/>
      <c r="PVE261" s="1"/>
      <c r="PVI261" s="1"/>
      <c r="PVM261" s="1"/>
      <c r="PVQ261" s="1"/>
      <c r="PVU261" s="1"/>
      <c r="PVY261" s="1"/>
      <c r="PWC261" s="1"/>
      <c r="PWG261" s="1"/>
      <c r="PWK261" s="1"/>
      <c r="PWO261" s="1"/>
      <c r="PWS261" s="1"/>
      <c r="PWW261" s="1"/>
      <c r="PXA261" s="1"/>
      <c r="PXE261" s="1"/>
      <c r="PXI261" s="1"/>
      <c r="PXM261" s="1"/>
      <c r="PXQ261" s="1"/>
      <c r="PXU261" s="1"/>
      <c r="PXY261" s="1"/>
      <c r="PYC261" s="1"/>
      <c r="PYG261" s="1"/>
      <c r="PYK261" s="1"/>
      <c r="PYO261" s="1"/>
      <c r="PYS261" s="1"/>
      <c r="PYW261" s="1"/>
      <c r="PZA261" s="1"/>
      <c r="PZE261" s="1"/>
      <c r="PZI261" s="1"/>
      <c r="PZM261" s="1"/>
      <c r="PZQ261" s="1"/>
      <c r="PZU261" s="1"/>
      <c r="PZY261" s="1"/>
      <c r="QAC261" s="1"/>
      <c r="QAG261" s="1"/>
      <c r="QAK261" s="1"/>
      <c r="QAO261" s="1"/>
      <c r="QAS261" s="1"/>
      <c r="QAW261" s="1"/>
      <c r="QBA261" s="1"/>
      <c r="QBE261" s="1"/>
      <c r="QBI261" s="1"/>
      <c r="QBM261" s="1"/>
      <c r="QBQ261" s="1"/>
      <c r="QBU261" s="1"/>
      <c r="QBY261" s="1"/>
      <c r="QCC261" s="1"/>
      <c r="QCG261" s="1"/>
      <c r="QCK261" s="1"/>
      <c r="QCO261" s="1"/>
      <c r="QCS261" s="1"/>
      <c r="QCW261" s="1"/>
      <c r="QDA261" s="1"/>
      <c r="QDE261" s="1"/>
      <c r="QDI261" s="1"/>
      <c r="QDM261" s="1"/>
      <c r="QDQ261" s="1"/>
      <c r="QDU261" s="1"/>
      <c r="QDY261" s="1"/>
      <c r="QEC261" s="1"/>
      <c r="QEG261" s="1"/>
      <c r="QEK261" s="1"/>
      <c r="QEO261" s="1"/>
      <c r="QES261" s="1"/>
      <c r="QEW261" s="1"/>
      <c r="QFA261" s="1"/>
      <c r="QFE261" s="1"/>
      <c r="QFI261" s="1"/>
      <c r="QFM261" s="1"/>
      <c r="QFQ261" s="1"/>
      <c r="QFU261" s="1"/>
      <c r="QFY261" s="1"/>
      <c r="QGC261" s="1"/>
      <c r="QGG261" s="1"/>
      <c r="QGK261" s="1"/>
      <c r="QGO261" s="1"/>
      <c r="QGS261" s="1"/>
      <c r="QGW261" s="1"/>
      <c r="QHA261" s="1"/>
      <c r="QHE261" s="1"/>
      <c r="QHI261" s="1"/>
      <c r="QHM261" s="1"/>
      <c r="QHQ261" s="1"/>
      <c r="QHU261" s="1"/>
      <c r="QHY261" s="1"/>
      <c r="QIC261" s="1"/>
      <c r="QIG261" s="1"/>
      <c r="QIK261" s="1"/>
      <c r="QIO261" s="1"/>
      <c r="QIS261" s="1"/>
      <c r="QIW261" s="1"/>
      <c r="QJA261" s="1"/>
      <c r="QJE261" s="1"/>
      <c r="QJI261" s="1"/>
      <c r="QJM261" s="1"/>
      <c r="QJQ261" s="1"/>
      <c r="QJU261" s="1"/>
      <c r="QJY261" s="1"/>
      <c r="QKC261" s="1"/>
      <c r="QKG261" s="1"/>
      <c r="QKK261" s="1"/>
      <c r="QKO261" s="1"/>
      <c r="QKS261" s="1"/>
      <c r="QKW261" s="1"/>
      <c r="QLA261" s="1"/>
      <c r="QLE261" s="1"/>
      <c r="QLI261" s="1"/>
      <c r="QLM261" s="1"/>
      <c r="QLQ261" s="1"/>
      <c r="QLU261" s="1"/>
      <c r="QLY261" s="1"/>
      <c r="QMC261" s="1"/>
      <c r="QMG261" s="1"/>
      <c r="QMK261" s="1"/>
      <c r="QMO261" s="1"/>
      <c r="QMS261" s="1"/>
      <c r="QMW261" s="1"/>
      <c r="QNA261" s="1"/>
      <c r="QNE261" s="1"/>
      <c r="QNI261" s="1"/>
      <c r="QNM261" s="1"/>
      <c r="QNQ261" s="1"/>
      <c r="QNU261" s="1"/>
      <c r="QNY261" s="1"/>
      <c r="QOC261" s="1"/>
      <c r="QOG261" s="1"/>
      <c r="QOK261" s="1"/>
      <c r="QOO261" s="1"/>
      <c r="QOS261" s="1"/>
      <c r="QOW261" s="1"/>
      <c r="QPA261" s="1"/>
      <c r="QPE261" s="1"/>
      <c r="QPI261" s="1"/>
      <c r="QPM261" s="1"/>
      <c r="QPQ261" s="1"/>
      <c r="QPU261" s="1"/>
      <c r="QPY261" s="1"/>
      <c r="QQC261" s="1"/>
      <c r="QQG261" s="1"/>
      <c r="QQK261" s="1"/>
      <c r="QQO261" s="1"/>
      <c r="QQS261" s="1"/>
      <c r="QQW261" s="1"/>
      <c r="QRA261" s="1"/>
      <c r="QRE261" s="1"/>
      <c r="QRI261" s="1"/>
      <c r="QRM261" s="1"/>
      <c r="QRQ261" s="1"/>
      <c r="QRU261" s="1"/>
      <c r="QRY261" s="1"/>
      <c r="QSC261" s="1"/>
      <c r="QSG261" s="1"/>
      <c r="QSK261" s="1"/>
      <c r="QSO261" s="1"/>
      <c r="QSS261" s="1"/>
      <c r="QSW261" s="1"/>
      <c r="QTA261" s="1"/>
      <c r="QTE261" s="1"/>
      <c r="QTI261" s="1"/>
      <c r="QTM261" s="1"/>
      <c r="QTQ261" s="1"/>
      <c r="QTU261" s="1"/>
      <c r="QTY261" s="1"/>
      <c r="QUC261" s="1"/>
      <c r="QUG261" s="1"/>
      <c r="QUK261" s="1"/>
      <c r="QUO261" s="1"/>
      <c r="QUS261" s="1"/>
      <c r="QUW261" s="1"/>
      <c r="QVA261" s="1"/>
      <c r="QVE261" s="1"/>
      <c r="QVI261" s="1"/>
      <c r="QVM261" s="1"/>
      <c r="QVQ261" s="1"/>
      <c r="QVU261" s="1"/>
      <c r="QVY261" s="1"/>
      <c r="QWC261" s="1"/>
      <c r="QWG261" s="1"/>
      <c r="QWK261" s="1"/>
      <c r="QWO261" s="1"/>
      <c r="QWS261" s="1"/>
      <c r="QWW261" s="1"/>
      <c r="QXA261" s="1"/>
      <c r="QXE261" s="1"/>
      <c r="QXI261" s="1"/>
      <c r="QXM261" s="1"/>
      <c r="QXQ261" s="1"/>
      <c r="QXU261" s="1"/>
      <c r="QXY261" s="1"/>
      <c r="QYC261" s="1"/>
      <c r="QYG261" s="1"/>
      <c r="QYK261" s="1"/>
      <c r="QYO261" s="1"/>
      <c r="QYS261" s="1"/>
      <c r="QYW261" s="1"/>
      <c r="QZA261" s="1"/>
      <c r="QZE261" s="1"/>
      <c r="QZI261" s="1"/>
      <c r="QZM261" s="1"/>
      <c r="QZQ261" s="1"/>
      <c r="QZU261" s="1"/>
      <c r="QZY261" s="1"/>
      <c r="RAC261" s="1"/>
      <c r="RAG261" s="1"/>
      <c r="RAK261" s="1"/>
      <c r="RAO261" s="1"/>
      <c r="RAS261" s="1"/>
      <c r="RAW261" s="1"/>
      <c r="RBA261" s="1"/>
      <c r="RBE261" s="1"/>
      <c r="RBI261" s="1"/>
      <c r="RBM261" s="1"/>
      <c r="RBQ261" s="1"/>
      <c r="RBU261" s="1"/>
      <c r="RBY261" s="1"/>
      <c r="RCC261" s="1"/>
      <c r="RCG261" s="1"/>
      <c r="RCK261" s="1"/>
      <c r="RCO261" s="1"/>
      <c r="RCS261" s="1"/>
      <c r="RCW261" s="1"/>
      <c r="RDA261" s="1"/>
      <c r="RDE261" s="1"/>
      <c r="RDI261" s="1"/>
      <c r="RDM261" s="1"/>
      <c r="RDQ261" s="1"/>
      <c r="RDU261" s="1"/>
      <c r="RDY261" s="1"/>
      <c r="REC261" s="1"/>
      <c r="REG261" s="1"/>
      <c r="REK261" s="1"/>
      <c r="REO261" s="1"/>
      <c r="RES261" s="1"/>
      <c r="REW261" s="1"/>
      <c r="RFA261" s="1"/>
      <c r="RFE261" s="1"/>
      <c r="RFI261" s="1"/>
      <c r="RFM261" s="1"/>
      <c r="RFQ261" s="1"/>
      <c r="RFU261" s="1"/>
      <c r="RFY261" s="1"/>
      <c r="RGC261" s="1"/>
      <c r="RGG261" s="1"/>
      <c r="RGK261" s="1"/>
      <c r="RGO261" s="1"/>
      <c r="RGS261" s="1"/>
      <c r="RGW261" s="1"/>
      <c r="RHA261" s="1"/>
      <c r="RHE261" s="1"/>
      <c r="RHI261" s="1"/>
      <c r="RHM261" s="1"/>
      <c r="RHQ261" s="1"/>
      <c r="RHU261" s="1"/>
      <c r="RHY261" s="1"/>
      <c r="RIC261" s="1"/>
      <c r="RIG261" s="1"/>
      <c r="RIK261" s="1"/>
      <c r="RIO261" s="1"/>
      <c r="RIS261" s="1"/>
      <c r="RIW261" s="1"/>
      <c r="RJA261" s="1"/>
      <c r="RJE261" s="1"/>
      <c r="RJI261" s="1"/>
      <c r="RJM261" s="1"/>
      <c r="RJQ261" s="1"/>
      <c r="RJU261" s="1"/>
      <c r="RJY261" s="1"/>
      <c r="RKC261" s="1"/>
      <c r="RKG261" s="1"/>
      <c r="RKK261" s="1"/>
      <c r="RKO261" s="1"/>
      <c r="RKS261" s="1"/>
      <c r="RKW261" s="1"/>
      <c r="RLA261" s="1"/>
      <c r="RLE261" s="1"/>
      <c r="RLI261" s="1"/>
      <c r="RLM261" s="1"/>
      <c r="RLQ261" s="1"/>
      <c r="RLU261" s="1"/>
      <c r="RLY261" s="1"/>
      <c r="RMC261" s="1"/>
      <c r="RMG261" s="1"/>
      <c r="RMK261" s="1"/>
      <c r="RMO261" s="1"/>
      <c r="RMS261" s="1"/>
      <c r="RMW261" s="1"/>
      <c r="RNA261" s="1"/>
      <c r="RNE261" s="1"/>
      <c r="RNI261" s="1"/>
      <c r="RNM261" s="1"/>
      <c r="RNQ261" s="1"/>
      <c r="RNU261" s="1"/>
      <c r="RNY261" s="1"/>
      <c r="ROC261" s="1"/>
      <c r="ROG261" s="1"/>
      <c r="ROK261" s="1"/>
      <c r="ROO261" s="1"/>
      <c r="ROS261" s="1"/>
      <c r="ROW261" s="1"/>
      <c r="RPA261" s="1"/>
      <c r="RPE261" s="1"/>
      <c r="RPI261" s="1"/>
      <c r="RPM261" s="1"/>
      <c r="RPQ261" s="1"/>
      <c r="RPU261" s="1"/>
      <c r="RPY261" s="1"/>
      <c r="RQC261" s="1"/>
      <c r="RQG261" s="1"/>
      <c r="RQK261" s="1"/>
      <c r="RQO261" s="1"/>
      <c r="RQS261" s="1"/>
      <c r="RQW261" s="1"/>
      <c r="RRA261" s="1"/>
      <c r="RRE261" s="1"/>
      <c r="RRI261" s="1"/>
      <c r="RRM261" s="1"/>
      <c r="RRQ261" s="1"/>
      <c r="RRU261" s="1"/>
      <c r="RRY261" s="1"/>
      <c r="RSC261" s="1"/>
      <c r="RSG261" s="1"/>
      <c r="RSK261" s="1"/>
      <c r="RSO261" s="1"/>
      <c r="RSS261" s="1"/>
      <c r="RSW261" s="1"/>
      <c r="RTA261" s="1"/>
      <c r="RTE261" s="1"/>
      <c r="RTI261" s="1"/>
      <c r="RTM261" s="1"/>
      <c r="RTQ261" s="1"/>
      <c r="RTU261" s="1"/>
      <c r="RTY261" s="1"/>
      <c r="RUC261" s="1"/>
      <c r="RUG261" s="1"/>
      <c r="RUK261" s="1"/>
      <c r="RUO261" s="1"/>
      <c r="RUS261" s="1"/>
      <c r="RUW261" s="1"/>
      <c r="RVA261" s="1"/>
      <c r="RVE261" s="1"/>
      <c r="RVI261" s="1"/>
      <c r="RVM261" s="1"/>
      <c r="RVQ261" s="1"/>
      <c r="RVU261" s="1"/>
      <c r="RVY261" s="1"/>
      <c r="RWC261" s="1"/>
      <c r="RWG261" s="1"/>
      <c r="RWK261" s="1"/>
      <c r="RWO261" s="1"/>
      <c r="RWS261" s="1"/>
      <c r="RWW261" s="1"/>
      <c r="RXA261" s="1"/>
      <c r="RXE261" s="1"/>
      <c r="RXI261" s="1"/>
      <c r="RXM261" s="1"/>
      <c r="RXQ261" s="1"/>
      <c r="RXU261" s="1"/>
      <c r="RXY261" s="1"/>
      <c r="RYC261" s="1"/>
      <c r="RYG261" s="1"/>
      <c r="RYK261" s="1"/>
      <c r="RYO261" s="1"/>
      <c r="RYS261" s="1"/>
      <c r="RYW261" s="1"/>
      <c r="RZA261" s="1"/>
      <c r="RZE261" s="1"/>
      <c r="RZI261" s="1"/>
      <c r="RZM261" s="1"/>
      <c r="RZQ261" s="1"/>
      <c r="RZU261" s="1"/>
      <c r="RZY261" s="1"/>
      <c r="SAC261" s="1"/>
      <c r="SAG261" s="1"/>
      <c r="SAK261" s="1"/>
      <c r="SAO261" s="1"/>
      <c r="SAS261" s="1"/>
      <c r="SAW261" s="1"/>
      <c r="SBA261" s="1"/>
      <c r="SBE261" s="1"/>
      <c r="SBI261" s="1"/>
      <c r="SBM261" s="1"/>
      <c r="SBQ261" s="1"/>
      <c r="SBU261" s="1"/>
      <c r="SBY261" s="1"/>
      <c r="SCC261" s="1"/>
      <c r="SCG261" s="1"/>
      <c r="SCK261" s="1"/>
      <c r="SCO261" s="1"/>
      <c r="SCS261" s="1"/>
      <c r="SCW261" s="1"/>
      <c r="SDA261" s="1"/>
      <c r="SDE261" s="1"/>
      <c r="SDI261" s="1"/>
      <c r="SDM261" s="1"/>
      <c r="SDQ261" s="1"/>
      <c r="SDU261" s="1"/>
      <c r="SDY261" s="1"/>
      <c r="SEC261" s="1"/>
      <c r="SEG261" s="1"/>
      <c r="SEK261" s="1"/>
      <c r="SEO261" s="1"/>
      <c r="SES261" s="1"/>
      <c r="SEW261" s="1"/>
      <c r="SFA261" s="1"/>
      <c r="SFE261" s="1"/>
      <c r="SFI261" s="1"/>
      <c r="SFM261" s="1"/>
      <c r="SFQ261" s="1"/>
      <c r="SFU261" s="1"/>
      <c r="SFY261" s="1"/>
      <c r="SGC261" s="1"/>
      <c r="SGG261" s="1"/>
      <c r="SGK261" s="1"/>
      <c r="SGO261" s="1"/>
      <c r="SGS261" s="1"/>
      <c r="SGW261" s="1"/>
      <c r="SHA261" s="1"/>
      <c r="SHE261" s="1"/>
      <c r="SHI261" s="1"/>
      <c r="SHM261" s="1"/>
      <c r="SHQ261" s="1"/>
      <c r="SHU261" s="1"/>
      <c r="SHY261" s="1"/>
      <c r="SIC261" s="1"/>
      <c r="SIG261" s="1"/>
      <c r="SIK261" s="1"/>
      <c r="SIO261" s="1"/>
      <c r="SIS261" s="1"/>
      <c r="SIW261" s="1"/>
      <c r="SJA261" s="1"/>
      <c r="SJE261" s="1"/>
      <c r="SJI261" s="1"/>
      <c r="SJM261" s="1"/>
      <c r="SJQ261" s="1"/>
      <c r="SJU261" s="1"/>
      <c r="SJY261" s="1"/>
      <c r="SKC261" s="1"/>
      <c r="SKG261" s="1"/>
      <c r="SKK261" s="1"/>
      <c r="SKO261" s="1"/>
      <c r="SKS261" s="1"/>
      <c r="SKW261" s="1"/>
      <c r="SLA261" s="1"/>
      <c r="SLE261" s="1"/>
      <c r="SLI261" s="1"/>
      <c r="SLM261" s="1"/>
      <c r="SLQ261" s="1"/>
      <c r="SLU261" s="1"/>
      <c r="SLY261" s="1"/>
      <c r="SMC261" s="1"/>
      <c r="SMG261" s="1"/>
      <c r="SMK261" s="1"/>
      <c r="SMO261" s="1"/>
      <c r="SMS261" s="1"/>
      <c r="SMW261" s="1"/>
      <c r="SNA261" s="1"/>
      <c r="SNE261" s="1"/>
      <c r="SNI261" s="1"/>
      <c r="SNM261" s="1"/>
      <c r="SNQ261" s="1"/>
      <c r="SNU261" s="1"/>
      <c r="SNY261" s="1"/>
      <c r="SOC261" s="1"/>
      <c r="SOG261" s="1"/>
      <c r="SOK261" s="1"/>
      <c r="SOO261" s="1"/>
      <c r="SOS261" s="1"/>
      <c r="SOW261" s="1"/>
      <c r="SPA261" s="1"/>
      <c r="SPE261" s="1"/>
      <c r="SPI261" s="1"/>
      <c r="SPM261" s="1"/>
      <c r="SPQ261" s="1"/>
      <c r="SPU261" s="1"/>
      <c r="SPY261" s="1"/>
      <c r="SQC261" s="1"/>
      <c r="SQG261" s="1"/>
      <c r="SQK261" s="1"/>
      <c r="SQO261" s="1"/>
      <c r="SQS261" s="1"/>
      <c r="SQW261" s="1"/>
      <c r="SRA261" s="1"/>
      <c r="SRE261" s="1"/>
      <c r="SRI261" s="1"/>
      <c r="SRM261" s="1"/>
      <c r="SRQ261" s="1"/>
      <c r="SRU261" s="1"/>
      <c r="SRY261" s="1"/>
      <c r="SSC261" s="1"/>
      <c r="SSG261" s="1"/>
      <c r="SSK261" s="1"/>
      <c r="SSO261" s="1"/>
      <c r="SSS261" s="1"/>
      <c r="SSW261" s="1"/>
      <c r="STA261" s="1"/>
      <c r="STE261" s="1"/>
      <c r="STI261" s="1"/>
      <c r="STM261" s="1"/>
      <c r="STQ261" s="1"/>
      <c r="STU261" s="1"/>
      <c r="STY261" s="1"/>
      <c r="SUC261" s="1"/>
      <c r="SUG261" s="1"/>
      <c r="SUK261" s="1"/>
      <c r="SUO261" s="1"/>
      <c r="SUS261" s="1"/>
      <c r="SUW261" s="1"/>
      <c r="SVA261" s="1"/>
      <c r="SVE261" s="1"/>
      <c r="SVI261" s="1"/>
      <c r="SVM261" s="1"/>
      <c r="SVQ261" s="1"/>
      <c r="SVU261" s="1"/>
      <c r="SVY261" s="1"/>
      <c r="SWC261" s="1"/>
      <c r="SWG261" s="1"/>
      <c r="SWK261" s="1"/>
      <c r="SWO261" s="1"/>
      <c r="SWS261" s="1"/>
      <c r="SWW261" s="1"/>
      <c r="SXA261" s="1"/>
      <c r="SXE261" s="1"/>
      <c r="SXI261" s="1"/>
      <c r="SXM261" s="1"/>
      <c r="SXQ261" s="1"/>
      <c r="SXU261" s="1"/>
      <c r="SXY261" s="1"/>
      <c r="SYC261" s="1"/>
      <c r="SYG261" s="1"/>
      <c r="SYK261" s="1"/>
      <c r="SYO261" s="1"/>
      <c r="SYS261" s="1"/>
      <c r="SYW261" s="1"/>
      <c r="SZA261" s="1"/>
      <c r="SZE261" s="1"/>
      <c r="SZI261" s="1"/>
      <c r="SZM261" s="1"/>
      <c r="SZQ261" s="1"/>
      <c r="SZU261" s="1"/>
      <c r="SZY261" s="1"/>
      <c r="TAC261" s="1"/>
      <c r="TAG261" s="1"/>
      <c r="TAK261" s="1"/>
      <c r="TAO261" s="1"/>
      <c r="TAS261" s="1"/>
      <c r="TAW261" s="1"/>
      <c r="TBA261" s="1"/>
      <c r="TBE261" s="1"/>
      <c r="TBI261" s="1"/>
      <c r="TBM261" s="1"/>
      <c r="TBQ261" s="1"/>
      <c r="TBU261" s="1"/>
      <c r="TBY261" s="1"/>
      <c r="TCC261" s="1"/>
      <c r="TCG261" s="1"/>
      <c r="TCK261" s="1"/>
      <c r="TCO261" s="1"/>
      <c r="TCS261" s="1"/>
      <c r="TCW261" s="1"/>
      <c r="TDA261" s="1"/>
      <c r="TDE261" s="1"/>
      <c r="TDI261" s="1"/>
      <c r="TDM261" s="1"/>
      <c r="TDQ261" s="1"/>
      <c r="TDU261" s="1"/>
      <c r="TDY261" s="1"/>
      <c r="TEC261" s="1"/>
      <c r="TEG261" s="1"/>
      <c r="TEK261" s="1"/>
      <c r="TEO261" s="1"/>
      <c r="TES261" s="1"/>
      <c r="TEW261" s="1"/>
      <c r="TFA261" s="1"/>
      <c r="TFE261" s="1"/>
      <c r="TFI261" s="1"/>
      <c r="TFM261" s="1"/>
      <c r="TFQ261" s="1"/>
      <c r="TFU261" s="1"/>
      <c r="TFY261" s="1"/>
      <c r="TGC261" s="1"/>
      <c r="TGG261" s="1"/>
      <c r="TGK261" s="1"/>
      <c r="TGO261" s="1"/>
      <c r="TGS261" s="1"/>
      <c r="TGW261" s="1"/>
      <c r="THA261" s="1"/>
      <c r="THE261" s="1"/>
      <c r="THI261" s="1"/>
      <c r="THM261" s="1"/>
      <c r="THQ261" s="1"/>
      <c r="THU261" s="1"/>
      <c r="THY261" s="1"/>
      <c r="TIC261" s="1"/>
      <c r="TIG261" s="1"/>
      <c r="TIK261" s="1"/>
      <c r="TIO261" s="1"/>
      <c r="TIS261" s="1"/>
      <c r="TIW261" s="1"/>
      <c r="TJA261" s="1"/>
      <c r="TJE261" s="1"/>
      <c r="TJI261" s="1"/>
      <c r="TJM261" s="1"/>
      <c r="TJQ261" s="1"/>
      <c r="TJU261" s="1"/>
      <c r="TJY261" s="1"/>
      <c r="TKC261" s="1"/>
      <c r="TKG261" s="1"/>
      <c r="TKK261" s="1"/>
      <c r="TKO261" s="1"/>
      <c r="TKS261" s="1"/>
      <c r="TKW261" s="1"/>
      <c r="TLA261" s="1"/>
      <c r="TLE261" s="1"/>
      <c r="TLI261" s="1"/>
      <c r="TLM261" s="1"/>
      <c r="TLQ261" s="1"/>
      <c r="TLU261" s="1"/>
      <c r="TLY261" s="1"/>
      <c r="TMC261" s="1"/>
      <c r="TMG261" s="1"/>
      <c r="TMK261" s="1"/>
      <c r="TMO261" s="1"/>
      <c r="TMS261" s="1"/>
      <c r="TMW261" s="1"/>
      <c r="TNA261" s="1"/>
      <c r="TNE261" s="1"/>
      <c r="TNI261" s="1"/>
      <c r="TNM261" s="1"/>
      <c r="TNQ261" s="1"/>
      <c r="TNU261" s="1"/>
      <c r="TNY261" s="1"/>
      <c r="TOC261" s="1"/>
      <c r="TOG261" s="1"/>
      <c r="TOK261" s="1"/>
      <c r="TOO261" s="1"/>
      <c r="TOS261" s="1"/>
      <c r="TOW261" s="1"/>
      <c r="TPA261" s="1"/>
      <c r="TPE261" s="1"/>
      <c r="TPI261" s="1"/>
      <c r="TPM261" s="1"/>
      <c r="TPQ261" s="1"/>
      <c r="TPU261" s="1"/>
      <c r="TPY261" s="1"/>
      <c r="TQC261" s="1"/>
      <c r="TQG261" s="1"/>
      <c r="TQK261" s="1"/>
      <c r="TQO261" s="1"/>
      <c r="TQS261" s="1"/>
      <c r="TQW261" s="1"/>
      <c r="TRA261" s="1"/>
      <c r="TRE261" s="1"/>
      <c r="TRI261" s="1"/>
      <c r="TRM261" s="1"/>
      <c r="TRQ261" s="1"/>
      <c r="TRU261" s="1"/>
      <c r="TRY261" s="1"/>
      <c r="TSC261" s="1"/>
      <c r="TSG261" s="1"/>
      <c r="TSK261" s="1"/>
      <c r="TSO261" s="1"/>
      <c r="TSS261" s="1"/>
      <c r="TSW261" s="1"/>
      <c r="TTA261" s="1"/>
      <c r="TTE261" s="1"/>
      <c r="TTI261" s="1"/>
      <c r="TTM261" s="1"/>
      <c r="TTQ261" s="1"/>
      <c r="TTU261" s="1"/>
      <c r="TTY261" s="1"/>
      <c r="TUC261" s="1"/>
      <c r="TUG261" s="1"/>
      <c r="TUK261" s="1"/>
      <c r="TUO261" s="1"/>
      <c r="TUS261" s="1"/>
      <c r="TUW261" s="1"/>
      <c r="TVA261" s="1"/>
      <c r="TVE261" s="1"/>
      <c r="TVI261" s="1"/>
      <c r="TVM261" s="1"/>
      <c r="TVQ261" s="1"/>
      <c r="TVU261" s="1"/>
      <c r="TVY261" s="1"/>
      <c r="TWC261" s="1"/>
      <c r="TWG261" s="1"/>
      <c r="TWK261" s="1"/>
      <c r="TWO261" s="1"/>
      <c r="TWS261" s="1"/>
      <c r="TWW261" s="1"/>
      <c r="TXA261" s="1"/>
      <c r="TXE261" s="1"/>
      <c r="TXI261" s="1"/>
      <c r="TXM261" s="1"/>
      <c r="TXQ261" s="1"/>
      <c r="TXU261" s="1"/>
      <c r="TXY261" s="1"/>
      <c r="TYC261" s="1"/>
      <c r="TYG261" s="1"/>
      <c r="TYK261" s="1"/>
      <c r="TYO261" s="1"/>
      <c r="TYS261" s="1"/>
      <c r="TYW261" s="1"/>
      <c r="TZA261" s="1"/>
      <c r="TZE261" s="1"/>
      <c r="TZI261" s="1"/>
      <c r="TZM261" s="1"/>
      <c r="TZQ261" s="1"/>
      <c r="TZU261" s="1"/>
      <c r="TZY261" s="1"/>
      <c r="UAC261" s="1"/>
      <c r="UAG261" s="1"/>
      <c r="UAK261" s="1"/>
      <c r="UAO261" s="1"/>
      <c r="UAS261" s="1"/>
      <c r="UAW261" s="1"/>
      <c r="UBA261" s="1"/>
      <c r="UBE261" s="1"/>
      <c r="UBI261" s="1"/>
      <c r="UBM261" s="1"/>
      <c r="UBQ261" s="1"/>
      <c r="UBU261" s="1"/>
      <c r="UBY261" s="1"/>
      <c r="UCC261" s="1"/>
      <c r="UCG261" s="1"/>
      <c r="UCK261" s="1"/>
      <c r="UCO261" s="1"/>
      <c r="UCS261" s="1"/>
      <c r="UCW261" s="1"/>
      <c r="UDA261" s="1"/>
      <c r="UDE261" s="1"/>
      <c r="UDI261" s="1"/>
      <c r="UDM261" s="1"/>
      <c r="UDQ261" s="1"/>
      <c r="UDU261" s="1"/>
      <c r="UDY261" s="1"/>
      <c r="UEC261" s="1"/>
      <c r="UEG261" s="1"/>
      <c r="UEK261" s="1"/>
      <c r="UEO261" s="1"/>
      <c r="UES261" s="1"/>
      <c r="UEW261" s="1"/>
      <c r="UFA261" s="1"/>
      <c r="UFE261" s="1"/>
      <c r="UFI261" s="1"/>
      <c r="UFM261" s="1"/>
      <c r="UFQ261" s="1"/>
      <c r="UFU261" s="1"/>
      <c r="UFY261" s="1"/>
      <c r="UGC261" s="1"/>
      <c r="UGG261" s="1"/>
      <c r="UGK261" s="1"/>
      <c r="UGO261" s="1"/>
      <c r="UGS261" s="1"/>
      <c r="UGW261" s="1"/>
      <c r="UHA261" s="1"/>
      <c r="UHE261" s="1"/>
      <c r="UHI261" s="1"/>
      <c r="UHM261" s="1"/>
      <c r="UHQ261" s="1"/>
      <c r="UHU261" s="1"/>
      <c r="UHY261" s="1"/>
      <c r="UIC261" s="1"/>
      <c r="UIG261" s="1"/>
      <c r="UIK261" s="1"/>
      <c r="UIO261" s="1"/>
      <c r="UIS261" s="1"/>
      <c r="UIW261" s="1"/>
      <c r="UJA261" s="1"/>
      <c r="UJE261" s="1"/>
      <c r="UJI261" s="1"/>
      <c r="UJM261" s="1"/>
      <c r="UJQ261" s="1"/>
      <c r="UJU261" s="1"/>
      <c r="UJY261" s="1"/>
      <c r="UKC261" s="1"/>
      <c r="UKG261" s="1"/>
      <c r="UKK261" s="1"/>
      <c r="UKO261" s="1"/>
      <c r="UKS261" s="1"/>
      <c r="UKW261" s="1"/>
      <c r="ULA261" s="1"/>
      <c r="ULE261" s="1"/>
      <c r="ULI261" s="1"/>
      <c r="ULM261" s="1"/>
      <c r="ULQ261" s="1"/>
      <c r="ULU261" s="1"/>
      <c r="ULY261" s="1"/>
      <c r="UMC261" s="1"/>
      <c r="UMG261" s="1"/>
      <c r="UMK261" s="1"/>
      <c r="UMO261" s="1"/>
      <c r="UMS261" s="1"/>
      <c r="UMW261" s="1"/>
      <c r="UNA261" s="1"/>
      <c r="UNE261" s="1"/>
      <c r="UNI261" s="1"/>
      <c r="UNM261" s="1"/>
      <c r="UNQ261" s="1"/>
      <c r="UNU261" s="1"/>
      <c r="UNY261" s="1"/>
      <c r="UOC261" s="1"/>
      <c r="UOG261" s="1"/>
      <c r="UOK261" s="1"/>
      <c r="UOO261" s="1"/>
      <c r="UOS261" s="1"/>
      <c r="UOW261" s="1"/>
      <c r="UPA261" s="1"/>
      <c r="UPE261" s="1"/>
      <c r="UPI261" s="1"/>
      <c r="UPM261" s="1"/>
      <c r="UPQ261" s="1"/>
      <c r="UPU261" s="1"/>
      <c r="UPY261" s="1"/>
      <c r="UQC261" s="1"/>
      <c r="UQG261" s="1"/>
      <c r="UQK261" s="1"/>
      <c r="UQO261" s="1"/>
      <c r="UQS261" s="1"/>
      <c r="UQW261" s="1"/>
      <c r="URA261" s="1"/>
      <c r="URE261" s="1"/>
      <c r="URI261" s="1"/>
      <c r="URM261" s="1"/>
      <c r="URQ261" s="1"/>
      <c r="URU261" s="1"/>
      <c r="URY261" s="1"/>
      <c r="USC261" s="1"/>
      <c r="USG261" s="1"/>
      <c r="USK261" s="1"/>
      <c r="USO261" s="1"/>
      <c r="USS261" s="1"/>
      <c r="USW261" s="1"/>
      <c r="UTA261" s="1"/>
      <c r="UTE261" s="1"/>
      <c r="UTI261" s="1"/>
      <c r="UTM261" s="1"/>
      <c r="UTQ261" s="1"/>
      <c r="UTU261" s="1"/>
      <c r="UTY261" s="1"/>
      <c r="UUC261" s="1"/>
      <c r="UUG261" s="1"/>
      <c r="UUK261" s="1"/>
      <c r="UUO261" s="1"/>
      <c r="UUS261" s="1"/>
      <c r="UUW261" s="1"/>
      <c r="UVA261" s="1"/>
      <c r="UVE261" s="1"/>
      <c r="UVI261" s="1"/>
      <c r="UVM261" s="1"/>
      <c r="UVQ261" s="1"/>
      <c r="UVU261" s="1"/>
      <c r="UVY261" s="1"/>
      <c r="UWC261" s="1"/>
      <c r="UWG261" s="1"/>
      <c r="UWK261" s="1"/>
      <c r="UWO261" s="1"/>
      <c r="UWS261" s="1"/>
      <c r="UWW261" s="1"/>
      <c r="UXA261" s="1"/>
      <c r="UXE261" s="1"/>
      <c r="UXI261" s="1"/>
      <c r="UXM261" s="1"/>
      <c r="UXQ261" s="1"/>
      <c r="UXU261" s="1"/>
      <c r="UXY261" s="1"/>
      <c r="UYC261" s="1"/>
      <c r="UYG261" s="1"/>
      <c r="UYK261" s="1"/>
      <c r="UYO261" s="1"/>
      <c r="UYS261" s="1"/>
      <c r="UYW261" s="1"/>
      <c r="UZA261" s="1"/>
      <c r="UZE261" s="1"/>
      <c r="UZI261" s="1"/>
      <c r="UZM261" s="1"/>
      <c r="UZQ261" s="1"/>
      <c r="UZU261" s="1"/>
      <c r="UZY261" s="1"/>
      <c r="VAC261" s="1"/>
      <c r="VAG261" s="1"/>
      <c r="VAK261" s="1"/>
      <c r="VAO261" s="1"/>
      <c r="VAS261" s="1"/>
      <c r="VAW261" s="1"/>
      <c r="VBA261" s="1"/>
      <c r="VBE261" s="1"/>
      <c r="VBI261" s="1"/>
      <c r="VBM261" s="1"/>
      <c r="VBQ261" s="1"/>
      <c r="VBU261" s="1"/>
      <c r="VBY261" s="1"/>
      <c r="VCC261" s="1"/>
      <c r="VCG261" s="1"/>
      <c r="VCK261" s="1"/>
      <c r="VCO261" s="1"/>
      <c r="VCS261" s="1"/>
      <c r="VCW261" s="1"/>
      <c r="VDA261" s="1"/>
      <c r="VDE261" s="1"/>
      <c r="VDI261" s="1"/>
      <c r="VDM261" s="1"/>
      <c r="VDQ261" s="1"/>
      <c r="VDU261" s="1"/>
      <c r="VDY261" s="1"/>
      <c r="VEC261" s="1"/>
      <c r="VEG261" s="1"/>
      <c r="VEK261" s="1"/>
      <c r="VEO261" s="1"/>
      <c r="VES261" s="1"/>
      <c r="VEW261" s="1"/>
      <c r="VFA261" s="1"/>
      <c r="VFE261" s="1"/>
      <c r="VFI261" s="1"/>
      <c r="VFM261" s="1"/>
      <c r="VFQ261" s="1"/>
      <c r="VFU261" s="1"/>
      <c r="VFY261" s="1"/>
      <c r="VGC261" s="1"/>
      <c r="VGG261" s="1"/>
      <c r="VGK261" s="1"/>
      <c r="VGO261" s="1"/>
      <c r="VGS261" s="1"/>
      <c r="VGW261" s="1"/>
      <c r="VHA261" s="1"/>
      <c r="VHE261" s="1"/>
      <c r="VHI261" s="1"/>
      <c r="VHM261" s="1"/>
      <c r="VHQ261" s="1"/>
      <c r="VHU261" s="1"/>
      <c r="VHY261" s="1"/>
      <c r="VIC261" s="1"/>
      <c r="VIG261" s="1"/>
      <c r="VIK261" s="1"/>
      <c r="VIO261" s="1"/>
      <c r="VIS261" s="1"/>
      <c r="VIW261" s="1"/>
      <c r="VJA261" s="1"/>
      <c r="VJE261" s="1"/>
      <c r="VJI261" s="1"/>
      <c r="VJM261" s="1"/>
      <c r="VJQ261" s="1"/>
      <c r="VJU261" s="1"/>
      <c r="VJY261" s="1"/>
      <c r="VKC261" s="1"/>
      <c r="VKG261" s="1"/>
      <c r="VKK261" s="1"/>
      <c r="VKO261" s="1"/>
      <c r="VKS261" s="1"/>
      <c r="VKW261" s="1"/>
      <c r="VLA261" s="1"/>
      <c r="VLE261" s="1"/>
      <c r="VLI261" s="1"/>
      <c r="VLM261" s="1"/>
      <c r="VLQ261" s="1"/>
      <c r="VLU261" s="1"/>
      <c r="VLY261" s="1"/>
      <c r="VMC261" s="1"/>
      <c r="VMG261" s="1"/>
      <c r="VMK261" s="1"/>
      <c r="VMO261" s="1"/>
      <c r="VMS261" s="1"/>
      <c r="VMW261" s="1"/>
      <c r="VNA261" s="1"/>
      <c r="VNE261" s="1"/>
      <c r="VNI261" s="1"/>
      <c r="VNM261" s="1"/>
      <c r="VNQ261" s="1"/>
      <c r="VNU261" s="1"/>
      <c r="VNY261" s="1"/>
      <c r="VOC261" s="1"/>
      <c r="VOG261" s="1"/>
      <c r="VOK261" s="1"/>
      <c r="VOO261" s="1"/>
      <c r="VOS261" s="1"/>
      <c r="VOW261" s="1"/>
      <c r="VPA261" s="1"/>
      <c r="VPE261" s="1"/>
      <c r="VPI261" s="1"/>
      <c r="VPM261" s="1"/>
      <c r="VPQ261" s="1"/>
      <c r="VPU261" s="1"/>
      <c r="VPY261" s="1"/>
      <c r="VQC261" s="1"/>
      <c r="VQG261" s="1"/>
      <c r="VQK261" s="1"/>
      <c r="VQO261" s="1"/>
      <c r="VQS261" s="1"/>
      <c r="VQW261" s="1"/>
      <c r="VRA261" s="1"/>
      <c r="VRE261" s="1"/>
      <c r="VRI261" s="1"/>
      <c r="VRM261" s="1"/>
      <c r="VRQ261" s="1"/>
      <c r="VRU261" s="1"/>
      <c r="VRY261" s="1"/>
      <c r="VSC261" s="1"/>
      <c r="VSG261" s="1"/>
      <c r="VSK261" s="1"/>
      <c r="VSO261" s="1"/>
      <c r="VSS261" s="1"/>
      <c r="VSW261" s="1"/>
      <c r="VTA261" s="1"/>
      <c r="VTE261" s="1"/>
      <c r="VTI261" s="1"/>
      <c r="VTM261" s="1"/>
      <c r="VTQ261" s="1"/>
      <c r="VTU261" s="1"/>
      <c r="VTY261" s="1"/>
      <c r="VUC261" s="1"/>
      <c r="VUG261" s="1"/>
      <c r="VUK261" s="1"/>
      <c r="VUO261" s="1"/>
      <c r="VUS261" s="1"/>
      <c r="VUW261" s="1"/>
      <c r="VVA261" s="1"/>
      <c r="VVE261" s="1"/>
      <c r="VVI261" s="1"/>
      <c r="VVM261" s="1"/>
      <c r="VVQ261" s="1"/>
      <c r="VVU261" s="1"/>
      <c r="VVY261" s="1"/>
      <c r="VWC261" s="1"/>
      <c r="VWG261" s="1"/>
      <c r="VWK261" s="1"/>
      <c r="VWO261" s="1"/>
      <c r="VWS261" s="1"/>
      <c r="VWW261" s="1"/>
      <c r="VXA261" s="1"/>
      <c r="VXE261" s="1"/>
      <c r="VXI261" s="1"/>
      <c r="VXM261" s="1"/>
      <c r="VXQ261" s="1"/>
      <c r="VXU261" s="1"/>
      <c r="VXY261" s="1"/>
      <c r="VYC261" s="1"/>
      <c r="VYG261" s="1"/>
      <c r="VYK261" s="1"/>
      <c r="VYO261" s="1"/>
      <c r="VYS261" s="1"/>
      <c r="VYW261" s="1"/>
      <c r="VZA261" s="1"/>
      <c r="VZE261" s="1"/>
      <c r="VZI261" s="1"/>
      <c r="VZM261" s="1"/>
      <c r="VZQ261" s="1"/>
      <c r="VZU261" s="1"/>
      <c r="VZY261" s="1"/>
      <c r="WAC261" s="1"/>
      <c r="WAG261" s="1"/>
      <c r="WAK261" s="1"/>
      <c r="WAO261" s="1"/>
      <c r="WAS261" s="1"/>
      <c r="WAW261" s="1"/>
      <c r="WBA261" s="1"/>
      <c r="WBE261" s="1"/>
      <c r="WBI261" s="1"/>
      <c r="WBM261" s="1"/>
      <c r="WBQ261" s="1"/>
      <c r="WBU261" s="1"/>
      <c r="WBY261" s="1"/>
      <c r="WCC261" s="1"/>
      <c r="WCG261" s="1"/>
      <c r="WCK261" s="1"/>
      <c r="WCO261" s="1"/>
      <c r="WCS261" s="1"/>
      <c r="WCW261" s="1"/>
      <c r="WDA261" s="1"/>
      <c r="WDE261" s="1"/>
      <c r="WDI261" s="1"/>
      <c r="WDM261" s="1"/>
      <c r="WDQ261" s="1"/>
      <c r="WDU261" s="1"/>
      <c r="WDY261" s="1"/>
      <c r="WEC261" s="1"/>
      <c r="WEG261" s="1"/>
      <c r="WEK261" s="1"/>
      <c r="WEO261" s="1"/>
      <c r="WES261" s="1"/>
      <c r="WEW261" s="1"/>
      <c r="WFA261" s="1"/>
      <c r="WFE261" s="1"/>
      <c r="WFI261" s="1"/>
      <c r="WFM261" s="1"/>
      <c r="WFQ261" s="1"/>
      <c r="WFU261" s="1"/>
      <c r="WFY261" s="1"/>
      <c r="WGC261" s="1"/>
      <c r="WGG261" s="1"/>
      <c r="WGK261" s="1"/>
      <c r="WGO261" s="1"/>
      <c r="WGS261" s="1"/>
      <c r="WGW261" s="1"/>
      <c r="WHA261" s="1"/>
      <c r="WHE261" s="1"/>
      <c r="WHI261" s="1"/>
      <c r="WHM261" s="1"/>
      <c r="WHQ261" s="1"/>
      <c r="WHU261" s="1"/>
      <c r="WHY261" s="1"/>
      <c r="WIC261" s="1"/>
      <c r="WIG261" s="1"/>
      <c r="WIK261" s="1"/>
      <c r="WIO261" s="1"/>
      <c r="WIS261" s="1"/>
      <c r="WIW261" s="1"/>
      <c r="WJA261" s="1"/>
      <c r="WJE261" s="1"/>
      <c r="WJI261" s="1"/>
      <c r="WJM261" s="1"/>
      <c r="WJQ261" s="1"/>
      <c r="WJU261" s="1"/>
      <c r="WJY261" s="1"/>
      <c r="WKC261" s="1"/>
      <c r="WKG261" s="1"/>
      <c r="WKK261" s="1"/>
      <c r="WKO261" s="1"/>
      <c r="WKS261" s="1"/>
      <c r="WKW261" s="1"/>
      <c r="WLA261" s="1"/>
      <c r="WLE261" s="1"/>
      <c r="WLI261" s="1"/>
      <c r="WLM261" s="1"/>
      <c r="WLQ261" s="1"/>
      <c r="WLU261" s="1"/>
      <c r="WLY261" s="1"/>
      <c r="WMC261" s="1"/>
      <c r="WMG261" s="1"/>
      <c r="WMK261" s="1"/>
      <c r="WMO261" s="1"/>
      <c r="WMS261" s="1"/>
      <c r="WMW261" s="1"/>
      <c r="WNA261" s="1"/>
      <c r="WNE261" s="1"/>
      <c r="WNI261" s="1"/>
      <c r="WNM261" s="1"/>
      <c r="WNQ261" s="1"/>
      <c r="WNU261" s="1"/>
      <c r="WNY261" s="1"/>
      <c r="WOC261" s="1"/>
      <c r="WOG261" s="1"/>
      <c r="WOK261" s="1"/>
      <c r="WOO261" s="1"/>
      <c r="WOS261" s="1"/>
      <c r="WOW261" s="1"/>
      <c r="WPA261" s="1"/>
      <c r="WPE261" s="1"/>
      <c r="WPI261" s="1"/>
      <c r="WPM261" s="1"/>
      <c r="WPQ261" s="1"/>
      <c r="WPU261" s="1"/>
      <c r="WPY261" s="1"/>
      <c r="WQC261" s="1"/>
      <c r="WQG261" s="1"/>
      <c r="WQK261" s="1"/>
      <c r="WQO261" s="1"/>
      <c r="WQS261" s="1"/>
      <c r="WQW261" s="1"/>
      <c r="WRA261" s="1"/>
      <c r="WRE261" s="1"/>
      <c r="WRI261" s="1"/>
      <c r="WRM261" s="1"/>
      <c r="WRQ261" s="1"/>
      <c r="WRU261" s="1"/>
      <c r="WRY261" s="1"/>
      <c r="WSC261" s="1"/>
      <c r="WSG261" s="1"/>
      <c r="WSK261" s="1"/>
      <c r="WSO261" s="1"/>
      <c r="WSS261" s="1"/>
      <c r="WSW261" s="1"/>
      <c r="WTA261" s="1"/>
      <c r="WTE261" s="1"/>
      <c r="WTI261" s="1"/>
      <c r="WTM261" s="1"/>
      <c r="WTQ261" s="1"/>
      <c r="WTU261" s="1"/>
      <c r="WTY261" s="1"/>
      <c r="WUC261" s="1"/>
      <c r="WUG261" s="1"/>
      <c r="WUK261" s="1"/>
      <c r="WUO261" s="1"/>
      <c r="WUS261" s="1"/>
      <c r="WUW261" s="1"/>
      <c r="WVA261" s="1"/>
      <c r="WVE261" s="1"/>
      <c r="WVI261" s="1"/>
      <c r="WVM261" s="1"/>
      <c r="WVQ261" s="1"/>
      <c r="WVU261" s="1"/>
      <c r="WVY261" s="1"/>
      <c r="WWC261" s="1"/>
      <c r="WWG261" s="1"/>
      <c r="WWK261" s="1"/>
      <c r="WWO261" s="1"/>
      <c r="WWS261" s="1"/>
      <c r="WWW261" s="1"/>
      <c r="WXA261" s="1"/>
      <c r="WXE261" s="1"/>
      <c r="WXI261" s="1"/>
      <c r="WXM261" s="1"/>
      <c r="WXQ261" s="1"/>
      <c r="WXU261" s="1"/>
      <c r="WXY261" s="1"/>
      <c r="WYC261" s="1"/>
      <c r="WYG261" s="1"/>
      <c r="WYK261" s="1"/>
      <c r="WYO261" s="1"/>
      <c r="WYS261" s="1"/>
      <c r="WYW261" s="1"/>
      <c r="WZA261" s="1"/>
      <c r="WZE261" s="1"/>
      <c r="WZI261" s="1"/>
      <c r="WZM261" s="1"/>
      <c r="WZQ261" s="1"/>
      <c r="WZU261" s="1"/>
      <c r="WZY261" s="1"/>
      <c r="XAC261" s="1"/>
      <c r="XAG261" s="1"/>
      <c r="XAK261" s="1"/>
      <c r="XAO261" s="1"/>
      <c r="XAS261" s="1"/>
      <c r="XAW261" s="1"/>
      <c r="XBA261" s="1"/>
      <c r="XBE261" s="1"/>
      <c r="XBI261" s="1"/>
      <c r="XBM261" s="1"/>
      <c r="XBQ261" s="1"/>
      <c r="XBU261" s="1"/>
      <c r="XBY261" s="1"/>
      <c r="XCC261" s="1"/>
      <c r="XCG261" s="1"/>
      <c r="XCK261" s="1"/>
      <c r="XCO261" s="1"/>
      <c r="XCS261" s="1"/>
      <c r="XCW261" s="1"/>
      <c r="XDA261" s="1"/>
      <c r="XDE261" s="1"/>
      <c r="XDI261" s="1"/>
      <c r="XDM261" s="1"/>
      <c r="XDQ261" s="1"/>
      <c r="XDU261" s="1"/>
      <c r="XDY261" s="1"/>
      <c r="XEC261" s="1"/>
      <c r="XEG261" s="1"/>
      <c r="XEK261" s="1"/>
      <c r="XEO261" s="1"/>
      <c r="XES261" s="1"/>
      <c r="XEW261" s="1"/>
      <c r="XFA261" s="1"/>
    </row>
    <row r="262" spans="1:1021 1025:2045 2049:3069 3073:4093 4097:5117 5121:6141 6145:7165 7169:8189 8193:9213 9217:10237 10241:11261 11265:12285 12289:13309 13313:14333 14337:15357 15361:16381" x14ac:dyDescent="0.25">
      <c r="A262" t="str">
        <f t="shared" si="6"/>
        <v>20111. Agricultura, ganadería, silvicultura y pesca</v>
      </c>
      <c r="B262" s="8">
        <v>2011</v>
      </c>
      <c r="C262" t="s">
        <v>14</v>
      </c>
      <c r="D262" t="s">
        <v>31</v>
      </c>
      <c r="E262" s="1">
        <f>15808+28913</f>
        <v>44721</v>
      </c>
      <c r="I262" s="1"/>
      <c r="M262" s="1"/>
      <c r="Q262" s="1"/>
      <c r="U262" s="1"/>
      <c r="Y262" s="1"/>
      <c r="AC262" s="1"/>
      <c r="AG262" s="1"/>
      <c r="AK262" s="1"/>
      <c r="AO262" s="1"/>
      <c r="AS262" s="1"/>
      <c r="AW262" s="1"/>
      <c r="BA262" s="1"/>
      <c r="BE262" s="1"/>
      <c r="BI262" s="1"/>
      <c r="BM262" s="1"/>
      <c r="BQ262" s="1"/>
      <c r="BU262" s="1"/>
      <c r="BY262" s="1"/>
      <c r="CC262" s="1"/>
      <c r="CG262" s="1"/>
      <c r="CK262" s="1"/>
      <c r="CO262" s="1"/>
      <c r="CS262" s="1"/>
      <c r="CW262" s="1"/>
      <c r="DA262" s="1"/>
      <c r="DE262" s="1"/>
      <c r="DI262" s="1"/>
      <c r="DM262" s="1"/>
      <c r="DQ262" s="1"/>
      <c r="DU262" s="1"/>
      <c r="DY262" s="1"/>
      <c r="EC262" s="1"/>
      <c r="EG262" s="1"/>
      <c r="EK262" s="1"/>
      <c r="EO262" s="1"/>
      <c r="ES262" s="1"/>
      <c r="EW262" s="1"/>
      <c r="FA262" s="1"/>
      <c r="FE262" s="1"/>
      <c r="FI262" s="1"/>
      <c r="FM262" s="1"/>
      <c r="FQ262" s="1"/>
      <c r="FU262" s="1"/>
      <c r="FY262" s="1"/>
      <c r="GC262" s="1"/>
      <c r="GG262" s="1"/>
      <c r="GK262" s="1"/>
      <c r="GO262" s="1"/>
      <c r="GS262" s="1"/>
      <c r="GW262" s="1"/>
      <c r="HA262" s="1"/>
      <c r="HE262" s="1"/>
      <c r="HI262" s="1"/>
      <c r="HM262" s="1"/>
      <c r="HQ262" s="1"/>
      <c r="HU262" s="1"/>
      <c r="HY262" s="1"/>
      <c r="IC262" s="1"/>
      <c r="IG262" s="1"/>
      <c r="IK262" s="1"/>
      <c r="IO262" s="1"/>
      <c r="IS262" s="1"/>
      <c r="IW262" s="1"/>
      <c r="JA262" s="1"/>
      <c r="JE262" s="1"/>
      <c r="JI262" s="1"/>
      <c r="JM262" s="1"/>
      <c r="JQ262" s="1"/>
      <c r="JU262" s="1"/>
      <c r="JY262" s="1"/>
      <c r="KC262" s="1"/>
      <c r="KG262" s="1"/>
      <c r="KK262" s="1"/>
      <c r="KO262" s="1"/>
      <c r="KS262" s="1"/>
      <c r="KW262" s="1"/>
      <c r="LA262" s="1"/>
      <c r="LE262" s="1"/>
      <c r="LI262" s="1"/>
      <c r="LM262" s="1"/>
      <c r="LQ262" s="1"/>
      <c r="LU262" s="1"/>
      <c r="LY262" s="1"/>
      <c r="MC262" s="1"/>
      <c r="MG262" s="1"/>
      <c r="MK262" s="1"/>
      <c r="MO262" s="1"/>
      <c r="MS262" s="1"/>
      <c r="MW262" s="1"/>
      <c r="NA262" s="1"/>
      <c r="NE262" s="1"/>
      <c r="NI262" s="1"/>
      <c r="NM262" s="1"/>
      <c r="NQ262" s="1"/>
      <c r="NU262" s="1"/>
      <c r="NY262" s="1"/>
      <c r="OC262" s="1"/>
      <c r="OG262" s="1"/>
      <c r="OK262" s="1"/>
      <c r="OO262" s="1"/>
      <c r="OS262" s="1"/>
      <c r="OW262" s="1"/>
      <c r="PA262" s="1"/>
      <c r="PE262" s="1"/>
      <c r="PI262" s="1"/>
      <c r="PM262" s="1"/>
      <c r="PQ262" s="1"/>
      <c r="PU262" s="1"/>
      <c r="PY262" s="1"/>
      <c r="QC262" s="1"/>
      <c r="QG262" s="1"/>
      <c r="QK262" s="1"/>
      <c r="QO262" s="1"/>
      <c r="QS262" s="1"/>
      <c r="QW262" s="1"/>
      <c r="RA262" s="1"/>
      <c r="RE262" s="1"/>
      <c r="RI262" s="1"/>
      <c r="RM262" s="1"/>
      <c r="RQ262" s="1"/>
      <c r="RU262" s="1"/>
      <c r="RY262" s="1"/>
      <c r="SC262" s="1"/>
      <c r="SG262" s="1"/>
      <c r="SK262" s="1"/>
      <c r="SO262" s="1"/>
      <c r="SS262" s="1"/>
      <c r="SW262" s="1"/>
      <c r="TA262" s="1"/>
      <c r="TE262" s="1"/>
      <c r="TI262" s="1"/>
      <c r="TM262" s="1"/>
      <c r="TQ262" s="1"/>
      <c r="TU262" s="1"/>
      <c r="TY262" s="1"/>
      <c r="UC262" s="1"/>
      <c r="UG262" s="1"/>
      <c r="UK262" s="1"/>
      <c r="UO262" s="1"/>
      <c r="US262" s="1"/>
      <c r="UW262" s="1"/>
      <c r="VA262" s="1"/>
      <c r="VE262" s="1"/>
      <c r="VI262" s="1"/>
      <c r="VM262" s="1"/>
      <c r="VQ262" s="1"/>
      <c r="VU262" s="1"/>
      <c r="VY262" s="1"/>
      <c r="WC262" s="1"/>
      <c r="WG262" s="1"/>
      <c r="WK262" s="1"/>
      <c r="WO262" s="1"/>
      <c r="WS262" s="1"/>
      <c r="WW262" s="1"/>
      <c r="XA262" s="1"/>
      <c r="XE262" s="1"/>
      <c r="XI262" s="1"/>
      <c r="XM262" s="1"/>
      <c r="XQ262" s="1"/>
      <c r="XU262" s="1"/>
      <c r="XY262" s="1"/>
      <c r="YC262" s="1"/>
      <c r="YG262" s="1"/>
      <c r="YK262" s="1"/>
      <c r="YO262" s="1"/>
      <c r="YS262" s="1"/>
      <c r="YW262" s="1"/>
      <c r="ZA262" s="1"/>
      <c r="ZE262" s="1"/>
      <c r="ZI262" s="1"/>
      <c r="ZM262" s="1"/>
      <c r="ZQ262" s="1"/>
      <c r="ZU262" s="1"/>
      <c r="ZY262" s="1"/>
      <c r="AAC262" s="1"/>
      <c r="AAG262" s="1"/>
      <c r="AAK262" s="1"/>
      <c r="AAO262" s="1"/>
      <c r="AAS262" s="1"/>
      <c r="AAW262" s="1"/>
      <c r="ABA262" s="1"/>
      <c r="ABE262" s="1"/>
      <c r="ABI262" s="1"/>
      <c r="ABM262" s="1"/>
      <c r="ABQ262" s="1"/>
      <c r="ABU262" s="1"/>
      <c r="ABY262" s="1"/>
      <c r="ACC262" s="1"/>
      <c r="ACG262" s="1"/>
      <c r="ACK262" s="1"/>
      <c r="ACO262" s="1"/>
      <c r="ACS262" s="1"/>
      <c r="ACW262" s="1"/>
      <c r="ADA262" s="1"/>
      <c r="ADE262" s="1"/>
      <c r="ADI262" s="1"/>
      <c r="ADM262" s="1"/>
      <c r="ADQ262" s="1"/>
      <c r="ADU262" s="1"/>
      <c r="ADY262" s="1"/>
      <c r="AEC262" s="1"/>
      <c r="AEG262" s="1"/>
      <c r="AEK262" s="1"/>
      <c r="AEO262" s="1"/>
      <c r="AES262" s="1"/>
      <c r="AEW262" s="1"/>
      <c r="AFA262" s="1"/>
      <c r="AFE262" s="1"/>
      <c r="AFI262" s="1"/>
      <c r="AFM262" s="1"/>
      <c r="AFQ262" s="1"/>
      <c r="AFU262" s="1"/>
      <c r="AFY262" s="1"/>
      <c r="AGC262" s="1"/>
      <c r="AGG262" s="1"/>
      <c r="AGK262" s="1"/>
      <c r="AGO262" s="1"/>
      <c r="AGS262" s="1"/>
      <c r="AGW262" s="1"/>
      <c r="AHA262" s="1"/>
      <c r="AHE262" s="1"/>
      <c r="AHI262" s="1"/>
      <c r="AHM262" s="1"/>
      <c r="AHQ262" s="1"/>
      <c r="AHU262" s="1"/>
      <c r="AHY262" s="1"/>
      <c r="AIC262" s="1"/>
      <c r="AIG262" s="1"/>
      <c r="AIK262" s="1"/>
      <c r="AIO262" s="1"/>
      <c r="AIS262" s="1"/>
      <c r="AIW262" s="1"/>
      <c r="AJA262" s="1"/>
      <c r="AJE262" s="1"/>
      <c r="AJI262" s="1"/>
      <c r="AJM262" s="1"/>
      <c r="AJQ262" s="1"/>
      <c r="AJU262" s="1"/>
      <c r="AJY262" s="1"/>
      <c r="AKC262" s="1"/>
      <c r="AKG262" s="1"/>
      <c r="AKK262" s="1"/>
      <c r="AKO262" s="1"/>
      <c r="AKS262" s="1"/>
      <c r="AKW262" s="1"/>
      <c r="ALA262" s="1"/>
      <c r="ALE262" s="1"/>
      <c r="ALI262" s="1"/>
      <c r="ALM262" s="1"/>
      <c r="ALQ262" s="1"/>
      <c r="ALU262" s="1"/>
      <c r="ALY262" s="1"/>
      <c r="AMC262" s="1"/>
      <c r="AMG262" s="1"/>
      <c r="AMK262" s="1"/>
      <c r="AMO262" s="1"/>
      <c r="AMS262" s="1"/>
      <c r="AMW262" s="1"/>
      <c r="ANA262" s="1"/>
      <c r="ANE262" s="1"/>
      <c r="ANI262" s="1"/>
      <c r="ANM262" s="1"/>
      <c r="ANQ262" s="1"/>
      <c r="ANU262" s="1"/>
      <c r="ANY262" s="1"/>
      <c r="AOC262" s="1"/>
      <c r="AOG262" s="1"/>
      <c r="AOK262" s="1"/>
      <c r="AOO262" s="1"/>
      <c r="AOS262" s="1"/>
      <c r="AOW262" s="1"/>
      <c r="APA262" s="1"/>
      <c r="APE262" s="1"/>
      <c r="API262" s="1"/>
      <c r="APM262" s="1"/>
      <c r="APQ262" s="1"/>
      <c r="APU262" s="1"/>
      <c r="APY262" s="1"/>
      <c r="AQC262" s="1"/>
      <c r="AQG262" s="1"/>
      <c r="AQK262" s="1"/>
      <c r="AQO262" s="1"/>
      <c r="AQS262" s="1"/>
      <c r="AQW262" s="1"/>
      <c r="ARA262" s="1"/>
      <c r="ARE262" s="1"/>
      <c r="ARI262" s="1"/>
      <c r="ARM262" s="1"/>
      <c r="ARQ262" s="1"/>
      <c r="ARU262" s="1"/>
      <c r="ARY262" s="1"/>
      <c r="ASC262" s="1"/>
      <c r="ASG262" s="1"/>
      <c r="ASK262" s="1"/>
      <c r="ASO262" s="1"/>
      <c r="ASS262" s="1"/>
      <c r="ASW262" s="1"/>
      <c r="ATA262" s="1"/>
      <c r="ATE262" s="1"/>
      <c r="ATI262" s="1"/>
      <c r="ATM262" s="1"/>
      <c r="ATQ262" s="1"/>
      <c r="ATU262" s="1"/>
      <c r="ATY262" s="1"/>
      <c r="AUC262" s="1"/>
      <c r="AUG262" s="1"/>
      <c r="AUK262" s="1"/>
      <c r="AUO262" s="1"/>
      <c r="AUS262" s="1"/>
      <c r="AUW262" s="1"/>
      <c r="AVA262" s="1"/>
      <c r="AVE262" s="1"/>
      <c r="AVI262" s="1"/>
      <c r="AVM262" s="1"/>
      <c r="AVQ262" s="1"/>
      <c r="AVU262" s="1"/>
      <c r="AVY262" s="1"/>
      <c r="AWC262" s="1"/>
      <c r="AWG262" s="1"/>
      <c r="AWK262" s="1"/>
      <c r="AWO262" s="1"/>
      <c r="AWS262" s="1"/>
      <c r="AWW262" s="1"/>
      <c r="AXA262" s="1"/>
      <c r="AXE262" s="1"/>
      <c r="AXI262" s="1"/>
      <c r="AXM262" s="1"/>
      <c r="AXQ262" s="1"/>
      <c r="AXU262" s="1"/>
      <c r="AXY262" s="1"/>
      <c r="AYC262" s="1"/>
      <c r="AYG262" s="1"/>
      <c r="AYK262" s="1"/>
      <c r="AYO262" s="1"/>
      <c r="AYS262" s="1"/>
      <c r="AYW262" s="1"/>
      <c r="AZA262" s="1"/>
      <c r="AZE262" s="1"/>
      <c r="AZI262" s="1"/>
      <c r="AZM262" s="1"/>
      <c r="AZQ262" s="1"/>
      <c r="AZU262" s="1"/>
      <c r="AZY262" s="1"/>
      <c r="BAC262" s="1"/>
      <c r="BAG262" s="1"/>
      <c r="BAK262" s="1"/>
      <c r="BAO262" s="1"/>
      <c r="BAS262" s="1"/>
      <c r="BAW262" s="1"/>
      <c r="BBA262" s="1"/>
      <c r="BBE262" s="1"/>
      <c r="BBI262" s="1"/>
      <c r="BBM262" s="1"/>
      <c r="BBQ262" s="1"/>
      <c r="BBU262" s="1"/>
      <c r="BBY262" s="1"/>
      <c r="BCC262" s="1"/>
      <c r="BCG262" s="1"/>
      <c r="BCK262" s="1"/>
      <c r="BCO262" s="1"/>
      <c r="BCS262" s="1"/>
      <c r="BCW262" s="1"/>
      <c r="BDA262" s="1"/>
      <c r="BDE262" s="1"/>
      <c r="BDI262" s="1"/>
      <c r="BDM262" s="1"/>
      <c r="BDQ262" s="1"/>
      <c r="BDU262" s="1"/>
      <c r="BDY262" s="1"/>
      <c r="BEC262" s="1"/>
      <c r="BEG262" s="1"/>
      <c r="BEK262" s="1"/>
      <c r="BEO262" s="1"/>
      <c r="BES262" s="1"/>
      <c r="BEW262" s="1"/>
      <c r="BFA262" s="1"/>
      <c r="BFE262" s="1"/>
      <c r="BFI262" s="1"/>
      <c r="BFM262" s="1"/>
      <c r="BFQ262" s="1"/>
      <c r="BFU262" s="1"/>
      <c r="BFY262" s="1"/>
      <c r="BGC262" s="1"/>
      <c r="BGG262" s="1"/>
      <c r="BGK262" s="1"/>
      <c r="BGO262" s="1"/>
      <c r="BGS262" s="1"/>
      <c r="BGW262" s="1"/>
      <c r="BHA262" s="1"/>
      <c r="BHE262" s="1"/>
      <c r="BHI262" s="1"/>
      <c r="BHM262" s="1"/>
      <c r="BHQ262" s="1"/>
      <c r="BHU262" s="1"/>
      <c r="BHY262" s="1"/>
      <c r="BIC262" s="1"/>
      <c r="BIG262" s="1"/>
      <c r="BIK262" s="1"/>
      <c r="BIO262" s="1"/>
      <c r="BIS262" s="1"/>
      <c r="BIW262" s="1"/>
      <c r="BJA262" s="1"/>
      <c r="BJE262" s="1"/>
      <c r="BJI262" s="1"/>
      <c r="BJM262" s="1"/>
      <c r="BJQ262" s="1"/>
      <c r="BJU262" s="1"/>
      <c r="BJY262" s="1"/>
      <c r="BKC262" s="1"/>
      <c r="BKG262" s="1"/>
      <c r="BKK262" s="1"/>
      <c r="BKO262" s="1"/>
      <c r="BKS262" s="1"/>
      <c r="BKW262" s="1"/>
      <c r="BLA262" s="1"/>
      <c r="BLE262" s="1"/>
      <c r="BLI262" s="1"/>
      <c r="BLM262" s="1"/>
      <c r="BLQ262" s="1"/>
      <c r="BLU262" s="1"/>
      <c r="BLY262" s="1"/>
      <c r="BMC262" s="1"/>
      <c r="BMG262" s="1"/>
      <c r="BMK262" s="1"/>
      <c r="BMO262" s="1"/>
      <c r="BMS262" s="1"/>
      <c r="BMW262" s="1"/>
      <c r="BNA262" s="1"/>
      <c r="BNE262" s="1"/>
      <c r="BNI262" s="1"/>
      <c r="BNM262" s="1"/>
      <c r="BNQ262" s="1"/>
      <c r="BNU262" s="1"/>
      <c r="BNY262" s="1"/>
      <c r="BOC262" s="1"/>
      <c r="BOG262" s="1"/>
      <c r="BOK262" s="1"/>
      <c r="BOO262" s="1"/>
      <c r="BOS262" s="1"/>
      <c r="BOW262" s="1"/>
      <c r="BPA262" s="1"/>
      <c r="BPE262" s="1"/>
      <c r="BPI262" s="1"/>
      <c r="BPM262" s="1"/>
      <c r="BPQ262" s="1"/>
      <c r="BPU262" s="1"/>
      <c r="BPY262" s="1"/>
      <c r="BQC262" s="1"/>
      <c r="BQG262" s="1"/>
      <c r="BQK262" s="1"/>
      <c r="BQO262" s="1"/>
      <c r="BQS262" s="1"/>
      <c r="BQW262" s="1"/>
      <c r="BRA262" s="1"/>
      <c r="BRE262" s="1"/>
      <c r="BRI262" s="1"/>
      <c r="BRM262" s="1"/>
      <c r="BRQ262" s="1"/>
      <c r="BRU262" s="1"/>
      <c r="BRY262" s="1"/>
      <c r="BSC262" s="1"/>
      <c r="BSG262" s="1"/>
      <c r="BSK262" s="1"/>
      <c r="BSO262" s="1"/>
      <c r="BSS262" s="1"/>
      <c r="BSW262" s="1"/>
      <c r="BTA262" s="1"/>
      <c r="BTE262" s="1"/>
      <c r="BTI262" s="1"/>
      <c r="BTM262" s="1"/>
      <c r="BTQ262" s="1"/>
      <c r="BTU262" s="1"/>
      <c r="BTY262" s="1"/>
      <c r="BUC262" s="1"/>
      <c r="BUG262" s="1"/>
      <c r="BUK262" s="1"/>
      <c r="BUO262" s="1"/>
      <c r="BUS262" s="1"/>
      <c r="BUW262" s="1"/>
      <c r="BVA262" s="1"/>
      <c r="BVE262" s="1"/>
      <c r="BVI262" s="1"/>
      <c r="BVM262" s="1"/>
      <c r="BVQ262" s="1"/>
      <c r="BVU262" s="1"/>
      <c r="BVY262" s="1"/>
      <c r="BWC262" s="1"/>
      <c r="BWG262" s="1"/>
      <c r="BWK262" s="1"/>
      <c r="BWO262" s="1"/>
      <c r="BWS262" s="1"/>
      <c r="BWW262" s="1"/>
      <c r="BXA262" s="1"/>
      <c r="BXE262" s="1"/>
      <c r="BXI262" s="1"/>
      <c r="BXM262" s="1"/>
      <c r="BXQ262" s="1"/>
      <c r="BXU262" s="1"/>
      <c r="BXY262" s="1"/>
      <c r="BYC262" s="1"/>
      <c r="BYG262" s="1"/>
      <c r="BYK262" s="1"/>
      <c r="BYO262" s="1"/>
      <c r="BYS262" s="1"/>
      <c r="BYW262" s="1"/>
      <c r="BZA262" s="1"/>
      <c r="BZE262" s="1"/>
      <c r="BZI262" s="1"/>
      <c r="BZM262" s="1"/>
      <c r="BZQ262" s="1"/>
      <c r="BZU262" s="1"/>
      <c r="BZY262" s="1"/>
      <c r="CAC262" s="1"/>
      <c r="CAG262" s="1"/>
      <c r="CAK262" s="1"/>
      <c r="CAO262" s="1"/>
      <c r="CAS262" s="1"/>
      <c r="CAW262" s="1"/>
      <c r="CBA262" s="1"/>
      <c r="CBE262" s="1"/>
      <c r="CBI262" s="1"/>
      <c r="CBM262" s="1"/>
      <c r="CBQ262" s="1"/>
      <c r="CBU262" s="1"/>
      <c r="CBY262" s="1"/>
      <c r="CCC262" s="1"/>
      <c r="CCG262" s="1"/>
      <c r="CCK262" s="1"/>
      <c r="CCO262" s="1"/>
      <c r="CCS262" s="1"/>
      <c r="CCW262" s="1"/>
      <c r="CDA262" s="1"/>
      <c r="CDE262" s="1"/>
      <c r="CDI262" s="1"/>
      <c r="CDM262" s="1"/>
      <c r="CDQ262" s="1"/>
      <c r="CDU262" s="1"/>
      <c r="CDY262" s="1"/>
      <c r="CEC262" s="1"/>
      <c r="CEG262" s="1"/>
      <c r="CEK262" s="1"/>
      <c r="CEO262" s="1"/>
      <c r="CES262" s="1"/>
      <c r="CEW262" s="1"/>
      <c r="CFA262" s="1"/>
      <c r="CFE262" s="1"/>
      <c r="CFI262" s="1"/>
      <c r="CFM262" s="1"/>
      <c r="CFQ262" s="1"/>
      <c r="CFU262" s="1"/>
      <c r="CFY262" s="1"/>
      <c r="CGC262" s="1"/>
      <c r="CGG262" s="1"/>
      <c r="CGK262" s="1"/>
      <c r="CGO262" s="1"/>
      <c r="CGS262" s="1"/>
      <c r="CGW262" s="1"/>
      <c r="CHA262" s="1"/>
      <c r="CHE262" s="1"/>
      <c r="CHI262" s="1"/>
      <c r="CHM262" s="1"/>
      <c r="CHQ262" s="1"/>
      <c r="CHU262" s="1"/>
      <c r="CHY262" s="1"/>
      <c r="CIC262" s="1"/>
      <c r="CIG262" s="1"/>
      <c r="CIK262" s="1"/>
      <c r="CIO262" s="1"/>
      <c r="CIS262" s="1"/>
      <c r="CIW262" s="1"/>
      <c r="CJA262" s="1"/>
      <c r="CJE262" s="1"/>
      <c r="CJI262" s="1"/>
      <c r="CJM262" s="1"/>
      <c r="CJQ262" s="1"/>
      <c r="CJU262" s="1"/>
      <c r="CJY262" s="1"/>
      <c r="CKC262" s="1"/>
      <c r="CKG262" s="1"/>
      <c r="CKK262" s="1"/>
      <c r="CKO262" s="1"/>
      <c r="CKS262" s="1"/>
      <c r="CKW262" s="1"/>
      <c r="CLA262" s="1"/>
      <c r="CLE262" s="1"/>
      <c r="CLI262" s="1"/>
      <c r="CLM262" s="1"/>
      <c r="CLQ262" s="1"/>
      <c r="CLU262" s="1"/>
      <c r="CLY262" s="1"/>
      <c r="CMC262" s="1"/>
      <c r="CMG262" s="1"/>
      <c r="CMK262" s="1"/>
      <c r="CMO262" s="1"/>
      <c r="CMS262" s="1"/>
      <c r="CMW262" s="1"/>
      <c r="CNA262" s="1"/>
      <c r="CNE262" s="1"/>
      <c r="CNI262" s="1"/>
      <c r="CNM262" s="1"/>
      <c r="CNQ262" s="1"/>
      <c r="CNU262" s="1"/>
      <c r="CNY262" s="1"/>
      <c r="COC262" s="1"/>
      <c r="COG262" s="1"/>
      <c r="COK262" s="1"/>
      <c r="COO262" s="1"/>
      <c r="COS262" s="1"/>
      <c r="COW262" s="1"/>
      <c r="CPA262" s="1"/>
      <c r="CPE262" s="1"/>
      <c r="CPI262" s="1"/>
      <c r="CPM262" s="1"/>
      <c r="CPQ262" s="1"/>
      <c r="CPU262" s="1"/>
      <c r="CPY262" s="1"/>
      <c r="CQC262" s="1"/>
      <c r="CQG262" s="1"/>
      <c r="CQK262" s="1"/>
      <c r="CQO262" s="1"/>
      <c r="CQS262" s="1"/>
      <c r="CQW262" s="1"/>
      <c r="CRA262" s="1"/>
      <c r="CRE262" s="1"/>
      <c r="CRI262" s="1"/>
      <c r="CRM262" s="1"/>
      <c r="CRQ262" s="1"/>
      <c r="CRU262" s="1"/>
      <c r="CRY262" s="1"/>
      <c r="CSC262" s="1"/>
      <c r="CSG262" s="1"/>
      <c r="CSK262" s="1"/>
      <c r="CSO262" s="1"/>
      <c r="CSS262" s="1"/>
      <c r="CSW262" s="1"/>
      <c r="CTA262" s="1"/>
      <c r="CTE262" s="1"/>
      <c r="CTI262" s="1"/>
      <c r="CTM262" s="1"/>
      <c r="CTQ262" s="1"/>
      <c r="CTU262" s="1"/>
      <c r="CTY262" s="1"/>
      <c r="CUC262" s="1"/>
      <c r="CUG262" s="1"/>
      <c r="CUK262" s="1"/>
      <c r="CUO262" s="1"/>
      <c r="CUS262" s="1"/>
      <c r="CUW262" s="1"/>
      <c r="CVA262" s="1"/>
      <c r="CVE262" s="1"/>
      <c r="CVI262" s="1"/>
      <c r="CVM262" s="1"/>
      <c r="CVQ262" s="1"/>
      <c r="CVU262" s="1"/>
      <c r="CVY262" s="1"/>
      <c r="CWC262" s="1"/>
      <c r="CWG262" s="1"/>
      <c r="CWK262" s="1"/>
      <c r="CWO262" s="1"/>
      <c r="CWS262" s="1"/>
      <c r="CWW262" s="1"/>
      <c r="CXA262" s="1"/>
      <c r="CXE262" s="1"/>
      <c r="CXI262" s="1"/>
      <c r="CXM262" s="1"/>
      <c r="CXQ262" s="1"/>
      <c r="CXU262" s="1"/>
      <c r="CXY262" s="1"/>
      <c r="CYC262" s="1"/>
      <c r="CYG262" s="1"/>
      <c r="CYK262" s="1"/>
      <c r="CYO262" s="1"/>
      <c r="CYS262" s="1"/>
      <c r="CYW262" s="1"/>
      <c r="CZA262" s="1"/>
      <c r="CZE262" s="1"/>
      <c r="CZI262" s="1"/>
      <c r="CZM262" s="1"/>
      <c r="CZQ262" s="1"/>
      <c r="CZU262" s="1"/>
      <c r="CZY262" s="1"/>
      <c r="DAC262" s="1"/>
      <c r="DAG262" s="1"/>
      <c r="DAK262" s="1"/>
      <c r="DAO262" s="1"/>
      <c r="DAS262" s="1"/>
      <c r="DAW262" s="1"/>
      <c r="DBA262" s="1"/>
      <c r="DBE262" s="1"/>
      <c r="DBI262" s="1"/>
      <c r="DBM262" s="1"/>
      <c r="DBQ262" s="1"/>
      <c r="DBU262" s="1"/>
      <c r="DBY262" s="1"/>
      <c r="DCC262" s="1"/>
      <c r="DCG262" s="1"/>
      <c r="DCK262" s="1"/>
      <c r="DCO262" s="1"/>
      <c r="DCS262" s="1"/>
      <c r="DCW262" s="1"/>
      <c r="DDA262" s="1"/>
      <c r="DDE262" s="1"/>
      <c r="DDI262" s="1"/>
      <c r="DDM262" s="1"/>
      <c r="DDQ262" s="1"/>
      <c r="DDU262" s="1"/>
      <c r="DDY262" s="1"/>
      <c r="DEC262" s="1"/>
      <c r="DEG262" s="1"/>
      <c r="DEK262" s="1"/>
      <c r="DEO262" s="1"/>
      <c r="DES262" s="1"/>
      <c r="DEW262" s="1"/>
      <c r="DFA262" s="1"/>
      <c r="DFE262" s="1"/>
      <c r="DFI262" s="1"/>
      <c r="DFM262" s="1"/>
      <c r="DFQ262" s="1"/>
      <c r="DFU262" s="1"/>
      <c r="DFY262" s="1"/>
      <c r="DGC262" s="1"/>
      <c r="DGG262" s="1"/>
      <c r="DGK262" s="1"/>
      <c r="DGO262" s="1"/>
      <c r="DGS262" s="1"/>
      <c r="DGW262" s="1"/>
      <c r="DHA262" s="1"/>
      <c r="DHE262" s="1"/>
      <c r="DHI262" s="1"/>
      <c r="DHM262" s="1"/>
      <c r="DHQ262" s="1"/>
      <c r="DHU262" s="1"/>
      <c r="DHY262" s="1"/>
      <c r="DIC262" s="1"/>
      <c r="DIG262" s="1"/>
      <c r="DIK262" s="1"/>
      <c r="DIO262" s="1"/>
      <c r="DIS262" s="1"/>
      <c r="DIW262" s="1"/>
      <c r="DJA262" s="1"/>
      <c r="DJE262" s="1"/>
      <c r="DJI262" s="1"/>
      <c r="DJM262" s="1"/>
      <c r="DJQ262" s="1"/>
      <c r="DJU262" s="1"/>
      <c r="DJY262" s="1"/>
      <c r="DKC262" s="1"/>
      <c r="DKG262" s="1"/>
      <c r="DKK262" s="1"/>
      <c r="DKO262" s="1"/>
      <c r="DKS262" s="1"/>
      <c r="DKW262" s="1"/>
      <c r="DLA262" s="1"/>
      <c r="DLE262" s="1"/>
      <c r="DLI262" s="1"/>
      <c r="DLM262" s="1"/>
      <c r="DLQ262" s="1"/>
      <c r="DLU262" s="1"/>
      <c r="DLY262" s="1"/>
      <c r="DMC262" s="1"/>
      <c r="DMG262" s="1"/>
      <c r="DMK262" s="1"/>
      <c r="DMO262" s="1"/>
      <c r="DMS262" s="1"/>
      <c r="DMW262" s="1"/>
      <c r="DNA262" s="1"/>
      <c r="DNE262" s="1"/>
      <c r="DNI262" s="1"/>
      <c r="DNM262" s="1"/>
      <c r="DNQ262" s="1"/>
      <c r="DNU262" s="1"/>
      <c r="DNY262" s="1"/>
      <c r="DOC262" s="1"/>
      <c r="DOG262" s="1"/>
      <c r="DOK262" s="1"/>
      <c r="DOO262" s="1"/>
      <c r="DOS262" s="1"/>
      <c r="DOW262" s="1"/>
      <c r="DPA262" s="1"/>
      <c r="DPE262" s="1"/>
      <c r="DPI262" s="1"/>
      <c r="DPM262" s="1"/>
      <c r="DPQ262" s="1"/>
      <c r="DPU262" s="1"/>
      <c r="DPY262" s="1"/>
      <c r="DQC262" s="1"/>
      <c r="DQG262" s="1"/>
      <c r="DQK262" s="1"/>
      <c r="DQO262" s="1"/>
      <c r="DQS262" s="1"/>
      <c r="DQW262" s="1"/>
      <c r="DRA262" s="1"/>
      <c r="DRE262" s="1"/>
      <c r="DRI262" s="1"/>
      <c r="DRM262" s="1"/>
      <c r="DRQ262" s="1"/>
      <c r="DRU262" s="1"/>
      <c r="DRY262" s="1"/>
      <c r="DSC262" s="1"/>
      <c r="DSG262" s="1"/>
      <c r="DSK262" s="1"/>
      <c r="DSO262" s="1"/>
      <c r="DSS262" s="1"/>
      <c r="DSW262" s="1"/>
      <c r="DTA262" s="1"/>
      <c r="DTE262" s="1"/>
      <c r="DTI262" s="1"/>
      <c r="DTM262" s="1"/>
      <c r="DTQ262" s="1"/>
      <c r="DTU262" s="1"/>
      <c r="DTY262" s="1"/>
      <c r="DUC262" s="1"/>
      <c r="DUG262" s="1"/>
      <c r="DUK262" s="1"/>
      <c r="DUO262" s="1"/>
      <c r="DUS262" s="1"/>
      <c r="DUW262" s="1"/>
      <c r="DVA262" s="1"/>
      <c r="DVE262" s="1"/>
      <c r="DVI262" s="1"/>
      <c r="DVM262" s="1"/>
      <c r="DVQ262" s="1"/>
      <c r="DVU262" s="1"/>
      <c r="DVY262" s="1"/>
      <c r="DWC262" s="1"/>
      <c r="DWG262" s="1"/>
      <c r="DWK262" s="1"/>
      <c r="DWO262" s="1"/>
      <c r="DWS262" s="1"/>
      <c r="DWW262" s="1"/>
      <c r="DXA262" s="1"/>
      <c r="DXE262" s="1"/>
      <c r="DXI262" s="1"/>
      <c r="DXM262" s="1"/>
      <c r="DXQ262" s="1"/>
      <c r="DXU262" s="1"/>
      <c r="DXY262" s="1"/>
      <c r="DYC262" s="1"/>
      <c r="DYG262" s="1"/>
      <c r="DYK262" s="1"/>
      <c r="DYO262" s="1"/>
      <c r="DYS262" s="1"/>
      <c r="DYW262" s="1"/>
      <c r="DZA262" s="1"/>
      <c r="DZE262" s="1"/>
      <c r="DZI262" s="1"/>
      <c r="DZM262" s="1"/>
      <c r="DZQ262" s="1"/>
      <c r="DZU262" s="1"/>
      <c r="DZY262" s="1"/>
      <c r="EAC262" s="1"/>
      <c r="EAG262" s="1"/>
      <c r="EAK262" s="1"/>
      <c r="EAO262" s="1"/>
      <c r="EAS262" s="1"/>
      <c r="EAW262" s="1"/>
      <c r="EBA262" s="1"/>
      <c r="EBE262" s="1"/>
      <c r="EBI262" s="1"/>
      <c r="EBM262" s="1"/>
      <c r="EBQ262" s="1"/>
      <c r="EBU262" s="1"/>
      <c r="EBY262" s="1"/>
      <c r="ECC262" s="1"/>
      <c r="ECG262" s="1"/>
      <c r="ECK262" s="1"/>
      <c r="ECO262" s="1"/>
      <c r="ECS262" s="1"/>
      <c r="ECW262" s="1"/>
      <c r="EDA262" s="1"/>
      <c r="EDE262" s="1"/>
      <c r="EDI262" s="1"/>
      <c r="EDM262" s="1"/>
      <c r="EDQ262" s="1"/>
      <c r="EDU262" s="1"/>
      <c r="EDY262" s="1"/>
      <c r="EEC262" s="1"/>
      <c r="EEG262" s="1"/>
      <c r="EEK262" s="1"/>
      <c r="EEO262" s="1"/>
      <c r="EES262" s="1"/>
      <c r="EEW262" s="1"/>
      <c r="EFA262" s="1"/>
      <c r="EFE262" s="1"/>
      <c r="EFI262" s="1"/>
      <c r="EFM262" s="1"/>
      <c r="EFQ262" s="1"/>
      <c r="EFU262" s="1"/>
      <c r="EFY262" s="1"/>
      <c r="EGC262" s="1"/>
      <c r="EGG262" s="1"/>
      <c r="EGK262" s="1"/>
      <c r="EGO262" s="1"/>
      <c r="EGS262" s="1"/>
      <c r="EGW262" s="1"/>
      <c r="EHA262" s="1"/>
      <c r="EHE262" s="1"/>
      <c r="EHI262" s="1"/>
      <c r="EHM262" s="1"/>
      <c r="EHQ262" s="1"/>
      <c r="EHU262" s="1"/>
      <c r="EHY262" s="1"/>
      <c r="EIC262" s="1"/>
      <c r="EIG262" s="1"/>
      <c r="EIK262" s="1"/>
      <c r="EIO262" s="1"/>
      <c r="EIS262" s="1"/>
      <c r="EIW262" s="1"/>
      <c r="EJA262" s="1"/>
      <c r="EJE262" s="1"/>
      <c r="EJI262" s="1"/>
      <c r="EJM262" s="1"/>
      <c r="EJQ262" s="1"/>
      <c r="EJU262" s="1"/>
      <c r="EJY262" s="1"/>
      <c r="EKC262" s="1"/>
      <c r="EKG262" s="1"/>
      <c r="EKK262" s="1"/>
      <c r="EKO262" s="1"/>
      <c r="EKS262" s="1"/>
      <c r="EKW262" s="1"/>
      <c r="ELA262" s="1"/>
      <c r="ELE262" s="1"/>
      <c r="ELI262" s="1"/>
      <c r="ELM262" s="1"/>
      <c r="ELQ262" s="1"/>
      <c r="ELU262" s="1"/>
      <c r="ELY262" s="1"/>
      <c r="EMC262" s="1"/>
      <c r="EMG262" s="1"/>
      <c r="EMK262" s="1"/>
      <c r="EMO262" s="1"/>
      <c r="EMS262" s="1"/>
      <c r="EMW262" s="1"/>
      <c r="ENA262" s="1"/>
      <c r="ENE262" s="1"/>
      <c r="ENI262" s="1"/>
      <c r="ENM262" s="1"/>
      <c r="ENQ262" s="1"/>
      <c r="ENU262" s="1"/>
      <c r="ENY262" s="1"/>
      <c r="EOC262" s="1"/>
      <c r="EOG262" s="1"/>
      <c r="EOK262" s="1"/>
      <c r="EOO262" s="1"/>
      <c r="EOS262" s="1"/>
      <c r="EOW262" s="1"/>
      <c r="EPA262" s="1"/>
      <c r="EPE262" s="1"/>
      <c r="EPI262" s="1"/>
      <c r="EPM262" s="1"/>
      <c r="EPQ262" s="1"/>
      <c r="EPU262" s="1"/>
      <c r="EPY262" s="1"/>
      <c r="EQC262" s="1"/>
      <c r="EQG262" s="1"/>
      <c r="EQK262" s="1"/>
      <c r="EQO262" s="1"/>
      <c r="EQS262" s="1"/>
      <c r="EQW262" s="1"/>
      <c r="ERA262" s="1"/>
      <c r="ERE262" s="1"/>
      <c r="ERI262" s="1"/>
      <c r="ERM262" s="1"/>
      <c r="ERQ262" s="1"/>
      <c r="ERU262" s="1"/>
      <c r="ERY262" s="1"/>
      <c r="ESC262" s="1"/>
      <c r="ESG262" s="1"/>
      <c r="ESK262" s="1"/>
      <c r="ESO262" s="1"/>
      <c r="ESS262" s="1"/>
      <c r="ESW262" s="1"/>
      <c r="ETA262" s="1"/>
      <c r="ETE262" s="1"/>
      <c r="ETI262" s="1"/>
      <c r="ETM262" s="1"/>
      <c r="ETQ262" s="1"/>
      <c r="ETU262" s="1"/>
      <c r="ETY262" s="1"/>
      <c r="EUC262" s="1"/>
      <c r="EUG262" s="1"/>
      <c r="EUK262" s="1"/>
      <c r="EUO262" s="1"/>
      <c r="EUS262" s="1"/>
      <c r="EUW262" s="1"/>
      <c r="EVA262" s="1"/>
      <c r="EVE262" s="1"/>
      <c r="EVI262" s="1"/>
      <c r="EVM262" s="1"/>
      <c r="EVQ262" s="1"/>
      <c r="EVU262" s="1"/>
      <c r="EVY262" s="1"/>
      <c r="EWC262" s="1"/>
      <c r="EWG262" s="1"/>
      <c r="EWK262" s="1"/>
      <c r="EWO262" s="1"/>
      <c r="EWS262" s="1"/>
      <c r="EWW262" s="1"/>
      <c r="EXA262" s="1"/>
      <c r="EXE262" s="1"/>
      <c r="EXI262" s="1"/>
      <c r="EXM262" s="1"/>
      <c r="EXQ262" s="1"/>
      <c r="EXU262" s="1"/>
      <c r="EXY262" s="1"/>
      <c r="EYC262" s="1"/>
      <c r="EYG262" s="1"/>
      <c r="EYK262" s="1"/>
      <c r="EYO262" s="1"/>
      <c r="EYS262" s="1"/>
      <c r="EYW262" s="1"/>
      <c r="EZA262" s="1"/>
      <c r="EZE262" s="1"/>
      <c r="EZI262" s="1"/>
      <c r="EZM262" s="1"/>
      <c r="EZQ262" s="1"/>
      <c r="EZU262" s="1"/>
      <c r="EZY262" s="1"/>
      <c r="FAC262" s="1"/>
      <c r="FAG262" s="1"/>
      <c r="FAK262" s="1"/>
      <c r="FAO262" s="1"/>
      <c r="FAS262" s="1"/>
      <c r="FAW262" s="1"/>
      <c r="FBA262" s="1"/>
      <c r="FBE262" s="1"/>
      <c r="FBI262" s="1"/>
      <c r="FBM262" s="1"/>
      <c r="FBQ262" s="1"/>
      <c r="FBU262" s="1"/>
      <c r="FBY262" s="1"/>
      <c r="FCC262" s="1"/>
      <c r="FCG262" s="1"/>
      <c r="FCK262" s="1"/>
      <c r="FCO262" s="1"/>
      <c r="FCS262" s="1"/>
      <c r="FCW262" s="1"/>
      <c r="FDA262" s="1"/>
      <c r="FDE262" s="1"/>
      <c r="FDI262" s="1"/>
      <c r="FDM262" s="1"/>
      <c r="FDQ262" s="1"/>
      <c r="FDU262" s="1"/>
      <c r="FDY262" s="1"/>
      <c r="FEC262" s="1"/>
      <c r="FEG262" s="1"/>
      <c r="FEK262" s="1"/>
      <c r="FEO262" s="1"/>
      <c r="FES262" s="1"/>
      <c r="FEW262" s="1"/>
      <c r="FFA262" s="1"/>
      <c r="FFE262" s="1"/>
      <c r="FFI262" s="1"/>
      <c r="FFM262" s="1"/>
      <c r="FFQ262" s="1"/>
      <c r="FFU262" s="1"/>
      <c r="FFY262" s="1"/>
      <c r="FGC262" s="1"/>
      <c r="FGG262" s="1"/>
      <c r="FGK262" s="1"/>
      <c r="FGO262" s="1"/>
      <c r="FGS262" s="1"/>
      <c r="FGW262" s="1"/>
      <c r="FHA262" s="1"/>
      <c r="FHE262" s="1"/>
      <c r="FHI262" s="1"/>
      <c r="FHM262" s="1"/>
      <c r="FHQ262" s="1"/>
      <c r="FHU262" s="1"/>
      <c r="FHY262" s="1"/>
      <c r="FIC262" s="1"/>
      <c r="FIG262" s="1"/>
      <c r="FIK262" s="1"/>
      <c r="FIO262" s="1"/>
      <c r="FIS262" s="1"/>
      <c r="FIW262" s="1"/>
      <c r="FJA262" s="1"/>
      <c r="FJE262" s="1"/>
      <c r="FJI262" s="1"/>
      <c r="FJM262" s="1"/>
      <c r="FJQ262" s="1"/>
      <c r="FJU262" s="1"/>
      <c r="FJY262" s="1"/>
      <c r="FKC262" s="1"/>
      <c r="FKG262" s="1"/>
      <c r="FKK262" s="1"/>
      <c r="FKO262" s="1"/>
      <c r="FKS262" s="1"/>
      <c r="FKW262" s="1"/>
      <c r="FLA262" s="1"/>
      <c r="FLE262" s="1"/>
      <c r="FLI262" s="1"/>
      <c r="FLM262" s="1"/>
      <c r="FLQ262" s="1"/>
      <c r="FLU262" s="1"/>
      <c r="FLY262" s="1"/>
      <c r="FMC262" s="1"/>
      <c r="FMG262" s="1"/>
      <c r="FMK262" s="1"/>
      <c r="FMO262" s="1"/>
      <c r="FMS262" s="1"/>
      <c r="FMW262" s="1"/>
      <c r="FNA262" s="1"/>
      <c r="FNE262" s="1"/>
      <c r="FNI262" s="1"/>
      <c r="FNM262" s="1"/>
      <c r="FNQ262" s="1"/>
      <c r="FNU262" s="1"/>
      <c r="FNY262" s="1"/>
      <c r="FOC262" s="1"/>
      <c r="FOG262" s="1"/>
      <c r="FOK262" s="1"/>
      <c r="FOO262" s="1"/>
      <c r="FOS262" s="1"/>
      <c r="FOW262" s="1"/>
      <c r="FPA262" s="1"/>
      <c r="FPE262" s="1"/>
      <c r="FPI262" s="1"/>
      <c r="FPM262" s="1"/>
      <c r="FPQ262" s="1"/>
      <c r="FPU262" s="1"/>
      <c r="FPY262" s="1"/>
      <c r="FQC262" s="1"/>
      <c r="FQG262" s="1"/>
      <c r="FQK262" s="1"/>
      <c r="FQO262" s="1"/>
      <c r="FQS262" s="1"/>
      <c r="FQW262" s="1"/>
      <c r="FRA262" s="1"/>
      <c r="FRE262" s="1"/>
      <c r="FRI262" s="1"/>
      <c r="FRM262" s="1"/>
      <c r="FRQ262" s="1"/>
      <c r="FRU262" s="1"/>
      <c r="FRY262" s="1"/>
      <c r="FSC262" s="1"/>
      <c r="FSG262" s="1"/>
      <c r="FSK262" s="1"/>
      <c r="FSO262" s="1"/>
      <c r="FSS262" s="1"/>
      <c r="FSW262" s="1"/>
      <c r="FTA262" s="1"/>
      <c r="FTE262" s="1"/>
      <c r="FTI262" s="1"/>
      <c r="FTM262" s="1"/>
      <c r="FTQ262" s="1"/>
      <c r="FTU262" s="1"/>
      <c r="FTY262" s="1"/>
      <c r="FUC262" s="1"/>
      <c r="FUG262" s="1"/>
      <c r="FUK262" s="1"/>
      <c r="FUO262" s="1"/>
      <c r="FUS262" s="1"/>
      <c r="FUW262" s="1"/>
      <c r="FVA262" s="1"/>
      <c r="FVE262" s="1"/>
      <c r="FVI262" s="1"/>
      <c r="FVM262" s="1"/>
      <c r="FVQ262" s="1"/>
      <c r="FVU262" s="1"/>
      <c r="FVY262" s="1"/>
      <c r="FWC262" s="1"/>
      <c r="FWG262" s="1"/>
      <c r="FWK262" s="1"/>
      <c r="FWO262" s="1"/>
      <c r="FWS262" s="1"/>
      <c r="FWW262" s="1"/>
      <c r="FXA262" s="1"/>
      <c r="FXE262" s="1"/>
      <c r="FXI262" s="1"/>
      <c r="FXM262" s="1"/>
      <c r="FXQ262" s="1"/>
      <c r="FXU262" s="1"/>
      <c r="FXY262" s="1"/>
      <c r="FYC262" s="1"/>
      <c r="FYG262" s="1"/>
      <c r="FYK262" s="1"/>
      <c r="FYO262" s="1"/>
      <c r="FYS262" s="1"/>
      <c r="FYW262" s="1"/>
      <c r="FZA262" s="1"/>
      <c r="FZE262" s="1"/>
      <c r="FZI262" s="1"/>
      <c r="FZM262" s="1"/>
      <c r="FZQ262" s="1"/>
      <c r="FZU262" s="1"/>
      <c r="FZY262" s="1"/>
      <c r="GAC262" s="1"/>
      <c r="GAG262" s="1"/>
      <c r="GAK262" s="1"/>
      <c r="GAO262" s="1"/>
      <c r="GAS262" s="1"/>
      <c r="GAW262" s="1"/>
      <c r="GBA262" s="1"/>
      <c r="GBE262" s="1"/>
      <c r="GBI262" s="1"/>
      <c r="GBM262" s="1"/>
      <c r="GBQ262" s="1"/>
      <c r="GBU262" s="1"/>
      <c r="GBY262" s="1"/>
      <c r="GCC262" s="1"/>
      <c r="GCG262" s="1"/>
      <c r="GCK262" s="1"/>
      <c r="GCO262" s="1"/>
      <c r="GCS262" s="1"/>
      <c r="GCW262" s="1"/>
      <c r="GDA262" s="1"/>
      <c r="GDE262" s="1"/>
      <c r="GDI262" s="1"/>
      <c r="GDM262" s="1"/>
      <c r="GDQ262" s="1"/>
      <c r="GDU262" s="1"/>
      <c r="GDY262" s="1"/>
      <c r="GEC262" s="1"/>
      <c r="GEG262" s="1"/>
      <c r="GEK262" s="1"/>
      <c r="GEO262" s="1"/>
      <c r="GES262" s="1"/>
      <c r="GEW262" s="1"/>
      <c r="GFA262" s="1"/>
      <c r="GFE262" s="1"/>
      <c r="GFI262" s="1"/>
      <c r="GFM262" s="1"/>
      <c r="GFQ262" s="1"/>
      <c r="GFU262" s="1"/>
      <c r="GFY262" s="1"/>
      <c r="GGC262" s="1"/>
      <c r="GGG262" s="1"/>
      <c r="GGK262" s="1"/>
      <c r="GGO262" s="1"/>
      <c r="GGS262" s="1"/>
      <c r="GGW262" s="1"/>
      <c r="GHA262" s="1"/>
      <c r="GHE262" s="1"/>
      <c r="GHI262" s="1"/>
      <c r="GHM262" s="1"/>
      <c r="GHQ262" s="1"/>
      <c r="GHU262" s="1"/>
      <c r="GHY262" s="1"/>
      <c r="GIC262" s="1"/>
      <c r="GIG262" s="1"/>
      <c r="GIK262" s="1"/>
      <c r="GIO262" s="1"/>
      <c r="GIS262" s="1"/>
      <c r="GIW262" s="1"/>
      <c r="GJA262" s="1"/>
      <c r="GJE262" s="1"/>
      <c r="GJI262" s="1"/>
      <c r="GJM262" s="1"/>
      <c r="GJQ262" s="1"/>
      <c r="GJU262" s="1"/>
      <c r="GJY262" s="1"/>
      <c r="GKC262" s="1"/>
      <c r="GKG262" s="1"/>
      <c r="GKK262" s="1"/>
      <c r="GKO262" s="1"/>
      <c r="GKS262" s="1"/>
      <c r="GKW262" s="1"/>
      <c r="GLA262" s="1"/>
      <c r="GLE262" s="1"/>
      <c r="GLI262" s="1"/>
      <c r="GLM262" s="1"/>
      <c r="GLQ262" s="1"/>
      <c r="GLU262" s="1"/>
      <c r="GLY262" s="1"/>
      <c r="GMC262" s="1"/>
      <c r="GMG262" s="1"/>
      <c r="GMK262" s="1"/>
      <c r="GMO262" s="1"/>
      <c r="GMS262" s="1"/>
      <c r="GMW262" s="1"/>
      <c r="GNA262" s="1"/>
      <c r="GNE262" s="1"/>
      <c r="GNI262" s="1"/>
      <c r="GNM262" s="1"/>
      <c r="GNQ262" s="1"/>
      <c r="GNU262" s="1"/>
      <c r="GNY262" s="1"/>
      <c r="GOC262" s="1"/>
      <c r="GOG262" s="1"/>
      <c r="GOK262" s="1"/>
      <c r="GOO262" s="1"/>
      <c r="GOS262" s="1"/>
      <c r="GOW262" s="1"/>
      <c r="GPA262" s="1"/>
      <c r="GPE262" s="1"/>
      <c r="GPI262" s="1"/>
      <c r="GPM262" s="1"/>
      <c r="GPQ262" s="1"/>
      <c r="GPU262" s="1"/>
      <c r="GPY262" s="1"/>
      <c r="GQC262" s="1"/>
      <c r="GQG262" s="1"/>
      <c r="GQK262" s="1"/>
      <c r="GQO262" s="1"/>
      <c r="GQS262" s="1"/>
      <c r="GQW262" s="1"/>
      <c r="GRA262" s="1"/>
      <c r="GRE262" s="1"/>
      <c r="GRI262" s="1"/>
      <c r="GRM262" s="1"/>
      <c r="GRQ262" s="1"/>
      <c r="GRU262" s="1"/>
      <c r="GRY262" s="1"/>
      <c r="GSC262" s="1"/>
      <c r="GSG262" s="1"/>
      <c r="GSK262" s="1"/>
      <c r="GSO262" s="1"/>
      <c r="GSS262" s="1"/>
      <c r="GSW262" s="1"/>
      <c r="GTA262" s="1"/>
      <c r="GTE262" s="1"/>
      <c r="GTI262" s="1"/>
      <c r="GTM262" s="1"/>
      <c r="GTQ262" s="1"/>
      <c r="GTU262" s="1"/>
      <c r="GTY262" s="1"/>
      <c r="GUC262" s="1"/>
      <c r="GUG262" s="1"/>
      <c r="GUK262" s="1"/>
      <c r="GUO262" s="1"/>
      <c r="GUS262" s="1"/>
      <c r="GUW262" s="1"/>
      <c r="GVA262" s="1"/>
      <c r="GVE262" s="1"/>
      <c r="GVI262" s="1"/>
      <c r="GVM262" s="1"/>
      <c r="GVQ262" s="1"/>
      <c r="GVU262" s="1"/>
      <c r="GVY262" s="1"/>
      <c r="GWC262" s="1"/>
      <c r="GWG262" s="1"/>
      <c r="GWK262" s="1"/>
      <c r="GWO262" s="1"/>
      <c r="GWS262" s="1"/>
      <c r="GWW262" s="1"/>
      <c r="GXA262" s="1"/>
      <c r="GXE262" s="1"/>
      <c r="GXI262" s="1"/>
      <c r="GXM262" s="1"/>
      <c r="GXQ262" s="1"/>
      <c r="GXU262" s="1"/>
      <c r="GXY262" s="1"/>
      <c r="GYC262" s="1"/>
      <c r="GYG262" s="1"/>
      <c r="GYK262" s="1"/>
      <c r="GYO262" s="1"/>
      <c r="GYS262" s="1"/>
      <c r="GYW262" s="1"/>
      <c r="GZA262" s="1"/>
      <c r="GZE262" s="1"/>
      <c r="GZI262" s="1"/>
      <c r="GZM262" s="1"/>
      <c r="GZQ262" s="1"/>
      <c r="GZU262" s="1"/>
      <c r="GZY262" s="1"/>
      <c r="HAC262" s="1"/>
      <c r="HAG262" s="1"/>
      <c r="HAK262" s="1"/>
      <c r="HAO262" s="1"/>
      <c r="HAS262" s="1"/>
      <c r="HAW262" s="1"/>
      <c r="HBA262" s="1"/>
      <c r="HBE262" s="1"/>
      <c r="HBI262" s="1"/>
      <c r="HBM262" s="1"/>
      <c r="HBQ262" s="1"/>
      <c r="HBU262" s="1"/>
      <c r="HBY262" s="1"/>
      <c r="HCC262" s="1"/>
      <c r="HCG262" s="1"/>
      <c r="HCK262" s="1"/>
      <c r="HCO262" s="1"/>
      <c r="HCS262" s="1"/>
      <c r="HCW262" s="1"/>
      <c r="HDA262" s="1"/>
      <c r="HDE262" s="1"/>
      <c r="HDI262" s="1"/>
      <c r="HDM262" s="1"/>
      <c r="HDQ262" s="1"/>
      <c r="HDU262" s="1"/>
      <c r="HDY262" s="1"/>
      <c r="HEC262" s="1"/>
      <c r="HEG262" s="1"/>
      <c r="HEK262" s="1"/>
      <c r="HEO262" s="1"/>
      <c r="HES262" s="1"/>
      <c r="HEW262" s="1"/>
      <c r="HFA262" s="1"/>
      <c r="HFE262" s="1"/>
      <c r="HFI262" s="1"/>
      <c r="HFM262" s="1"/>
      <c r="HFQ262" s="1"/>
      <c r="HFU262" s="1"/>
      <c r="HFY262" s="1"/>
      <c r="HGC262" s="1"/>
      <c r="HGG262" s="1"/>
      <c r="HGK262" s="1"/>
      <c r="HGO262" s="1"/>
      <c r="HGS262" s="1"/>
      <c r="HGW262" s="1"/>
      <c r="HHA262" s="1"/>
      <c r="HHE262" s="1"/>
      <c r="HHI262" s="1"/>
      <c r="HHM262" s="1"/>
      <c r="HHQ262" s="1"/>
      <c r="HHU262" s="1"/>
      <c r="HHY262" s="1"/>
      <c r="HIC262" s="1"/>
      <c r="HIG262" s="1"/>
      <c r="HIK262" s="1"/>
      <c r="HIO262" s="1"/>
      <c r="HIS262" s="1"/>
      <c r="HIW262" s="1"/>
      <c r="HJA262" s="1"/>
      <c r="HJE262" s="1"/>
      <c r="HJI262" s="1"/>
      <c r="HJM262" s="1"/>
      <c r="HJQ262" s="1"/>
      <c r="HJU262" s="1"/>
      <c r="HJY262" s="1"/>
      <c r="HKC262" s="1"/>
      <c r="HKG262" s="1"/>
      <c r="HKK262" s="1"/>
      <c r="HKO262" s="1"/>
      <c r="HKS262" s="1"/>
      <c r="HKW262" s="1"/>
      <c r="HLA262" s="1"/>
      <c r="HLE262" s="1"/>
      <c r="HLI262" s="1"/>
      <c r="HLM262" s="1"/>
      <c r="HLQ262" s="1"/>
      <c r="HLU262" s="1"/>
      <c r="HLY262" s="1"/>
      <c r="HMC262" s="1"/>
      <c r="HMG262" s="1"/>
      <c r="HMK262" s="1"/>
      <c r="HMO262" s="1"/>
      <c r="HMS262" s="1"/>
      <c r="HMW262" s="1"/>
      <c r="HNA262" s="1"/>
      <c r="HNE262" s="1"/>
      <c r="HNI262" s="1"/>
      <c r="HNM262" s="1"/>
      <c r="HNQ262" s="1"/>
      <c r="HNU262" s="1"/>
      <c r="HNY262" s="1"/>
      <c r="HOC262" s="1"/>
      <c r="HOG262" s="1"/>
      <c r="HOK262" s="1"/>
      <c r="HOO262" s="1"/>
      <c r="HOS262" s="1"/>
      <c r="HOW262" s="1"/>
      <c r="HPA262" s="1"/>
      <c r="HPE262" s="1"/>
      <c r="HPI262" s="1"/>
      <c r="HPM262" s="1"/>
      <c r="HPQ262" s="1"/>
      <c r="HPU262" s="1"/>
      <c r="HPY262" s="1"/>
      <c r="HQC262" s="1"/>
      <c r="HQG262" s="1"/>
      <c r="HQK262" s="1"/>
      <c r="HQO262" s="1"/>
      <c r="HQS262" s="1"/>
      <c r="HQW262" s="1"/>
      <c r="HRA262" s="1"/>
      <c r="HRE262" s="1"/>
      <c r="HRI262" s="1"/>
      <c r="HRM262" s="1"/>
      <c r="HRQ262" s="1"/>
      <c r="HRU262" s="1"/>
      <c r="HRY262" s="1"/>
      <c r="HSC262" s="1"/>
      <c r="HSG262" s="1"/>
      <c r="HSK262" s="1"/>
      <c r="HSO262" s="1"/>
      <c r="HSS262" s="1"/>
      <c r="HSW262" s="1"/>
      <c r="HTA262" s="1"/>
      <c r="HTE262" s="1"/>
      <c r="HTI262" s="1"/>
      <c r="HTM262" s="1"/>
      <c r="HTQ262" s="1"/>
      <c r="HTU262" s="1"/>
      <c r="HTY262" s="1"/>
      <c r="HUC262" s="1"/>
      <c r="HUG262" s="1"/>
      <c r="HUK262" s="1"/>
      <c r="HUO262" s="1"/>
      <c r="HUS262" s="1"/>
      <c r="HUW262" s="1"/>
      <c r="HVA262" s="1"/>
      <c r="HVE262" s="1"/>
      <c r="HVI262" s="1"/>
      <c r="HVM262" s="1"/>
      <c r="HVQ262" s="1"/>
      <c r="HVU262" s="1"/>
      <c r="HVY262" s="1"/>
      <c r="HWC262" s="1"/>
      <c r="HWG262" s="1"/>
      <c r="HWK262" s="1"/>
      <c r="HWO262" s="1"/>
      <c r="HWS262" s="1"/>
      <c r="HWW262" s="1"/>
      <c r="HXA262" s="1"/>
      <c r="HXE262" s="1"/>
      <c r="HXI262" s="1"/>
      <c r="HXM262" s="1"/>
      <c r="HXQ262" s="1"/>
      <c r="HXU262" s="1"/>
      <c r="HXY262" s="1"/>
      <c r="HYC262" s="1"/>
      <c r="HYG262" s="1"/>
      <c r="HYK262" s="1"/>
      <c r="HYO262" s="1"/>
      <c r="HYS262" s="1"/>
      <c r="HYW262" s="1"/>
      <c r="HZA262" s="1"/>
      <c r="HZE262" s="1"/>
      <c r="HZI262" s="1"/>
      <c r="HZM262" s="1"/>
      <c r="HZQ262" s="1"/>
      <c r="HZU262" s="1"/>
      <c r="HZY262" s="1"/>
      <c r="IAC262" s="1"/>
      <c r="IAG262" s="1"/>
      <c r="IAK262" s="1"/>
      <c r="IAO262" s="1"/>
      <c r="IAS262" s="1"/>
      <c r="IAW262" s="1"/>
      <c r="IBA262" s="1"/>
      <c r="IBE262" s="1"/>
      <c r="IBI262" s="1"/>
      <c r="IBM262" s="1"/>
      <c r="IBQ262" s="1"/>
      <c r="IBU262" s="1"/>
      <c r="IBY262" s="1"/>
      <c r="ICC262" s="1"/>
      <c r="ICG262" s="1"/>
      <c r="ICK262" s="1"/>
      <c r="ICO262" s="1"/>
      <c r="ICS262" s="1"/>
      <c r="ICW262" s="1"/>
      <c r="IDA262" s="1"/>
      <c r="IDE262" s="1"/>
      <c r="IDI262" s="1"/>
      <c r="IDM262" s="1"/>
      <c r="IDQ262" s="1"/>
      <c r="IDU262" s="1"/>
      <c r="IDY262" s="1"/>
      <c r="IEC262" s="1"/>
      <c r="IEG262" s="1"/>
      <c r="IEK262" s="1"/>
      <c r="IEO262" s="1"/>
      <c r="IES262" s="1"/>
      <c r="IEW262" s="1"/>
      <c r="IFA262" s="1"/>
      <c r="IFE262" s="1"/>
      <c r="IFI262" s="1"/>
      <c r="IFM262" s="1"/>
      <c r="IFQ262" s="1"/>
      <c r="IFU262" s="1"/>
      <c r="IFY262" s="1"/>
      <c r="IGC262" s="1"/>
      <c r="IGG262" s="1"/>
      <c r="IGK262" s="1"/>
      <c r="IGO262" s="1"/>
      <c r="IGS262" s="1"/>
      <c r="IGW262" s="1"/>
      <c r="IHA262" s="1"/>
      <c r="IHE262" s="1"/>
      <c r="IHI262" s="1"/>
      <c r="IHM262" s="1"/>
      <c r="IHQ262" s="1"/>
      <c r="IHU262" s="1"/>
      <c r="IHY262" s="1"/>
      <c r="IIC262" s="1"/>
      <c r="IIG262" s="1"/>
      <c r="IIK262" s="1"/>
      <c r="IIO262" s="1"/>
      <c r="IIS262" s="1"/>
      <c r="IIW262" s="1"/>
      <c r="IJA262" s="1"/>
      <c r="IJE262" s="1"/>
      <c r="IJI262" s="1"/>
      <c r="IJM262" s="1"/>
      <c r="IJQ262" s="1"/>
      <c r="IJU262" s="1"/>
      <c r="IJY262" s="1"/>
      <c r="IKC262" s="1"/>
      <c r="IKG262" s="1"/>
      <c r="IKK262" s="1"/>
      <c r="IKO262" s="1"/>
      <c r="IKS262" s="1"/>
      <c r="IKW262" s="1"/>
      <c r="ILA262" s="1"/>
      <c r="ILE262" s="1"/>
      <c r="ILI262" s="1"/>
      <c r="ILM262" s="1"/>
      <c r="ILQ262" s="1"/>
      <c r="ILU262" s="1"/>
      <c r="ILY262" s="1"/>
      <c r="IMC262" s="1"/>
      <c r="IMG262" s="1"/>
      <c r="IMK262" s="1"/>
      <c r="IMO262" s="1"/>
      <c r="IMS262" s="1"/>
      <c r="IMW262" s="1"/>
      <c r="INA262" s="1"/>
      <c r="INE262" s="1"/>
      <c r="INI262" s="1"/>
      <c r="INM262" s="1"/>
      <c r="INQ262" s="1"/>
      <c r="INU262" s="1"/>
      <c r="INY262" s="1"/>
      <c r="IOC262" s="1"/>
      <c r="IOG262" s="1"/>
      <c r="IOK262" s="1"/>
      <c r="IOO262" s="1"/>
      <c r="IOS262" s="1"/>
      <c r="IOW262" s="1"/>
      <c r="IPA262" s="1"/>
      <c r="IPE262" s="1"/>
      <c r="IPI262" s="1"/>
      <c r="IPM262" s="1"/>
      <c r="IPQ262" s="1"/>
      <c r="IPU262" s="1"/>
      <c r="IPY262" s="1"/>
      <c r="IQC262" s="1"/>
      <c r="IQG262" s="1"/>
      <c r="IQK262" s="1"/>
      <c r="IQO262" s="1"/>
      <c r="IQS262" s="1"/>
      <c r="IQW262" s="1"/>
      <c r="IRA262" s="1"/>
      <c r="IRE262" s="1"/>
      <c r="IRI262" s="1"/>
      <c r="IRM262" s="1"/>
      <c r="IRQ262" s="1"/>
      <c r="IRU262" s="1"/>
      <c r="IRY262" s="1"/>
      <c r="ISC262" s="1"/>
      <c r="ISG262" s="1"/>
      <c r="ISK262" s="1"/>
      <c r="ISO262" s="1"/>
      <c r="ISS262" s="1"/>
      <c r="ISW262" s="1"/>
      <c r="ITA262" s="1"/>
      <c r="ITE262" s="1"/>
      <c r="ITI262" s="1"/>
      <c r="ITM262" s="1"/>
      <c r="ITQ262" s="1"/>
      <c r="ITU262" s="1"/>
      <c r="ITY262" s="1"/>
      <c r="IUC262" s="1"/>
      <c r="IUG262" s="1"/>
      <c r="IUK262" s="1"/>
      <c r="IUO262" s="1"/>
      <c r="IUS262" s="1"/>
      <c r="IUW262" s="1"/>
      <c r="IVA262" s="1"/>
      <c r="IVE262" s="1"/>
      <c r="IVI262" s="1"/>
      <c r="IVM262" s="1"/>
      <c r="IVQ262" s="1"/>
      <c r="IVU262" s="1"/>
      <c r="IVY262" s="1"/>
      <c r="IWC262" s="1"/>
      <c r="IWG262" s="1"/>
      <c r="IWK262" s="1"/>
      <c r="IWO262" s="1"/>
      <c r="IWS262" s="1"/>
      <c r="IWW262" s="1"/>
      <c r="IXA262" s="1"/>
      <c r="IXE262" s="1"/>
      <c r="IXI262" s="1"/>
      <c r="IXM262" s="1"/>
      <c r="IXQ262" s="1"/>
      <c r="IXU262" s="1"/>
      <c r="IXY262" s="1"/>
      <c r="IYC262" s="1"/>
      <c r="IYG262" s="1"/>
      <c r="IYK262" s="1"/>
      <c r="IYO262" s="1"/>
      <c r="IYS262" s="1"/>
      <c r="IYW262" s="1"/>
      <c r="IZA262" s="1"/>
      <c r="IZE262" s="1"/>
      <c r="IZI262" s="1"/>
      <c r="IZM262" s="1"/>
      <c r="IZQ262" s="1"/>
      <c r="IZU262" s="1"/>
      <c r="IZY262" s="1"/>
      <c r="JAC262" s="1"/>
      <c r="JAG262" s="1"/>
      <c r="JAK262" s="1"/>
      <c r="JAO262" s="1"/>
      <c r="JAS262" s="1"/>
      <c r="JAW262" s="1"/>
      <c r="JBA262" s="1"/>
      <c r="JBE262" s="1"/>
      <c r="JBI262" s="1"/>
      <c r="JBM262" s="1"/>
      <c r="JBQ262" s="1"/>
      <c r="JBU262" s="1"/>
      <c r="JBY262" s="1"/>
      <c r="JCC262" s="1"/>
      <c r="JCG262" s="1"/>
      <c r="JCK262" s="1"/>
      <c r="JCO262" s="1"/>
      <c r="JCS262" s="1"/>
      <c r="JCW262" s="1"/>
      <c r="JDA262" s="1"/>
      <c r="JDE262" s="1"/>
      <c r="JDI262" s="1"/>
      <c r="JDM262" s="1"/>
      <c r="JDQ262" s="1"/>
      <c r="JDU262" s="1"/>
      <c r="JDY262" s="1"/>
      <c r="JEC262" s="1"/>
      <c r="JEG262" s="1"/>
      <c r="JEK262" s="1"/>
      <c r="JEO262" s="1"/>
      <c r="JES262" s="1"/>
      <c r="JEW262" s="1"/>
      <c r="JFA262" s="1"/>
      <c r="JFE262" s="1"/>
      <c r="JFI262" s="1"/>
      <c r="JFM262" s="1"/>
      <c r="JFQ262" s="1"/>
      <c r="JFU262" s="1"/>
      <c r="JFY262" s="1"/>
      <c r="JGC262" s="1"/>
      <c r="JGG262" s="1"/>
      <c r="JGK262" s="1"/>
      <c r="JGO262" s="1"/>
      <c r="JGS262" s="1"/>
      <c r="JGW262" s="1"/>
      <c r="JHA262" s="1"/>
      <c r="JHE262" s="1"/>
      <c r="JHI262" s="1"/>
      <c r="JHM262" s="1"/>
      <c r="JHQ262" s="1"/>
      <c r="JHU262" s="1"/>
      <c r="JHY262" s="1"/>
      <c r="JIC262" s="1"/>
      <c r="JIG262" s="1"/>
      <c r="JIK262" s="1"/>
      <c r="JIO262" s="1"/>
      <c r="JIS262" s="1"/>
      <c r="JIW262" s="1"/>
      <c r="JJA262" s="1"/>
      <c r="JJE262" s="1"/>
      <c r="JJI262" s="1"/>
      <c r="JJM262" s="1"/>
      <c r="JJQ262" s="1"/>
      <c r="JJU262" s="1"/>
      <c r="JJY262" s="1"/>
      <c r="JKC262" s="1"/>
      <c r="JKG262" s="1"/>
      <c r="JKK262" s="1"/>
      <c r="JKO262" s="1"/>
      <c r="JKS262" s="1"/>
      <c r="JKW262" s="1"/>
      <c r="JLA262" s="1"/>
      <c r="JLE262" s="1"/>
      <c r="JLI262" s="1"/>
      <c r="JLM262" s="1"/>
      <c r="JLQ262" s="1"/>
      <c r="JLU262" s="1"/>
      <c r="JLY262" s="1"/>
      <c r="JMC262" s="1"/>
      <c r="JMG262" s="1"/>
      <c r="JMK262" s="1"/>
      <c r="JMO262" s="1"/>
      <c r="JMS262" s="1"/>
      <c r="JMW262" s="1"/>
      <c r="JNA262" s="1"/>
      <c r="JNE262" s="1"/>
      <c r="JNI262" s="1"/>
      <c r="JNM262" s="1"/>
      <c r="JNQ262" s="1"/>
      <c r="JNU262" s="1"/>
      <c r="JNY262" s="1"/>
      <c r="JOC262" s="1"/>
      <c r="JOG262" s="1"/>
      <c r="JOK262" s="1"/>
      <c r="JOO262" s="1"/>
      <c r="JOS262" s="1"/>
      <c r="JOW262" s="1"/>
      <c r="JPA262" s="1"/>
      <c r="JPE262" s="1"/>
      <c r="JPI262" s="1"/>
      <c r="JPM262" s="1"/>
      <c r="JPQ262" s="1"/>
      <c r="JPU262" s="1"/>
      <c r="JPY262" s="1"/>
      <c r="JQC262" s="1"/>
      <c r="JQG262" s="1"/>
      <c r="JQK262" s="1"/>
      <c r="JQO262" s="1"/>
      <c r="JQS262" s="1"/>
      <c r="JQW262" s="1"/>
      <c r="JRA262" s="1"/>
      <c r="JRE262" s="1"/>
      <c r="JRI262" s="1"/>
      <c r="JRM262" s="1"/>
      <c r="JRQ262" s="1"/>
      <c r="JRU262" s="1"/>
      <c r="JRY262" s="1"/>
      <c r="JSC262" s="1"/>
      <c r="JSG262" s="1"/>
      <c r="JSK262" s="1"/>
      <c r="JSO262" s="1"/>
      <c r="JSS262" s="1"/>
      <c r="JSW262" s="1"/>
      <c r="JTA262" s="1"/>
      <c r="JTE262" s="1"/>
      <c r="JTI262" s="1"/>
      <c r="JTM262" s="1"/>
      <c r="JTQ262" s="1"/>
      <c r="JTU262" s="1"/>
      <c r="JTY262" s="1"/>
      <c r="JUC262" s="1"/>
      <c r="JUG262" s="1"/>
      <c r="JUK262" s="1"/>
      <c r="JUO262" s="1"/>
      <c r="JUS262" s="1"/>
      <c r="JUW262" s="1"/>
      <c r="JVA262" s="1"/>
      <c r="JVE262" s="1"/>
      <c r="JVI262" s="1"/>
      <c r="JVM262" s="1"/>
      <c r="JVQ262" s="1"/>
      <c r="JVU262" s="1"/>
      <c r="JVY262" s="1"/>
      <c r="JWC262" s="1"/>
      <c r="JWG262" s="1"/>
      <c r="JWK262" s="1"/>
      <c r="JWO262" s="1"/>
      <c r="JWS262" s="1"/>
      <c r="JWW262" s="1"/>
      <c r="JXA262" s="1"/>
      <c r="JXE262" s="1"/>
      <c r="JXI262" s="1"/>
      <c r="JXM262" s="1"/>
      <c r="JXQ262" s="1"/>
      <c r="JXU262" s="1"/>
      <c r="JXY262" s="1"/>
      <c r="JYC262" s="1"/>
      <c r="JYG262" s="1"/>
      <c r="JYK262" s="1"/>
      <c r="JYO262" s="1"/>
      <c r="JYS262" s="1"/>
      <c r="JYW262" s="1"/>
      <c r="JZA262" s="1"/>
      <c r="JZE262" s="1"/>
      <c r="JZI262" s="1"/>
      <c r="JZM262" s="1"/>
      <c r="JZQ262" s="1"/>
      <c r="JZU262" s="1"/>
      <c r="JZY262" s="1"/>
      <c r="KAC262" s="1"/>
      <c r="KAG262" s="1"/>
      <c r="KAK262" s="1"/>
      <c r="KAO262" s="1"/>
      <c r="KAS262" s="1"/>
      <c r="KAW262" s="1"/>
      <c r="KBA262" s="1"/>
      <c r="KBE262" s="1"/>
      <c r="KBI262" s="1"/>
      <c r="KBM262" s="1"/>
      <c r="KBQ262" s="1"/>
      <c r="KBU262" s="1"/>
      <c r="KBY262" s="1"/>
      <c r="KCC262" s="1"/>
      <c r="KCG262" s="1"/>
      <c r="KCK262" s="1"/>
      <c r="KCO262" s="1"/>
      <c r="KCS262" s="1"/>
      <c r="KCW262" s="1"/>
      <c r="KDA262" s="1"/>
      <c r="KDE262" s="1"/>
      <c r="KDI262" s="1"/>
      <c r="KDM262" s="1"/>
      <c r="KDQ262" s="1"/>
      <c r="KDU262" s="1"/>
      <c r="KDY262" s="1"/>
      <c r="KEC262" s="1"/>
      <c r="KEG262" s="1"/>
      <c r="KEK262" s="1"/>
      <c r="KEO262" s="1"/>
      <c r="KES262" s="1"/>
      <c r="KEW262" s="1"/>
      <c r="KFA262" s="1"/>
      <c r="KFE262" s="1"/>
      <c r="KFI262" s="1"/>
      <c r="KFM262" s="1"/>
      <c r="KFQ262" s="1"/>
      <c r="KFU262" s="1"/>
      <c r="KFY262" s="1"/>
      <c r="KGC262" s="1"/>
      <c r="KGG262" s="1"/>
      <c r="KGK262" s="1"/>
      <c r="KGO262" s="1"/>
      <c r="KGS262" s="1"/>
      <c r="KGW262" s="1"/>
      <c r="KHA262" s="1"/>
      <c r="KHE262" s="1"/>
      <c r="KHI262" s="1"/>
      <c r="KHM262" s="1"/>
      <c r="KHQ262" s="1"/>
      <c r="KHU262" s="1"/>
      <c r="KHY262" s="1"/>
      <c r="KIC262" s="1"/>
      <c r="KIG262" s="1"/>
      <c r="KIK262" s="1"/>
      <c r="KIO262" s="1"/>
      <c r="KIS262" s="1"/>
      <c r="KIW262" s="1"/>
      <c r="KJA262" s="1"/>
      <c r="KJE262" s="1"/>
      <c r="KJI262" s="1"/>
      <c r="KJM262" s="1"/>
      <c r="KJQ262" s="1"/>
      <c r="KJU262" s="1"/>
      <c r="KJY262" s="1"/>
      <c r="KKC262" s="1"/>
      <c r="KKG262" s="1"/>
      <c r="KKK262" s="1"/>
      <c r="KKO262" s="1"/>
      <c r="KKS262" s="1"/>
      <c r="KKW262" s="1"/>
      <c r="KLA262" s="1"/>
      <c r="KLE262" s="1"/>
      <c r="KLI262" s="1"/>
      <c r="KLM262" s="1"/>
      <c r="KLQ262" s="1"/>
      <c r="KLU262" s="1"/>
      <c r="KLY262" s="1"/>
      <c r="KMC262" s="1"/>
      <c r="KMG262" s="1"/>
      <c r="KMK262" s="1"/>
      <c r="KMO262" s="1"/>
      <c r="KMS262" s="1"/>
      <c r="KMW262" s="1"/>
      <c r="KNA262" s="1"/>
      <c r="KNE262" s="1"/>
      <c r="KNI262" s="1"/>
      <c r="KNM262" s="1"/>
      <c r="KNQ262" s="1"/>
      <c r="KNU262" s="1"/>
      <c r="KNY262" s="1"/>
      <c r="KOC262" s="1"/>
      <c r="KOG262" s="1"/>
      <c r="KOK262" s="1"/>
      <c r="KOO262" s="1"/>
      <c r="KOS262" s="1"/>
      <c r="KOW262" s="1"/>
      <c r="KPA262" s="1"/>
      <c r="KPE262" s="1"/>
      <c r="KPI262" s="1"/>
      <c r="KPM262" s="1"/>
      <c r="KPQ262" s="1"/>
      <c r="KPU262" s="1"/>
      <c r="KPY262" s="1"/>
      <c r="KQC262" s="1"/>
      <c r="KQG262" s="1"/>
      <c r="KQK262" s="1"/>
      <c r="KQO262" s="1"/>
      <c r="KQS262" s="1"/>
      <c r="KQW262" s="1"/>
      <c r="KRA262" s="1"/>
      <c r="KRE262" s="1"/>
      <c r="KRI262" s="1"/>
      <c r="KRM262" s="1"/>
      <c r="KRQ262" s="1"/>
      <c r="KRU262" s="1"/>
      <c r="KRY262" s="1"/>
      <c r="KSC262" s="1"/>
      <c r="KSG262" s="1"/>
      <c r="KSK262" s="1"/>
      <c r="KSO262" s="1"/>
      <c r="KSS262" s="1"/>
      <c r="KSW262" s="1"/>
      <c r="KTA262" s="1"/>
      <c r="KTE262" s="1"/>
      <c r="KTI262" s="1"/>
      <c r="KTM262" s="1"/>
      <c r="KTQ262" s="1"/>
      <c r="KTU262" s="1"/>
      <c r="KTY262" s="1"/>
      <c r="KUC262" s="1"/>
      <c r="KUG262" s="1"/>
      <c r="KUK262" s="1"/>
      <c r="KUO262" s="1"/>
      <c r="KUS262" s="1"/>
      <c r="KUW262" s="1"/>
      <c r="KVA262" s="1"/>
      <c r="KVE262" s="1"/>
      <c r="KVI262" s="1"/>
      <c r="KVM262" s="1"/>
      <c r="KVQ262" s="1"/>
      <c r="KVU262" s="1"/>
      <c r="KVY262" s="1"/>
      <c r="KWC262" s="1"/>
      <c r="KWG262" s="1"/>
      <c r="KWK262" s="1"/>
      <c r="KWO262" s="1"/>
      <c r="KWS262" s="1"/>
      <c r="KWW262" s="1"/>
      <c r="KXA262" s="1"/>
      <c r="KXE262" s="1"/>
      <c r="KXI262" s="1"/>
      <c r="KXM262" s="1"/>
      <c r="KXQ262" s="1"/>
      <c r="KXU262" s="1"/>
      <c r="KXY262" s="1"/>
      <c r="KYC262" s="1"/>
      <c r="KYG262" s="1"/>
      <c r="KYK262" s="1"/>
      <c r="KYO262" s="1"/>
      <c r="KYS262" s="1"/>
      <c r="KYW262" s="1"/>
      <c r="KZA262" s="1"/>
      <c r="KZE262" s="1"/>
      <c r="KZI262" s="1"/>
      <c r="KZM262" s="1"/>
      <c r="KZQ262" s="1"/>
      <c r="KZU262" s="1"/>
      <c r="KZY262" s="1"/>
      <c r="LAC262" s="1"/>
      <c r="LAG262" s="1"/>
      <c r="LAK262" s="1"/>
      <c r="LAO262" s="1"/>
      <c r="LAS262" s="1"/>
      <c r="LAW262" s="1"/>
      <c r="LBA262" s="1"/>
      <c r="LBE262" s="1"/>
      <c r="LBI262" s="1"/>
      <c r="LBM262" s="1"/>
      <c r="LBQ262" s="1"/>
      <c r="LBU262" s="1"/>
      <c r="LBY262" s="1"/>
      <c r="LCC262" s="1"/>
      <c r="LCG262" s="1"/>
      <c r="LCK262" s="1"/>
      <c r="LCO262" s="1"/>
      <c r="LCS262" s="1"/>
      <c r="LCW262" s="1"/>
      <c r="LDA262" s="1"/>
      <c r="LDE262" s="1"/>
      <c r="LDI262" s="1"/>
      <c r="LDM262" s="1"/>
      <c r="LDQ262" s="1"/>
      <c r="LDU262" s="1"/>
      <c r="LDY262" s="1"/>
      <c r="LEC262" s="1"/>
      <c r="LEG262" s="1"/>
      <c r="LEK262" s="1"/>
      <c r="LEO262" s="1"/>
      <c r="LES262" s="1"/>
      <c r="LEW262" s="1"/>
      <c r="LFA262" s="1"/>
      <c r="LFE262" s="1"/>
      <c r="LFI262" s="1"/>
      <c r="LFM262" s="1"/>
      <c r="LFQ262" s="1"/>
      <c r="LFU262" s="1"/>
      <c r="LFY262" s="1"/>
      <c r="LGC262" s="1"/>
      <c r="LGG262" s="1"/>
      <c r="LGK262" s="1"/>
      <c r="LGO262" s="1"/>
      <c r="LGS262" s="1"/>
      <c r="LGW262" s="1"/>
      <c r="LHA262" s="1"/>
      <c r="LHE262" s="1"/>
      <c r="LHI262" s="1"/>
      <c r="LHM262" s="1"/>
      <c r="LHQ262" s="1"/>
      <c r="LHU262" s="1"/>
      <c r="LHY262" s="1"/>
      <c r="LIC262" s="1"/>
      <c r="LIG262" s="1"/>
      <c r="LIK262" s="1"/>
      <c r="LIO262" s="1"/>
      <c r="LIS262" s="1"/>
      <c r="LIW262" s="1"/>
      <c r="LJA262" s="1"/>
      <c r="LJE262" s="1"/>
      <c r="LJI262" s="1"/>
      <c r="LJM262" s="1"/>
      <c r="LJQ262" s="1"/>
      <c r="LJU262" s="1"/>
      <c r="LJY262" s="1"/>
      <c r="LKC262" s="1"/>
      <c r="LKG262" s="1"/>
      <c r="LKK262" s="1"/>
      <c r="LKO262" s="1"/>
      <c r="LKS262" s="1"/>
      <c r="LKW262" s="1"/>
      <c r="LLA262" s="1"/>
      <c r="LLE262" s="1"/>
      <c r="LLI262" s="1"/>
      <c r="LLM262" s="1"/>
      <c r="LLQ262" s="1"/>
      <c r="LLU262" s="1"/>
      <c r="LLY262" s="1"/>
      <c r="LMC262" s="1"/>
      <c r="LMG262" s="1"/>
      <c r="LMK262" s="1"/>
      <c r="LMO262" s="1"/>
      <c r="LMS262" s="1"/>
      <c r="LMW262" s="1"/>
      <c r="LNA262" s="1"/>
      <c r="LNE262" s="1"/>
      <c r="LNI262" s="1"/>
      <c r="LNM262" s="1"/>
      <c r="LNQ262" s="1"/>
      <c r="LNU262" s="1"/>
      <c r="LNY262" s="1"/>
      <c r="LOC262" s="1"/>
      <c r="LOG262" s="1"/>
      <c r="LOK262" s="1"/>
      <c r="LOO262" s="1"/>
      <c r="LOS262" s="1"/>
      <c r="LOW262" s="1"/>
      <c r="LPA262" s="1"/>
      <c r="LPE262" s="1"/>
      <c r="LPI262" s="1"/>
      <c r="LPM262" s="1"/>
      <c r="LPQ262" s="1"/>
      <c r="LPU262" s="1"/>
      <c r="LPY262" s="1"/>
      <c r="LQC262" s="1"/>
      <c r="LQG262" s="1"/>
      <c r="LQK262" s="1"/>
      <c r="LQO262" s="1"/>
      <c r="LQS262" s="1"/>
      <c r="LQW262" s="1"/>
      <c r="LRA262" s="1"/>
      <c r="LRE262" s="1"/>
      <c r="LRI262" s="1"/>
      <c r="LRM262" s="1"/>
      <c r="LRQ262" s="1"/>
      <c r="LRU262" s="1"/>
      <c r="LRY262" s="1"/>
      <c r="LSC262" s="1"/>
      <c r="LSG262" s="1"/>
      <c r="LSK262" s="1"/>
      <c r="LSO262" s="1"/>
      <c r="LSS262" s="1"/>
      <c r="LSW262" s="1"/>
      <c r="LTA262" s="1"/>
      <c r="LTE262" s="1"/>
      <c r="LTI262" s="1"/>
      <c r="LTM262" s="1"/>
      <c r="LTQ262" s="1"/>
      <c r="LTU262" s="1"/>
      <c r="LTY262" s="1"/>
      <c r="LUC262" s="1"/>
      <c r="LUG262" s="1"/>
      <c r="LUK262" s="1"/>
      <c r="LUO262" s="1"/>
      <c r="LUS262" s="1"/>
      <c r="LUW262" s="1"/>
      <c r="LVA262" s="1"/>
      <c r="LVE262" s="1"/>
      <c r="LVI262" s="1"/>
      <c r="LVM262" s="1"/>
      <c r="LVQ262" s="1"/>
      <c r="LVU262" s="1"/>
      <c r="LVY262" s="1"/>
      <c r="LWC262" s="1"/>
      <c r="LWG262" s="1"/>
      <c r="LWK262" s="1"/>
      <c r="LWO262" s="1"/>
      <c r="LWS262" s="1"/>
      <c r="LWW262" s="1"/>
      <c r="LXA262" s="1"/>
      <c r="LXE262" s="1"/>
      <c r="LXI262" s="1"/>
      <c r="LXM262" s="1"/>
      <c r="LXQ262" s="1"/>
      <c r="LXU262" s="1"/>
      <c r="LXY262" s="1"/>
      <c r="LYC262" s="1"/>
      <c r="LYG262" s="1"/>
      <c r="LYK262" s="1"/>
      <c r="LYO262" s="1"/>
      <c r="LYS262" s="1"/>
      <c r="LYW262" s="1"/>
      <c r="LZA262" s="1"/>
      <c r="LZE262" s="1"/>
      <c r="LZI262" s="1"/>
      <c r="LZM262" s="1"/>
      <c r="LZQ262" s="1"/>
      <c r="LZU262" s="1"/>
      <c r="LZY262" s="1"/>
      <c r="MAC262" s="1"/>
      <c r="MAG262" s="1"/>
      <c r="MAK262" s="1"/>
      <c r="MAO262" s="1"/>
      <c r="MAS262" s="1"/>
      <c r="MAW262" s="1"/>
      <c r="MBA262" s="1"/>
      <c r="MBE262" s="1"/>
      <c r="MBI262" s="1"/>
      <c r="MBM262" s="1"/>
      <c r="MBQ262" s="1"/>
      <c r="MBU262" s="1"/>
      <c r="MBY262" s="1"/>
      <c r="MCC262" s="1"/>
      <c r="MCG262" s="1"/>
      <c r="MCK262" s="1"/>
      <c r="MCO262" s="1"/>
      <c r="MCS262" s="1"/>
      <c r="MCW262" s="1"/>
      <c r="MDA262" s="1"/>
      <c r="MDE262" s="1"/>
      <c r="MDI262" s="1"/>
      <c r="MDM262" s="1"/>
      <c r="MDQ262" s="1"/>
      <c r="MDU262" s="1"/>
      <c r="MDY262" s="1"/>
      <c r="MEC262" s="1"/>
      <c r="MEG262" s="1"/>
      <c r="MEK262" s="1"/>
      <c r="MEO262" s="1"/>
      <c r="MES262" s="1"/>
      <c r="MEW262" s="1"/>
      <c r="MFA262" s="1"/>
      <c r="MFE262" s="1"/>
      <c r="MFI262" s="1"/>
      <c r="MFM262" s="1"/>
      <c r="MFQ262" s="1"/>
      <c r="MFU262" s="1"/>
      <c r="MFY262" s="1"/>
      <c r="MGC262" s="1"/>
      <c r="MGG262" s="1"/>
      <c r="MGK262" s="1"/>
      <c r="MGO262" s="1"/>
      <c r="MGS262" s="1"/>
      <c r="MGW262" s="1"/>
      <c r="MHA262" s="1"/>
      <c r="MHE262" s="1"/>
      <c r="MHI262" s="1"/>
      <c r="MHM262" s="1"/>
      <c r="MHQ262" s="1"/>
      <c r="MHU262" s="1"/>
      <c r="MHY262" s="1"/>
      <c r="MIC262" s="1"/>
      <c r="MIG262" s="1"/>
      <c r="MIK262" s="1"/>
      <c r="MIO262" s="1"/>
      <c r="MIS262" s="1"/>
      <c r="MIW262" s="1"/>
      <c r="MJA262" s="1"/>
      <c r="MJE262" s="1"/>
      <c r="MJI262" s="1"/>
      <c r="MJM262" s="1"/>
      <c r="MJQ262" s="1"/>
      <c r="MJU262" s="1"/>
      <c r="MJY262" s="1"/>
      <c r="MKC262" s="1"/>
      <c r="MKG262" s="1"/>
      <c r="MKK262" s="1"/>
      <c r="MKO262" s="1"/>
      <c r="MKS262" s="1"/>
      <c r="MKW262" s="1"/>
      <c r="MLA262" s="1"/>
      <c r="MLE262" s="1"/>
      <c r="MLI262" s="1"/>
      <c r="MLM262" s="1"/>
      <c r="MLQ262" s="1"/>
      <c r="MLU262" s="1"/>
      <c r="MLY262" s="1"/>
      <c r="MMC262" s="1"/>
      <c r="MMG262" s="1"/>
      <c r="MMK262" s="1"/>
      <c r="MMO262" s="1"/>
      <c r="MMS262" s="1"/>
      <c r="MMW262" s="1"/>
      <c r="MNA262" s="1"/>
      <c r="MNE262" s="1"/>
      <c r="MNI262" s="1"/>
      <c r="MNM262" s="1"/>
      <c r="MNQ262" s="1"/>
      <c r="MNU262" s="1"/>
      <c r="MNY262" s="1"/>
      <c r="MOC262" s="1"/>
      <c r="MOG262" s="1"/>
      <c r="MOK262" s="1"/>
      <c r="MOO262" s="1"/>
      <c r="MOS262" s="1"/>
      <c r="MOW262" s="1"/>
      <c r="MPA262" s="1"/>
      <c r="MPE262" s="1"/>
      <c r="MPI262" s="1"/>
      <c r="MPM262" s="1"/>
      <c r="MPQ262" s="1"/>
      <c r="MPU262" s="1"/>
      <c r="MPY262" s="1"/>
      <c r="MQC262" s="1"/>
      <c r="MQG262" s="1"/>
      <c r="MQK262" s="1"/>
      <c r="MQO262" s="1"/>
      <c r="MQS262" s="1"/>
      <c r="MQW262" s="1"/>
      <c r="MRA262" s="1"/>
      <c r="MRE262" s="1"/>
      <c r="MRI262" s="1"/>
      <c r="MRM262" s="1"/>
      <c r="MRQ262" s="1"/>
      <c r="MRU262" s="1"/>
      <c r="MRY262" s="1"/>
      <c r="MSC262" s="1"/>
      <c r="MSG262" s="1"/>
      <c r="MSK262" s="1"/>
      <c r="MSO262" s="1"/>
      <c r="MSS262" s="1"/>
      <c r="MSW262" s="1"/>
      <c r="MTA262" s="1"/>
      <c r="MTE262" s="1"/>
      <c r="MTI262" s="1"/>
      <c r="MTM262" s="1"/>
      <c r="MTQ262" s="1"/>
      <c r="MTU262" s="1"/>
      <c r="MTY262" s="1"/>
      <c r="MUC262" s="1"/>
      <c r="MUG262" s="1"/>
      <c r="MUK262" s="1"/>
      <c r="MUO262" s="1"/>
      <c r="MUS262" s="1"/>
      <c r="MUW262" s="1"/>
      <c r="MVA262" s="1"/>
      <c r="MVE262" s="1"/>
      <c r="MVI262" s="1"/>
      <c r="MVM262" s="1"/>
      <c r="MVQ262" s="1"/>
      <c r="MVU262" s="1"/>
      <c r="MVY262" s="1"/>
      <c r="MWC262" s="1"/>
      <c r="MWG262" s="1"/>
      <c r="MWK262" s="1"/>
      <c r="MWO262" s="1"/>
      <c r="MWS262" s="1"/>
      <c r="MWW262" s="1"/>
      <c r="MXA262" s="1"/>
      <c r="MXE262" s="1"/>
      <c r="MXI262" s="1"/>
      <c r="MXM262" s="1"/>
      <c r="MXQ262" s="1"/>
      <c r="MXU262" s="1"/>
      <c r="MXY262" s="1"/>
      <c r="MYC262" s="1"/>
      <c r="MYG262" s="1"/>
      <c r="MYK262" s="1"/>
      <c r="MYO262" s="1"/>
      <c r="MYS262" s="1"/>
      <c r="MYW262" s="1"/>
      <c r="MZA262" s="1"/>
      <c r="MZE262" s="1"/>
      <c r="MZI262" s="1"/>
      <c r="MZM262" s="1"/>
      <c r="MZQ262" s="1"/>
      <c r="MZU262" s="1"/>
      <c r="MZY262" s="1"/>
      <c r="NAC262" s="1"/>
      <c r="NAG262" s="1"/>
      <c r="NAK262" s="1"/>
      <c r="NAO262" s="1"/>
      <c r="NAS262" s="1"/>
      <c r="NAW262" s="1"/>
      <c r="NBA262" s="1"/>
      <c r="NBE262" s="1"/>
      <c r="NBI262" s="1"/>
      <c r="NBM262" s="1"/>
      <c r="NBQ262" s="1"/>
      <c r="NBU262" s="1"/>
      <c r="NBY262" s="1"/>
      <c r="NCC262" s="1"/>
      <c r="NCG262" s="1"/>
      <c r="NCK262" s="1"/>
      <c r="NCO262" s="1"/>
      <c r="NCS262" s="1"/>
      <c r="NCW262" s="1"/>
      <c r="NDA262" s="1"/>
      <c r="NDE262" s="1"/>
      <c r="NDI262" s="1"/>
      <c r="NDM262" s="1"/>
      <c r="NDQ262" s="1"/>
      <c r="NDU262" s="1"/>
      <c r="NDY262" s="1"/>
      <c r="NEC262" s="1"/>
      <c r="NEG262" s="1"/>
      <c r="NEK262" s="1"/>
      <c r="NEO262" s="1"/>
      <c r="NES262" s="1"/>
      <c r="NEW262" s="1"/>
      <c r="NFA262" s="1"/>
      <c r="NFE262" s="1"/>
      <c r="NFI262" s="1"/>
      <c r="NFM262" s="1"/>
      <c r="NFQ262" s="1"/>
      <c r="NFU262" s="1"/>
      <c r="NFY262" s="1"/>
      <c r="NGC262" s="1"/>
      <c r="NGG262" s="1"/>
      <c r="NGK262" s="1"/>
      <c r="NGO262" s="1"/>
      <c r="NGS262" s="1"/>
      <c r="NGW262" s="1"/>
      <c r="NHA262" s="1"/>
      <c r="NHE262" s="1"/>
      <c r="NHI262" s="1"/>
      <c r="NHM262" s="1"/>
      <c r="NHQ262" s="1"/>
      <c r="NHU262" s="1"/>
      <c r="NHY262" s="1"/>
      <c r="NIC262" s="1"/>
      <c r="NIG262" s="1"/>
      <c r="NIK262" s="1"/>
      <c r="NIO262" s="1"/>
      <c r="NIS262" s="1"/>
      <c r="NIW262" s="1"/>
      <c r="NJA262" s="1"/>
      <c r="NJE262" s="1"/>
      <c r="NJI262" s="1"/>
      <c r="NJM262" s="1"/>
      <c r="NJQ262" s="1"/>
      <c r="NJU262" s="1"/>
      <c r="NJY262" s="1"/>
      <c r="NKC262" s="1"/>
      <c r="NKG262" s="1"/>
      <c r="NKK262" s="1"/>
      <c r="NKO262" s="1"/>
      <c r="NKS262" s="1"/>
      <c r="NKW262" s="1"/>
      <c r="NLA262" s="1"/>
      <c r="NLE262" s="1"/>
      <c r="NLI262" s="1"/>
      <c r="NLM262" s="1"/>
      <c r="NLQ262" s="1"/>
      <c r="NLU262" s="1"/>
      <c r="NLY262" s="1"/>
      <c r="NMC262" s="1"/>
      <c r="NMG262" s="1"/>
      <c r="NMK262" s="1"/>
      <c r="NMO262" s="1"/>
      <c r="NMS262" s="1"/>
      <c r="NMW262" s="1"/>
      <c r="NNA262" s="1"/>
      <c r="NNE262" s="1"/>
      <c r="NNI262" s="1"/>
      <c r="NNM262" s="1"/>
      <c r="NNQ262" s="1"/>
      <c r="NNU262" s="1"/>
      <c r="NNY262" s="1"/>
      <c r="NOC262" s="1"/>
      <c r="NOG262" s="1"/>
      <c r="NOK262" s="1"/>
      <c r="NOO262" s="1"/>
      <c r="NOS262" s="1"/>
      <c r="NOW262" s="1"/>
      <c r="NPA262" s="1"/>
      <c r="NPE262" s="1"/>
      <c r="NPI262" s="1"/>
      <c r="NPM262" s="1"/>
      <c r="NPQ262" s="1"/>
      <c r="NPU262" s="1"/>
      <c r="NPY262" s="1"/>
      <c r="NQC262" s="1"/>
      <c r="NQG262" s="1"/>
      <c r="NQK262" s="1"/>
      <c r="NQO262" s="1"/>
      <c r="NQS262" s="1"/>
      <c r="NQW262" s="1"/>
      <c r="NRA262" s="1"/>
      <c r="NRE262" s="1"/>
      <c r="NRI262" s="1"/>
      <c r="NRM262" s="1"/>
      <c r="NRQ262" s="1"/>
      <c r="NRU262" s="1"/>
      <c r="NRY262" s="1"/>
      <c r="NSC262" s="1"/>
      <c r="NSG262" s="1"/>
      <c r="NSK262" s="1"/>
      <c r="NSO262" s="1"/>
      <c r="NSS262" s="1"/>
      <c r="NSW262" s="1"/>
      <c r="NTA262" s="1"/>
      <c r="NTE262" s="1"/>
      <c r="NTI262" s="1"/>
      <c r="NTM262" s="1"/>
      <c r="NTQ262" s="1"/>
      <c r="NTU262" s="1"/>
      <c r="NTY262" s="1"/>
      <c r="NUC262" s="1"/>
      <c r="NUG262" s="1"/>
      <c r="NUK262" s="1"/>
      <c r="NUO262" s="1"/>
      <c r="NUS262" s="1"/>
      <c r="NUW262" s="1"/>
      <c r="NVA262" s="1"/>
      <c r="NVE262" s="1"/>
      <c r="NVI262" s="1"/>
      <c r="NVM262" s="1"/>
      <c r="NVQ262" s="1"/>
      <c r="NVU262" s="1"/>
      <c r="NVY262" s="1"/>
      <c r="NWC262" s="1"/>
      <c r="NWG262" s="1"/>
      <c r="NWK262" s="1"/>
      <c r="NWO262" s="1"/>
      <c r="NWS262" s="1"/>
      <c r="NWW262" s="1"/>
      <c r="NXA262" s="1"/>
      <c r="NXE262" s="1"/>
      <c r="NXI262" s="1"/>
      <c r="NXM262" s="1"/>
      <c r="NXQ262" s="1"/>
      <c r="NXU262" s="1"/>
      <c r="NXY262" s="1"/>
      <c r="NYC262" s="1"/>
      <c r="NYG262" s="1"/>
      <c r="NYK262" s="1"/>
      <c r="NYO262" s="1"/>
      <c r="NYS262" s="1"/>
      <c r="NYW262" s="1"/>
      <c r="NZA262" s="1"/>
      <c r="NZE262" s="1"/>
      <c r="NZI262" s="1"/>
      <c r="NZM262" s="1"/>
      <c r="NZQ262" s="1"/>
      <c r="NZU262" s="1"/>
      <c r="NZY262" s="1"/>
      <c r="OAC262" s="1"/>
      <c r="OAG262" s="1"/>
      <c r="OAK262" s="1"/>
      <c r="OAO262" s="1"/>
      <c r="OAS262" s="1"/>
      <c r="OAW262" s="1"/>
      <c r="OBA262" s="1"/>
      <c r="OBE262" s="1"/>
      <c r="OBI262" s="1"/>
      <c r="OBM262" s="1"/>
      <c r="OBQ262" s="1"/>
      <c r="OBU262" s="1"/>
      <c r="OBY262" s="1"/>
      <c r="OCC262" s="1"/>
      <c r="OCG262" s="1"/>
      <c r="OCK262" s="1"/>
      <c r="OCO262" s="1"/>
      <c r="OCS262" s="1"/>
      <c r="OCW262" s="1"/>
      <c r="ODA262" s="1"/>
      <c r="ODE262" s="1"/>
      <c r="ODI262" s="1"/>
      <c r="ODM262" s="1"/>
      <c r="ODQ262" s="1"/>
      <c r="ODU262" s="1"/>
      <c r="ODY262" s="1"/>
      <c r="OEC262" s="1"/>
      <c r="OEG262" s="1"/>
      <c r="OEK262" s="1"/>
      <c r="OEO262" s="1"/>
      <c r="OES262" s="1"/>
      <c r="OEW262" s="1"/>
      <c r="OFA262" s="1"/>
      <c r="OFE262" s="1"/>
      <c r="OFI262" s="1"/>
      <c r="OFM262" s="1"/>
      <c r="OFQ262" s="1"/>
      <c r="OFU262" s="1"/>
      <c r="OFY262" s="1"/>
      <c r="OGC262" s="1"/>
      <c r="OGG262" s="1"/>
      <c r="OGK262" s="1"/>
      <c r="OGO262" s="1"/>
      <c r="OGS262" s="1"/>
      <c r="OGW262" s="1"/>
      <c r="OHA262" s="1"/>
      <c r="OHE262" s="1"/>
      <c r="OHI262" s="1"/>
      <c r="OHM262" s="1"/>
      <c r="OHQ262" s="1"/>
      <c r="OHU262" s="1"/>
      <c r="OHY262" s="1"/>
      <c r="OIC262" s="1"/>
      <c r="OIG262" s="1"/>
      <c r="OIK262" s="1"/>
      <c r="OIO262" s="1"/>
      <c r="OIS262" s="1"/>
      <c r="OIW262" s="1"/>
      <c r="OJA262" s="1"/>
      <c r="OJE262" s="1"/>
      <c r="OJI262" s="1"/>
      <c r="OJM262" s="1"/>
      <c r="OJQ262" s="1"/>
      <c r="OJU262" s="1"/>
      <c r="OJY262" s="1"/>
      <c r="OKC262" s="1"/>
      <c r="OKG262" s="1"/>
      <c r="OKK262" s="1"/>
      <c r="OKO262" s="1"/>
      <c r="OKS262" s="1"/>
      <c r="OKW262" s="1"/>
      <c r="OLA262" s="1"/>
      <c r="OLE262" s="1"/>
      <c r="OLI262" s="1"/>
      <c r="OLM262" s="1"/>
      <c r="OLQ262" s="1"/>
      <c r="OLU262" s="1"/>
      <c r="OLY262" s="1"/>
      <c r="OMC262" s="1"/>
      <c r="OMG262" s="1"/>
      <c r="OMK262" s="1"/>
      <c r="OMO262" s="1"/>
      <c r="OMS262" s="1"/>
      <c r="OMW262" s="1"/>
      <c r="ONA262" s="1"/>
      <c r="ONE262" s="1"/>
      <c r="ONI262" s="1"/>
      <c r="ONM262" s="1"/>
      <c r="ONQ262" s="1"/>
      <c r="ONU262" s="1"/>
      <c r="ONY262" s="1"/>
      <c r="OOC262" s="1"/>
      <c r="OOG262" s="1"/>
      <c r="OOK262" s="1"/>
      <c r="OOO262" s="1"/>
      <c r="OOS262" s="1"/>
      <c r="OOW262" s="1"/>
      <c r="OPA262" s="1"/>
      <c r="OPE262" s="1"/>
      <c r="OPI262" s="1"/>
      <c r="OPM262" s="1"/>
      <c r="OPQ262" s="1"/>
      <c r="OPU262" s="1"/>
      <c r="OPY262" s="1"/>
      <c r="OQC262" s="1"/>
      <c r="OQG262" s="1"/>
      <c r="OQK262" s="1"/>
      <c r="OQO262" s="1"/>
      <c r="OQS262" s="1"/>
      <c r="OQW262" s="1"/>
      <c r="ORA262" s="1"/>
      <c r="ORE262" s="1"/>
      <c r="ORI262" s="1"/>
      <c r="ORM262" s="1"/>
      <c r="ORQ262" s="1"/>
      <c r="ORU262" s="1"/>
      <c r="ORY262" s="1"/>
      <c r="OSC262" s="1"/>
      <c r="OSG262" s="1"/>
      <c r="OSK262" s="1"/>
      <c r="OSO262" s="1"/>
      <c r="OSS262" s="1"/>
      <c r="OSW262" s="1"/>
      <c r="OTA262" s="1"/>
      <c r="OTE262" s="1"/>
      <c r="OTI262" s="1"/>
      <c r="OTM262" s="1"/>
      <c r="OTQ262" s="1"/>
      <c r="OTU262" s="1"/>
      <c r="OTY262" s="1"/>
      <c r="OUC262" s="1"/>
      <c r="OUG262" s="1"/>
      <c r="OUK262" s="1"/>
      <c r="OUO262" s="1"/>
      <c r="OUS262" s="1"/>
      <c r="OUW262" s="1"/>
      <c r="OVA262" s="1"/>
      <c r="OVE262" s="1"/>
      <c r="OVI262" s="1"/>
      <c r="OVM262" s="1"/>
      <c r="OVQ262" s="1"/>
      <c r="OVU262" s="1"/>
      <c r="OVY262" s="1"/>
      <c r="OWC262" s="1"/>
      <c r="OWG262" s="1"/>
      <c r="OWK262" s="1"/>
      <c r="OWO262" s="1"/>
      <c r="OWS262" s="1"/>
      <c r="OWW262" s="1"/>
      <c r="OXA262" s="1"/>
      <c r="OXE262" s="1"/>
      <c r="OXI262" s="1"/>
      <c r="OXM262" s="1"/>
      <c r="OXQ262" s="1"/>
      <c r="OXU262" s="1"/>
      <c r="OXY262" s="1"/>
      <c r="OYC262" s="1"/>
      <c r="OYG262" s="1"/>
      <c r="OYK262" s="1"/>
      <c r="OYO262" s="1"/>
      <c r="OYS262" s="1"/>
      <c r="OYW262" s="1"/>
      <c r="OZA262" s="1"/>
      <c r="OZE262" s="1"/>
      <c r="OZI262" s="1"/>
      <c r="OZM262" s="1"/>
      <c r="OZQ262" s="1"/>
      <c r="OZU262" s="1"/>
      <c r="OZY262" s="1"/>
      <c r="PAC262" s="1"/>
      <c r="PAG262" s="1"/>
      <c r="PAK262" s="1"/>
      <c r="PAO262" s="1"/>
      <c r="PAS262" s="1"/>
      <c r="PAW262" s="1"/>
      <c r="PBA262" s="1"/>
      <c r="PBE262" s="1"/>
      <c r="PBI262" s="1"/>
      <c r="PBM262" s="1"/>
      <c r="PBQ262" s="1"/>
      <c r="PBU262" s="1"/>
      <c r="PBY262" s="1"/>
      <c r="PCC262" s="1"/>
      <c r="PCG262" s="1"/>
      <c r="PCK262" s="1"/>
      <c r="PCO262" s="1"/>
      <c r="PCS262" s="1"/>
      <c r="PCW262" s="1"/>
      <c r="PDA262" s="1"/>
      <c r="PDE262" s="1"/>
      <c r="PDI262" s="1"/>
      <c r="PDM262" s="1"/>
      <c r="PDQ262" s="1"/>
      <c r="PDU262" s="1"/>
      <c r="PDY262" s="1"/>
      <c r="PEC262" s="1"/>
      <c r="PEG262" s="1"/>
      <c r="PEK262" s="1"/>
      <c r="PEO262" s="1"/>
      <c r="PES262" s="1"/>
      <c r="PEW262" s="1"/>
      <c r="PFA262" s="1"/>
      <c r="PFE262" s="1"/>
      <c r="PFI262" s="1"/>
      <c r="PFM262" s="1"/>
      <c r="PFQ262" s="1"/>
      <c r="PFU262" s="1"/>
      <c r="PFY262" s="1"/>
      <c r="PGC262" s="1"/>
      <c r="PGG262" s="1"/>
      <c r="PGK262" s="1"/>
      <c r="PGO262" s="1"/>
      <c r="PGS262" s="1"/>
      <c r="PGW262" s="1"/>
      <c r="PHA262" s="1"/>
      <c r="PHE262" s="1"/>
      <c r="PHI262" s="1"/>
      <c r="PHM262" s="1"/>
      <c r="PHQ262" s="1"/>
      <c r="PHU262" s="1"/>
      <c r="PHY262" s="1"/>
      <c r="PIC262" s="1"/>
      <c r="PIG262" s="1"/>
      <c r="PIK262" s="1"/>
      <c r="PIO262" s="1"/>
      <c r="PIS262" s="1"/>
      <c r="PIW262" s="1"/>
      <c r="PJA262" s="1"/>
      <c r="PJE262" s="1"/>
      <c r="PJI262" s="1"/>
      <c r="PJM262" s="1"/>
      <c r="PJQ262" s="1"/>
      <c r="PJU262" s="1"/>
      <c r="PJY262" s="1"/>
      <c r="PKC262" s="1"/>
      <c r="PKG262" s="1"/>
      <c r="PKK262" s="1"/>
      <c r="PKO262" s="1"/>
      <c r="PKS262" s="1"/>
      <c r="PKW262" s="1"/>
      <c r="PLA262" s="1"/>
      <c r="PLE262" s="1"/>
      <c r="PLI262" s="1"/>
      <c r="PLM262" s="1"/>
      <c r="PLQ262" s="1"/>
      <c r="PLU262" s="1"/>
      <c r="PLY262" s="1"/>
      <c r="PMC262" s="1"/>
      <c r="PMG262" s="1"/>
      <c r="PMK262" s="1"/>
      <c r="PMO262" s="1"/>
      <c r="PMS262" s="1"/>
      <c r="PMW262" s="1"/>
      <c r="PNA262" s="1"/>
      <c r="PNE262" s="1"/>
      <c r="PNI262" s="1"/>
      <c r="PNM262" s="1"/>
      <c r="PNQ262" s="1"/>
      <c r="PNU262" s="1"/>
      <c r="PNY262" s="1"/>
      <c r="POC262" s="1"/>
      <c r="POG262" s="1"/>
      <c r="POK262" s="1"/>
      <c r="POO262" s="1"/>
      <c r="POS262" s="1"/>
      <c r="POW262" s="1"/>
      <c r="PPA262" s="1"/>
      <c r="PPE262" s="1"/>
      <c r="PPI262" s="1"/>
      <c r="PPM262" s="1"/>
      <c r="PPQ262" s="1"/>
      <c r="PPU262" s="1"/>
      <c r="PPY262" s="1"/>
      <c r="PQC262" s="1"/>
      <c r="PQG262" s="1"/>
      <c r="PQK262" s="1"/>
      <c r="PQO262" s="1"/>
      <c r="PQS262" s="1"/>
      <c r="PQW262" s="1"/>
      <c r="PRA262" s="1"/>
      <c r="PRE262" s="1"/>
      <c r="PRI262" s="1"/>
      <c r="PRM262" s="1"/>
      <c r="PRQ262" s="1"/>
      <c r="PRU262" s="1"/>
      <c r="PRY262" s="1"/>
      <c r="PSC262" s="1"/>
      <c r="PSG262" s="1"/>
      <c r="PSK262" s="1"/>
      <c r="PSO262" s="1"/>
      <c r="PSS262" s="1"/>
      <c r="PSW262" s="1"/>
      <c r="PTA262" s="1"/>
      <c r="PTE262" s="1"/>
      <c r="PTI262" s="1"/>
      <c r="PTM262" s="1"/>
      <c r="PTQ262" s="1"/>
      <c r="PTU262" s="1"/>
      <c r="PTY262" s="1"/>
      <c r="PUC262" s="1"/>
      <c r="PUG262" s="1"/>
      <c r="PUK262" s="1"/>
      <c r="PUO262" s="1"/>
      <c r="PUS262" s="1"/>
      <c r="PUW262" s="1"/>
      <c r="PVA262" s="1"/>
      <c r="PVE262" s="1"/>
      <c r="PVI262" s="1"/>
      <c r="PVM262" s="1"/>
      <c r="PVQ262" s="1"/>
      <c r="PVU262" s="1"/>
      <c r="PVY262" s="1"/>
      <c r="PWC262" s="1"/>
      <c r="PWG262" s="1"/>
      <c r="PWK262" s="1"/>
      <c r="PWO262" s="1"/>
      <c r="PWS262" s="1"/>
      <c r="PWW262" s="1"/>
      <c r="PXA262" s="1"/>
      <c r="PXE262" s="1"/>
      <c r="PXI262" s="1"/>
      <c r="PXM262" s="1"/>
      <c r="PXQ262" s="1"/>
      <c r="PXU262" s="1"/>
      <c r="PXY262" s="1"/>
      <c r="PYC262" s="1"/>
      <c r="PYG262" s="1"/>
      <c r="PYK262" s="1"/>
      <c r="PYO262" s="1"/>
      <c r="PYS262" s="1"/>
      <c r="PYW262" s="1"/>
      <c r="PZA262" s="1"/>
      <c r="PZE262" s="1"/>
      <c r="PZI262" s="1"/>
      <c r="PZM262" s="1"/>
      <c r="PZQ262" s="1"/>
      <c r="PZU262" s="1"/>
      <c r="PZY262" s="1"/>
      <c r="QAC262" s="1"/>
      <c r="QAG262" s="1"/>
      <c r="QAK262" s="1"/>
      <c r="QAO262" s="1"/>
      <c r="QAS262" s="1"/>
      <c r="QAW262" s="1"/>
      <c r="QBA262" s="1"/>
      <c r="QBE262" s="1"/>
      <c r="QBI262" s="1"/>
      <c r="QBM262" s="1"/>
      <c r="QBQ262" s="1"/>
      <c r="QBU262" s="1"/>
      <c r="QBY262" s="1"/>
      <c r="QCC262" s="1"/>
      <c r="QCG262" s="1"/>
      <c r="QCK262" s="1"/>
      <c r="QCO262" s="1"/>
      <c r="QCS262" s="1"/>
      <c r="QCW262" s="1"/>
      <c r="QDA262" s="1"/>
      <c r="QDE262" s="1"/>
      <c r="QDI262" s="1"/>
      <c r="QDM262" s="1"/>
      <c r="QDQ262" s="1"/>
      <c r="QDU262" s="1"/>
      <c r="QDY262" s="1"/>
      <c r="QEC262" s="1"/>
      <c r="QEG262" s="1"/>
      <c r="QEK262" s="1"/>
      <c r="QEO262" s="1"/>
      <c r="QES262" s="1"/>
      <c r="QEW262" s="1"/>
      <c r="QFA262" s="1"/>
      <c r="QFE262" s="1"/>
      <c r="QFI262" s="1"/>
      <c r="QFM262" s="1"/>
      <c r="QFQ262" s="1"/>
      <c r="QFU262" s="1"/>
      <c r="QFY262" s="1"/>
      <c r="QGC262" s="1"/>
      <c r="QGG262" s="1"/>
      <c r="QGK262" s="1"/>
      <c r="QGO262" s="1"/>
      <c r="QGS262" s="1"/>
      <c r="QGW262" s="1"/>
      <c r="QHA262" s="1"/>
      <c r="QHE262" s="1"/>
      <c r="QHI262" s="1"/>
      <c r="QHM262" s="1"/>
      <c r="QHQ262" s="1"/>
      <c r="QHU262" s="1"/>
      <c r="QHY262" s="1"/>
      <c r="QIC262" s="1"/>
      <c r="QIG262" s="1"/>
      <c r="QIK262" s="1"/>
      <c r="QIO262" s="1"/>
      <c r="QIS262" s="1"/>
      <c r="QIW262" s="1"/>
      <c r="QJA262" s="1"/>
      <c r="QJE262" s="1"/>
      <c r="QJI262" s="1"/>
      <c r="QJM262" s="1"/>
      <c r="QJQ262" s="1"/>
      <c r="QJU262" s="1"/>
      <c r="QJY262" s="1"/>
      <c r="QKC262" s="1"/>
      <c r="QKG262" s="1"/>
      <c r="QKK262" s="1"/>
      <c r="QKO262" s="1"/>
      <c r="QKS262" s="1"/>
      <c r="QKW262" s="1"/>
      <c r="QLA262" s="1"/>
      <c r="QLE262" s="1"/>
      <c r="QLI262" s="1"/>
      <c r="QLM262" s="1"/>
      <c r="QLQ262" s="1"/>
      <c r="QLU262" s="1"/>
      <c r="QLY262" s="1"/>
      <c r="QMC262" s="1"/>
      <c r="QMG262" s="1"/>
      <c r="QMK262" s="1"/>
      <c r="QMO262" s="1"/>
      <c r="QMS262" s="1"/>
      <c r="QMW262" s="1"/>
      <c r="QNA262" s="1"/>
      <c r="QNE262" s="1"/>
      <c r="QNI262" s="1"/>
      <c r="QNM262" s="1"/>
      <c r="QNQ262" s="1"/>
      <c r="QNU262" s="1"/>
      <c r="QNY262" s="1"/>
      <c r="QOC262" s="1"/>
      <c r="QOG262" s="1"/>
      <c r="QOK262" s="1"/>
      <c r="QOO262" s="1"/>
      <c r="QOS262" s="1"/>
      <c r="QOW262" s="1"/>
      <c r="QPA262" s="1"/>
      <c r="QPE262" s="1"/>
      <c r="QPI262" s="1"/>
      <c r="QPM262" s="1"/>
      <c r="QPQ262" s="1"/>
      <c r="QPU262" s="1"/>
      <c r="QPY262" s="1"/>
      <c r="QQC262" s="1"/>
      <c r="QQG262" s="1"/>
      <c r="QQK262" s="1"/>
      <c r="QQO262" s="1"/>
      <c r="QQS262" s="1"/>
      <c r="QQW262" s="1"/>
      <c r="QRA262" s="1"/>
      <c r="QRE262" s="1"/>
      <c r="QRI262" s="1"/>
      <c r="QRM262" s="1"/>
      <c r="QRQ262" s="1"/>
      <c r="QRU262" s="1"/>
      <c r="QRY262" s="1"/>
      <c r="QSC262" s="1"/>
      <c r="QSG262" s="1"/>
      <c r="QSK262" s="1"/>
      <c r="QSO262" s="1"/>
      <c r="QSS262" s="1"/>
      <c r="QSW262" s="1"/>
      <c r="QTA262" s="1"/>
      <c r="QTE262" s="1"/>
      <c r="QTI262" s="1"/>
      <c r="QTM262" s="1"/>
      <c r="QTQ262" s="1"/>
      <c r="QTU262" s="1"/>
      <c r="QTY262" s="1"/>
      <c r="QUC262" s="1"/>
      <c r="QUG262" s="1"/>
      <c r="QUK262" s="1"/>
      <c r="QUO262" s="1"/>
      <c r="QUS262" s="1"/>
      <c r="QUW262" s="1"/>
      <c r="QVA262" s="1"/>
      <c r="QVE262" s="1"/>
      <c r="QVI262" s="1"/>
      <c r="QVM262" s="1"/>
      <c r="QVQ262" s="1"/>
      <c r="QVU262" s="1"/>
      <c r="QVY262" s="1"/>
      <c r="QWC262" s="1"/>
      <c r="QWG262" s="1"/>
      <c r="QWK262" s="1"/>
      <c r="QWO262" s="1"/>
      <c r="QWS262" s="1"/>
      <c r="QWW262" s="1"/>
      <c r="QXA262" s="1"/>
      <c r="QXE262" s="1"/>
      <c r="QXI262" s="1"/>
      <c r="QXM262" s="1"/>
      <c r="QXQ262" s="1"/>
      <c r="QXU262" s="1"/>
      <c r="QXY262" s="1"/>
      <c r="QYC262" s="1"/>
      <c r="QYG262" s="1"/>
      <c r="QYK262" s="1"/>
      <c r="QYO262" s="1"/>
      <c r="QYS262" s="1"/>
      <c r="QYW262" s="1"/>
      <c r="QZA262" s="1"/>
      <c r="QZE262" s="1"/>
      <c r="QZI262" s="1"/>
      <c r="QZM262" s="1"/>
      <c r="QZQ262" s="1"/>
      <c r="QZU262" s="1"/>
      <c r="QZY262" s="1"/>
      <c r="RAC262" s="1"/>
      <c r="RAG262" s="1"/>
      <c r="RAK262" s="1"/>
      <c r="RAO262" s="1"/>
      <c r="RAS262" s="1"/>
      <c r="RAW262" s="1"/>
      <c r="RBA262" s="1"/>
      <c r="RBE262" s="1"/>
      <c r="RBI262" s="1"/>
      <c r="RBM262" s="1"/>
      <c r="RBQ262" s="1"/>
      <c r="RBU262" s="1"/>
      <c r="RBY262" s="1"/>
      <c r="RCC262" s="1"/>
      <c r="RCG262" s="1"/>
      <c r="RCK262" s="1"/>
      <c r="RCO262" s="1"/>
      <c r="RCS262" s="1"/>
      <c r="RCW262" s="1"/>
      <c r="RDA262" s="1"/>
      <c r="RDE262" s="1"/>
      <c r="RDI262" s="1"/>
      <c r="RDM262" s="1"/>
      <c r="RDQ262" s="1"/>
      <c r="RDU262" s="1"/>
      <c r="RDY262" s="1"/>
      <c r="REC262" s="1"/>
      <c r="REG262" s="1"/>
      <c r="REK262" s="1"/>
      <c r="REO262" s="1"/>
      <c r="RES262" s="1"/>
      <c r="REW262" s="1"/>
      <c r="RFA262" s="1"/>
      <c r="RFE262" s="1"/>
      <c r="RFI262" s="1"/>
      <c r="RFM262" s="1"/>
      <c r="RFQ262" s="1"/>
      <c r="RFU262" s="1"/>
      <c r="RFY262" s="1"/>
      <c r="RGC262" s="1"/>
      <c r="RGG262" s="1"/>
      <c r="RGK262" s="1"/>
      <c r="RGO262" s="1"/>
      <c r="RGS262" s="1"/>
      <c r="RGW262" s="1"/>
      <c r="RHA262" s="1"/>
      <c r="RHE262" s="1"/>
      <c r="RHI262" s="1"/>
      <c r="RHM262" s="1"/>
      <c r="RHQ262" s="1"/>
      <c r="RHU262" s="1"/>
      <c r="RHY262" s="1"/>
      <c r="RIC262" s="1"/>
      <c r="RIG262" s="1"/>
      <c r="RIK262" s="1"/>
      <c r="RIO262" s="1"/>
      <c r="RIS262" s="1"/>
      <c r="RIW262" s="1"/>
      <c r="RJA262" s="1"/>
      <c r="RJE262" s="1"/>
      <c r="RJI262" s="1"/>
      <c r="RJM262" s="1"/>
      <c r="RJQ262" s="1"/>
      <c r="RJU262" s="1"/>
      <c r="RJY262" s="1"/>
      <c r="RKC262" s="1"/>
      <c r="RKG262" s="1"/>
      <c r="RKK262" s="1"/>
      <c r="RKO262" s="1"/>
      <c r="RKS262" s="1"/>
      <c r="RKW262" s="1"/>
      <c r="RLA262" s="1"/>
      <c r="RLE262" s="1"/>
      <c r="RLI262" s="1"/>
      <c r="RLM262" s="1"/>
      <c r="RLQ262" s="1"/>
      <c r="RLU262" s="1"/>
      <c r="RLY262" s="1"/>
      <c r="RMC262" s="1"/>
      <c r="RMG262" s="1"/>
      <c r="RMK262" s="1"/>
      <c r="RMO262" s="1"/>
      <c r="RMS262" s="1"/>
      <c r="RMW262" s="1"/>
      <c r="RNA262" s="1"/>
      <c r="RNE262" s="1"/>
      <c r="RNI262" s="1"/>
      <c r="RNM262" s="1"/>
      <c r="RNQ262" s="1"/>
      <c r="RNU262" s="1"/>
      <c r="RNY262" s="1"/>
      <c r="ROC262" s="1"/>
      <c r="ROG262" s="1"/>
      <c r="ROK262" s="1"/>
      <c r="ROO262" s="1"/>
      <c r="ROS262" s="1"/>
      <c r="ROW262" s="1"/>
      <c r="RPA262" s="1"/>
      <c r="RPE262" s="1"/>
      <c r="RPI262" s="1"/>
      <c r="RPM262" s="1"/>
      <c r="RPQ262" s="1"/>
      <c r="RPU262" s="1"/>
      <c r="RPY262" s="1"/>
      <c r="RQC262" s="1"/>
      <c r="RQG262" s="1"/>
      <c r="RQK262" s="1"/>
      <c r="RQO262" s="1"/>
      <c r="RQS262" s="1"/>
      <c r="RQW262" s="1"/>
      <c r="RRA262" s="1"/>
      <c r="RRE262" s="1"/>
      <c r="RRI262" s="1"/>
      <c r="RRM262" s="1"/>
      <c r="RRQ262" s="1"/>
      <c r="RRU262" s="1"/>
      <c r="RRY262" s="1"/>
      <c r="RSC262" s="1"/>
      <c r="RSG262" s="1"/>
      <c r="RSK262" s="1"/>
      <c r="RSO262" s="1"/>
      <c r="RSS262" s="1"/>
      <c r="RSW262" s="1"/>
      <c r="RTA262" s="1"/>
      <c r="RTE262" s="1"/>
      <c r="RTI262" s="1"/>
      <c r="RTM262" s="1"/>
      <c r="RTQ262" s="1"/>
      <c r="RTU262" s="1"/>
      <c r="RTY262" s="1"/>
      <c r="RUC262" s="1"/>
      <c r="RUG262" s="1"/>
      <c r="RUK262" s="1"/>
      <c r="RUO262" s="1"/>
      <c r="RUS262" s="1"/>
      <c r="RUW262" s="1"/>
      <c r="RVA262" s="1"/>
      <c r="RVE262" s="1"/>
      <c r="RVI262" s="1"/>
      <c r="RVM262" s="1"/>
      <c r="RVQ262" s="1"/>
      <c r="RVU262" s="1"/>
      <c r="RVY262" s="1"/>
      <c r="RWC262" s="1"/>
      <c r="RWG262" s="1"/>
      <c r="RWK262" s="1"/>
      <c r="RWO262" s="1"/>
      <c r="RWS262" s="1"/>
      <c r="RWW262" s="1"/>
      <c r="RXA262" s="1"/>
      <c r="RXE262" s="1"/>
      <c r="RXI262" s="1"/>
      <c r="RXM262" s="1"/>
      <c r="RXQ262" s="1"/>
      <c r="RXU262" s="1"/>
      <c r="RXY262" s="1"/>
      <c r="RYC262" s="1"/>
      <c r="RYG262" s="1"/>
      <c r="RYK262" s="1"/>
      <c r="RYO262" s="1"/>
      <c r="RYS262" s="1"/>
      <c r="RYW262" s="1"/>
      <c r="RZA262" s="1"/>
      <c r="RZE262" s="1"/>
      <c r="RZI262" s="1"/>
      <c r="RZM262" s="1"/>
      <c r="RZQ262" s="1"/>
      <c r="RZU262" s="1"/>
      <c r="RZY262" s="1"/>
      <c r="SAC262" s="1"/>
      <c r="SAG262" s="1"/>
      <c r="SAK262" s="1"/>
      <c r="SAO262" s="1"/>
      <c r="SAS262" s="1"/>
      <c r="SAW262" s="1"/>
      <c r="SBA262" s="1"/>
      <c r="SBE262" s="1"/>
      <c r="SBI262" s="1"/>
      <c r="SBM262" s="1"/>
      <c r="SBQ262" s="1"/>
      <c r="SBU262" s="1"/>
      <c r="SBY262" s="1"/>
      <c r="SCC262" s="1"/>
      <c r="SCG262" s="1"/>
      <c r="SCK262" s="1"/>
      <c r="SCO262" s="1"/>
      <c r="SCS262" s="1"/>
      <c r="SCW262" s="1"/>
      <c r="SDA262" s="1"/>
      <c r="SDE262" s="1"/>
      <c r="SDI262" s="1"/>
      <c r="SDM262" s="1"/>
      <c r="SDQ262" s="1"/>
      <c r="SDU262" s="1"/>
      <c r="SDY262" s="1"/>
      <c r="SEC262" s="1"/>
      <c r="SEG262" s="1"/>
      <c r="SEK262" s="1"/>
      <c r="SEO262" s="1"/>
      <c r="SES262" s="1"/>
      <c r="SEW262" s="1"/>
      <c r="SFA262" s="1"/>
      <c r="SFE262" s="1"/>
      <c r="SFI262" s="1"/>
      <c r="SFM262" s="1"/>
      <c r="SFQ262" s="1"/>
      <c r="SFU262" s="1"/>
      <c r="SFY262" s="1"/>
      <c r="SGC262" s="1"/>
      <c r="SGG262" s="1"/>
      <c r="SGK262" s="1"/>
      <c r="SGO262" s="1"/>
      <c r="SGS262" s="1"/>
      <c r="SGW262" s="1"/>
      <c r="SHA262" s="1"/>
      <c r="SHE262" s="1"/>
      <c r="SHI262" s="1"/>
      <c r="SHM262" s="1"/>
      <c r="SHQ262" s="1"/>
      <c r="SHU262" s="1"/>
      <c r="SHY262" s="1"/>
      <c r="SIC262" s="1"/>
      <c r="SIG262" s="1"/>
      <c r="SIK262" s="1"/>
      <c r="SIO262" s="1"/>
      <c r="SIS262" s="1"/>
      <c r="SIW262" s="1"/>
      <c r="SJA262" s="1"/>
      <c r="SJE262" s="1"/>
      <c r="SJI262" s="1"/>
      <c r="SJM262" s="1"/>
      <c r="SJQ262" s="1"/>
      <c r="SJU262" s="1"/>
      <c r="SJY262" s="1"/>
      <c r="SKC262" s="1"/>
      <c r="SKG262" s="1"/>
      <c r="SKK262" s="1"/>
      <c r="SKO262" s="1"/>
      <c r="SKS262" s="1"/>
      <c r="SKW262" s="1"/>
      <c r="SLA262" s="1"/>
      <c r="SLE262" s="1"/>
      <c r="SLI262" s="1"/>
      <c r="SLM262" s="1"/>
      <c r="SLQ262" s="1"/>
      <c r="SLU262" s="1"/>
      <c r="SLY262" s="1"/>
      <c r="SMC262" s="1"/>
      <c r="SMG262" s="1"/>
      <c r="SMK262" s="1"/>
      <c r="SMO262" s="1"/>
      <c r="SMS262" s="1"/>
      <c r="SMW262" s="1"/>
      <c r="SNA262" s="1"/>
      <c r="SNE262" s="1"/>
      <c r="SNI262" s="1"/>
      <c r="SNM262" s="1"/>
      <c r="SNQ262" s="1"/>
      <c r="SNU262" s="1"/>
      <c r="SNY262" s="1"/>
      <c r="SOC262" s="1"/>
      <c r="SOG262" s="1"/>
      <c r="SOK262" s="1"/>
      <c r="SOO262" s="1"/>
      <c r="SOS262" s="1"/>
      <c r="SOW262" s="1"/>
      <c r="SPA262" s="1"/>
      <c r="SPE262" s="1"/>
      <c r="SPI262" s="1"/>
      <c r="SPM262" s="1"/>
      <c r="SPQ262" s="1"/>
      <c r="SPU262" s="1"/>
      <c r="SPY262" s="1"/>
      <c r="SQC262" s="1"/>
      <c r="SQG262" s="1"/>
      <c r="SQK262" s="1"/>
      <c r="SQO262" s="1"/>
      <c r="SQS262" s="1"/>
      <c r="SQW262" s="1"/>
      <c r="SRA262" s="1"/>
      <c r="SRE262" s="1"/>
      <c r="SRI262" s="1"/>
      <c r="SRM262" s="1"/>
      <c r="SRQ262" s="1"/>
      <c r="SRU262" s="1"/>
      <c r="SRY262" s="1"/>
      <c r="SSC262" s="1"/>
      <c r="SSG262" s="1"/>
      <c r="SSK262" s="1"/>
      <c r="SSO262" s="1"/>
      <c r="SSS262" s="1"/>
      <c r="SSW262" s="1"/>
      <c r="STA262" s="1"/>
      <c r="STE262" s="1"/>
      <c r="STI262" s="1"/>
      <c r="STM262" s="1"/>
      <c r="STQ262" s="1"/>
      <c r="STU262" s="1"/>
      <c r="STY262" s="1"/>
      <c r="SUC262" s="1"/>
      <c r="SUG262" s="1"/>
      <c r="SUK262" s="1"/>
      <c r="SUO262" s="1"/>
      <c r="SUS262" s="1"/>
      <c r="SUW262" s="1"/>
      <c r="SVA262" s="1"/>
      <c r="SVE262" s="1"/>
      <c r="SVI262" s="1"/>
      <c r="SVM262" s="1"/>
      <c r="SVQ262" s="1"/>
      <c r="SVU262" s="1"/>
      <c r="SVY262" s="1"/>
      <c r="SWC262" s="1"/>
      <c r="SWG262" s="1"/>
      <c r="SWK262" s="1"/>
      <c r="SWO262" s="1"/>
      <c r="SWS262" s="1"/>
      <c r="SWW262" s="1"/>
      <c r="SXA262" s="1"/>
      <c r="SXE262" s="1"/>
      <c r="SXI262" s="1"/>
      <c r="SXM262" s="1"/>
      <c r="SXQ262" s="1"/>
      <c r="SXU262" s="1"/>
      <c r="SXY262" s="1"/>
      <c r="SYC262" s="1"/>
      <c r="SYG262" s="1"/>
      <c r="SYK262" s="1"/>
      <c r="SYO262" s="1"/>
      <c r="SYS262" s="1"/>
      <c r="SYW262" s="1"/>
      <c r="SZA262" s="1"/>
      <c r="SZE262" s="1"/>
      <c r="SZI262" s="1"/>
      <c r="SZM262" s="1"/>
      <c r="SZQ262" s="1"/>
      <c r="SZU262" s="1"/>
      <c r="SZY262" s="1"/>
      <c r="TAC262" s="1"/>
      <c r="TAG262" s="1"/>
      <c r="TAK262" s="1"/>
      <c r="TAO262" s="1"/>
      <c r="TAS262" s="1"/>
      <c r="TAW262" s="1"/>
      <c r="TBA262" s="1"/>
      <c r="TBE262" s="1"/>
      <c r="TBI262" s="1"/>
      <c r="TBM262" s="1"/>
      <c r="TBQ262" s="1"/>
      <c r="TBU262" s="1"/>
      <c r="TBY262" s="1"/>
      <c r="TCC262" s="1"/>
      <c r="TCG262" s="1"/>
      <c r="TCK262" s="1"/>
      <c r="TCO262" s="1"/>
      <c r="TCS262" s="1"/>
      <c r="TCW262" s="1"/>
      <c r="TDA262" s="1"/>
      <c r="TDE262" s="1"/>
      <c r="TDI262" s="1"/>
      <c r="TDM262" s="1"/>
      <c r="TDQ262" s="1"/>
      <c r="TDU262" s="1"/>
      <c r="TDY262" s="1"/>
      <c r="TEC262" s="1"/>
      <c r="TEG262" s="1"/>
      <c r="TEK262" s="1"/>
      <c r="TEO262" s="1"/>
      <c r="TES262" s="1"/>
      <c r="TEW262" s="1"/>
      <c r="TFA262" s="1"/>
      <c r="TFE262" s="1"/>
      <c r="TFI262" s="1"/>
      <c r="TFM262" s="1"/>
      <c r="TFQ262" s="1"/>
      <c r="TFU262" s="1"/>
      <c r="TFY262" s="1"/>
      <c r="TGC262" s="1"/>
      <c r="TGG262" s="1"/>
      <c r="TGK262" s="1"/>
      <c r="TGO262" s="1"/>
      <c r="TGS262" s="1"/>
      <c r="TGW262" s="1"/>
      <c r="THA262" s="1"/>
      <c r="THE262" s="1"/>
      <c r="THI262" s="1"/>
      <c r="THM262" s="1"/>
      <c r="THQ262" s="1"/>
      <c r="THU262" s="1"/>
      <c r="THY262" s="1"/>
      <c r="TIC262" s="1"/>
      <c r="TIG262" s="1"/>
      <c r="TIK262" s="1"/>
      <c r="TIO262" s="1"/>
      <c r="TIS262" s="1"/>
      <c r="TIW262" s="1"/>
      <c r="TJA262" s="1"/>
      <c r="TJE262" s="1"/>
      <c r="TJI262" s="1"/>
      <c r="TJM262" s="1"/>
      <c r="TJQ262" s="1"/>
      <c r="TJU262" s="1"/>
      <c r="TJY262" s="1"/>
      <c r="TKC262" s="1"/>
      <c r="TKG262" s="1"/>
      <c r="TKK262" s="1"/>
      <c r="TKO262" s="1"/>
      <c r="TKS262" s="1"/>
      <c r="TKW262" s="1"/>
      <c r="TLA262" s="1"/>
      <c r="TLE262" s="1"/>
      <c r="TLI262" s="1"/>
      <c r="TLM262" s="1"/>
      <c r="TLQ262" s="1"/>
      <c r="TLU262" s="1"/>
      <c r="TLY262" s="1"/>
      <c r="TMC262" s="1"/>
      <c r="TMG262" s="1"/>
      <c r="TMK262" s="1"/>
      <c r="TMO262" s="1"/>
      <c r="TMS262" s="1"/>
      <c r="TMW262" s="1"/>
      <c r="TNA262" s="1"/>
      <c r="TNE262" s="1"/>
      <c r="TNI262" s="1"/>
      <c r="TNM262" s="1"/>
      <c r="TNQ262" s="1"/>
      <c r="TNU262" s="1"/>
      <c r="TNY262" s="1"/>
      <c r="TOC262" s="1"/>
      <c r="TOG262" s="1"/>
      <c r="TOK262" s="1"/>
      <c r="TOO262" s="1"/>
      <c r="TOS262" s="1"/>
      <c r="TOW262" s="1"/>
      <c r="TPA262" s="1"/>
      <c r="TPE262" s="1"/>
      <c r="TPI262" s="1"/>
      <c r="TPM262" s="1"/>
      <c r="TPQ262" s="1"/>
      <c r="TPU262" s="1"/>
      <c r="TPY262" s="1"/>
      <c r="TQC262" s="1"/>
      <c r="TQG262" s="1"/>
      <c r="TQK262" s="1"/>
      <c r="TQO262" s="1"/>
      <c r="TQS262" s="1"/>
      <c r="TQW262" s="1"/>
      <c r="TRA262" s="1"/>
      <c r="TRE262" s="1"/>
      <c r="TRI262" s="1"/>
      <c r="TRM262" s="1"/>
      <c r="TRQ262" s="1"/>
      <c r="TRU262" s="1"/>
      <c r="TRY262" s="1"/>
      <c r="TSC262" s="1"/>
      <c r="TSG262" s="1"/>
      <c r="TSK262" s="1"/>
      <c r="TSO262" s="1"/>
      <c r="TSS262" s="1"/>
      <c r="TSW262" s="1"/>
      <c r="TTA262" s="1"/>
      <c r="TTE262" s="1"/>
      <c r="TTI262" s="1"/>
      <c r="TTM262" s="1"/>
      <c r="TTQ262" s="1"/>
      <c r="TTU262" s="1"/>
      <c r="TTY262" s="1"/>
      <c r="TUC262" s="1"/>
      <c r="TUG262" s="1"/>
      <c r="TUK262" s="1"/>
      <c r="TUO262" s="1"/>
      <c r="TUS262" s="1"/>
      <c r="TUW262" s="1"/>
      <c r="TVA262" s="1"/>
      <c r="TVE262" s="1"/>
      <c r="TVI262" s="1"/>
      <c r="TVM262" s="1"/>
      <c r="TVQ262" s="1"/>
      <c r="TVU262" s="1"/>
      <c r="TVY262" s="1"/>
      <c r="TWC262" s="1"/>
      <c r="TWG262" s="1"/>
      <c r="TWK262" s="1"/>
      <c r="TWO262" s="1"/>
      <c r="TWS262" s="1"/>
      <c r="TWW262" s="1"/>
      <c r="TXA262" s="1"/>
      <c r="TXE262" s="1"/>
      <c r="TXI262" s="1"/>
      <c r="TXM262" s="1"/>
      <c r="TXQ262" s="1"/>
      <c r="TXU262" s="1"/>
      <c r="TXY262" s="1"/>
      <c r="TYC262" s="1"/>
      <c r="TYG262" s="1"/>
      <c r="TYK262" s="1"/>
      <c r="TYO262" s="1"/>
      <c r="TYS262" s="1"/>
      <c r="TYW262" s="1"/>
      <c r="TZA262" s="1"/>
      <c r="TZE262" s="1"/>
      <c r="TZI262" s="1"/>
      <c r="TZM262" s="1"/>
      <c r="TZQ262" s="1"/>
      <c r="TZU262" s="1"/>
      <c r="TZY262" s="1"/>
      <c r="UAC262" s="1"/>
      <c r="UAG262" s="1"/>
      <c r="UAK262" s="1"/>
      <c r="UAO262" s="1"/>
      <c r="UAS262" s="1"/>
      <c r="UAW262" s="1"/>
      <c r="UBA262" s="1"/>
      <c r="UBE262" s="1"/>
      <c r="UBI262" s="1"/>
      <c r="UBM262" s="1"/>
      <c r="UBQ262" s="1"/>
      <c r="UBU262" s="1"/>
      <c r="UBY262" s="1"/>
      <c r="UCC262" s="1"/>
      <c r="UCG262" s="1"/>
      <c r="UCK262" s="1"/>
      <c r="UCO262" s="1"/>
      <c r="UCS262" s="1"/>
      <c r="UCW262" s="1"/>
      <c r="UDA262" s="1"/>
      <c r="UDE262" s="1"/>
      <c r="UDI262" s="1"/>
      <c r="UDM262" s="1"/>
      <c r="UDQ262" s="1"/>
      <c r="UDU262" s="1"/>
      <c r="UDY262" s="1"/>
      <c r="UEC262" s="1"/>
      <c r="UEG262" s="1"/>
      <c r="UEK262" s="1"/>
      <c r="UEO262" s="1"/>
      <c r="UES262" s="1"/>
      <c r="UEW262" s="1"/>
      <c r="UFA262" s="1"/>
      <c r="UFE262" s="1"/>
      <c r="UFI262" s="1"/>
      <c r="UFM262" s="1"/>
      <c r="UFQ262" s="1"/>
      <c r="UFU262" s="1"/>
      <c r="UFY262" s="1"/>
      <c r="UGC262" s="1"/>
      <c r="UGG262" s="1"/>
      <c r="UGK262" s="1"/>
      <c r="UGO262" s="1"/>
      <c r="UGS262" s="1"/>
      <c r="UGW262" s="1"/>
      <c r="UHA262" s="1"/>
      <c r="UHE262" s="1"/>
      <c r="UHI262" s="1"/>
      <c r="UHM262" s="1"/>
      <c r="UHQ262" s="1"/>
      <c r="UHU262" s="1"/>
      <c r="UHY262" s="1"/>
      <c r="UIC262" s="1"/>
      <c r="UIG262" s="1"/>
      <c r="UIK262" s="1"/>
      <c r="UIO262" s="1"/>
      <c r="UIS262" s="1"/>
      <c r="UIW262" s="1"/>
      <c r="UJA262" s="1"/>
      <c r="UJE262" s="1"/>
      <c r="UJI262" s="1"/>
      <c r="UJM262" s="1"/>
      <c r="UJQ262" s="1"/>
      <c r="UJU262" s="1"/>
      <c r="UJY262" s="1"/>
      <c r="UKC262" s="1"/>
      <c r="UKG262" s="1"/>
      <c r="UKK262" s="1"/>
      <c r="UKO262" s="1"/>
      <c r="UKS262" s="1"/>
      <c r="UKW262" s="1"/>
      <c r="ULA262" s="1"/>
      <c r="ULE262" s="1"/>
      <c r="ULI262" s="1"/>
      <c r="ULM262" s="1"/>
      <c r="ULQ262" s="1"/>
      <c r="ULU262" s="1"/>
      <c r="ULY262" s="1"/>
      <c r="UMC262" s="1"/>
      <c r="UMG262" s="1"/>
      <c r="UMK262" s="1"/>
      <c r="UMO262" s="1"/>
      <c r="UMS262" s="1"/>
      <c r="UMW262" s="1"/>
      <c r="UNA262" s="1"/>
      <c r="UNE262" s="1"/>
      <c r="UNI262" s="1"/>
      <c r="UNM262" s="1"/>
      <c r="UNQ262" s="1"/>
      <c r="UNU262" s="1"/>
      <c r="UNY262" s="1"/>
      <c r="UOC262" s="1"/>
      <c r="UOG262" s="1"/>
      <c r="UOK262" s="1"/>
      <c r="UOO262" s="1"/>
      <c r="UOS262" s="1"/>
      <c r="UOW262" s="1"/>
      <c r="UPA262" s="1"/>
      <c r="UPE262" s="1"/>
      <c r="UPI262" s="1"/>
      <c r="UPM262" s="1"/>
      <c r="UPQ262" s="1"/>
      <c r="UPU262" s="1"/>
      <c r="UPY262" s="1"/>
      <c r="UQC262" s="1"/>
      <c r="UQG262" s="1"/>
      <c r="UQK262" s="1"/>
      <c r="UQO262" s="1"/>
      <c r="UQS262" s="1"/>
      <c r="UQW262" s="1"/>
      <c r="URA262" s="1"/>
      <c r="URE262" s="1"/>
      <c r="URI262" s="1"/>
      <c r="URM262" s="1"/>
      <c r="URQ262" s="1"/>
      <c r="URU262" s="1"/>
      <c r="URY262" s="1"/>
      <c r="USC262" s="1"/>
      <c r="USG262" s="1"/>
      <c r="USK262" s="1"/>
      <c r="USO262" s="1"/>
      <c r="USS262" s="1"/>
      <c r="USW262" s="1"/>
      <c r="UTA262" s="1"/>
      <c r="UTE262" s="1"/>
      <c r="UTI262" s="1"/>
      <c r="UTM262" s="1"/>
      <c r="UTQ262" s="1"/>
      <c r="UTU262" s="1"/>
      <c r="UTY262" s="1"/>
      <c r="UUC262" s="1"/>
      <c r="UUG262" s="1"/>
      <c r="UUK262" s="1"/>
      <c r="UUO262" s="1"/>
      <c r="UUS262" s="1"/>
      <c r="UUW262" s="1"/>
      <c r="UVA262" s="1"/>
      <c r="UVE262" s="1"/>
      <c r="UVI262" s="1"/>
      <c r="UVM262" s="1"/>
      <c r="UVQ262" s="1"/>
      <c r="UVU262" s="1"/>
      <c r="UVY262" s="1"/>
      <c r="UWC262" s="1"/>
      <c r="UWG262" s="1"/>
      <c r="UWK262" s="1"/>
      <c r="UWO262" s="1"/>
      <c r="UWS262" s="1"/>
      <c r="UWW262" s="1"/>
      <c r="UXA262" s="1"/>
      <c r="UXE262" s="1"/>
      <c r="UXI262" s="1"/>
      <c r="UXM262" s="1"/>
      <c r="UXQ262" s="1"/>
      <c r="UXU262" s="1"/>
      <c r="UXY262" s="1"/>
      <c r="UYC262" s="1"/>
      <c r="UYG262" s="1"/>
      <c r="UYK262" s="1"/>
      <c r="UYO262" s="1"/>
      <c r="UYS262" s="1"/>
      <c r="UYW262" s="1"/>
      <c r="UZA262" s="1"/>
      <c r="UZE262" s="1"/>
      <c r="UZI262" s="1"/>
      <c r="UZM262" s="1"/>
      <c r="UZQ262" s="1"/>
      <c r="UZU262" s="1"/>
      <c r="UZY262" s="1"/>
      <c r="VAC262" s="1"/>
      <c r="VAG262" s="1"/>
      <c r="VAK262" s="1"/>
      <c r="VAO262" s="1"/>
      <c r="VAS262" s="1"/>
      <c r="VAW262" s="1"/>
      <c r="VBA262" s="1"/>
      <c r="VBE262" s="1"/>
      <c r="VBI262" s="1"/>
      <c r="VBM262" s="1"/>
      <c r="VBQ262" s="1"/>
      <c r="VBU262" s="1"/>
      <c r="VBY262" s="1"/>
      <c r="VCC262" s="1"/>
      <c r="VCG262" s="1"/>
      <c r="VCK262" s="1"/>
      <c r="VCO262" s="1"/>
      <c r="VCS262" s="1"/>
      <c r="VCW262" s="1"/>
      <c r="VDA262" s="1"/>
      <c r="VDE262" s="1"/>
      <c r="VDI262" s="1"/>
      <c r="VDM262" s="1"/>
      <c r="VDQ262" s="1"/>
      <c r="VDU262" s="1"/>
      <c r="VDY262" s="1"/>
      <c r="VEC262" s="1"/>
      <c r="VEG262" s="1"/>
      <c r="VEK262" s="1"/>
      <c r="VEO262" s="1"/>
      <c r="VES262" s="1"/>
      <c r="VEW262" s="1"/>
      <c r="VFA262" s="1"/>
      <c r="VFE262" s="1"/>
      <c r="VFI262" s="1"/>
      <c r="VFM262" s="1"/>
      <c r="VFQ262" s="1"/>
      <c r="VFU262" s="1"/>
      <c r="VFY262" s="1"/>
      <c r="VGC262" s="1"/>
      <c r="VGG262" s="1"/>
      <c r="VGK262" s="1"/>
      <c r="VGO262" s="1"/>
      <c r="VGS262" s="1"/>
      <c r="VGW262" s="1"/>
      <c r="VHA262" s="1"/>
      <c r="VHE262" s="1"/>
      <c r="VHI262" s="1"/>
      <c r="VHM262" s="1"/>
      <c r="VHQ262" s="1"/>
      <c r="VHU262" s="1"/>
      <c r="VHY262" s="1"/>
      <c r="VIC262" s="1"/>
      <c r="VIG262" s="1"/>
      <c r="VIK262" s="1"/>
      <c r="VIO262" s="1"/>
      <c r="VIS262" s="1"/>
      <c r="VIW262" s="1"/>
      <c r="VJA262" s="1"/>
      <c r="VJE262" s="1"/>
      <c r="VJI262" s="1"/>
      <c r="VJM262" s="1"/>
      <c r="VJQ262" s="1"/>
      <c r="VJU262" s="1"/>
      <c r="VJY262" s="1"/>
      <c r="VKC262" s="1"/>
      <c r="VKG262" s="1"/>
      <c r="VKK262" s="1"/>
      <c r="VKO262" s="1"/>
      <c r="VKS262" s="1"/>
      <c r="VKW262" s="1"/>
      <c r="VLA262" s="1"/>
      <c r="VLE262" s="1"/>
      <c r="VLI262" s="1"/>
      <c r="VLM262" s="1"/>
      <c r="VLQ262" s="1"/>
      <c r="VLU262" s="1"/>
      <c r="VLY262" s="1"/>
      <c r="VMC262" s="1"/>
      <c r="VMG262" s="1"/>
      <c r="VMK262" s="1"/>
      <c r="VMO262" s="1"/>
      <c r="VMS262" s="1"/>
      <c r="VMW262" s="1"/>
      <c r="VNA262" s="1"/>
      <c r="VNE262" s="1"/>
      <c r="VNI262" s="1"/>
      <c r="VNM262" s="1"/>
      <c r="VNQ262" s="1"/>
      <c r="VNU262" s="1"/>
      <c r="VNY262" s="1"/>
      <c r="VOC262" s="1"/>
      <c r="VOG262" s="1"/>
      <c r="VOK262" s="1"/>
      <c r="VOO262" s="1"/>
      <c r="VOS262" s="1"/>
      <c r="VOW262" s="1"/>
      <c r="VPA262" s="1"/>
      <c r="VPE262" s="1"/>
      <c r="VPI262" s="1"/>
      <c r="VPM262" s="1"/>
      <c r="VPQ262" s="1"/>
      <c r="VPU262" s="1"/>
      <c r="VPY262" s="1"/>
      <c r="VQC262" s="1"/>
      <c r="VQG262" s="1"/>
      <c r="VQK262" s="1"/>
      <c r="VQO262" s="1"/>
      <c r="VQS262" s="1"/>
      <c r="VQW262" s="1"/>
      <c r="VRA262" s="1"/>
      <c r="VRE262" s="1"/>
      <c r="VRI262" s="1"/>
      <c r="VRM262" s="1"/>
      <c r="VRQ262" s="1"/>
      <c r="VRU262" s="1"/>
      <c r="VRY262" s="1"/>
      <c r="VSC262" s="1"/>
      <c r="VSG262" s="1"/>
      <c r="VSK262" s="1"/>
      <c r="VSO262" s="1"/>
      <c r="VSS262" s="1"/>
      <c r="VSW262" s="1"/>
      <c r="VTA262" s="1"/>
      <c r="VTE262" s="1"/>
      <c r="VTI262" s="1"/>
      <c r="VTM262" s="1"/>
      <c r="VTQ262" s="1"/>
      <c r="VTU262" s="1"/>
      <c r="VTY262" s="1"/>
      <c r="VUC262" s="1"/>
      <c r="VUG262" s="1"/>
      <c r="VUK262" s="1"/>
      <c r="VUO262" s="1"/>
      <c r="VUS262" s="1"/>
      <c r="VUW262" s="1"/>
      <c r="VVA262" s="1"/>
      <c r="VVE262" s="1"/>
      <c r="VVI262" s="1"/>
      <c r="VVM262" s="1"/>
      <c r="VVQ262" s="1"/>
      <c r="VVU262" s="1"/>
      <c r="VVY262" s="1"/>
      <c r="VWC262" s="1"/>
      <c r="VWG262" s="1"/>
      <c r="VWK262" s="1"/>
      <c r="VWO262" s="1"/>
      <c r="VWS262" s="1"/>
      <c r="VWW262" s="1"/>
      <c r="VXA262" s="1"/>
      <c r="VXE262" s="1"/>
      <c r="VXI262" s="1"/>
      <c r="VXM262" s="1"/>
      <c r="VXQ262" s="1"/>
      <c r="VXU262" s="1"/>
      <c r="VXY262" s="1"/>
      <c r="VYC262" s="1"/>
      <c r="VYG262" s="1"/>
      <c r="VYK262" s="1"/>
      <c r="VYO262" s="1"/>
      <c r="VYS262" s="1"/>
      <c r="VYW262" s="1"/>
      <c r="VZA262" s="1"/>
      <c r="VZE262" s="1"/>
      <c r="VZI262" s="1"/>
      <c r="VZM262" s="1"/>
      <c r="VZQ262" s="1"/>
      <c r="VZU262" s="1"/>
      <c r="VZY262" s="1"/>
      <c r="WAC262" s="1"/>
      <c r="WAG262" s="1"/>
      <c r="WAK262" s="1"/>
      <c r="WAO262" s="1"/>
      <c r="WAS262" s="1"/>
      <c r="WAW262" s="1"/>
      <c r="WBA262" s="1"/>
      <c r="WBE262" s="1"/>
      <c r="WBI262" s="1"/>
      <c r="WBM262" s="1"/>
      <c r="WBQ262" s="1"/>
      <c r="WBU262" s="1"/>
      <c r="WBY262" s="1"/>
      <c r="WCC262" s="1"/>
      <c r="WCG262" s="1"/>
      <c r="WCK262" s="1"/>
      <c r="WCO262" s="1"/>
      <c r="WCS262" s="1"/>
      <c r="WCW262" s="1"/>
      <c r="WDA262" s="1"/>
      <c r="WDE262" s="1"/>
      <c r="WDI262" s="1"/>
      <c r="WDM262" s="1"/>
      <c r="WDQ262" s="1"/>
      <c r="WDU262" s="1"/>
      <c r="WDY262" s="1"/>
      <c r="WEC262" s="1"/>
      <c r="WEG262" s="1"/>
      <c r="WEK262" s="1"/>
      <c r="WEO262" s="1"/>
      <c r="WES262" s="1"/>
      <c r="WEW262" s="1"/>
      <c r="WFA262" s="1"/>
      <c r="WFE262" s="1"/>
      <c r="WFI262" s="1"/>
      <c r="WFM262" s="1"/>
      <c r="WFQ262" s="1"/>
      <c r="WFU262" s="1"/>
      <c r="WFY262" s="1"/>
      <c r="WGC262" s="1"/>
      <c r="WGG262" s="1"/>
      <c r="WGK262" s="1"/>
      <c r="WGO262" s="1"/>
      <c r="WGS262" s="1"/>
      <c r="WGW262" s="1"/>
      <c r="WHA262" s="1"/>
      <c r="WHE262" s="1"/>
      <c r="WHI262" s="1"/>
      <c r="WHM262" s="1"/>
      <c r="WHQ262" s="1"/>
      <c r="WHU262" s="1"/>
      <c r="WHY262" s="1"/>
      <c r="WIC262" s="1"/>
      <c r="WIG262" s="1"/>
      <c r="WIK262" s="1"/>
      <c r="WIO262" s="1"/>
      <c r="WIS262" s="1"/>
      <c r="WIW262" s="1"/>
      <c r="WJA262" s="1"/>
      <c r="WJE262" s="1"/>
      <c r="WJI262" s="1"/>
      <c r="WJM262" s="1"/>
      <c r="WJQ262" s="1"/>
      <c r="WJU262" s="1"/>
      <c r="WJY262" s="1"/>
      <c r="WKC262" s="1"/>
      <c r="WKG262" s="1"/>
      <c r="WKK262" s="1"/>
      <c r="WKO262" s="1"/>
      <c r="WKS262" s="1"/>
      <c r="WKW262" s="1"/>
      <c r="WLA262" s="1"/>
      <c r="WLE262" s="1"/>
      <c r="WLI262" s="1"/>
      <c r="WLM262" s="1"/>
      <c r="WLQ262" s="1"/>
      <c r="WLU262" s="1"/>
      <c r="WLY262" s="1"/>
      <c r="WMC262" s="1"/>
      <c r="WMG262" s="1"/>
      <c r="WMK262" s="1"/>
      <c r="WMO262" s="1"/>
      <c r="WMS262" s="1"/>
      <c r="WMW262" s="1"/>
      <c r="WNA262" s="1"/>
      <c r="WNE262" s="1"/>
      <c r="WNI262" s="1"/>
      <c r="WNM262" s="1"/>
      <c r="WNQ262" s="1"/>
      <c r="WNU262" s="1"/>
      <c r="WNY262" s="1"/>
      <c r="WOC262" s="1"/>
      <c r="WOG262" s="1"/>
      <c r="WOK262" s="1"/>
      <c r="WOO262" s="1"/>
      <c r="WOS262" s="1"/>
      <c r="WOW262" s="1"/>
      <c r="WPA262" s="1"/>
      <c r="WPE262" s="1"/>
      <c r="WPI262" s="1"/>
      <c r="WPM262" s="1"/>
      <c r="WPQ262" s="1"/>
      <c r="WPU262" s="1"/>
      <c r="WPY262" s="1"/>
      <c r="WQC262" s="1"/>
      <c r="WQG262" s="1"/>
      <c r="WQK262" s="1"/>
      <c r="WQO262" s="1"/>
      <c r="WQS262" s="1"/>
      <c r="WQW262" s="1"/>
      <c r="WRA262" s="1"/>
      <c r="WRE262" s="1"/>
      <c r="WRI262" s="1"/>
      <c r="WRM262" s="1"/>
      <c r="WRQ262" s="1"/>
      <c r="WRU262" s="1"/>
      <c r="WRY262" s="1"/>
      <c r="WSC262" s="1"/>
      <c r="WSG262" s="1"/>
      <c r="WSK262" s="1"/>
      <c r="WSO262" s="1"/>
      <c r="WSS262" s="1"/>
      <c r="WSW262" s="1"/>
      <c r="WTA262" s="1"/>
      <c r="WTE262" s="1"/>
      <c r="WTI262" s="1"/>
      <c r="WTM262" s="1"/>
      <c r="WTQ262" s="1"/>
      <c r="WTU262" s="1"/>
      <c r="WTY262" s="1"/>
      <c r="WUC262" s="1"/>
      <c r="WUG262" s="1"/>
      <c r="WUK262" s="1"/>
      <c r="WUO262" s="1"/>
      <c r="WUS262" s="1"/>
      <c r="WUW262" s="1"/>
      <c r="WVA262" s="1"/>
      <c r="WVE262" s="1"/>
      <c r="WVI262" s="1"/>
      <c r="WVM262" s="1"/>
      <c r="WVQ262" s="1"/>
      <c r="WVU262" s="1"/>
      <c r="WVY262" s="1"/>
      <c r="WWC262" s="1"/>
      <c r="WWG262" s="1"/>
      <c r="WWK262" s="1"/>
      <c r="WWO262" s="1"/>
      <c r="WWS262" s="1"/>
      <c r="WWW262" s="1"/>
      <c r="WXA262" s="1"/>
      <c r="WXE262" s="1"/>
      <c r="WXI262" s="1"/>
      <c r="WXM262" s="1"/>
      <c r="WXQ262" s="1"/>
      <c r="WXU262" s="1"/>
      <c r="WXY262" s="1"/>
      <c r="WYC262" s="1"/>
      <c r="WYG262" s="1"/>
      <c r="WYK262" s="1"/>
      <c r="WYO262" s="1"/>
      <c r="WYS262" s="1"/>
      <c r="WYW262" s="1"/>
      <c r="WZA262" s="1"/>
      <c r="WZE262" s="1"/>
      <c r="WZI262" s="1"/>
      <c r="WZM262" s="1"/>
      <c r="WZQ262" s="1"/>
      <c r="WZU262" s="1"/>
      <c r="WZY262" s="1"/>
      <c r="XAC262" s="1"/>
      <c r="XAG262" s="1"/>
      <c r="XAK262" s="1"/>
      <c r="XAO262" s="1"/>
      <c r="XAS262" s="1"/>
      <c r="XAW262" s="1"/>
      <c r="XBA262" s="1"/>
      <c r="XBE262" s="1"/>
      <c r="XBI262" s="1"/>
      <c r="XBM262" s="1"/>
      <c r="XBQ262" s="1"/>
      <c r="XBU262" s="1"/>
      <c r="XBY262" s="1"/>
      <c r="XCC262" s="1"/>
      <c r="XCG262" s="1"/>
      <c r="XCK262" s="1"/>
      <c r="XCO262" s="1"/>
      <c r="XCS262" s="1"/>
      <c r="XCW262" s="1"/>
      <c r="XDA262" s="1"/>
      <c r="XDE262" s="1"/>
      <c r="XDI262" s="1"/>
      <c r="XDM262" s="1"/>
      <c r="XDQ262" s="1"/>
      <c r="XDU262" s="1"/>
      <c r="XDY262" s="1"/>
      <c r="XEC262" s="1"/>
      <c r="XEG262" s="1"/>
      <c r="XEK262" s="1"/>
      <c r="XEO262" s="1"/>
      <c r="XES262" s="1"/>
      <c r="XEW262" s="1"/>
      <c r="XFA262" s="1"/>
    </row>
    <row r="263" spans="1:1021 1025:2045 2049:3069 3073:4093 4097:5117 5121:6141 6145:7165 7169:8189 8193:9213 9217:10237 10241:11261 11265:12285 12289:13309 13313:14333 14337:15357 15361:16381" x14ac:dyDescent="0.25">
      <c r="A263" t="str">
        <f t="shared" si="6"/>
        <v>20112. Minería</v>
      </c>
      <c r="B263" s="8">
        <v>2011</v>
      </c>
      <c r="C263" t="s">
        <v>15</v>
      </c>
      <c r="D263" t="s">
        <v>4</v>
      </c>
      <c r="E263" s="1">
        <f>5274+206454</f>
        <v>211728</v>
      </c>
      <c r="I263" s="1"/>
      <c r="M263" s="1"/>
      <c r="Q263" s="1"/>
      <c r="U263" s="1"/>
      <c r="Y263" s="1"/>
      <c r="AC263" s="1"/>
      <c r="AG263" s="1"/>
      <c r="AK263" s="1"/>
      <c r="AO263" s="1"/>
      <c r="AS263" s="1"/>
      <c r="AW263" s="1"/>
      <c r="BA263" s="1"/>
      <c r="BE263" s="1"/>
      <c r="BI263" s="1"/>
      <c r="BM263" s="1"/>
      <c r="BQ263" s="1"/>
      <c r="BU263" s="1"/>
      <c r="BY263" s="1"/>
      <c r="CC263" s="1"/>
      <c r="CG263" s="1"/>
      <c r="CK263" s="1"/>
      <c r="CO263" s="1"/>
      <c r="CS263" s="1"/>
      <c r="CW263" s="1"/>
      <c r="DA263" s="1"/>
      <c r="DE263" s="1"/>
      <c r="DI263" s="1"/>
      <c r="DM263" s="1"/>
      <c r="DQ263" s="1"/>
      <c r="DU263" s="1"/>
      <c r="DY263" s="1"/>
      <c r="EC263" s="1"/>
      <c r="EG263" s="1"/>
      <c r="EK263" s="1"/>
      <c r="EO263" s="1"/>
      <c r="ES263" s="1"/>
      <c r="EW263" s="1"/>
      <c r="FA263" s="1"/>
      <c r="FE263" s="1"/>
      <c r="FI263" s="1"/>
      <c r="FM263" s="1"/>
      <c r="FQ263" s="1"/>
      <c r="FU263" s="1"/>
      <c r="FY263" s="1"/>
      <c r="GC263" s="1"/>
      <c r="GG263" s="1"/>
      <c r="GK263" s="1"/>
      <c r="GO263" s="1"/>
      <c r="GS263" s="1"/>
      <c r="GW263" s="1"/>
      <c r="HA263" s="1"/>
      <c r="HE263" s="1"/>
      <c r="HI263" s="1"/>
      <c r="HM263" s="1"/>
      <c r="HQ263" s="1"/>
      <c r="HU263" s="1"/>
      <c r="HY263" s="1"/>
      <c r="IC263" s="1"/>
      <c r="IG263" s="1"/>
      <c r="IK263" s="1"/>
      <c r="IO263" s="1"/>
      <c r="IS263" s="1"/>
      <c r="IW263" s="1"/>
      <c r="JA263" s="1"/>
      <c r="JE263" s="1"/>
      <c r="JI263" s="1"/>
      <c r="JM263" s="1"/>
      <c r="JQ263" s="1"/>
      <c r="JU263" s="1"/>
      <c r="JY263" s="1"/>
      <c r="KC263" s="1"/>
      <c r="KG263" s="1"/>
      <c r="KK263" s="1"/>
      <c r="KO263" s="1"/>
      <c r="KS263" s="1"/>
      <c r="KW263" s="1"/>
      <c r="LA263" s="1"/>
      <c r="LE263" s="1"/>
      <c r="LI263" s="1"/>
      <c r="LM263" s="1"/>
      <c r="LQ263" s="1"/>
      <c r="LU263" s="1"/>
      <c r="LY263" s="1"/>
      <c r="MC263" s="1"/>
      <c r="MG263" s="1"/>
      <c r="MK263" s="1"/>
      <c r="MO263" s="1"/>
      <c r="MS263" s="1"/>
      <c r="MW263" s="1"/>
      <c r="NA263" s="1"/>
      <c r="NE263" s="1"/>
      <c r="NI263" s="1"/>
      <c r="NM263" s="1"/>
      <c r="NQ263" s="1"/>
      <c r="NU263" s="1"/>
      <c r="NY263" s="1"/>
      <c r="OC263" s="1"/>
      <c r="OG263" s="1"/>
      <c r="OK263" s="1"/>
      <c r="OO263" s="1"/>
      <c r="OS263" s="1"/>
      <c r="OW263" s="1"/>
      <c r="PA263" s="1"/>
      <c r="PE263" s="1"/>
      <c r="PI263" s="1"/>
      <c r="PM263" s="1"/>
      <c r="PQ263" s="1"/>
      <c r="PU263" s="1"/>
      <c r="PY263" s="1"/>
      <c r="QC263" s="1"/>
      <c r="QG263" s="1"/>
      <c r="QK263" s="1"/>
      <c r="QO263" s="1"/>
      <c r="QS263" s="1"/>
      <c r="QW263" s="1"/>
      <c r="RA263" s="1"/>
      <c r="RE263" s="1"/>
      <c r="RI263" s="1"/>
      <c r="RM263" s="1"/>
      <c r="RQ263" s="1"/>
      <c r="RU263" s="1"/>
      <c r="RY263" s="1"/>
      <c r="SC263" s="1"/>
      <c r="SG263" s="1"/>
      <c r="SK263" s="1"/>
      <c r="SO263" s="1"/>
      <c r="SS263" s="1"/>
      <c r="SW263" s="1"/>
      <c r="TA263" s="1"/>
      <c r="TE263" s="1"/>
      <c r="TI263" s="1"/>
      <c r="TM263" s="1"/>
      <c r="TQ263" s="1"/>
      <c r="TU263" s="1"/>
      <c r="TY263" s="1"/>
      <c r="UC263" s="1"/>
      <c r="UG263" s="1"/>
      <c r="UK263" s="1"/>
      <c r="UO263" s="1"/>
      <c r="US263" s="1"/>
      <c r="UW263" s="1"/>
      <c r="VA263" s="1"/>
      <c r="VE263" s="1"/>
      <c r="VI263" s="1"/>
      <c r="VM263" s="1"/>
      <c r="VQ263" s="1"/>
      <c r="VU263" s="1"/>
      <c r="VY263" s="1"/>
      <c r="WC263" s="1"/>
      <c r="WG263" s="1"/>
      <c r="WK263" s="1"/>
      <c r="WO263" s="1"/>
      <c r="WS263" s="1"/>
      <c r="WW263" s="1"/>
      <c r="XA263" s="1"/>
      <c r="XE263" s="1"/>
      <c r="XI263" s="1"/>
      <c r="XM263" s="1"/>
      <c r="XQ263" s="1"/>
      <c r="XU263" s="1"/>
      <c r="XY263" s="1"/>
      <c r="YC263" s="1"/>
      <c r="YG263" s="1"/>
      <c r="YK263" s="1"/>
      <c r="YO263" s="1"/>
      <c r="YS263" s="1"/>
      <c r="YW263" s="1"/>
      <c r="ZA263" s="1"/>
      <c r="ZE263" s="1"/>
      <c r="ZI263" s="1"/>
      <c r="ZM263" s="1"/>
      <c r="ZQ263" s="1"/>
      <c r="ZU263" s="1"/>
      <c r="ZY263" s="1"/>
      <c r="AAC263" s="1"/>
      <c r="AAG263" s="1"/>
      <c r="AAK263" s="1"/>
      <c r="AAO263" s="1"/>
      <c r="AAS263" s="1"/>
      <c r="AAW263" s="1"/>
      <c r="ABA263" s="1"/>
      <c r="ABE263" s="1"/>
      <c r="ABI263" s="1"/>
      <c r="ABM263" s="1"/>
      <c r="ABQ263" s="1"/>
      <c r="ABU263" s="1"/>
      <c r="ABY263" s="1"/>
      <c r="ACC263" s="1"/>
      <c r="ACG263" s="1"/>
      <c r="ACK263" s="1"/>
      <c r="ACO263" s="1"/>
      <c r="ACS263" s="1"/>
      <c r="ACW263" s="1"/>
      <c r="ADA263" s="1"/>
      <c r="ADE263" s="1"/>
      <c r="ADI263" s="1"/>
      <c r="ADM263" s="1"/>
      <c r="ADQ263" s="1"/>
      <c r="ADU263" s="1"/>
      <c r="ADY263" s="1"/>
      <c r="AEC263" s="1"/>
      <c r="AEG263" s="1"/>
      <c r="AEK263" s="1"/>
      <c r="AEO263" s="1"/>
      <c r="AES263" s="1"/>
      <c r="AEW263" s="1"/>
      <c r="AFA263" s="1"/>
      <c r="AFE263" s="1"/>
      <c r="AFI263" s="1"/>
      <c r="AFM263" s="1"/>
      <c r="AFQ263" s="1"/>
      <c r="AFU263" s="1"/>
      <c r="AFY263" s="1"/>
      <c r="AGC263" s="1"/>
      <c r="AGG263" s="1"/>
      <c r="AGK263" s="1"/>
      <c r="AGO263" s="1"/>
      <c r="AGS263" s="1"/>
      <c r="AGW263" s="1"/>
      <c r="AHA263" s="1"/>
      <c r="AHE263" s="1"/>
      <c r="AHI263" s="1"/>
      <c r="AHM263" s="1"/>
      <c r="AHQ263" s="1"/>
      <c r="AHU263" s="1"/>
      <c r="AHY263" s="1"/>
      <c r="AIC263" s="1"/>
      <c r="AIG263" s="1"/>
      <c r="AIK263" s="1"/>
      <c r="AIO263" s="1"/>
      <c r="AIS263" s="1"/>
      <c r="AIW263" s="1"/>
      <c r="AJA263" s="1"/>
      <c r="AJE263" s="1"/>
      <c r="AJI263" s="1"/>
      <c r="AJM263" s="1"/>
      <c r="AJQ263" s="1"/>
      <c r="AJU263" s="1"/>
      <c r="AJY263" s="1"/>
      <c r="AKC263" s="1"/>
      <c r="AKG263" s="1"/>
      <c r="AKK263" s="1"/>
      <c r="AKO263" s="1"/>
      <c r="AKS263" s="1"/>
      <c r="AKW263" s="1"/>
      <c r="ALA263" s="1"/>
      <c r="ALE263" s="1"/>
      <c r="ALI263" s="1"/>
      <c r="ALM263" s="1"/>
      <c r="ALQ263" s="1"/>
      <c r="ALU263" s="1"/>
      <c r="ALY263" s="1"/>
      <c r="AMC263" s="1"/>
      <c r="AMG263" s="1"/>
      <c r="AMK263" s="1"/>
      <c r="AMO263" s="1"/>
      <c r="AMS263" s="1"/>
      <c r="AMW263" s="1"/>
      <c r="ANA263" s="1"/>
      <c r="ANE263" s="1"/>
      <c r="ANI263" s="1"/>
      <c r="ANM263" s="1"/>
      <c r="ANQ263" s="1"/>
      <c r="ANU263" s="1"/>
      <c r="ANY263" s="1"/>
      <c r="AOC263" s="1"/>
      <c r="AOG263" s="1"/>
      <c r="AOK263" s="1"/>
      <c r="AOO263" s="1"/>
      <c r="AOS263" s="1"/>
      <c r="AOW263" s="1"/>
      <c r="APA263" s="1"/>
      <c r="APE263" s="1"/>
      <c r="API263" s="1"/>
      <c r="APM263" s="1"/>
      <c r="APQ263" s="1"/>
      <c r="APU263" s="1"/>
      <c r="APY263" s="1"/>
      <c r="AQC263" s="1"/>
      <c r="AQG263" s="1"/>
      <c r="AQK263" s="1"/>
      <c r="AQO263" s="1"/>
      <c r="AQS263" s="1"/>
      <c r="AQW263" s="1"/>
      <c r="ARA263" s="1"/>
      <c r="ARE263" s="1"/>
      <c r="ARI263" s="1"/>
      <c r="ARM263" s="1"/>
      <c r="ARQ263" s="1"/>
      <c r="ARU263" s="1"/>
      <c r="ARY263" s="1"/>
      <c r="ASC263" s="1"/>
      <c r="ASG263" s="1"/>
      <c r="ASK263" s="1"/>
      <c r="ASO263" s="1"/>
      <c r="ASS263" s="1"/>
      <c r="ASW263" s="1"/>
      <c r="ATA263" s="1"/>
      <c r="ATE263" s="1"/>
      <c r="ATI263" s="1"/>
      <c r="ATM263" s="1"/>
      <c r="ATQ263" s="1"/>
      <c r="ATU263" s="1"/>
      <c r="ATY263" s="1"/>
      <c r="AUC263" s="1"/>
      <c r="AUG263" s="1"/>
      <c r="AUK263" s="1"/>
      <c r="AUO263" s="1"/>
      <c r="AUS263" s="1"/>
      <c r="AUW263" s="1"/>
      <c r="AVA263" s="1"/>
      <c r="AVE263" s="1"/>
      <c r="AVI263" s="1"/>
      <c r="AVM263" s="1"/>
      <c r="AVQ263" s="1"/>
      <c r="AVU263" s="1"/>
      <c r="AVY263" s="1"/>
      <c r="AWC263" s="1"/>
      <c r="AWG263" s="1"/>
      <c r="AWK263" s="1"/>
      <c r="AWO263" s="1"/>
      <c r="AWS263" s="1"/>
      <c r="AWW263" s="1"/>
      <c r="AXA263" s="1"/>
      <c r="AXE263" s="1"/>
      <c r="AXI263" s="1"/>
      <c r="AXM263" s="1"/>
      <c r="AXQ263" s="1"/>
      <c r="AXU263" s="1"/>
      <c r="AXY263" s="1"/>
      <c r="AYC263" s="1"/>
      <c r="AYG263" s="1"/>
      <c r="AYK263" s="1"/>
      <c r="AYO263" s="1"/>
      <c r="AYS263" s="1"/>
      <c r="AYW263" s="1"/>
      <c r="AZA263" s="1"/>
      <c r="AZE263" s="1"/>
      <c r="AZI263" s="1"/>
      <c r="AZM263" s="1"/>
      <c r="AZQ263" s="1"/>
      <c r="AZU263" s="1"/>
      <c r="AZY263" s="1"/>
      <c r="BAC263" s="1"/>
      <c r="BAG263" s="1"/>
      <c r="BAK263" s="1"/>
      <c r="BAO263" s="1"/>
      <c r="BAS263" s="1"/>
      <c r="BAW263" s="1"/>
      <c r="BBA263" s="1"/>
      <c r="BBE263" s="1"/>
      <c r="BBI263" s="1"/>
      <c r="BBM263" s="1"/>
      <c r="BBQ263" s="1"/>
      <c r="BBU263" s="1"/>
      <c r="BBY263" s="1"/>
      <c r="BCC263" s="1"/>
      <c r="BCG263" s="1"/>
      <c r="BCK263" s="1"/>
      <c r="BCO263" s="1"/>
      <c r="BCS263" s="1"/>
      <c r="BCW263" s="1"/>
      <c r="BDA263" s="1"/>
      <c r="BDE263" s="1"/>
      <c r="BDI263" s="1"/>
      <c r="BDM263" s="1"/>
      <c r="BDQ263" s="1"/>
      <c r="BDU263" s="1"/>
      <c r="BDY263" s="1"/>
      <c r="BEC263" s="1"/>
      <c r="BEG263" s="1"/>
      <c r="BEK263" s="1"/>
      <c r="BEO263" s="1"/>
      <c r="BES263" s="1"/>
      <c r="BEW263" s="1"/>
      <c r="BFA263" s="1"/>
      <c r="BFE263" s="1"/>
      <c r="BFI263" s="1"/>
      <c r="BFM263" s="1"/>
      <c r="BFQ263" s="1"/>
      <c r="BFU263" s="1"/>
      <c r="BFY263" s="1"/>
      <c r="BGC263" s="1"/>
      <c r="BGG263" s="1"/>
      <c r="BGK263" s="1"/>
      <c r="BGO263" s="1"/>
      <c r="BGS263" s="1"/>
      <c r="BGW263" s="1"/>
      <c r="BHA263" s="1"/>
      <c r="BHE263" s="1"/>
      <c r="BHI263" s="1"/>
      <c r="BHM263" s="1"/>
      <c r="BHQ263" s="1"/>
      <c r="BHU263" s="1"/>
      <c r="BHY263" s="1"/>
      <c r="BIC263" s="1"/>
      <c r="BIG263" s="1"/>
      <c r="BIK263" s="1"/>
      <c r="BIO263" s="1"/>
      <c r="BIS263" s="1"/>
      <c r="BIW263" s="1"/>
      <c r="BJA263" s="1"/>
      <c r="BJE263" s="1"/>
      <c r="BJI263" s="1"/>
      <c r="BJM263" s="1"/>
      <c r="BJQ263" s="1"/>
      <c r="BJU263" s="1"/>
      <c r="BJY263" s="1"/>
      <c r="BKC263" s="1"/>
      <c r="BKG263" s="1"/>
      <c r="BKK263" s="1"/>
      <c r="BKO263" s="1"/>
      <c r="BKS263" s="1"/>
      <c r="BKW263" s="1"/>
      <c r="BLA263" s="1"/>
      <c r="BLE263" s="1"/>
      <c r="BLI263" s="1"/>
      <c r="BLM263" s="1"/>
      <c r="BLQ263" s="1"/>
      <c r="BLU263" s="1"/>
      <c r="BLY263" s="1"/>
      <c r="BMC263" s="1"/>
      <c r="BMG263" s="1"/>
      <c r="BMK263" s="1"/>
      <c r="BMO263" s="1"/>
      <c r="BMS263" s="1"/>
      <c r="BMW263" s="1"/>
      <c r="BNA263" s="1"/>
      <c r="BNE263" s="1"/>
      <c r="BNI263" s="1"/>
      <c r="BNM263" s="1"/>
      <c r="BNQ263" s="1"/>
      <c r="BNU263" s="1"/>
      <c r="BNY263" s="1"/>
      <c r="BOC263" s="1"/>
      <c r="BOG263" s="1"/>
      <c r="BOK263" s="1"/>
      <c r="BOO263" s="1"/>
      <c r="BOS263" s="1"/>
      <c r="BOW263" s="1"/>
      <c r="BPA263" s="1"/>
      <c r="BPE263" s="1"/>
      <c r="BPI263" s="1"/>
      <c r="BPM263" s="1"/>
      <c r="BPQ263" s="1"/>
      <c r="BPU263" s="1"/>
      <c r="BPY263" s="1"/>
      <c r="BQC263" s="1"/>
      <c r="BQG263" s="1"/>
      <c r="BQK263" s="1"/>
      <c r="BQO263" s="1"/>
      <c r="BQS263" s="1"/>
      <c r="BQW263" s="1"/>
      <c r="BRA263" s="1"/>
      <c r="BRE263" s="1"/>
      <c r="BRI263" s="1"/>
      <c r="BRM263" s="1"/>
      <c r="BRQ263" s="1"/>
      <c r="BRU263" s="1"/>
      <c r="BRY263" s="1"/>
      <c r="BSC263" s="1"/>
      <c r="BSG263" s="1"/>
      <c r="BSK263" s="1"/>
      <c r="BSO263" s="1"/>
      <c r="BSS263" s="1"/>
      <c r="BSW263" s="1"/>
      <c r="BTA263" s="1"/>
      <c r="BTE263" s="1"/>
      <c r="BTI263" s="1"/>
      <c r="BTM263" s="1"/>
      <c r="BTQ263" s="1"/>
      <c r="BTU263" s="1"/>
      <c r="BTY263" s="1"/>
      <c r="BUC263" s="1"/>
      <c r="BUG263" s="1"/>
      <c r="BUK263" s="1"/>
      <c r="BUO263" s="1"/>
      <c r="BUS263" s="1"/>
      <c r="BUW263" s="1"/>
      <c r="BVA263" s="1"/>
      <c r="BVE263" s="1"/>
      <c r="BVI263" s="1"/>
      <c r="BVM263" s="1"/>
      <c r="BVQ263" s="1"/>
      <c r="BVU263" s="1"/>
      <c r="BVY263" s="1"/>
      <c r="BWC263" s="1"/>
      <c r="BWG263" s="1"/>
      <c r="BWK263" s="1"/>
      <c r="BWO263" s="1"/>
      <c r="BWS263" s="1"/>
      <c r="BWW263" s="1"/>
      <c r="BXA263" s="1"/>
      <c r="BXE263" s="1"/>
      <c r="BXI263" s="1"/>
      <c r="BXM263" s="1"/>
      <c r="BXQ263" s="1"/>
      <c r="BXU263" s="1"/>
      <c r="BXY263" s="1"/>
      <c r="BYC263" s="1"/>
      <c r="BYG263" s="1"/>
      <c r="BYK263" s="1"/>
      <c r="BYO263" s="1"/>
      <c r="BYS263" s="1"/>
      <c r="BYW263" s="1"/>
      <c r="BZA263" s="1"/>
      <c r="BZE263" s="1"/>
      <c r="BZI263" s="1"/>
      <c r="BZM263" s="1"/>
      <c r="BZQ263" s="1"/>
      <c r="BZU263" s="1"/>
      <c r="BZY263" s="1"/>
      <c r="CAC263" s="1"/>
      <c r="CAG263" s="1"/>
      <c r="CAK263" s="1"/>
      <c r="CAO263" s="1"/>
      <c r="CAS263" s="1"/>
      <c r="CAW263" s="1"/>
      <c r="CBA263" s="1"/>
      <c r="CBE263" s="1"/>
      <c r="CBI263" s="1"/>
      <c r="CBM263" s="1"/>
      <c r="CBQ263" s="1"/>
      <c r="CBU263" s="1"/>
      <c r="CBY263" s="1"/>
      <c r="CCC263" s="1"/>
      <c r="CCG263" s="1"/>
      <c r="CCK263" s="1"/>
      <c r="CCO263" s="1"/>
      <c r="CCS263" s="1"/>
      <c r="CCW263" s="1"/>
      <c r="CDA263" s="1"/>
      <c r="CDE263" s="1"/>
      <c r="CDI263" s="1"/>
      <c r="CDM263" s="1"/>
      <c r="CDQ263" s="1"/>
      <c r="CDU263" s="1"/>
      <c r="CDY263" s="1"/>
      <c r="CEC263" s="1"/>
      <c r="CEG263" s="1"/>
      <c r="CEK263" s="1"/>
      <c r="CEO263" s="1"/>
      <c r="CES263" s="1"/>
      <c r="CEW263" s="1"/>
      <c r="CFA263" s="1"/>
      <c r="CFE263" s="1"/>
      <c r="CFI263" s="1"/>
      <c r="CFM263" s="1"/>
      <c r="CFQ263" s="1"/>
      <c r="CFU263" s="1"/>
      <c r="CFY263" s="1"/>
      <c r="CGC263" s="1"/>
      <c r="CGG263" s="1"/>
      <c r="CGK263" s="1"/>
      <c r="CGO263" s="1"/>
      <c r="CGS263" s="1"/>
      <c r="CGW263" s="1"/>
      <c r="CHA263" s="1"/>
      <c r="CHE263" s="1"/>
      <c r="CHI263" s="1"/>
      <c r="CHM263" s="1"/>
      <c r="CHQ263" s="1"/>
      <c r="CHU263" s="1"/>
      <c r="CHY263" s="1"/>
      <c r="CIC263" s="1"/>
      <c r="CIG263" s="1"/>
      <c r="CIK263" s="1"/>
      <c r="CIO263" s="1"/>
      <c r="CIS263" s="1"/>
      <c r="CIW263" s="1"/>
      <c r="CJA263" s="1"/>
      <c r="CJE263" s="1"/>
      <c r="CJI263" s="1"/>
      <c r="CJM263" s="1"/>
      <c r="CJQ263" s="1"/>
      <c r="CJU263" s="1"/>
      <c r="CJY263" s="1"/>
      <c r="CKC263" s="1"/>
      <c r="CKG263" s="1"/>
      <c r="CKK263" s="1"/>
      <c r="CKO263" s="1"/>
      <c r="CKS263" s="1"/>
      <c r="CKW263" s="1"/>
      <c r="CLA263" s="1"/>
      <c r="CLE263" s="1"/>
      <c r="CLI263" s="1"/>
      <c r="CLM263" s="1"/>
      <c r="CLQ263" s="1"/>
      <c r="CLU263" s="1"/>
      <c r="CLY263" s="1"/>
      <c r="CMC263" s="1"/>
      <c r="CMG263" s="1"/>
      <c r="CMK263" s="1"/>
      <c r="CMO263" s="1"/>
      <c r="CMS263" s="1"/>
      <c r="CMW263" s="1"/>
      <c r="CNA263" s="1"/>
      <c r="CNE263" s="1"/>
      <c r="CNI263" s="1"/>
      <c r="CNM263" s="1"/>
      <c r="CNQ263" s="1"/>
      <c r="CNU263" s="1"/>
      <c r="CNY263" s="1"/>
      <c r="COC263" s="1"/>
      <c r="COG263" s="1"/>
      <c r="COK263" s="1"/>
      <c r="COO263" s="1"/>
      <c r="COS263" s="1"/>
      <c r="COW263" s="1"/>
      <c r="CPA263" s="1"/>
      <c r="CPE263" s="1"/>
      <c r="CPI263" s="1"/>
      <c r="CPM263" s="1"/>
      <c r="CPQ263" s="1"/>
      <c r="CPU263" s="1"/>
      <c r="CPY263" s="1"/>
      <c r="CQC263" s="1"/>
      <c r="CQG263" s="1"/>
      <c r="CQK263" s="1"/>
      <c r="CQO263" s="1"/>
      <c r="CQS263" s="1"/>
      <c r="CQW263" s="1"/>
      <c r="CRA263" s="1"/>
      <c r="CRE263" s="1"/>
      <c r="CRI263" s="1"/>
      <c r="CRM263" s="1"/>
      <c r="CRQ263" s="1"/>
      <c r="CRU263" s="1"/>
      <c r="CRY263" s="1"/>
      <c r="CSC263" s="1"/>
      <c r="CSG263" s="1"/>
      <c r="CSK263" s="1"/>
      <c r="CSO263" s="1"/>
      <c r="CSS263" s="1"/>
      <c r="CSW263" s="1"/>
      <c r="CTA263" s="1"/>
      <c r="CTE263" s="1"/>
      <c r="CTI263" s="1"/>
      <c r="CTM263" s="1"/>
      <c r="CTQ263" s="1"/>
      <c r="CTU263" s="1"/>
      <c r="CTY263" s="1"/>
      <c r="CUC263" s="1"/>
      <c r="CUG263" s="1"/>
      <c r="CUK263" s="1"/>
      <c r="CUO263" s="1"/>
      <c r="CUS263" s="1"/>
      <c r="CUW263" s="1"/>
      <c r="CVA263" s="1"/>
      <c r="CVE263" s="1"/>
      <c r="CVI263" s="1"/>
      <c r="CVM263" s="1"/>
      <c r="CVQ263" s="1"/>
      <c r="CVU263" s="1"/>
      <c r="CVY263" s="1"/>
      <c r="CWC263" s="1"/>
      <c r="CWG263" s="1"/>
      <c r="CWK263" s="1"/>
      <c r="CWO263" s="1"/>
      <c r="CWS263" s="1"/>
      <c r="CWW263" s="1"/>
      <c r="CXA263" s="1"/>
      <c r="CXE263" s="1"/>
      <c r="CXI263" s="1"/>
      <c r="CXM263" s="1"/>
      <c r="CXQ263" s="1"/>
      <c r="CXU263" s="1"/>
      <c r="CXY263" s="1"/>
      <c r="CYC263" s="1"/>
      <c r="CYG263" s="1"/>
      <c r="CYK263" s="1"/>
      <c r="CYO263" s="1"/>
      <c r="CYS263" s="1"/>
      <c r="CYW263" s="1"/>
      <c r="CZA263" s="1"/>
      <c r="CZE263" s="1"/>
      <c r="CZI263" s="1"/>
      <c r="CZM263" s="1"/>
      <c r="CZQ263" s="1"/>
      <c r="CZU263" s="1"/>
      <c r="CZY263" s="1"/>
      <c r="DAC263" s="1"/>
      <c r="DAG263" s="1"/>
      <c r="DAK263" s="1"/>
      <c r="DAO263" s="1"/>
      <c r="DAS263" s="1"/>
      <c r="DAW263" s="1"/>
      <c r="DBA263" s="1"/>
      <c r="DBE263" s="1"/>
      <c r="DBI263" s="1"/>
      <c r="DBM263" s="1"/>
      <c r="DBQ263" s="1"/>
      <c r="DBU263" s="1"/>
      <c r="DBY263" s="1"/>
      <c r="DCC263" s="1"/>
      <c r="DCG263" s="1"/>
      <c r="DCK263" s="1"/>
      <c r="DCO263" s="1"/>
      <c r="DCS263" s="1"/>
      <c r="DCW263" s="1"/>
      <c r="DDA263" s="1"/>
      <c r="DDE263" s="1"/>
      <c r="DDI263" s="1"/>
      <c r="DDM263" s="1"/>
      <c r="DDQ263" s="1"/>
      <c r="DDU263" s="1"/>
      <c r="DDY263" s="1"/>
      <c r="DEC263" s="1"/>
      <c r="DEG263" s="1"/>
      <c r="DEK263" s="1"/>
      <c r="DEO263" s="1"/>
      <c r="DES263" s="1"/>
      <c r="DEW263" s="1"/>
      <c r="DFA263" s="1"/>
      <c r="DFE263" s="1"/>
      <c r="DFI263" s="1"/>
      <c r="DFM263" s="1"/>
      <c r="DFQ263" s="1"/>
      <c r="DFU263" s="1"/>
      <c r="DFY263" s="1"/>
      <c r="DGC263" s="1"/>
      <c r="DGG263" s="1"/>
      <c r="DGK263" s="1"/>
      <c r="DGO263" s="1"/>
      <c r="DGS263" s="1"/>
      <c r="DGW263" s="1"/>
      <c r="DHA263" s="1"/>
      <c r="DHE263" s="1"/>
      <c r="DHI263" s="1"/>
      <c r="DHM263" s="1"/>
      <c r="DHQ263" s="1"/>
      <c r="DHU263" s="1"/>
      <c r="DHY263" s="1"/>
      <c r="DIC263" s="1"/>
      <c r="DIG263" s="1"/>
      <c r="DIK263" s="1"/>
      <c r="DIO263" s="1"/>
      <c r="DIS263" s="1"/>
      <c r="DIW263" s="1"/>
      <c r="DJA263" s="1"/>
      <c r="DJE263" s="1"/>
      <c r="DJI263" s="1"/>
      <c r="DJM263" s="1"/>
      <c r="DJQ263" s="1"/>
      <c r="DJU263" s="1"/>
      <c r="DJY263" s="1"/>
      <c r="DKC263" s="1"/>
      <c r="DKG263" s="1"/>
      <c r="DKK263" s="1"/>
      <c r="DKO263" s="1"/>
      <c r="DKS263" s="1"/>
      <c r="DKW263" s="1"/>
      <c r="DLA263" s="1"/>
      <c r="DLE263" s="1"/>
      <c r="DLI263" s="1"/>
      <c r="DLM263" s="1"/>
      <c r="DLQ263" s="1"/>
      <c r="DLU263" s="1"/>
      <c r="DLY263" s="1"/>
      <c r="DMC263" s="1"/>
      <c r="DMG263" s="1"/>
      <c r="DMK263" s="1"/>
      <c r="DMO263" s="1"/>
      <c r="DMS263" s="1"/>
      <c r="DMW263" s="1"/>
      <c r="DNA263" s="1"/>
      <c r="DNE263" s="1"/>
      <c r="DNI263" s="1"/>
      <c r="DNM263" s="1"/>
      <c r="DNQ263" s="1"/>
      <c r="DNU263" s="1"/>
      <c r="DNY263" s="1"/>
      <c r="DOC263" s="1"/>
      <c r="DOG263" s="1"/>
      <c r="DOK263" s="1"/>
      <c r="DOO263" s="1"/>
      <c r="DOS263" s="1"/>
      <c r="DOW263" s="1"/>
      <c r="DPA263" s="1"/>
      <c r="DPE263" s="1"/>
      <c r="DPI263" s="1"/>
      <c r="DPM263" s="1"/>
      <c r="DPQ263" s="1"/>
      <c r="DPU263" s="1"/>
      <c r="DPY263" s="1"/>
      <c r="DQC263" s="1"/>
      <c r="DQG263" s="1"/>
      <c r="DQK263" s="1"/>
      <c r="DQO263" s="1"/>
      <c r="DQS263" s="1"/>
      <c r="DQW263" s="1"/>
      <c r="DRA263" s="1"/>
      <c r="DRE263" s="1"/>
      <c r="DRI263" s="1"/>
      <c r="DRM263" s="1"/>
      <c r="DRQ263" s="1"/>
      <c r="DRU263" s="1"/>
      <c r="DRY263" s="1"/>
      <c r="DSC263" s="1"/>
      <c r="DSG263" s="1"/>
      <c r="DSK263" s="1"/>
      <c r="DSO263" s="1"/>
      <c r="DSS263" s="1"/>
      <c r="DSW263" s="1"/>
      <c r="DTA263" s="1"/>
      <c r="DTE263" s="1"/>
      <c r="DTI263" s="1"/>
      <c r="DTM263" s="1"/>
      <c r="DTQ263" s="1"/>
      <c r="DTU263" s="1"/>
      <c r="DTY263" s="1"/>
      <c r="DUC263" s="1"/>
      <c r="DUG263" s="1"/>
      <c r="DUK263" s="1"/>
      <c r="DUO263" s="1"/>
      <c r="DUS263" s="1"/>
      <c r="DUW263" s="1"/>
      <c r="DVA263" s="1"/>
      <c r="DVE263" s="1"/>
      <c r="DVI263" s="1"/>
      <c r="DVM263" s="1"/>
      <c r="DVQ263" s="1"/>
      <c r="DVU263" s="1"/>
      <c r="DVY263" s="1"/>
      <c r="DWC263" s="1"/>
      <c r="DWG263" s="1"/>
      <c r="DWK263" s="1"/>
      <c r="DWO263" s="1"/>
      <c r="DWS263" s="1"/>
      <c r="DWW263" s="1"/>
      <c r="DXA263" s="1"/>
      <c r="DXE263" s="1"/>
      <c r="DXI263" s="1"/>
      <c r="DXM263" s="1"/>
      <c r="DXQ263" s="1"/>
      <c r="DXU263" s="1"/>
      <c r="DXY263" s="1"/>
      <c r="DYC263" s="1"/>
      <c r="DYG263" s="1"/>
      <c r="DYK263" s="1"/>
      <c r="DYO263" s="1"/>
      <c r="DYS263" s="1"/>
      <c r="DYW263" s="1"/>
      <c r="DZA263" s="1"/>
      <c r="DZE263" s="1"/>
      <c r="DZI263" s="1"/>
      <c r="DZM263" s="1"/>
      <c r="DZQ263" s="1"/>
      <c r="DZU263" s="1"/>
      <c r="DZY263" s="1"/>
      <c r="EAC263" s="1"/>
      <c r="EAG263" s="1"/>
      <c r="EAK263" s="1"/>
      <c r="EAO263" s="1"/>
      <c r="EAS263" s="1"/>
      <c r="EAW263" s="1"/>
      <c r="EBA263" s="1"/>
      <c r="EBE263" s="1"/>
      <c r="EBI263" s="1"/>
      <c r="EBM263" s="1"/>
      <c r="EBQ263" s="1"/>
      <c r="EBU263" s="1"/>
      <c r="EBY263" s="1"/>
      <c r="ECC263" s="1"/>
      <c r="ECG263" s="1"/>
      <c r="ECK263" s="1"/>
      <c r="ECO263" s="1"/>
      <c r="ECS263" s="1"/>
      <c r="ECW263" s="1"/>
      <c r="EDA263" s="1"/>
      <c r="EDE263" s="1"/>
      <c r="EDI263" s="1"/>
      <c r="EDM263" s="1"/>
      <c r="EDQ263" s="1"/>
      <c r="EDU263" s="1"/>
      <c r="EDY263" s="1"/>
      <c r="EEC263" s="1"/>
      <c r="EEG263" s="1"/>
      <c r="EEK263" s="1"/>
      <c r="EEO263" s="1"/>
      <c r="EES263" s="1"/>
      <c r="EEW263" s="1"/>
      <c r="EFA263" s="1"/>
      <c r="EFE263" s="1"/>
      <c r="EFI263" s="1"/>
      <c r="EFM263" s="1"/>
      <c r="EFQ263" s="1"/>
      <c r="EFU263" s="1"/>
      <c r="EFY263" s="1"/>
      <c r="EGC263" s="1"/>
      <c r="EGG263" s="1"/>
      <c r="EGK263" s="1"/>
      <c r="EGO263" s="1"/>
      <c r="EGS263" s="1"/>
      <c r="EGW263" s="1"/>
      <c r="EHA263" s="1"/>
      <c r="EHE263" s="1"/>
      <c r="EHI263" s="1"/>
      <c r="EHM263" s="1"/>
      <c r="EHQ263" s="1"/>
      <c r="EHU263" s="1"/>
      <c r="EHY263" s="1"/>
      <c r="EIC263" s="1"/>
      <c r="EIG263" s="1"/>
      <c r="EIK263" s="1"/>
      <c r="EIO263" s="1"/>
      <c r="EIS263" s="1"/>
      <c r="EIW263" s="1"/>
      <c r="EJA263" s="1"/>
      <c r="EJE263" s="1"/>
      <c r="EJI263" s="1"/>
      <c r="EJM263" s="1"/>
      <c r="EJQ263" s="1"/>
      <c r="EJU263" s="1"/>
      <c r="EJY263" s="1"/>
      <c r="EKC263" s="1"/>
      <c r="EKG263" s="1"/>
      <c r="EKK263" s="1"/>
      <c r="EKO263" s="1"/>
      <c r="EKS263" s="1"/>
      <c r="EKW263" s="1"/>
      <c r="ELA263" s="1"/>
      <c r="ELE263" s="1"/>
      <c r="ELI263" s="1"/>
      <c r="ELM263" s="1"/>
      <c r="ELQ263" s="1"/>
      <c r="ELU263" s="1"/>
      <c r="ELY263" s="1"/>
      <c r="EMC263" s="1"/>
      <c r="EMG263" s="1"/>
      <c r="EMK263" s="1"/>
      <c r="EMO263" s="1"/>
      <c r="EMS263" s="1"/>
      <c r="EMW263" s="1"/>
      <c r="ENA263" s="1"/>
      <c r="ENE263" s="1"/>
      <c r="ENI263" s="1"/>
      <c r="ENM263" s="1"/>
      <c r="ENQ263" s="1"/>
      <c r="ENU263" s="1"/>
      <c r="ENY263" s="1"/>
      <c r="EOC263" s="1"/>
      <c r="EOG263" s="1"/>
      <c r="EOK263" s="1"/>
      <c r="EOO263" s="1"/>
      <c r="EOS263" s="1"/>
      <c r="EOW263" s="1"/>
      <c r="EPA263" s="1"/>
      <c r="EPE263" s="1"/>
      <c r="EPI263" s="1"/>
      <c r="EPM263" s="1"/>
      <c r="EPQ263" s="1"/>
      <c r="EPU263" s="1"/>
      <c r="EPY263" s="1"/>
      <c r="EQC263" s="1"/>
      <c r="EQG263" s="1"/>
      <c r="EQK263" s="1"/>
      <c r="EQO263" s="1"/>
      <c r="EQS263" s="1"/>
      <c r="EQW263" s="1"/>
      <c r="ERA263" s="1"/>
      <c r="ERE263" s="1"/>
      <c r="ERI263" s="1"/>
      <c r="ERM263" s="1"/>
      <c r="ERQ263" s="1"/>
      <c r="ERU263" s="1"/>
      <c r="ERY263" s="1"/>
      <c r="ESC263" s="1"/>
      <c r="ESG263" s="1"/>
      <c r="ESK263" s="1"/>
      <c r="ESO263" s="1"/>
      <c r="ESS263" s="1"/>
      <c r="ESW263" s="1"/>
      <c r="ETA263" s="1"/>
      <c r="ETE263" s="1"/>
      <c r="ETI263" s="1"/>
      <c r="ETM263" s="1"/>
      <c r="ETQ263" s="1"/>
      <c r="ETU263" s="1"/>
      <c r="ETY263" s="1"/>
      <c r="EUC263" s="1"/>
      <c r="EUG263" s="1"/>
      <c r="EUK263" s="1"/>
      <c r="EUO263" s="1"/>
      <c r="EUS263" s="1"/>
      <c r="EUW263" s="1"/>
      <c r="EVA263" s="1"/>
      <c r="EVE263" s="1"/>
      <c r="EVI263" s="1"/>
      <c r="EVM263" s="1"/>
      <c r="EVQ263" s="1"/>
      <c r="EVU263" s="1"/>
      <c r="EVY263" s="1"/>
      <c r="EWC263" s="1"/>
      <c r="EWG263" s="1"/>
      <c r="EWK263" s="1"/>
      <c r="EWO263" s="1"/>
      <c r="EWS263" s="1"/>
      <c r="EWW263" s="1"/>
      <c r="EXA263" s="1"/>
      <c r="EXE263" s="1"/>
      <c r="EXI263" s="1"/>
      <c r="EXM263" s="1"/>
      <c r="EXQ263" s="1"/>
      <c r="EXU263" s="1"/>
      <c r="EXY263" s="1"/>
      <c r="EYC263" s="1"/>
      <c r="EYG263" s="1"/>
      <c r="EYK263" s="1"/>
      <c r="EYO263" s="1"/>
      <c r="EYS263" s="1"/>
      <c r="EYW263" s="1"/>
      <c r="EZA263" s="1"/>
      <c r="EZE263" s="1"/>
      <c r="EZI263" s="1"/>
      <c r="EZM263" s="1"/>
      <c r="EZQ263" s="1"/>
      <c r="EZU263" s="1"/>
      <c r="EZY263" s="1"/>
      <c r="FAC263" s="1"/>
      <c r="FAG263" s="1"/>
      <c r="FAK263" s="1"/>
      <c r="FAO263" s="1"/>
      <c r="FAS263" s="1"/>
      <c r="FAW263" s="1"/>
      <c r="FBA263" s="1"/>
      <c r="FBE263" s="1"/>
      <c r="FBI263" s="1"/>
      <c r="FBM263" s="1"/>
      <c r="FBQ263" s="1"/>
      <c r="FBU263" s="1"/>
      <c r="FBY263" s="1"/>
      <c r="FCC263" s="1"/>
      <c r="FCG263" s="1"/>
      <c r="FCK263" s="1"/>
      <c r="FCO263" s="1"/>
      <c r="FCS263" s="1"/>
      <c r="FCW263" s="1"/>
      <c r="FDA263" s="1"/>
      <c r="FDE263" s="1"/>
      <c r="FDI263" s="1"/>
      <c r="FDM263" s="1"/>
      <c r="FDQ263" s="1"/>
      <c r="FDU263" s="1"/>
      <c r="FDY263" s="1"/>
      <c r="FEC263" s="1"/>
      <c r="FEG263" s="1"/>
      <c r="FEK263" s="1"/>
      <c r="FEO263" s="1"/>
      <c r="FES263" s="1"/>
      <c r="FEW263" s="1"/>
      <c r="FFA263" s="1"/>
      <c r="FFE263" s="1"/>
      <c r="FFI263" s="1"/>
      <c r="FFM263" s="1"/>
      <c r="FFQ263" s="1"/>
      <c r="FFU263" s="1"/>
      <c r="FFY263" s="1"/>
      <c r="FGC263" s="1"/>
      <c r="FGG263" s="1"/>
      <c r="FGK263" s="1"/>
      <c r="FGO263" s="1"/>
      <c r="FGS263" s="1"/>
      <c r="FGW263" s="1"/>
      <c r="FHA263" s="1"/>
      <c r="FHE263" s="1"/>
      <c r="FHI263" s="1"/>
      <c r="FHM263" s="1"/>
      <c r="FHQ263" s="1"/>
      <c r="FHU263" s="1"/>
      <c r="FHY263" s="1"/>
      <c r="FIC263" s="1"/>
      <c r="FIG263" s="1"/>
      <c r="FIK263" s="1"/>
      <c r="FIO263" s="1"/>
      <c r="FIS263" s="1"/>
      <c r="FIW263" s="1"/>
      <c r="FJA263" s="1"/>
      <c r="FJE263" s="1"/>
      <c r="FJI263" s="1"/>
      <c r="FJM263" s="1"/>
      <c r="FJQ263" s="1"/>
      <c r="FJU263" s="1"/>
      <c r="FJY263" s="1"/>
      <c r="FKC263" s="1"/>
      <c r="FKG263" s="1"/>
      <c r="FKK263" s="1"/>
      <c r="FKO263" s="1"/>
      <c r="FKS263" s="1"/>
      <c r="FKW263" s="1"/>
      <c r="FLA263" s="1"/>
      <c r="FLE263" s="1"/>
      <c r="FLI263" s="1"/>
      <c r="FLM263" s="1"/>
      <c r="FLQ263" s="1"/>
      <c r="FLU263" s="1"/>
      <c r="FLY263" s="1"/>
      <c r="FMC263" s="1"/>
      <c r="FMG263" s="1"/>
      <c r="FMK263" s="1"/>
      <c r="FMO263" s="1"/>
      <c r="FMS263" s="1"/>
      <c r="FMW263" s="1"/>
      <c r="FNA263" s="1"/>
      <c r="FNE263" s="1"/>
      <c r="FNI263" s="1"/>
      <c r="FNM263" s="1"/>
      <c r="FNQ263" s="1"/>
      <c r="FNU263" s="1"/>
      <c r="FNY263" s="1"/>
      <c r="FOC263" s="1"/>
      <c r="FOG263" s="1"/>
      <c r="FOK263" s="1"/>
      <c r="FOO263" s="1"/>
      <c r="FOS263" s="1"/>
      <c r="FOW263" s="1"/>
      <c r="FPA263" s="1"/>
      <c r="FPE263" s="1"/>
      <c r="FPI263" s="1"/>
      <c r="FPM263" s="1"/>
      <c r="FPQ263" s="1"/>
      <c r="FPU263" s="1"/>
      <c r="FPY263" s="1"/>
      <c r="FQC263" s="1"/>
      <c r="FQG263" s="1"/>
      <c r="FQK263" s="1"/>
      <c r="FQO263" s="1"/>
      <c r="FQS263" s="1"/>
      <c r="FQW263" s="1"/>
      <c r="FRA263" s="1"/>
      <c r="FRE263" s="1"/>
      <c r="FRI263" s="1"/>
      <c r="FRM263" s="1"/>
      <c r="FRQ263" s="1"/>
      <c r="FRU263" s="1"/>
      <c r="FRY263" s="1"/>
      <c r="FSC263" s="1"/>
      <c r="FSG263" s="1"/>
      <c r="FSK263" s="1"/>
      <c r="FSO263" s="1"/>
      <c r="FSS263" s="1"/>
      <c r="FSW263" s="1"/>
      <c r="FTA263" s="1"/>
      <c r="FTE263" s="1"/>
      <c r="FTI263" s="1"/>
      <c r="FTM263" s="1"/>
      <c r="FTQ263" s="1"/>
      <c r="FTU263" s="1"/>
      <c r="FTY263" s="1"/>
      <c r="FUC263" s="1"/>
      <c r="FUG263" s="1"/>
      <c r="FUK263" s="1"/>
      <c r="FUO263" s="1"/>
      <c r="FUS263" s="1"/>
      <c r="FUW263" s="1"/>
      <c r="FVA263" s="1"/>
      <c r="FVE263" s="1"/>
      <c r="FVI263" s="1"/>
      <c r="FVM263" s="1"/>
      <c r="FVQ263" s="1"/>
      <c r="FVU263" s="1"/>
      <c r="FVY263" s="1"/>
      <c r="FWC263" s="1"/>
      <c r="FWG263" s="1"/>
      <c r="FWK263" s="1"/>
      <c r="FWO263" s="1"/>
      <c r="FWS263" s="1"/>
      <c r="FWW263" s="1"/>
      <c r="FXA263" s="1"/>
      <c r="FXE263" s="1"/>
      <c r="FXI263" s="1"/>
      <c r="FXM263" s="1"/>
      <c r="FXQ263" s="1"/>
      <c r="FXU263" s="1"/>
      <c r="FXY263" s="1"/>
      <c r="FYC263" s="1"/>
      <c r="FYG263" s="1"/>
      <c r="FYK263" s="1"/>
      <c r="FYO263" s="1"/>
      <c r="FYS263" s="1"/>
      <c r="FYW263" s="1"/>
      <c r="FZA263" s="1"/>
      <c r="FZE263" s="1"/>
      <c r="FZI263" s="1"/>
      <c r="FZM263" s="1"/>
      <c r="FZQ263" s="1"/>
      <c r="FZU263" s="1"/>
      <c r="FZY263" s="1"/>
      <c r="GAC263" s="1"/>
      <c r="GAG263" s="1"/>
      <c r="GAK263" s="1"/>
      <c r="GAO263" s="1"/>
      <c r="GAS263" s="1"/>
      <c r="GAW263" s="1"/>
      <c r="GBA263" s="1"/>
      <c r="GBE263" s="1"/>
      <c r="GBI263" s="1"/>
      <c r="GBM263" s="1"/>
      <c r="GBQ263" s="1"/>
      <c r="GBU263" s="1"/>
      <c r="GBY263" s="1"/>
      <c r="GCC263" s="1"/>
      <c r="GCG263" s="1"/>
      <c r="GCK263" s="1"/>
      <c r="GCO263" s="1"/>
      <c r="GCS263" s="1"/>
      <c r="GCW263" s="1"/>
      <c r="GDA263" s="1"/>
      <c r="GDE263" s="1"/>
      <c r="GDI263" s="1"/>
      <c r="GDM263" s="1"/>
      <c r="GDQ263" s="1"/>
      <c r="GDU263" s="1"/>
      <c r="GDY263" s="1"/>
      <c r="GEC263" s="1"/>
      <c r="GEG263" s="1"/>
      <c r="GEK263" s="1"/>
      <c r="GEO263" s="1"/>
      <c r="GES263" s="1"/>
      <c r="GEW263" s="1"/>
      <c r="GFA263" s="1"/>
      <c r="GFE263" s="1"/>
      <c r="GFI263" s="1"/>
      <c r="GFM263" s="1"/>
      <c r="GFQ263" s="1"/>
      <c r="GFU263" s="1"/>
      <c r="GFY263" s="1"/>
      <c r="GGC263" s="1"/>
      <c r="GGG263" s="1"/>
      <c r="GGK263" s="1"/>
      <c r="GGO263" s="1"/>
      <c r="GGS263" s="1"/>
      <c r="GGW263" s="1"/>
      <c r="GHA263" s="1"/>
      <c r="GHE263" s="1"/>
      <c r="GHI263" s="1"/>
      <c r="GHM263" s="1"/>
      <c r="GHQ263" s="1"/>
      <c r="GHU263" s="1"/>
      <c r="GHY263" s="1"/>
      <c r="GIC263" s="1"/>
      <c r="GIG263" s="1"/>
      <c r="GIK263" s="1"/>
      <c r="GIO263" s="1"/>
      <c r="GIS263" s="1"/>
      <c r="GIW263" s="1"/>
      <c r="GJA263" s="1"/>
      <c r="GJE263" s="1"/>
      <c r="GJI263" s="1"/>
      <c r="GJM263" s="1"/>
      <c r="GJQ263" s="1"/>
      <c r="GJU263" s="1"/>
      <c r="GJY263" s="1"/>
      <c r="GKC263" s="1"/>
      <c r="GKG263" s="1"/>
      <c r="GKK263" s="1"/>
      <c r="GKO263" s="1"/>
      <c r="GKS263" s="1"/>
      <c r="GKW263" s="1"/>
      <c r="GLA263" s="1"/>
      <c r="GLE263" s="1"/>
      <c r="GLI263" s="1"/>
      <c r="GLM263" s="1"/>
      <c r="GLQ263" s="1"/>
      <c r="GLU263" s="1"/>
      <c r="GLY263" s="1"/>
      <c r="GMC263" s="1"/>
      <c r="GMG263" s="1"/>
      <c r="GMK263" s="1"/>
      <c r="GMO263" s="1"/>
      <c r="GMS263" s="1"/>
      <c r="GMW263" s="1"/>
      <c r="GNA263" s="1"/>
      <c r="GNE263" s="1"/>
      <c r="GNI263" s="1"/>
      <c r="GNM263" s="1"/>
      <c r="GNQ263" s="1"/>
      <c r="GNU263" s="1"/>
      <c r="GNY263" s="1"/>
      <c r="GOC263" s="1"/>
      <c r="GOG263" s="1"/>
      <c r="GOK263" s="1"/>
      <c r="GOO263" s="1"/>
      <c r="GOS263" s="1"/>
      <c r="GOW263" s="1"/>
      <c r="GPA263" s="1"/>
      <c r="GPE263" s="1"/>
      <c r="GPI263" s="1"/>
      <c r="GPM263" s="1"/>
      <c r="GPQ263" s="1"/>
      <c r="GPU263" s="1"/>
      <c r="GPY263" s="1"/>
      <c r="GQC263" s="1"/>
      <c r="GQG263" s="1"/>
      <c r="GQK263" s="1"/>
      <c r="GQO263" s="1"/>
      <c r="GQS263" s="1"/>
      <c r="GQW263" s="1"/>
      <c r="GRA263" s="1"/>
      <c r="GRE263" s="1"/>
      <c r="GRI263" s="1"/>
      <c r="GRM263" s="1"/>
      <c r="GRQ263" s="1"/>
      <c r="GRU263" s="1"/>
      <c r="GRY263" s="1"/>
      <c r="GSC263" s="1"/>
      <c r="GSG263" s="1"/>
      <c r="GSK263" s="1"/>
      <c r="GSO263" s="1"/>
      <c r="GSS263" s="1"/>
      <c r="GSW263" s="1"/>
      <c r="GTA263" s="1"/>
      <c r="GTE263" s="1"/>
      <c r="GTI263" s="1"/>
      <c r="GTM263" s="1"/>
      <c r="GTQ263" s="1"/>
      <c r="GTU263" s="1"/>
      <c r="GTY263" s="1"/>
      <c r="GUC263" s="1"/>
      <c r="GUG263" s="1"/>
      <c r="GUK263" s="1"/>
      <c r="GUO263" s="1"/>
      <c r="GUS263" s="1"/>
      <c r="GUW263" s="1"/>
      <c r="GVA263" s="1"/>
      <c r="GVE263" s="1"/>
      <c r="GVI263" s="1"/>
      <c r="GVM263" s="1"/>
      <c r="GVQ263" s="1"/>
      <c r="GVU263" s="1"/>
      <c r="GVY263" s="1"/>
      <c r="GWC263" s="1"/>
      <c r="GWG263" s="1"/>
      <c r="GWK263" s="1"/>
      <c r="GWO263" s="1"/>
      <c r="GWS263" s="1"/>
      <c r="GWW263" s="1"/>
      <c r="GXA263" s="1"/>
      <c r="GXE263" s="1"/>
      <c r="GXI263" s="1"/>
      <c r="GXM263" s="1"/>
      <c r="GXQ263" s="1"/>
      <c r="GXU263" s="1"/>
      <c r="GXY263" s="1"/>
      <c r="GYC263" s="1"/>
      <c r="GYG263" s="1"/>
      <c r="GYK263" s="1"/>
      <c r="GYO263" s="1"/>
      <c r="GYS263" s="1"/>
      <c r="GYW263" s="1"/>
      <c r="GZA263" s="1"/>
      <c r="GZE263" s="1"/>
      <c r="GZI263" s="1"/>
      <c r="GZM263" s="1"/>
      <c r="GZQ263" s="1"/>
      <c r="GZU263" s="1"/>
      <c r="GZY263" s="1"/>
      <c r="HAC263" s="1"/>
      <c r="HAG263" s="1"/>
      <c r="HAK263" s="1"/>
      <c r="HAO263" s="1"/>
      <c r="HAS263" s="1"/>
      <c r="HAW263" s="1"/>
      <c r="HBA263" s="1"/>
      <c r="HBE263" s="1"/>
      <c r="HBI263" s="1"/>
      <c r="HBM263" s="1"/>
      <c r="HBQ263" s="1"/>
      <c r="HBU263" s="1"/>
      <c r="HBY263" s="1"/>
      <c r="HCC263" s="1"/>
      <c r="HCG263" s="1"/>
      <c r="HCK263" s="1"/>
      <c r="HCO263" s="1"/>
      <c r="HCS263" s="1"/>
      <c r="HCW263" s="1"/>
      <c r="HDA263" s="1"/>
      <c r="HDE263" s="1"/>
      <c r="HDI263" s="1"/>
      <c r="HDM263" s="1"/>
      <c r="HDQ263" s="1"/>
      <c r="HDU263" s="1"/>
      <c r="HDY263" s="1"/>
      <c r="HEC263" s="1"/>
      <c r="HEG263" s="1"/>
      <c r="HEK263" s="1"/>
      <c r="HEO263" s="1"/>
      <c r="HES263" s="1"/>
      <c r="HEW263" s="1"/>
      <c r="HFA263" s="1"/>
      <c r="HFE263" s="1"/>
      <c r="HFI263" s="1"/>
      <c r="HFM263" s="1"/>
      <c r="HFQ263" s="1"/>
      <c r="HFU263" s="1"/>
      <c r="HFY263" s="1"/>
      <c r="HGC263" s="1"/>
      <c r="HGG263" s="1"/>
      <c r="HGK263" s="1"/>
      <c r="HGO263" s="1"/>
      <c r="HGS263" s="1"/>
      <c r="HGW263" s="1"/>
      <c r="HHA263" s="1"/>
      <c r="HHE263" s="1"/>
      <c r="HHI263" s="1"/>
      <c r="HHM263" s="1"/>
      <c r="HHQ263" s="1"/>
      <c r="HHU263" s="1"/>
      <c r="HHY263" s="1"/>
      <c r="HIC263" s="1"/>
      <c r="HIG263" s="1"/>
      <c r="HIK263" s="1"/>
      <c r="HIO263" s="1"/>
      <c r="HIS263" s="1"/>
      <c r="HIW263" s="1"/>
      <c r="HJA263" s="1"/>
      <c r="HJE263" s="1"/>
      <c r="HJI263" s="1"/>
      <c r="HJM263" s="1"/>
      <c r="HJQ263" s="1"/>
      <c r="HJU263" s="1"/>
      <c r="HJY263" s="1"/>
      <c r="HKC263" s="1"/>
      <c r="HKG263" s="1"/>
      <c r="HKK263" s="1"/>
      <c r="HKO263" s="1"/>
      <c r="HKS263" s="1"/>
      <c r="HKW263" s="1"/>
      <c r="HLA263" s="1"/>
      <c r="HLE263" s="1"/>
      <c r="HLI263" s="1"/>
      <c r="HLM263" s="1"/>
      <c r="HLQ263" s="1"/>
      <c r="HLU263" s="1"/>
      <c r="HLY263" s="1"/>
      <c r="HMC263" s="1"/>
      <c r="HMG263" s="1"/>
      <c r="HMK263" s="1"/>
      <c r="HMO263" s="1"/>
      <c r="HMS263" s="1"/>
      <c r="HMW263" s="1"/>
      <c r="HNA263" s="1"/>
      <c r="HNE263" s="1"/>
      <c r="HNI263" s="1"/>
      <c r="HNM263" s="1"/>
      <c r="HNQ263" s="1"/>
      <c r="HNU263" s="1"/>
      <c r="HNY263" s="1"/>
      <c r="HOC263" s="1"/>
      <c r="HOG263" s="1"/>
      <c r="HOK263" s="1"/>
      <c r="HOO263" s="1"/>
      <c r="HOS263" s="1"/>
      <c r="HOW263" s="1"/>
      <c r="HPA263" s="1"/>
      <c r="HPE263" s="1"/>
      <c r="HPI263" s="1"/>
      <c r="HPM263" s="1"/>
      <c r="HPQ263" s="1"/>
      <c r="HPU263" s="1"/>
      <c r="HPY263" s="1"/>
      <c r="HQC263" s="1"/>
      <c r="HQG263" s="1"/>
      <c r="HQK263" s="1"/>
      <c r="HQO263" s="1"/>
      <c r="HQS263" s="1"/>
      <c r="HQW263" s="1"/>
      <c r="HRA263" s="1"/>
      <c r="HRE263" s="1"/>
      <c r="HRI263" s="1"/>
      <c r="HRM263" s="1"/>
      <c r="HRQ263" s="1"/>
      <c r="HRU263" s="1"/>
      <c r="HRY263" s="1"/>
      <c r="HSC263" s="1"/>
      <c r="HSG263" s="1"/>
      <c r="HSK263" s="1"/>
      <c r="HSO263" s="1"/>
      <c r="HSS263" s="1"/>
      <c r="HSW263" s="1"/>
      <c r="HTA263" s="1"/>
      <c r="HTE263" s="1"/>
      <c r="HTI263" s="1"/>
      <c r="HTM263" s="1"/>
      <c r="HTQ263" s="1"/>
      <c r="HTU263" s="1"/>
      <c r="HTY263" s="1"/>
      <c r="HUC263" s="1"/>
      <c r="HUG263" s="1"/>
      <c r="HUK263" s="1"/>
      <c r="HUO263" s="1"/>
      <c r="HUS263" s="1"/>
      <c r="HUW263" s="1"/>
      <c r="HVA263" s="1"/>
      <c r="HVE263" s="1"/>
      <c r="HVI263" s="1"/>
      <c r="HVM263" s="1"/>
      <c r="HVQ263" s="1"/>
      <c r="HVU263" s="1"/>
      <c r="HVY263" s="1"/>
      <c r="HWC263" s="1"/>
      <c r="HWG263" s="1"/>
      <c r="HWK263" s="1"/>
      <c r="HWO263" s="1"/>
      <c r="HWS263" s="1"/>
      <c r="HWW263" s="1"/>
      <c r="HXA263" s="1"/>
      <c r="HXE263" s="1"/>
      <c r="HXI263" s="1"/>
      <c r="HXM263" s="1"/>
      <c r="HXQ263" s="1"/>
      <c r="HXU263" s="1"/>
      <c r="HXY263" s="1"/>
      <c r="HYC263" s="1"/>
      <c r="HYG263" s="1"/>
      <c r="HYK263" s="1"/>
      <c r="HYO263" s="1"/>
      <c r="HYS263" s="1"/>
      <c r="HYW263" s="1"/>
      <c r="HZA263" s="1"/>
      <c r="HZE263" s="1"/>
      <c r="HZI263" s="1"/>
      <c r="HZM263" s="1"/>
      <c r="HZQ263" s="1"/>
      <c r="HZU263" s="1"/>
      <c r="HZY263" s="1"/>
      <c r="IAC263" s="1"/>
      <c r="IAG263" s="1"/>
      <c r="IAK263" s="1"/>
      <c r="IAO263" s="1"/>
      <c r="IAS263" s="1"/>
      <c r="IAW263" s="1"/>
      <c r="IBA263" s="1"/>
      <c r="IBE263" s="1"/>
      <c r="IBI263" s="1"/>
      <c r="IBM263" s="1"/>
      <c r="IBQ263" s="1"/>
      <c r="IBU263" s="1"/>
      <c r="IBY263" s="1"/>
      <c r="ICC263" s="1"/>
      <c r="ICG263" s="1"/>
      <c r="ICK263" s="1"/>
      <c r="ICO263" s="1"/>
      <c r="ICS263" s="1"/>
      <c r="ICW263" s="1"/>
      <c r="IDA263" s="1"/>
      <c r="IDE263" s="1"/>
      <c r="IDI263" s="1"/>
      <c r="IDM263" s="1"/>
      <c r="IDQ263" s="1"/>
      <c r="IDU263" s="1"/>
      <c r="IDY263" s="1"/>
      <c r="IEC263" s="1"/>
      <c r="IEG263" s="1"/>
      <c r="IEK263" s="1"/>
      <c r="IEO263" s="1"/>
      <c r="IES263" s="1"/>
      <c r="IEW263" s="1"/>
      <c r="IFA263" s="1"/>
      <c r="IFE263" s="1"/>
      <c r="IFI263" s="1"/>
      <c r="IFM263" s="1"/>
      <c r="IFQ263" s="1"/>
      <c r="IFU263" s="1"/>
      <c r="IFY263" s="1"/>
      <c r="IGC263" s="1"/>
      <c r="IGG263" s="1"/>
      <c r="IGK263" s="1"/>
      <c r="IGO263" s="1"/>
      <c r="IGS263" s="1"/>
      <c r="IGW263" s="1"/>
      <c r="IHA263" s="1"/>
      <c r="IHE263" s="1"/>
      <c r="IHI263" s="1"/>
      <c r="IHM263" s="1"/>
      <c r="IHQ263" s="1"/>
      <c r="IHU263" s="1"/>
      <c r="IHY263" s="1"/>
      <c r="IIC263" s="1"/>
      <c r="IIG263" s="1"/>
      <c r="IIK263" s="1"/>
      <c r="IIO263" s="1"/>
      <c r="IIS263" s="1"/>
      <c r="IIW263" s="1"/>
      <c r="IJA263" s="1"/>
      <c r="IJE263" s="1"/>
      <c r="IJI263" s="1"/>
      <c r="IJM263" s="1"/>
      <c r="IJQ263" s="1"/>
      <c r="IJU263" s="1"/>
      <c r="IJY263" s="1"/>
      <c r="IKC263" s="1"/>
      <c r="IKG263" s="1"/>
      <c r="IKK263" s="1"/>
      <c r="IKO263" s="1"/>
      <c r="IKS263" s="1"/>
      <c r="IKW263" s="1"/>
      <c r="ILA263" s="1"/>
      <c r="ILE263" s="1"/>
      <c r="ILI263" s="1"/>
      <c r="ILM263" s="1"/>
      <c r="ILQ263" s="1"/>
      <c r="ILU263" s="1"/>
      <c r="ILY263" s="1"/>
      <c r="IMC263" s="1"/>
      <c r="IMG263" s="1"/>
      <c r="IMK263" s="1"/>
      <c r="IMO263" s="1"/>
      <c r="IMS263" s="1"/>
      <c r="IMW263" s="1"/>
      <c r="INA263" s="1"/>
      <c r="INE263" s="1"/>
      <c r="INI263" s="1"/>
      <c r="INM263" s="1"/>
      <c r="INQ263" s="1"/>
      <c r="INU263" s="1"/>
      <c r="INY263" s="1"/>
      <c r="IOC263" s="1"/>
      <c r="IOG263" s="1"/>
      <c r="IOK263" s="1"/>
      <c r="IOO263" s="1"/>
      <c r="IOS263" s="1"/>
      <c r="IOW263" s="1"/>
      <c r="IPA263" s="1"/>
      <c r="IPE263" s="1"/>
      <c r="IPI263" s="1"/>
      <c r="IPM263" s="1"/>
      <c r="IPQ263" s="1"/>
      <c r="IPU263" s="1"/>
      <c r="IPY263" s="1"/>
      <c r="IQC263" s="1"/>
      <c r="IQG263" s="1"/>
      <c r="IQK263" s="1"/>
      <c r="IQO263" s="1"/>
      <c r="IQS263" s="1"/>
      <c r="IQW263" s="1"/>
      <c r="IRA263" s="1"/>
      <c r="IRE263" s="1"/>
      <c r="IRI263" s="1"/>
      <c r="IRM263" s="1"/>
      <c r="IRQ263" s="1"/>
      <c r="IRU263" s="1"/>
      <c r="IRY263" s="1"/>
      <c r="ISC263" s="1"/>
      <c r="ISG263" s="1"/>
      <c r="ISK263" s="1"/>
      <c r="ISO263" s="1"/>
      <c r="ISS263" s="1"/>
      <c r="ISW263" s="1"/>
      <c r="ITA263" s="1"/>
      <c r="ITE263" s="1"/>
      <c r="ITI263" s="1"/>
      <c r="ITM263" s="1"/>
      <c r="ITQ263" s="1"/>
      <c r="ITU263" s="1"/>
      <c r="ITY263" s="1"/>
      <c r="IUC263" s="1"/>
      <c r="IUG263" s="1"/>
      <c r="IUK263" s="1"/>
      <c r="IUO263" s="1"/>
      <c r="IUS263" s="1"/>
      <c r="IUW263" s="1"/>
      <c r="IVA263" s="1"/>
      <c r="IVE263" s="1"/>
      <c r="IVI263" s="1"/>
      <c r="IVM263" s="1"/>
      <c r="IVQ263" s="1"/>
      <c r="IVU263" s="1"/>
      <c r="IVY263" s="1"/>
      <c r="IWC263" s="1"/>
      <c r="IWG263" s="1"/>
      <c r="IWK263" s="1"/>
      <c r="IWO263" s="1"/>
      <c r="IWS263" s="1"/>
      <c r="IWW263" s="1"/>
      <c r="IXA263" s="1"/>
      <c r="IXE263" s="1"/>
      <c r="IXI263" s="1"/>
      <c r="IXM263" s="1"/>
      <c r="IXQ263" s="1"/>
      <c r="IXU263" s="1"/>
      <c r="IXY263" s="1"/>
      <c r="IYC263" s="1"/>
      <c r="IYG263" s="1"/>
      <c r="IYK263" s="1"/>
      <c r="IYO263" s="1"/>
      <c r="IYS263" s="1"/>
      <c r="IYW263" s="1"/>
      <c r="IZA263" s="1"/>
      <c r="IZE263" s="1"/>
      <c r="IZI263" s="1"/>
      <c r="IZM263" s="1"/>
      <c r="IZQ263" s="1"/>
      <c r="IZU263" s="1"/>
      <c r="IZY263" s="1"/>
      <c r="JAC263" s="1"/>
      <c r="JAG263" s="1"/>
      <c r="JAK263" s="1"/>
      <c r="JAO263" s="1"/>
      <c r="JAS263" s="1"/>
      <c r="JAW263" s="1"/>
      <c r="JBA263" s="1"/>
      <c r="JBE263" s="1"/>
      <c r="JBI263" s="1"/>
      <c r="JBM263" s="1"/>
      <c r="JBQ263" s="1"/>
      <c r="JBU263" s="1"/>
      <c r="JBY263" s="1"/>
      <c r="JCC263" s="1"/>
      <c r="JCG263" s="1"/>
      <c r="JCK263" s="1"/>
      <c r="JCO263" s="1"/>
      <c r="JCS263" s="1"/>
      <c r="JCW263" s="1"/>
      <c r="JDA263" s="1"/>
      <c r="JDE263" s="1"/>
      <c r="JDI263" s="1"/>
      <c r="JDM263" s="1"/>
      <c r="JDQ263" s="1"/>
      <c r="JDU263" s="1"/>
      <c r="JDY263" s="1"/>
      <c r="JEC263" s="1"/>
      <c r="JEG263" s="1"/>
      <c r="JEK263" s="1"/>
      <c r="JEO263" s="1"/>
      <c r="JES263" s="1"/>
      <c r="JEW263" s="1"/>
      <c r="JFA263" s="1"/>
      <c r="JFE263" s="1"/>
      <c r="JFI263" s="1"/>
      <c r="JFM263" s="1"/>
      <c r="JFQ263" s="1"/>
      <c r="JFU263" s="1"/>
      <c r="JFY263" s="1"/>
      <c r="JGC263" s="1"/>
      <c r="JGG263" s="1"/>
      <c r="JGK263" s="1"/>
      <c r="JGO263" s="1"/>
      <c r="JGS263" s="1"/>
      <c r="JGW263" s="1"/>
      <c r="JHA263" s="1"/>
      <c r="JHE263" s="1"/>
      <c r="JHI263" s="1"/>
      <c r="JHM263" s="1"/>
      <c r="JHQ263" s="1"/>
      <c r="JHU263" s="1"/>
      <c r="JHY263" s="1"/>
      <c r="JIC263" s="1"/>
      <c r="JIG263" s="1"/>
      <c r="JIK263" s="1"/>
      <c r="JIO263" s="1"/>
      <c r="JIS263" s="1"/>
      <c r="JIW263" s="1"/>
      <c r="JJA263" s="1"/>
      <c r="JJE263" s="1"/>
      <c r="JJI263" s="1"/>
      <c r="JJM263" s="1"/>
      <c r="JJQ263" s="1"/>
      <c r="JJU263" s="1"/>
      <c r="JJY263" s="1"/>
      <c r="JKC263" s="1"/>
      <c r="JKG263" s="1"/>
      <c r="JKK263" s="1"/>
      <c r="JKO263" s="1"/>
      <c r="JKS263" s="1"/>
      <c r="JKW263" s="1"/>
      <c r="JLA263" s="1"/>
      <c r="JLE263" s="1"/>
      <c r="JLI263" s="1"/>
      <c r="JLM263" s="1"/>
      <c r="JLQ263" s="1"/>
      <c r="JLU263" s="1"/>
      <c r="JLY263" s="1"/>
      <c r="JMC263" s="1"/>
      <c r="JMG263" s="1"/>
      <c r="JMK263" s="1"/>
      <c r="JMO263" s="1"/>
      <c r="JMS263" s="1"/>
      <c r="JMW263" s="1"/>
      <c r="JNA263" s="1"/>
      <c r="JNE263" s="1"/>
      <c r="JNI263" s="1"/>
      <c r="JNM263" s="1"/>
      <c r="JNQ263" s="1"/>
      <c r="JNU263" s="1"/>
      <c r="JNY263" s="1"/>
      <c r="JOC263" s="1"/>
      <c r="JOG263" s="1"/>
      <c r="JOK263" s="1"/>
      <c r="JOO263" s="1"/>
      <c r="JOS263" s="1"/>
      <c r="JOW263" s="1"/>
      <c r="JPA263" s="1"/>
      <c r="JPE263" s="1"/>
      <c r="JPI263" s="1"/>
      <c r="JPM263" s="1"/>
      <c r="JPQ263" s="1"/>
      <c r="JPU263" s="1"/>
      <c r="JPY263" s="1"/>
      <c r="JQC263" s="1"/>
      <c r="JQG263" s="1"/>
      <c r="JQK263" s="1"/>
      <c r="JQO263" s="1"/>
      <c r="JQS263" s="1"/>
      <c r="JQW263" s="1"/>
      <c r="JRA263" s="1"/>
      <c r="JRE263" s="1"/>
      <c r="JRI263" s="1"/>
      <c r="JRM263" s="1"/>
      <c r="JRQ263" s="1"/>
      <c r="JRU263" s="1"/>
      <c r="JRY263" s="1"/>
      <c r="JSC263" s="1"/>
      <c r="JSG263" s="1"/>
      <c r="JSK263" s="1"/>
      <c r="JSO263" s="1"/>
      <c r="JSS263" s="1"/>
      <c r="JSW263" s="1"/>
      <c r="JTA263" s="1"/>
      <c r="JTE263" s="1"/>
      <c r="JTI263" s="1"/>
      <c r="JTM263" s="1"/>
      <c r="JTQ263" s="1"/>
      <c r="JTU263" s="1"/>
      <c r="JTY263" s="1"/>
      <c r="JUC263" s="1"/>
      <c r="JUG263" s="1"/>
      <c r="JUK263" s="1"/>
      <c r="JUO263" s="1"/>
      <c r="JUS263" s="1"/>
      <c r="JUW263" s="1"/>
      <c r="JVA263" s="1"/>
      <c r="JVE263" s="1"/>
      <c r="JVI263" s="1"/>
      <c r="JVM263" s="1"/>
      <c r="JVQ263" s="1"/>
      <c r="JVU263" s="1"/>
      <c r="JVY263" s="1"/>
      <c r="JWC263" s="1"/>
      <c r="JWG263" s="1"/>
      <c r="JWK263" s="1"/>
      <c r="JWO263" s="1"/>
      <c r="JWS263" s="1"/>
      <c r="JWW263" s="1"/>
      <c r="JXA263" s="1"/>
      <c r="JXE263" s="1"/>
      <c r="JXI263" s="1"/>
      <c r="JXM263" s="1"/>
      <c r="JXQ263" s="1"/>
      <c r="JXU263" s="1"/>
      <c r="JXY263" s="1"/>
      <c r="JYC263" s="1"/>
      <c r="JYG263" s="1"/>
      <c r="JYK263" s="1"/>
      <c r="JYO263" s="1"/>
      <c r="JYS263" s="1"/>
      <c r="JYW263" s="1"/>
      <c r="JZA263" s="1"/>
      <c r="JZE263" s="1"/>
      <c r="JZI263" s="1"/>
      <c r="JZM263" s="1"/>
      <c r="JZQ263" s="1"/>
      <c r="JZU263" s="1"/>
      <c r="JZY263" s="1"/>
      <c r="KAC263" s="1"/>
      <c r="KAG263" s="1"/>
      <c r="KAK263" s="1"/>
      <c r="KAO263" s="1"/>
      <c r="KAS263" s="1"/>
      <c r="KAW263" s="1"/>
      <c r="KBA263" s="1"/>
      <c r="KBE263" s="1"/>
      <c r="KBI263" s="1"/>
      <c r="KBM263" s="1"/>
      <c r="KBQ263" s="1"/>
      <c r="KBU263" s="1"/>
      <c r="KBY263" s="1"/>
      <c r="KCC263" s="1"/>
      <c r="KCG263" s="1"/>
      <c r="KCK263" s="1"/>
      <c r="KCO263" s="1"/>
      <c r="KCS263" s="1"/>
      <c r="KCW263" s="1"/>
      <c r="KDA263" s="1"/>
      <c r="KDE263" s="1"/>
      <c r="KDI263" s="1"/>
      <c r="KDM263" s="1"/>
      <c r="KDQ263" s="1"/>
      <c r="KDU263" s="1"/>
      <c r="KDY263" s="1"/>
      <c r="KEC263" s="1"/>
      <c r="KEG263" s="1"/>
      <c r="KEK263" s="1"/>
      <c r="KEO263" s="1"/>
      <c r="KES263" s="1"/>
      <c r="KEW263" s="1"/>
      <c r="KFA263" s="1"/>
      <c r="KFE263" s="1"/>
      <c r="KFI263" s="1"/>
      <c r="KFM263" s="1"/>
      <c r="KFQ263" s="1"/>
      <c r="KFU263" s="1"/>
      <c r="KFY263" s="1"/>
      <c r="KGC263" s="1"/>
      <c r="KGG263" s="1"/>
      <c r="KGK263" s="1"/>
      <c r="KGO263" s="1"/>
      <c r="KGS263" s="1"/>
      <c r="KGW263" s="1"/>
      <c r="KHA263" s="1"/>
      <c r="KHE263" s="1"/>
      <c r="KHI263" s="1"/>
      <c r="KHM263" s="1"/>
      <c r="KHQ263" s="1"/>
      <c r="KHU263" s="1"/>
      <c r="KHY263" s="1"/>
      <c r="KIC263" s="1"/>
      <c r="KIG263" s="1"/>
      <c r="KIK263" s="1"/>
      <c r="KIO263" s="1"/>
      <c r="KIS263" s="1"/>
      <c r="KIW263" s="1"/>
      <c r="KJA263" s="1"/>
      <c r="KJE263" s="1"/>
      <c r="KJI263" s="1"/>
      <c r="KJM263" s="1"/>
      <c r="KJQ263" s="1"/>
      <c r="KJU263" s="1"/>
      <c r="KJY263" s="1"/>
      <c r="KKC263" s="1"/>
      <c r="KKG263" s="1"/>
      <c r="KKK263" s="1"/>
      <c r="KKO263" s="1"/>
      <c r="KKS263" s="1"/>
      <c r="KKW263" s="1"/>
      <c r="KLA263" s="1"/>
      <c r="KLE263" s="1"/>
      <c r="KLI263" s="1"/>
      <c r="KLM263" s="1"/>
      <c r="KLQ263" s="1"/>
      <c r="KLU263" s="1"/>
      <c r="KLY263" s="1"/>
      <c r="KMC263" s="1"/>
      <c r="KMG263" s="1"/>
      <c r="KMK263" s="1"/>
      <c r="KMO263" s="1"/>
      <c r="KMS263" s="1"/>
      <c r="KMW263" s="1"/>
      <c r="KNA263" s="1"/>
      <c r="KNE263" s="1"/>
      <c r="KNI263" s="1"/>
      <c r="KNM263" s="1"/>
      <c r="KNQ263" s="1"/>
      <c r="KNU263" s="1"/>
      <c r="KNY263" s="1"/>
      <c r="KOC263" s="1"/>
      <c r="KOG263" s="1"/>
      <c r="KOK263" s="1"/>
      <c r="KOO263" s="1"/>
      <c r="KOS263" s="1"/>
      <c r="KOW263" s="1"/>
      <c r="KPA263" s="1"/>
      <c r="KPE263" s="1"/>
      <c r="KPI263" s="1"/>
      <c r="KPM263" s="1"/>
      <c r="KPQ263" s="1"/>
      <c r="KPU263" s="1"/>
      <c r="KPY263" s="1"/>
      <c r="KQC263" s="1"/>
      <c r="KQG263" s="1"/>
      <c r="KQK263" s="1"/>
      <c r="KQO263" s="1"/>
      <c r="KQS263" s="1"/>
      <c r="KQW263" s="1"/>
      <c r="KRA263" s="1"/>
      <c r="KRE263" s="1"/>
      <c r="KRI263" s="1"/>
      <c r="KRM263" s="1"/>
      <c r="KRQ263" s="1"/>
      <c r="KRU263" s="1"/>
      <c r="KRY263" s="1"/>
      <c r="KSC263" s="1"/>
      <c r="KSG263" s="1"/>
      <c r="KSK263" s="1"/>
      <c r="KSO263" s="1"/>
      <c r="KSS263" s="1"/>
      <c r="KSW263" s="1"/>
      <c r="KTA263" s="1"/>
      <c r="KTE263" s="1"/>
      <c r="KTI263" s="1"/>
      <c r="KTM263" s="1"/>
      <c r="KTQ263" s="1"/>
      <c r="KTU263" s="1"/>
      <c r="KTY263" s="1"/>
      <c r="KUC263" s="1"/>
      <c r="KUG263" s="1"/>
      <c r="KUK263" s="1"/>
      <c r="KUO263" s="1"/>
      <c r="KUS263" s="1"/>
      <c r="KUW263" s="1"/>
      <c r="KVA263" s="1"/>
      <c r="KVE263" s="1"/>
      <c r="KVI263" s="1"/>
      <c r="KVM263" s="1"/>
      <c r="KVQ263" s="1"/>
      <c r="KVU263" s="1"/>
      <c r="KVY263" s="1"/>
      <c r="KWC263" s="1"/>
      <c r="KWG263" s="1"/>
      <c r="KWK263" s="1"/>
      <c r="KWO263" s="1"/>
      <c r="KWS263" s="1"/>
      <c r="KWW263" s="1"/>
      <c r="KXA263" s="1"/>
      <c r="KXE263" s="1"/>
      <c r="KXI263" s="1"/>
      <c r="KXM263" s="1"/>
      <c r="KXQ263" s="1"/>
      <c r="KXU263" s="1"/>
      <c r="KXY263" s="1"/>
      <c r="KYC263" s="1"/>
      <c r="KYG263" s="1"/>
      <c r="KYK263" s="1"/>
      <c r="KYO263" s="1"/>
      <c r="KYS263" s="1"/>
      <c r="KYW263" s="1"/>
      <c r="KZA263" s="1"/>
      <c r="KZE263" s="1"/>
      <c r="KZI263" s="1"/>
      <c r="KZM263" s="1"/>
      <c r="KZQ263" s="1"/>
      <c r="KZU263" s="1"/>
      <c r="KZY263" s="1"/>
      <c r="LAC263" s="1"/>
      <c r="LAG263" s="1"/>
      <c r="LAK263" s="1"/>
      <c r="LAO263" s="1"/>
      <c r="LAS263" s="1"/>
      <c r="LAW263" s="1"/>
      <c r="LBA263" s="1"/>
      <c r="LBE263" s="1"/>
      <c r="LBI263" s="1"/>
      <c r="LBM263" s="1"/>
      <c r="LBQ263" s="1"/>
      <c r="LBU263" s="1"/>
      <c r="LBY263" s="1"/>
      <c r="LCC263" s="1"/>
      <c r="LCG263" s="1"/>
      <c r="LCK263" s="1"/>
      <c r="LCO263" s="1"/>
      <c r="LCS263" s="1"/>
      <c r="LCW263" s="1"/>
      <c r="LDA263" s="1"/>
      <c r="LDE263" s="1"/>
      <c r="LDI263" s="1"/>
      <c r="LDM263" s="1"/>
      <c r="LDQ263" s="1"/>
      <c r="LDU263" s="1"/>
      <c r="LDY263" s="1"/>
      <c r="LEC263" s="1"/>
      <c r="LEG263" s="1"/>
      <c r="LEK263" s="1"/>
      <c r="LEO263" s="1"/>
      <c r="LES263" s="1"/>
      <c r="LEW263" s="1"/>
      <c r="LFA263" s="1"/>
      <c r="LFE263" s="1"/>
      <c r="LFI263" s="1"/>
      <c r="LFM263" s="1"/>
      <c r="LFQ263" s="1"/>
      <c r="LFU263" s="1"/>
      <c r="LFY263" s="1"/>
      <c r="LGC263" s="1"/>
      <c r="LGG263" s="1"/>
      <c r="LGK263" s="1"/>
      <c r="LGO263" s="1"/>
      <c r="LGS263" s="1"/>
      <c r="LGW263" s="1"/>
      <c r="LHA263" s="1"/>
      <c r="LHE263" s="1"/>
      <c r="LHI263" s="1"/>
      <c r="LHM263" s="1"/>
      <c r="LHQ263" s="1"/>
      <c r="LHU263" s="1"/>
      <c r="LHY263" s="1"/>
      <c r="LIC263" s="1"/>
      <c r="LIG263" s="1"/>
      <c r="LIK263" s="1"/>
      <c r="LIO263" s="1"/>
      <c r="LIS263" s="1"/>
      <c r="LIW263" s="1"/>
      <c r="LJA263" s="1"/>
      <c r="LJE263" s="1"/>
      <c r="LJI263" s="1"/>
      <c r="LJM263" s="1"/>
      <c r="LJQ263" s="1"/>
      <c r="LJU263" s="1"/>
      <c r="LJY263" s="1"/>
      <c r="LKC263" s="1"/>
      <c r="LKG263" s="1"/>
      <c r="LKK263" s="1"/>
      <c r="LKO263" s="1"/>
      <c r="LKS263" s="1"/>
      <c r="LKW263" s="1"/>
      <c r="LLA263" s="1"/>
      <c r="LLE263" s="1"/>
      <c r="LLI263" s="1"/>
      <c r="LLM263" s="1"/>
      <c r="LLQ263" s="1"/>
      <c r="LLU263" s="1"/>
      <c r="LLY263" s="1"/>
      <c r="LMC263" s="1"/>
      <c r="LMG263" s="1"/>
      <c r="LMK263" s="1"/>
      <c r="LMO263" s="1"/>
      <c r="LMS263" s="1"/>
      <c r="LMW263" s="1"/>
      <c r="LNA263" s="1"/>
      <c r="LNE263" s="1"/>
      <c r="LNI263" s="1"/>
      <c r="LNM263" s="1"/>
      <c r="LNQ263" s="1"/>
      <c r="LNU263" s="1"/>
      <c r="LNY263" s="1"/>
      <c r="LOC263" s="1"/>
      <c r="LOG263" s="1"/>
      <c r="LOK263" s="1"/>
      <c r="LOO263" s="1"/>
      <c r="LOS263" s="1"/>
      <c r="LOW263" s="1"/>
      <c r="LPA263" s="1"/>
      <c r="LPE263" s="1"/>
      <c r="LPI263" s="1"/>
      <c r="LPM263" s="1"/>
      <c r="LPQ263" s="1"/>
      <c r="LPU263" s="1"/>
      <c r="LPY263" s="1"/>
      <c r="LQC263" s="1"/>
      <c r="LQG263" s="1"/>
      <c r="LQK263" s="1"/>
      <c r="LQO263" s="1"/>
      <c r="LQS263" s="1"/>
      <c r="LQW263" s="1"/>
      <c r="LRA263" s="1"/>
      <c r="LRE263" s="1"/>
      <c r="LRI263" s="1"/>
      <c r="LRM263" s="1"/>
      <c r="LRQ263" s="1"/>
      <c r="LRU263" s="1"/>
      <c r="LRY263" s="1"/>
      <c r="LSC263" s="1"/>
      <c r="LSG263" s="1"/>
      <c r="LSK263" s="1"/>
      <c r="LSO263" s="1"/>
      <c r="LSS263" s="1"/>
      <c r="LSW263" s="1"/>
      <c r="LTA263" s="1"/>
      <c r="LTE263" s="1"/>
      <c r="LTI263" s="1"/>
      <c r="LTM263" s="1"/>
      <c r="LTQ263" s="1"/>
      <c r="LTU263" s="1"/>
      <c r="LTY263" s="1"/>
      <c r="LUC263" s="1"/>
      <c r="LUG263" s="1"/>
      <c r="LUK263" s="1"/>
      <c r="LUO263" s="1"/>
      <c r="LUS263" s="1"/>
      <c r="LUW263" s="1"/>
      <c r="LVA263" s="1"/>
      <c r="LVE263" s="1"/>
      <c r="LVI263" s="1"/>
      <c r="LVM263" s="1"/>
      <c r="LVQ263" s="1"/>
      <c r="LVU263" s="1"/>
      <c r="LVY263" s="1"/>
      <c r="LWC263" s="1"/>
      <c r="LWG263" s="1"/>
      <c r="LWK263" s="1"/>
      <c r="LWO263" s="1"/>
      <c r="LWS263" s="1"/>
      <c r="LWW263" s="1"/>
      <c r="LXA263" s="1"/>
      <c r="LXE263" s="1"/>
      <c r="LXI263" s="1"/>
      <c r="LXM263" s="1"/>
      <c r="LXQ263" s="1"/>
      <c r="LXU263" s="1"/>
      <c r="LXY263" s="1"/>
      <c r="LYC263" s="1"/>
      <c r="LYG263" s="1"/>
      <c r="LYK263" s="1"/>
      <c r="LYO263" s="1"/>
      <c r="LYS263" s="1"/>
      <c r="LYW263" s="1"/>
      <c r="LZA263" s="1"/>
      <c r="LZE263" s="1"/>
      <c r="LZI263" s="1"/>
      <c r="LZM263" s="1"/>
      <c r="LZQ263" s="1"/>
      <c r="LZU263" s="1"/>
      <c r="LZY263" s="1"/>
      <c r="MAC263" s="1"/>
      <c r="MAG263" s="1"/>
      <c r="MAK263" s="1"/>
      <c r="MAO263" s="1"/>
      <c r="MAS263" s="1"/>
      <c r="MAW263" s="1"/>
      <c r="MBA263" s="1"/>
      <c r="MBE263" s="1"/>
      <c r="MBI263" s="1"/>
      <c r="MBM263" s="1"/>
      <c r="MBQ263" s="1"/>
      <c r="MBU263" s="1"/>
      <c r="MBY263" s="1"/>
      <c r="MCC263" s="1"/>
      <c r="MCG263" s="1"/>
      <c r="MCK263" s="1"/>
      <c r="MCO263" s="1"/>
      <c r="MCS263" s="1"/>
      <c r="MCW263" s="1"/>
      <c r="MDA263" s="1"/>
      <c r="MDE263" s="1"/>
      <c r="MDI263" s="1"/>
      <c r="MDM263" s="1"/>
      <c r="MDQ263" s="1"/>
      <c r="MDU263" s="1"/>
      <c r="MDY263" s="1"/>
      <c r="MEC263" s="1"/>
      <c r="MEG263" s="1"/>
      <c r="MEK263" s="1"/>
      <c r="MEO263" s="1"/>
      <c r="MES263" s="1"/>
      <c r="MEW263" s="1"/>
      <c r="MFA263" s="1"/>
      <c r="MFE263" s="1"/>
      <c r="MFI263" s="1"/>
      <c r="MFM263" s="1"/>
      <c r="MFQ263" s="1"/>
      <c r="MFU263" s="1"/>
      <c r="MFY263" s="1"/>
      <c r="MGC263" s="1"/>
      <c r="MGG263" s="1"/>
      <c r="MGK263" s="1"/>
      <c r="MGO263" s="1"/>
      <c r="MGS263" s="1"/>
      <c r="MGW263" s="1"/>
      <c r="MHA263" s="1"/>
      <c r="MHE263" s="1"/>
      <c r="MHI263" s="1"/>
      <c r="MHM263" s="1"/>
      <c r="MHQ263" s="1"/>
      <c r="MHU263" s="1"/>
      <c r="MHY263" s="1"/>
      <c r="MIC263" s="1"/>
      <c r="MIG263" s="1"/>
      <c r="MIK263" s="1"/>
      <c r="MIO263" s="1"/>
      <c r="MIS263" s="1"/>
      <c r="MIW263" s="1"/>
      <c r="MJA263" s="1"/>
      <c r="MJE263" s="1"/>
      <c r="MJI263" s="1"/>
      <c r="MJM263" s="1"/>
      <c r="MJQ263" s="1"/>
      <c r="MJU263" s="1"/>
      <c r="MJY263" s="1"/>
      <c r="MKC263" s="1"/>
      <c r="MKG263" s="1"/>
      <c r="MKK263" s="1"/>
      <c r="MKO263" s="1"/>
      <c r="MKS263" s="1"/>
      <c r="MKW263" s="1"/>
      <c r="MLA263" s="1"/>
      <c r="MLE263" s="1"/>
      <c r="MLI263" s="1"/>
      <c r="MLM263" s="1"/>
      <c r="MLQ263" s="1"/>
      <c r="MLU263" s="1"/>
      <c r="MLY263" s="1"/>
      <c r="MMC263" s="1"/>
      <c r="MMG263" s="1"/>
      <c r="MMK263" s="1"/>
      <c r="MMO263" s="1"/>
      <c r="MMS263" s="1"/>
      <c r="MMW263" s="1"/>
      <c r="MNA263" s="1"/>
      <c r="MNE263" s="1"/>
      <c r="MNI263" s="1"/>
      <c r="MNM263" s="1"/>
      <c r="MNQ263" s="1"/>
      <c r="MNU263" s="1"/>
      <c r="MNY263" s="1"/>
      <c r="MOC263" s="1"/>
      <c r="MOG263" s="1"/>
      <c r="MOK263" s="1"/>
      <c r="MOO263" s="1"/>
      <c r="MOS263" s="1"/>
      <c r="MOW263" s="1"/>
      <c r="MPA263" s="1"/>
      <c r="MPE263" s="1"/>
      <c r="MPI263" s="1"/>
      <c r="MPM263" s="1"/>
      <c r="MPQ263" s="1"/>
      <c r="MPU263" s="1"/>
      <c r="MPY263" s="1"/>
      <c r="MQC263" s="1"/>
      <c r="MQG263" s="1"/>
      <c r="MQK263" s="1"/>
      <c r="MQO263" s="1"/>
      <c r="MQS263" s="1"/>
      <c r="MQW263" s="1"/>
      <c r="MRA263" s="1"/>
      <c r="MRE263" s="1"/>
      <c r="MRI263" s="1"/>
      <c r="MRM263" s="1"/>
      <c r="MRQ263" s="1"/>
      <c r="MRU263" s="1"/>
      <c r="MRY263" s="1"/>
      <c r="MSC263" s="1"/>
      <c r="MSG263" s="1"/>
      <c r="MSK263" s="1"/>
      <c r="MSO263" s="1"/>
      <c r="MSS263" s="1"/>
      <c r="MSW263" s="1"/>
      <c r="MTA263" s="1"/>
      <c r="MTE263" s="1"/>
      <c r="MTI263" s="1"/>
      <c r="MTM263" s="1"/>
      <c r="MTQ263" s="1"/>
      <c r="MTU263" s="1"/>
      <c r="MTY263" s="1"/>
      <c r="MUC263" s="1"/>
      <c r="MUG263" s="1"/>
      <c r="MUK263" s="1"/>
      <c r="MUO263" s="1"/>
      <c r="MUS263" s="1"/>
      <c r="MUW263" s="1"/>
      <c r="MVA263" s="1"/>
      <c r="MVE263" s="1"/>
      <c r="MVI263" s="1"/>
      <c r="MVM263" s="1"/>
      <c r="MVQ263" s="1"/>
      <c r="MVU263" s="1"/>
      <c r="MVY263" s="1"/>
      <c r="MWC263" s="1"/>
      <c r="MWG263" s="1"/>
      <c r="MWK263" s="1"/>
      <c r="MWO263" s="1"/>
      <c r="MWS263" s="1"/>
      <c r="MWW263" s="1"/>
      <c r="MXA263" s="1"/>
      <c r="MXE263" s="1"/>
      <c r="MXI263" s="1"/>
      <c r="MXM263" s="1"/>
      <c r="MXQ263" s="1"/>
      <c r="MXU263" s="1"/>
      <c r="MXY263" s="1"/>
      <c r="MYC263" s="1"/>
      <c r="MYG263" s="1"/>
      <c r="MYK263" s="1"/>
      <c r="MYO263" s="1"/>
      <c r="MYS263" s="1"/>
      <c r="MYW263" s="1"/>
      <c r="MZA263" s="1"/>
      <c r="MZE263" s="1"/>
      <c r="MZI263" s="1"/>
      <c r="MZM263" s="1"/>
      <c r="MZQ263" s="1"/>
      <c r="MZU263" s="1"/>
      <c r="MZY263" s="1"/>
      <c r="NAC263" s="1"/>
      <c r="NAG263" s="1"/>
      <c r="NAK263" s="1"/>
      <c r="NAO263" s="1"/>
      <c r="NAS263" s="1"/>
      <c r="NAW263" s="1"/>
      <c r="NBA263" s="1"/>
      <c r="NBE263" s="1"/>
      <c r="NBI263" s="1"/>
      <c r="NBM263" s="1"/>
      <c r="NBQ263" s="1"/>
      <c r="NBU263" s="1"/>
      <c r="NBY263" s="1"/>
      <c r="NCC263" s="1"/>
      <c r="NCG263" s="1"/>
      <c r="NCK263" s="1"/>
      <c r="NCO263" s="1"/>
      <c r="NCS263" s="1"/>
      <c r="NCW263" s="1"/>
      <c r="NDA263" s="1"/>
      <c r="NDE263" s="1"/>
      <c r="NDI263" s="1"/>
      <c r="NDM263" s="1"/>
      <c r="NDQ263" s="1"/>
      <c r="NDU263" s="1"/>
      <c r="NDY263" s="1"/>
      <c r="NEC263" s="1"/>
      <c r="NEG263" s="1"/>
      <c r="NEK263" s="1"/>
      <c r="NEO263" s="1"/>
      <c r="NES263" s="1"/>
      <c r="NEW263" s="1"/>
      <c r="NFA263" s="1"/>
      <c r="NFE263" s="1"/>
      <c r="NFI263" s="1"/>
      <c r="NFM263" s="1"/>
      <c r="NFQ263" s="1"/>
      <c r="NFU263" s="1"/>
      <c r="NFY263" s="1"/>
      <c r="NGC263" s="1"/>
      <c r="NGG263" s="1"/>
      <c r="NGK263" s="1"/>
      <c r="NGO263" s="1"/>
      <c r="NGS263" s="1"/>
      <c r="NGW263" s="1"/>
      <c r="NHA263" s="1"/>
      <c r="NHE263" s="1"/>
      <c r="NHI263" s="1"/>
      <c r="NHM263" s="1"/>
      <c r="NHQ263" s="1"/>
      <c r="NHU263" s="1"/>
      <c r="NHY263" s="1"/>
      <c r="NIC263" s="1"/>
      <c r="NIG263" s="1"/>
      <c r="NIK263" s="1"/>
      <c r="NIO263" s="1"/>
      <c r="NIS263" s="1"/>
      <c r="NIW263" s="1"/>
      <c r="NJA263" s="1"/>
      <c r="NJE263" s="1"/>
      <c r="NJI263" s="1"/>
      <c r="NJM263" s="1"/>
      <c r="NJQ263" s="1"/>
      <c r="NJU263" s="1"/>
      <c r="NJY263" s="1"/>
      <c r="NKC263" s="1"/>
      <c r="NKG263" s="1"/>
      <c r="NKK263" s="1"/>
      <c r="NKO263" s="1"/>
      <c r="NKS263" s="1"/>
      <c r="NKW263" s="1"/>
      <c r="NLA263" s="1"/>
      <c r="NLE263" s="1"/>
      <c r="NLI263" s="1"/>
      <c r="NLM263" s="1"/>
      <c r="NLQ263" s="1"/>
      <c r="NLU263" s="1"/>
      <c r="NLY263" s="1"/>
      <c r="NMC263" s="1"/>
      <c r="NMG263" s="1"/>
      <c r="NMK263" s="1"/>
      <c r="NMO263" s="1"/>
      <c r="NMS263" s="1"/>
      <c r="NMW263" s="1"/>
      <c r="NNA263" s="1"/>
      <c r="NNE263" s="1"/>
      <c r="NNI263" s="1"/>
      <c r="NNM263" s="1"/>
      <c r="NNQ263" s="1"/>
      <c r="NNU263" s="1"/>
      <c r="NNY263" s="1"/>
      <c r="NOC263" s="1"/>
      <c r="NOG263" s="1"/>
      <c r="NOK263" s="1"/>
      <c r="NOO263" s="1"/>
      <c r="NOS263" s="1"/>
      <c r="NOW263" s="1"/>
      <c r="NPA263" s="1"/>
      <c r="NPE263" s="1"/>
      <c r="NPI263" s="1"/>
      <c r="NPM263" s="1"/>
      <c r="NPQ263" s="1"/>
      <c r="NPU263" s="1"/>
      <c r="NPY263" s="1"/>
      <c r="NQC263" s="1"/>
      <c r="NQG263" s="1"/>
      <c r="NQK263" s="1"/>
      <c r="NQO263" s="1"/>
      <c r="NQS263" s="1"/>
      <c r="NQW263" s="1"/>
      <c r="NRA263" s="1"/>
      <c r="NRE263" s="1"/>
      <c r="NRI263" s="1"/>
      <c r="NRM263" s="1"/>
      <c r="NRQ263" s="1"/>
      <c r="NRU263" s="1"/>
      <c r="NRY263" s="1"/>
      <c r="NSC263" s="1"/>
      <c r="NSG263" s="1"/>
      <c r="NSK263" s="1"/>
      <c r="NSO263" s="1"/>
      <c r="NSS263" s="1"/>
      <c r="NSW263" s="1"/>
      <c r="NTA263" s="1"/>
      <c r="NTE263" s="1"/>
      <c r="NTI263" s="1"/>
      <c r="NTM263" s="1"/>
      <c r="NTQ263" s="1"/>
      <c r="NTU263" s="1"/>
      <c r="NTY263" s="1"/>
      <c r="NUC263" s="1"/>
      <c r="NUG263" s="1"/>
      <c r="NUK263" s="1"/>
      <c r="NUO263" s="1"/>
      <c r="NUS263" s="1"/>
      <c r="NUW263" s="1"/>
      <c r="NVA263" s="1"/>
      <c r="NVE263" s="1"/>
      <c r="NVI263" s="1"/>
      <c r="NVM263" s="1"/>
      <c r="NVQ263" s="1"/>
      <c r="NVU263" s="1"/>
      <c r="NVY263" s="1"/>
      <c r="NWC263" s="1"/>
      <c r="NWG263" s="1"/>
      <c r="NWK263" s="1"/>
      <c r="NWO263" s="1"/>
      <c r="NWS263" s="1"/>
      <c r="NWW263" s="1"/>
      <c r="NXA263" s="1"/>
      <c r="NXE263" s="1"/>
      <c r="NXI263" s="1"/>
      <c r="NXM263" s="1"/>
      <c r="NXQ263" s="1"/>
      <c r="NXU263" s="1"/>
      <c r="NXY263" s="1"/>
      <c r="NYC263" s="1"/>
      <c r="NYG263" s="1"/>
      <c r="NYK263" s="1"/>
      <c r="NYO263" s="1"/>
      <c r="NYS263" s="1"/>
      <c r="NYW263" s="1"/>
      <c r="NZA263" s="1"/>
      <c r="NZE263" s="1"/>
      <c r="NZI263" s="1"/>
      <c r="NZM263" s="1"/>
      <c r="NZQ263" s="1"/>
      <c r="NZU263" s="1"/>
      <c r="NZY263" s="1"/>
      <c r="OAC263" s="1"/>
      <c r="OAG263" s="1"/>
      <c r="OAK263" s="1"/>
      <c r="OAO263" s="1"/>
      <c r="OAS263" s="1"/>
      <c r="OAW263" s="1"/>
      <c r="OBA263" s="1"/>
      <c r="OBE263" s="1"/>
      <c r="OBI263" s="1"/>
      <c r="OBM263" s="1"/>
      <c r="OBQ263" s="1"/>
      <c r="OBU263" s="1"/>
      <c r="OBY263" s="1"/>
      <c r="OCC263" s="1"/>
      <c r="OCG263" s="1"/>
      <c r="OCK263" s="1"/>
      <c r="OCO263" s="1"/>
      <c r="OCS263" s="1"/>
      <c r="OCW263" s="1"/>
      <c r="ODA263" s="1"/>
      <c r="ODE263" s="1"/>
      <c r="ODI263" s="1"/>
      <c r="ODM263" s="1"/>
      <c r="ODQ263" s="1"/>
      <c r="ODU263" s="1"/>
      <c r="ODY263" s="1"/>
      <c r="OEC263" s="1"/>
      <c r="OEG263" s="1"/>
      <c r="OEK263" s="1"/>
      <c r="OEO263" s="1"/>
      <c r="OES263" s="1"/>
      <c r="OEW263" s="1"/>
      <c r="OFA263" s="1"/>
      <c r="OFE263" s="1"/>
      <c r="OFI263" s="1"/>
      <c r="OFM263" s="1"/>
      <c r="OFQ263" s="1"/>
      <c r="OFU263" s="1"/>
      <c r="OFY263" s="1"/>
      <c r="OGC263" s="1"/>
      <c r="OGG263" s="1"/>
      <c r="OGK263" s="1"/>
      <c r="OGO263" s="1"/>
      <c r="OGS263" s="1"/>
      <c r="OGW263" s="1"/>
      <c r="OHA263" s="1"/>
      <c r="OHE263" s="1"/>
      <c r="OHI263" s="1"/>
      <c r="OHM263" s="1"/>
      <c r="OHQ263" s="1"/>
      <c r="OHU263" s="1"/>
      <c r="OHY263" s="1"/>
      <c r="OIC263" s="1"/>
      <c r="OIG263" s="1"/>
      <c r="OIK263" s="1"/>
      <c r="OIO263" s="1"/>
      <c r="OIS263" s="1"/>
      <c r="OIW263" s="1"/>
      <c r="OJA263" s="1"/>
      <c r="OJE263" s="1"/>
      <c r="OJI263" s="1"/>
      <c r="OJM263" s="1"/>
      <c r="OJQ263" s="1"/>
      <c r="OJU263" s="1"/>
      <c r="OJY263" s="1"/>
      <c r="OKC263" s="1"/>
      <c r="OKG263" s="1"/>
      <c r="OKK263" s="1"/>
      <c r="OKO263" s="1"/>
      <c r="OKS263" s="1"/>
      <c r="OKW263" s="1"/>
      <c r="OLA263" s="1"/>
      <c r="OLE263" s="1"/>
      <c r="OLI263" s="1"/>
      <c r="OLM263" s="1"/>
      <c r="OLQ263" s="1"/>
      <c r="OLU263" s="1"/>
      <c r="OLY263" s="1"/>
      <c r="OMC263" s="1"/>
      <c r="OMG263" s="1"/>
      <c r="OMK263" s="1"/>
      <c r="OMO263" s="1"/>
      <c r="OMS263" s="1"/>
      <c r="OMW263" s="1"/>
      <c r="ONA263" s="1"/>
      <c r="ONE263" s="1"/>
      <c r="ONI263" s="1"/>
      <c r="ONM263" s="1"/>
      <c r="ONQ263" s="1"/>
      <c r="ONU263" s="1"/>
      <c r="ONY263" s="1"/>
      <c r="OOC263" s="1"/>
      <c r="OOG263" s="1"/>
      <c r="OOK263" s="1"/>
      <c r="OOO263" s="1"/>
      <c r="OOS263" s="1"/>
      <c r="OOW263" s="1"/>
      <c r="OPA263" s="1"/>
      <c r="OPE263" s="1"/>
      <c r="OPI263" s="1"/>
      <c r="OPM263" s="1"/>
      <c r="OPQ263" s="1"/>
      <c r="OPU263" s="1"/>
      <c r="OPY263" s="1"/>
      <c r="OQC263" s="1"/>
      <c r="OQG263" s="1"/>
      <c r="OQK263" s="1"/>
      <c r="OQO263" s="1"/>
      <c r="OQS263" s="1"/>
      <c r="OQW263" s="1"/>
      <c r="ORA263" s="1"/>
      <c r="ORE263" s="1"/>
      <c r="ORI263" s="1"/>
      <c r="ORM263" s="1"/>
      <c r="ORQ263" s="1"/>
      <c r="ORU263" s="1"/>
      <c r="ORY263" s="1"/>
      <c r="OSC263" s="1"/>
      <c r="OSG263" s="1"/>
      <c r="OSK263" s="1"/>
      <c r="OSO263" s="1"/>
      <c r="OSS263" s="1"/>
      <c r="OSW263" s="1"/>
      <c r="OTA263" s="1"/>
      <c r="OTE263" s="1"/>
      <c r="OTI263" s="1"/>
      <c r="OTM263" s="1"/>
      <c r="OTQ263" s="1"/>
      <c r="OTU263" s="1"/>
      <c r="OTY263" s="1"/>
      <c r="OUC263" s="1"/>
      <c r="OUG263" s="1"/>
      <c r="OUK263" s="1"/>
      <c r="OUO263" s="1"/>
      <c r="OUS263" s="1"/>
      <c r="OUW263" s="1"/>
      <c r="OVA263" s="1"/>
      <c r="OVE263" s="1"/>
      <c r="OVI263" s="1"/>
      <c r="OVM263" s="1"/>
      <c r="OVQ263" s="1"/>
      <c r="OVU263" s="1"/>
      <c r="OVY263" s="1"/>
      <c r="OWC263" s="1"/>
      <c r="OWG263" s="1"/>
      <c r="OWK263" s="1"/>
      <c r="OWO263" s="1"/>
      <c r="OWS263" s="1"/>
      <c r="OWW263" s="1"/>
      <c r="OXA263" s="1"/>
      <c r="OXE263" s="1"/>
      <c r="OXI263" s="1"/>
      <c r="OXM263" s="1"/>
      <c r="OXQ263" s="1"/>
      <c r="OXU263" s="1"/>
      <c r="OXY263" s="1"/>
      <c r="OYC263" s="1"/>
      <c r="OYG263" s="1"/>
      <c r="OYK263" s="1"/>
      <c r="OYO263" s="1"/>
      <c r="OYS263" s="1"/>
      <c r="OYW263" s="1"/>
      <c r="OZA263" s="1"/>
      <c r="OZE263" s="1"/>
      <c r="OZI263" s="1"/>
      <c r="OZM263" s="1"/>
      <c r="OZQ263" s="1"/>
      <c r="OZU263" s="1"/>
      <c r="OZY263" s="1"/>
      <c r="PAC263" s="1"/>
      <c r="PAG263" s="1"/>
      <c r="PAK263" s="1"/>
      <c r="PAO263" s="1"/>
      <c r="PAS263" s="1"/>
      <c r="PAW263" s="1"/>
      <c r="PBA263" s="1"/>
      <c r="PBE263" s="1"/>
      <c r="PBI263" s="1"/>
      <c r="PBM263" s="1"/>
      <c r="PBQ263" s="1"/>
      <c r="PBU263" s="1"/>
      <c r="PBY263" s="1"/>
      <c r="PCC263" s="1"/>
      <c r="PCG263" s="1"/>
      <c r="PCK263" s="1"/>
      <c r="PCO263" s="1"/>
      <c r="PCS263" s="1"/>
      <c r="PCW263" s="1"/>
      <c r="PDA263" s="1"/>
      <c r="PDE263" s="1"/>
      <c r="PDI263" s="1"/>
      <c r="PDM263" s="1"/>
      <c r="PDQ263" s="1"/>
      <c r="PDU263" s="1"/>
      <c r="PDY263" s="1"/>
      <c r="PEC263" s="1"/>
      <c r="PEG263" s="1"/>
      <c r="PEK263" s="1"/>
      <c r="PEO263" s="1"/>
      <c r="PES263" s="1"/>
      <c r="PEW263" s="1"/>
      <c r="PFA263" s="1"/>
      <c r="PFE263" s="1"/>
      <c r="PFI263" s="1"/>
      <c r="PFM263" s="1"/>
      <c r="PFQ263" s="1"/>
      <c r="PFU263" s="1"/>
      <c r="PFY263" s="1"/>
      <c r="PGC263" s="1"/>
      <c r="PGG263" s="1"/>
      <c r="PGK263" s="1"/>
      <c r="PGO263" s="1"/>
      <c r="PGS263" s="1"/>
      <c r="PGW263" s="1"/>
      <c r="PHA263" s="1"/>
      <c r="PHE263" s="1"/>
      <c r="PHI263" s="1"/>
      <c r="PHM263" s="1"/>
      <c r="PHQ263" s="1"/>
      <c r="PHU263" s="1"/>
      <c r="PHY263" s="1"/>
      <c r="PIC263" s="1"/>
      <c r="PIG263" s="1"/>
      <c r="PIK263" s="1"/>
      <c r="PIO263" s="1"/>
      <c r="PIS263" s="1"/>
      <c r="PIW263" s="1"/>
      <c r="PJA263" s="1"/>
      <c r="PJE263" s="1"/>
      <c r="PJI263" s="1"/>
      <c r="PJM263" s="1"/>
      <c r="PJQ263" s="1"/>
      <c r="PJU263" s="1"/>
      <c r="PJY263" s="1"/>
      <c r="PKC263" s="1"/>
      <c r="PKG263" s="1"/>
      <c r="PKK263" s="1"/>
      <c r="PKO263" s="1"/>
      <c r="PKS263" s="1"/>
      <c r="PKW263" s="1"/>
      <c r="PLA263" s="1"/>
      <c r="PLE263" s="1"/>
      <c r="PLI263" s="1"/>
      <c r="PLM263" s="1"/>
      <c r="PLQ263" s="1"/>
      <c r="PLU263" s="1"/>
      <c r="PLY263" s="1"/>
      <c r="PMC263" s="1"/>
      <c r="PMG263" s="1"/>
      <c r="PMK263" s="1"/>
      <c r="PMO263" s="1"/>
      <c r="PMS263" s="1"/>
      <c r="PMW263" s="1"/>
      <c r="PNA263" s="1"/>
      <c r="PNE263" s="1"/>
      <c r="PNI263" s="1"/>
      <c r="PNM263" s="1"/>
      <c r="PNQ263" s="1"/>
      <c r="PNU263" s="1"/>
      <c r="PNY263" s="1"/>
      <c r="POC263" s="1"/>
      <c r="POG263" s="1"/>
      <c r="POK263" s="1"/>
      <c r="POO263" s="1"/>
      <c r="POS263" s="1"/>
      <c r="POW263" s="1"/>
      <c r="PPA263" s="1"/>
      <c r="PPE263" s="1"/>
      <c r="PPI263" s="1"/>
      <c r="PPM263" s="1"/>
      <c r="PPQ263" s="1"/>
      <c r="PPU263" s="1"/>
      <c r="PPY263" s="1"/>
      <c r="PQC263" s="1"/>
      <c r="PQG263" s="1"/>
      <c r="PQK263" s="1"/>
      <c r="PQO263" s="1"/>
      <c r="PQS263" s="1"/>
      <c r="PQW263" s="1"/>
      <c r="PRA263" s="1"/>
      <c r="PRE263" s="1"/>
      <c r="PRI263" s="1"/>
      <c r="PRM263" s="1"/>
      <c r="PRQ263" s="1"/>
      <c r="PRU263" s="1"/>
      <c r="PRY263" s="1"/>
      <c r="PSC263" s="1"/>
      <c r="PSG263" s="1"/>
      <c r="PSK263" s="1"/>
      <c r="PSO263" s="1"/>
      <c r="PSS263" s="1"/>
      <c r="PSW263" s="1"/>
      <c r="PTA263" s="1"/>
      <c r="PTE263" s="1"/>
      <c r="PTI263" s="1"/>
      <c r="PTM263" s="1"/>
      <c r="PTQ263" s="1"/>
      <c r="PTU263" s="1"/>
      <c r="PTY263" s="1"/>
      <c r="PUC263" s="1"/>
      <c r="PUG263" s="1"/>
      <c r="PUK263" s="1"/>
      <c r="PUO263" s="1"/>
      <c r="PUS263" s="1"/>
      <c r="PUW263" s="1"/>
      <c r="PVA263" s="1"/>
      <c r="PVE263" s="1"/>
      <c r="PVI263" s="1"/>
      <c r="PVM263" s="1"/>
      <c r="PVQ263" s="1"/>
      <c r="PVU263" s="1"/>
      <c r="PVY263" s="1"/>
      <c r="PWC263" s="1"/>
      <c r="PWG263" s="1"/>
      <c r="PWK263" s="1"/>
      <c r="PWO263" s="1"/>
      <c r="PWS263" s="1"/>
      <c r="PWW263" s="1"/>
      <c r="PXA263" s="1"/>
      <c r="PXE263" s="1"/>
      <c r="PXI263" s="1"/>
      <c r="PXM263" s="1"/>
      <c r="PXQ263" s="1"/>
      <c r="PXU263" s="1"/>
      <c r="PXY263" s="1"/>
      <c r="PYC263" s="1"/>
      <c r="PYG263" s="1"/>
      <c r="PYK263" s="1"/>
      <c r="PYO263" s="1"/>
      <c r="PYS263" s="1"/>
      <c r="PYW263" s="1"/>
      <c r="PZA263" s="1"/>
      <c r="PZE263" s="1"/>
      <c r="PZI263" s="1"/>
      <c r="PZM263" s="1"/>
      <c r="PZQ263" s="1"/>
      <c r="PZU263" s="1"/>
      <c r="PZY263" s="1"/>
      <c r="QAC263" s="1"/>
      <c r="QAG263" s="1"/>
      <c r="QAK263" s="1"/>
      <c r="QAO263" s="1"/>
      <c r="QAS263" s="1"/>
      <c r="QAW263" s="1"/>
      <c r="QBA263" s="1"/>
      <c r="QBE263" s="1"/>
      <c r="QBI263" s="1"/>
      <c r="QBM263" s="1"/>
      <c r="QBQ263" s="1"/>
      <c r="QBU263" s="1"/>
      <c r="QBY263" s="1"/>
      <c r="QCC263" s="1"/>
      <c r="QCG263" s="1"/>
      <c r="QCK263" s="1"/>
      <c r="QCO263" s="1"/>
      <c r="QCS263" s="1"/>
      <c r="QCW263" s="1"/>
      <c r="QDA263" s="1"/>
      <c r="QDE263" s="1"/>
      <c r="QDI263" s="1"/>
      <c r="QDM263" s="1"/>
      <c r="QDQ263" s="1"/>
      <c r="QDU263" s="1"/>
      <c r="QDY263" s="1"/>
      <c r="QEC263" s="1"/>
      <c r="QEG263" s="1"/>
      <c r="QEK263" s="1"/>
      <c r="QEO263" s="1"/>
      <c r="QES263" s="1"/>
      <c r="QEW263" s="1"/>
      <c r="QFA263" s="1"/>
      <c r="QFE263" s="1"/>
      <c r="QFI263" s="1"/>
      <c r="QFM263" s="1"/>
      <c r="QFQ263" s="1"/>
      <c r="QFU263" s="1"/>
      <c r="QFY263" s="1"/>
      <c r="QGC263" s="1"/>
      <c r="QGG263" s="1"/>
      <c r="QGK263" s="1"/>
      <c r="QGO263" s="1"/>
      <c r="QGS263" s="1"/>
      <c r="QGW263" s="1"/>
      <c r="QHA263" s="1"/>
      <c r="QHE263" s="1"/>
      <c r="QHI263" s="1"/>
      <c r="QHM263" s="1"/>
      <c r="QHQ263" s="1"/>
      <c r="QHU263" s="1"/>
      <c r="QHY263" s="1"/>
      <c r="QIC263" s="1"/>
      <c r="QIG263" s="1"/>
      <c r="QIK263" s="1"/>
      <c r="QIO263" s="1"/>
      <c r="QIS263" s="1"/>
      <c r="QIW263" s="1"/>
      <c r="QJA263" s="1"/>
      <c r="QJE263" s="1"/>
      <c r="QJI263" s="1"/>
      <c r="QJM263" s="1"/>
      <c r="QJQ263" s="1"/>
      <c r="QJU263" s="1"/>
      <c r="QJY263" s="1"/>
      <c r="QKC263" s="1"/>
      <c r="QKG263" s="1"/>
      <c r="QKK263" s="1"/>
      <c r="QKO263" s="1"/>
      <c r="QKS263" s="1"/>
      <c r="QKW263" s="1"/>
      <c r="QLA263" s="1"/>
      <c r="QLE263" s="1"/>
      <c r="QLI263" s="1"/>
      <c r="QLM263" s="1"/>
      <c r="QLQ263" s="1"/>
      <c r="QLU263" s="1"/>
      <c r="QLY263" s="1"/>
      <c r="QMC263" s="1"/>
      <c r="QMG263" s="1"/>
      <c r="QMK263" s="1"/>
      <c r="QMO263" s="1"/>
      <c r="QMS263" s="1"/>
      <c r="QMW263" s="1"/>
      <c r="QNA263" s="1"/>
      <c r="QNE263" s="1"/>
      <c r="QNI263" s="1"/>
      <c r="QNM263" s="1"/>
      <c r="QNQ263" s="1"/>
      <c r="QNU263" s="1"/>
      <c r="QNY263" s="1"/>
      <c r="QOC263" s="1"/>
      <c r="QOG263" s="1"/>
      <c r="QOK263" s="1"/>
      <c r="QOO263" s="1"/>
      <c r="QOS263" s="1"/>
      <c r="QOW263" s="1"/>
      <c r="QPA263" s="1"/>
      <c r="QPE263" s="1"/>
      <c r="QPI263" s="1"/>
      <c r="QPM263" s="1"/>
      <c r="QPQ263" s="1"/>
      <c r="QPU263" s="1"/>
      <c r="QPY263" s="1"/>
      <c r="QQC263" s="1"/>
      <c r="QQG263" s="1"/>
      <c r="QQK263" s="1"/>
      <c r="QQO263" s="1"/>
      <c r="QQS263" s="1"/>
      <c r="QQW263" s="1"/>
      <c r="QRA263" s="1"/>
      <c r="QRE263" s="1"/>
      <c r="QRI263" s="1"/>
      <c r="QRM263" s="1"/>
      <c r="QRQ263" s="1"/>
      <c r="QRU263" s="1"/>
      <c r="QRY263" s="1"/>
      <c r="QSC263" s="1"/>
      <c r="QSG263" s="1"/>
      <c r="QSK263" s="1"/>
      <c r="QSO263" s="1"/>
      <c r="QSS263" s="1"/>
      <c r="QSW263" s="1"/>
      <c r="QTA263" s="1"/>
      <c r="QTE263" s="1"/>
      <c r="QTI263" s="1"/>
      <c r="QTM263" s="1"/>
      <c r="QTQ263" s="1"/>
      <c r="QTU263" s="1"/>
      <c r="QTY263" s="1"/>
      <c r="QUC263" s="1"/>
      <c r="QUG263" s="1"/>
      <c r="QUK263" s="1"/>
      <c r="QUO263" s="1"/>
      <c r="QUS263" s="1"/>
      <c r="QUW263" s="1"/>
      <c r="QVA263" s="1"/>
      <c r="QVE263" s="1"/>
      <c r="QVI263" s="1"/>
      <c r="QVM263" s="1"/>
      <c r="QVQ263" s="1"/>
      <c r="QVU263" s="1"/>
      <c r="QVY263" s="1"/>
      <c r="QWC263" s="1"/>
      <c r="QWG263" s="1"/>
      <c r="QWK263" s="1"/>
      <c r="QWO263" s="1"/>
      <c r="QWS263" s="1"/>
      <c r="QWW263" s="1"/>
      <c r="QXA263" s="1"/>
      <c r="QXE263" s="1"/>
      <c r="QXI263" s="1"/>
      <c r="QXM263" s="1"/>
      <c r="QXQ263" s="1"/>
      <c r="QXU263" s="1"/>
      <c r="QXY263" s="1"/>
      <c r="QYC263" s="1"/>
      <c r="QYG263" s="1"/>
      <c r="QYK263" s="1"/>
      <c r="QYO263" s="1"/>
      <c r="QYS263" s="1"/>
      <c r="QYW263" s="1"/>
      <c r="QZA263" s="1"/>
      <c r="QZE263" s="1"/>
      <c r="QZI263" s="1"/>
      <c r="QZM263" s="1"/>
      <c r="QZQ263" s="1"/>
      <c r="QZU263" s="1"/>
      <c r="QZY263" s="1"/>
      <c r="RAC263" s="1"/>
      <c r="RAG263" s="1"/>
      <c r="RAK263" s="1"/>
      <c r="RAO263" s="1"/>
      <c r="RAS263" s="1"/>
      <c r="RAW263" s="1"/>
      <c r="RBA263" s="1"/>
      <c r="RBE263" s="1"/>
      <c r="RBI263" s="1"/>
      <c r="RBM263" s="1"/>
      <c r="RBQ263" s="1"/>
      <c r="RBU263" s="1"/>
      <c r="RBY263" s="1"/>
      <c r="RCC263" s="1"/>
      <c r="RCG263" s="1"/>
      <c r="RCK263" s="1"/>
      <c r="RCO263" s="1"/>
      <c r="RCS263" s="1"/>
      <c r="RCW263" s="1"/>
      <c r="RDA263" s="1"/>
      <c r="RDE263" s="1"/>
      <c r="RDI263" s="1"/>
      <c r="RDM263" s="1"/>
      <c r="RDQ263" s="1"/>
      <c r="RDU263" s="1"/>
      <c r="RDY263" s="1"/>
      <c r="REC263" s="1"/>
      <c r="REG263" s="1"/>
      <c r="REK263" s="1"/>
      <c r="REO263" s="1"/>
      <c r="RES263" s="1"/>
      <c r="REW263" s="1"/>
      <c r="RFA263" s="1"/>
      <c r="RFE263" s="1"/>
      <c r="RFI263" s="1"/>
      <c r="RFM263" s="1"/>
      <c r="RFQ263" s="1"/>
      <c r="RFU263" s="1"/>
      <c r="RFY263" s="1"/>
      <c r="RGC263" s="1"/>
      <c r="RGG263" s="1"/>
      <c r="RGK263" s="1"/>
      <c r="RGO263" s="1"/>
      <c r="RGS263" s="1"/>
      <c r="RGW263" s="1"/>
      <c r="RHA263" s="1"/>
      <c r="RHE263" s="1"/>
      <c r="RHI263" s="1"/>
      <c r="RHM263" s="1"/>
      <c r="RHQ263" s="1"/>
      <c r="RHU263" s="1"/>
      <c r="RHY263" s="1"/>
      <c r="RIC263" s="1"/>
      <c r="RIG263" s="1"/>
      <c r="RIK263" s="1"/>
      <c r="RIO263" s="1"/>
      <c r="RIS263" s="1"/>
      <c r="RIW263" s="1"/>
      <c r="RJA263" s="1"/>
      <c r="RJE263" s="1"/>
      <c r="RJI263" s="1"/>
      <c r="RJM263" s="1"/>
      <c r="RJQ263" s="1"/>
      <c r="RJU263" s="1"/>
      <c r="RJY263" s="1"/>
      <c r="RKC263" s="1"/>
      <c r="RKG263" s="1"/>
      <c r="RKK263" s="1"/>
      <c r="RKO263" s="1"/>
      <c r="RKS263" s="1"/>
      <c r="RKW263" s="1"/>
      <c r="RLA263" s="1"/>
      <c r="RLE263" s="1"/>
      <c r="RLI263" s="1"/>
      <c r="RLM263" s="1"/>
      <c r="RLQ263" s="1"/>
      <c r="RLU263" s="1"/>
      <c r="RLY263" s="1"/>
      <c r="RMC263" s="1"/>
      <c r="RMG263" s="1"/>
      <c r="RMK263" s="1"/>
      <c r="RMO263" s="1"/>
      <c r="RMS263" s="1"/>
      <c r="RMW263" s="1"/>
      <c r="RNA263" s="1"/>
      <c r="RNE263" s="1"/>
      <c r="RNI263" s="1"/>
      <c r="RNM263" s="1"/>
      <c r="RNQ263" s="1"/>
      <c r="RNU263" s="1"/>
      <c r="RNY263" s="1"/>
      <c r="ROC263" s="1"/>
      <c r="ROG263" s="1"/>
      <c r="ROK263" s="1"/>
      <c r="ROO263" s="1"/>
      <c r="ROS263" s="1"/>
      <c r="ROW263" s="1"/>
      <c r="RPA263" s="1"/>
      <c r="RPE263" s="1"/>
      <c r="RPI263" s="1"/>
      <c r="RPM263" s="1"/>
      <c r="RPQ263" s="1"/>
      <c r="RPU263" s="1"/>
      <c r="RPY263" s="1"/>
      <c r="RQC263" s="1"/>
      <c r="RQG263" s="1"/>
      <c r="RQK263" s="1"/>
      <c r="RQO263" s="1"/>
      <c r="RQS263" s="1"/>
      <c r="RQW263" s="1"/>
      <c r="RRA263" s="1"/>
      <c r="RRE263" s="1"/>
      <c r="RRI263" s="1"/>
      <c r="RRM263" s="1"/>
      <c r="RRQ263" s="1"/>
      <c r="RRU263" s="1"/>
      <c r="RRY263" s="1"/>
      <c r="RSC263" s="1"/>
      <c r="RSG263" s="1"/>
      <c r="RSK263" s="1"/>
      <c r="RSO263" s="1"/>
      <c r="RSS263" s="1"/>
      <c r="RSW263" s="1"/>
      <c r="RTA263" s="1"/>
      <c r="RTE263" s="1"/>
      <c r="RTI263" s="1"/>
      <c r="RTM263" s="1"/>
      <c r="RTQ263" s="1"/>
      <c r="RTU263" s="1"/>
      <c r="RTY263" s="1"/>
      <c r="RUC263" s="1"/>
      <c r="RUG263" s="1"/>
      <c r="RUK263" s="1"/>
      <c r="RUO263" s="1"/>
      <c r="RUS263" s="1"/>
      <c r="RUW263" s="1"/>
      <c r="RVA263" s="1"/>
      <c r="RVE263" s="1"/>
      <c r="RVI263" s="1"/>
      <c r="RVM263" s="1"/>
      <c r="RVQ263" s="1"/>
      <c r="RVU263" s="1"/>
      <c r="RVY263" s="1"/>
      <c r="RWC263" s="1"/>
      <c r="RWG263" s="1"/>
      <c r="RWK263" s="1"/>
      <c r="RWO263" s="1"/>
      <c r="RWS263" s="1"/>
      <c r="RWW263" s="1"/>
      <c r="RXA263" s="1"/>
      <c r="RXE263" s="1"/>
      <c r="RXI263" s="1"/>
      <c r="RXM263" s="1"/>
      <c r="RXQ263" s="1"/>
      <c r="RXU263" s="1"/>
      <c r="RXY263" s="1"/>
      <c r="RYC263" s="1"/>
      <c r="RYG263" s="1"/>
      <c r="RYK263" s="1"/>
      <c r="RYO263" s="1"/>
      <c r="RYS263" s="1"/>
      <c r="RYW263" s="1"/>
      <c r="RZA263" s="1"/>
      <c r="RZE263" s="1"/>
      <c r="RZI263" s="1"/>
      <c r="RZM263" s="1"/>
      <c r="RZQ263" s="1"/>
      <c r="RZU263" s="1"/>
      <c r="RZY263" s="1"/>
      <c r="SAC263" s="1"/>
      <c r="SAG263" s="1"/>
      <c r="SAK263" s="1"/>
      <c r="SAO263" s="1"/>
      <c r="SAS263" s="1"/>
      <c r="SAW263" s="1"/>
      <c r="SBA263" s="1"/>
      <c r="SBE263" s="1"/>
      <c r="SBI263" s="1"/>
      <c r="SBM263" s="1"/>
      <c r="SBQ263" s="1"/>
      <c r="SBU263" s="1"/>
      <c r="SBY263" s="1"/>
      <c r="SCC263" s="1"/>
      <c r="SCG263" s="1"/>
      <c r="SCK263" s="1"/>
      <c r="SCO263" s="1"/>
      <c r="SCS263" s="1"/>
      <c r="SCW263" s="1"/>
      <c r="SDA263" s="1"/>
      <c r="SDE263" s="1"/>
      <c r="SDI263" s="1"/>
      <c r="SDM263" s="1"/>
      <c r="SDQ263" s="1"/>
      <c r="SDU263" s="1"/>
      <c r="SDY263" s="1"/>
      <c r="SEC263" s="1"/>
      <c r="SEG263" s="1"/>
      <c r="SEK263" s="1"/>
      <c r="SEO263" s="1"/>
      <c r="SES263" s="1"/>
      <c r="SEW263" s="1"/>
      <c r="SFA263" s="1"/>
      <c r="SFE263" s="1"/>
      <c r="SFI263" s="1"/>
      <c r="SFM263" s="1"/>
      <c r="SFQ263" s="1"/>
      <c r="SFU263" s="1"/>
      <c r="SFY263" s="1"/>
      <c r="SGC263" s="1"/>
      <c r="SGG263" s="1"/>
      <c r="SGK263" s="1"/>
      <c r="SGO263" s="1"/>
      <c r="SGS263" s="1"/>
      <c r="SGW263" s="1"/>
      <c r="SHA263" s="1"/>
      <c r="SHE263" s="1"/>
      <c r="SHI263" s="1"/>
      <c r="SHM263" s="1"/>
      <c r="SHQ263" s="1"/>
      <c r="SHU263" s="1"/>
      <c r="SHY263" s="1"/>
      <c r="SIC263" s="1"/>
      <c r="SIG263" s="1"/>
      <c r="SIK263" s="1"/>
      <c r="SIO263" s="1"/>
      <c r="SIS263" s="1"/>
      <c r="SIW263" s="1"/>
      <c r="SJA263" s="1"/>
      <c r="SJE263" s="1"/>
      <c r="SJI263" s="1"/>
      <c r="SJM263" s="1"/>
      <c r="SJQ263" s="1"/>
      <c r="SJU263" s="1"/>
      <c r="SJY263" s="1"/>
      <c r="SKC263" s="1"/>
      <c r="SKG263" s="1"/>
      <c r="SKK263" s="1"/>
      <c r="SKO263" s="1"/>
      <c r="SKS263" s="1"/>
      <c r="SKW263" s="1"/>
      <c r="SLA263" s="1"/>
      <c r="SLE263" s="1"/>
      <c r="SLI263" s="1"/>
      <c r="SLM263" s="1"/>
      <c r="SLQ263" s="1"/>
      <c r="SLU263" s="1"/>
      <c r="SLY263" s="1"/>
      <c r="SMC263" s="1"/>
      <c r="SMG263" s="1"/>
      <c r="SMK263" s="1"/>
      <c r="SMO263" s="1"/>
      <c r="SMS263" s="1"/>
      <c r="SMW263" s="1"/>
      <c r="SNA263" s="1"/>
      <c r="SNE263" s="1"/>
      <c r="SNI263" s="1"/>
      <c r="SNM263" s="1"/>
      <c r="SNQ263" s="1"/>
      <c r="SNU263" s="1"/>
      <c r="SNY263" s="1"/>
      <c r="SOC263" s="1"/>
      <c r="SOG263" s="1"/>
      <c r="SOK263" s="1"/>
      <c r="SOO263" s="1"/>
      <c r="SOS263" s="1"/>
      <c r="SOW263" s="1"/>
      <c r="SPA263" s="1"/>
      <c r="SPE263" s="1"/>
      <c r="SPI263" s="1"/>
      <c r="SPM263" s="1"/>
      <c r="SPQ263" s="1"/>
      <c r="SPU263" s="1"/>
      <c r="SPY263" s="1"/>
      <c r="SQC263" s="1"/>
      <c r="SQG263" s="1"/>
      <c r="SQK263" s="1"/>
      <c r="SQO263" s="1"/>
      <c r="SQS263" s="1"/>
      <c r="SQW263" s="1"/>
      <c r="SRA263" s="1"/>
      <c r="SRE263" s="1"/>
      <c r="SRI263" s="1"/>
      <c r="SRM263" s="1"/>
      <c r="SRQ263" s="1"/>
      <c r="SRU263" s="1"/>
      <c r="SRY263" s="1"/>
      <c r="SSC263" s="1"/>
      <c r="SSG263" s="1"/>
      <c r="SSK263" s="1"/>
      <c r="SSO263" s="1"/>
      <c r="SSS263" s="1"/>
      <c r="SSW263" s="1"/>
      <c r="STA263" s="1"/>
      <c r="STE263" s="1"/>
      <c r="STI263" s="1"/>
      <c r="STM263" s="1"/>
      <c r="STQ263" s="1"/>
      <c r="STU263" s="1"/>
      <c r="STY263" s="1"/>
      <c r="SUC263" s="1"/>
      <c r="SUG263" s="1"/>
      <c r="SUK263" s="1"/>
      <c r="SUO263" s="1"/>
      <c r="SUS263" s="1"/>
      <c r="SUW263" s="1"/>
      <c r="SVA263" s="1"/>
      <c r="SVE263" s="1"/>
      <c r="SVI263" s="1"/>
      <c r="SVM263" s="1"/>
      <c r="SVQ263" s="1"/>
      <c r="SVU263" s="1"/>
      <c r="SVY263" s="1"/>
      <c r="SWC263" s="1"/>
      <c r="SWG263" s="1"/>
      <c r="SWK263" s="1"/>
      <c r="SWO263" s="1"/>
      <c r="SWS263" s="1"/>
      <c r="SWW263" s="1"/>
      <c r="SXA263" s="1"/>
      <c r="SXE263" s="1"/>
      <c r="SXI263" s="1"/>
      <c r="SXM263" s="1"/>
      <c r="SXQ263" s="1"/>
      <c r="SXU263" s="1"/>
      <c r="SXY263" s="1"/>
      <c r="SYC263" s="1"/>
      <c r="SYG263" s="1"/>
      <c r="SYK263" s="1"/>
      <c r="SYO263" s="1"/>
      <c r="SYS263" s="1"/>
      <c r="SYW263" s="1"/>
      <c r="SZA263" s="1"/>
      <c r="SZE263" s="1"/>
      <c r="SZI263" s="1"/>
      <c r="SZM263" s="1"/>
      <c r="SZQ263" s="1"/>
      <c r="SZU263" s="1"/>
      <c r="SZY263" s="1"/>
      <c r="TAC263" s="1"/>
      <c r="TAG263" s="1"/>
      <c r="TAK263" s="1"/>
      <c r="TAO263" s="1"/>
      <c r="TAS263" s="1"/>
      <c r="TAW263" s="1"/>
      <c r="TBA263" s="1"/>
      <c r="TBE263" s="1"/>
      <c r="TBI263" s="1"/>
      <c r="TBM263" s="1"/>
      <c r="TBQ263" s="1"/>
      <c r="TBU263" s="1"/>
      <c r="TBY263" s="1"/>
      <c r="TCC263" s="1"/>
      <c r="TCG263" s="1"/>
      <c r="TCK263" s="1"/>
      <c r="TCO263" s="1"/>
      <c r="TCS263" s="1"/>
      <c r="TCW263" s="1"/>
      <c r="TDA263" s="1"/>
      <c r="TDE263" s="1"/>
      <c r="TDI263" s="1"/>
      <c r="TDM263" s="1"/>
      <c r="TDQ263" s="1"/>
      <c r="TDU263" s="1"/>
      <c r="TDY263" s="1"/>
      <c r="TEC263" s="1"/>
      <c r="TEG263" s="1"/>
      <c r="TEK263" s="1"/>
      <c r="TEO263" s="1"/>
      <c r="TES263" s="1"/>
      <c r="TEW263" s="1"/>
      <c r="TFA263" s="1"/>
      <c r="TFE263" s="1"/>
      <c r="TFI263" s="1"/>
      <c r="TFM263" s="1"/>
      <c r="TFQ263" s="1"/>
      <c r="TFU263" s="1"/>
      <c r="TFY263" s="1"/>
      <c r="TGC263" s="1"/>
      <c r="TGG263" s="1"/>
      <c r="TGK263" s="1"/>
      <c r="TGO263" s="1"/>
      <c r="TGS263" s="1"/>
      <c r="TGW263" s="1"/>
      <c r="THA263" s="1"/>
      <c r="THE263" s="1"/>
      <c r="THI263" s="1"/>
      <c r="THM263" s="1"/>
      <c r="THQ263" s="1"/>
      <c r="THU263" s="1"/>
      <c r="THY263" s="1"/>
      <c r="TIC263" s="1"/>
      <c r="TIG263" s="1"/>
      <c r="TIK263" s="1"/>
      <c r="TIO263" s="1"/>
      <c r="TIS263" s="1"/>
      <c r="TIW263" s="1"/>
      <c r="TJA263" s="1"/>
      <c r="TJE263" s="1"/>
      <c r="TJI263" s="1"/>
      <c r="TJM263" s="1"/>
      <c r="TJQ263" s="1"/>
      <c r="TJU263" s="1"/>
      <c r="TJY263" s="1"/>
      <c r="TKC263" s="1"/>
      <c r="TKG263" s="1"/>
      <c r="TKK263" s="1"/>
      <c r="TKO263" s="1"/>
      <c r="TKS263" s="1"/>
      <c r="TKW263" s="1"/>
      <c r="TLA263" s="1"/>
      <c r="TLE263" s="1"/>
      <c r="TLI263" s="1"/>
      <c r="TLM263" s="1"/>
      <c r="TLQ263" s="1"/>
      <c r="TLU263" s="1"/>
      <c r="TLY263" s="1"/>
      <c r="TMC263" s="1"/>
      <c r="TMG263" s="1"/>
      <c r="TMK263" s="1"/>
      <c r="TMO263" s="1"/>
      <c r="TMS263" s="1"/>
      <c r="TMW263" s="1"/>
      <c r="TNA263" s="1"/>
      <c r="TNE263" s="1"/>
      <c r="TNI263" s="1"/>
      <c r="TNM263" s="1"/>
      <c r="TNQ263" s="1"/>
      <c r="TNU263" s="1"/>
      <c r="TNY263" s="1"/>
      <c r="TOC263" s="1"/>
      <c r="TOG263" s="1"/>
      <c r="TOK263" s="1"/>
      <c r="TOO263" s="1"/>
      <c r="TOS263" s="1"/>
      <c r="TOW263" s="1"/>
      <c r="TPA263" s="1"/>
      <c r="TPE263" s="1"/>
      <c r="TPI263" s="1"/>
      <c r="TPM263" s="1"/>
      <c r="TPQ263" s="1"/>
      <c r="TPU263" s="1"/>
      <c r="TPY263" s="1"/>
      <c r="TQC263" s="1"/>
      <c r="TQG263" s="1"/>
      <c r="TQK263" s="1"/>
      <c r="TQO263" s="1"/>
      <c r="TQS263" s="1"/>
      <c r="TQW263" s="1"/>
      <c r="TRA263" s="1"/>
      <c r="TRE263" s="1"/>
      <c r="TRI263" s="1"/>
      <c r="TRM263" s="1"/>
      <c r="TRQ263" s="1"/>
      <c r="TRU263" s="1"/>
      <c r="TRY263" s="1"/>
      <c r="TSC263" s="1"/>
      <c r="TSG263" s="1"/>
      <c r="TSK263" s="1"/>
      <c r="TSO263" s="1"/>
      <c r="TSS263" s="1"/>
      <c r="TSW263" s="1"/>
      <c r="TTA263" s="1"/>
      <c r="TTE263" s="1"/>
      <c r="TTI263" s="1"/>
      <c r="TTM263" s="1"/>
      <c r="TTQ263" s="1"/>
      <c r="TTU263" s="1"/>
      <c r="TTY263" s="1"/>
      <c r="TUC263" s="1"/>
      <c r="TUG263" s="1"/>
      <c r="TUK263" s="1"/>
      <c r="TUO263" s="1"/>
      <c r="TUS263" s="1"/>
      <c r="TUW263" s="1"/>
      <c r="TVA263" s="1"/>
      <c r="TVE263" s="1"/>
      <c r="TVI263" s="1"/>
      <c r="TVM263" s="1"/>
      <c r="TVQ263" s="1"/>
      <c r="TVU263" s="1"/>
      <c r="TVY263" s="1"/>
      <c r="TWC263" s="1"/>
      <c r="TWG263" s="1"/>
      <c r="TWK263" s="1"/>
      <c r="TWO263" s="1"/>
      <c r="TWS263" s="1"/>
      <c r="TWW263" s="1"/>
      <c r="TXA263" s="1"/>
      <c r="TXE263" s="1"/>
      <c r="TXI263" s="1"/>
      <c r="TXM263" s="1"/>
      <c r="TXQ263" s="1"/>
      <c r="TXU263" s="1"/>
      <c r="TXY263" s="1"/>
      <c r="TYC263" s="1"/>
      <c r="TYG263" s="1"/>
      <c r="TYK263" s="1"/>
      <c r="TYO263" s="1"/>
      <c r="TYS263" s="1"/>
      <c r="TYW263" s="1"/>
      <c r="TZA263" s="1"/>
      <c r="TZE263" s="1"/>
      <c r="TZI263" s="1"/>
      <c r="TZM263" s="1"/>
      <c r="TZQ263" s="1"/>
      <c r="TZU263" s="1"/>
      <c r="TZY263" s="1"/>
      <c r="UAC263" s="1"/>
      <c r="UAG263" s="1"/>
      <c r="UAK263" s="1"/>
      <c r="UAO263" s="1"/>
      <c r="UAS263" s="1"/>
      <c r="UAW263" s="1"/>
      <c r="UBA263" s="1"/>
      <c r="UBE263" s="1"/>
      <c r="UBI263" s="1"/>
      <c r="UBM263" s="1"/>
      <c r="UBQ263" s="1"/>
      <c r="UBU263" s="1"/>
      <c r="UBY263" s="1"/>
      <c r="UCC263" s="1"/>
      <c r="UCG263" s="1"/>
      <c r="UCK263" s="1"/>
      <c r="UCO263" s="1"/>
      <c r="UCS263" s="1"/>
      <c r="UCW263" s="1"/>
      <c r="UDA263" s="1"/>
      <c r="UDE263" s="1"/>
      <c r="UDI263" s="1"/>
      <c r="UDM263" s="1"/>
      <c r="UDQ263" s="1"/>
      <c r="UDU263" s="1"/>
      <c r="UDY263" s="1"/>
      <c r="UEC263" s="1"/>
      <c r="UEG263" s="1"/>
      <c r="UEK263" s="1"/>
      <c r="UEO263" s="1"/>
      <c r="UES263" s="1"/>
      <c r="UEW263" s="1"/>
      <c r="UFA263" s="1"/>
      <c r="UFE263" s="1"/>
      <c r="UFI263" s="1"/>
      <c r="UFM263" s="1"/>
      <c r="UFQ263" s="1"/>
      <c r="UFU263" s="1"/>
      <c r="UFY263" s="1"/>
      <c r="UGC263" s="1"/>
      <c r="UGG263" s="1"/>
      <c r="UGK263" s="1"/>
      <c r="UGO263" s="1"/>
      <c r="UGS263" s="1"/>
      <c r="UGW263" s="1"/>
      <c r="UHA263" s="1"/>
      <c r="UHE263" s="1"/>
      <c r="UHI263" s="1"/>
      <c r="UHM263" s="1"/>
      <c r="UHQ263" s="1"/>
      <c r="UHU263" s="1"/>
      <c r="UHY263" s="1"/>
      <c r="UIC263" s="1"/>
      <c r="UIG263" s="1"/>
      <c r="UIK263" s="1"/>
      <c r="UIO263" s="1"/>
      <c r="UIS263" s="1"/>
      <c r="UIW263" s="1"/>
      <c r="UJA263" s="1"/>
      <c r="UJE263" s="1"/>
      <c r="UJI263" s="1"/>
      <c r="UJM263" s="1"/>
      <c r="UJQ263" s="1"/>
      <c r="UJU263" s="1"/>
      <c r="UJY263" s="1"/>
      <c r="UKC263" s="1"/>
      <c r="UKG263" s="1"/>
      <c r="UKK263" s="1"/>
      <c r="UKO263" s="1"/>
      <c r="UKS263" s="1"/>
      <c r="UKW263" s="1"/>
      <c r="ULA263" s="1"/>
      <c r="ULE263" s="1"/>
      <c r="ULI263" s="1"/>
      <c r="ULM263" s="1"/>
      <c r="ULQ263" s="1"/>
      <c r="ULU263" s="1"/>
      <c r="ULY263" s="1"/>
      <c r="UMC263" s="1"/>
      <c r="UMG263" s="1"/>
      <c r="UMK263" s="1"/>
      <c r="UMO263" s="1"/>
      <c r="UMS263" s="1"/>
      <c r="UMW263" s="1"/>
      <c r="UNA263" s="1"/>
      <c r="UNE263" s="1"/>
      <c r="UNI263" s="1"/>
      <c r="UNM263" s="1"/>
      <c r="UNQ263" s="1"/>
      <c r="UNU263" s="1"/>
      <c r="UNY263" s="1"/>
      <c r="UOC263" s="1"/>
      <c r="UOG263" s="1"/>
      <c r="UOK263" s="1"/>
      <c r="UOO263" s="1"/>
      <c r="UOS263" s="1"/>
      <c r="UOW263" s="1"/>
      <c r="UPA263" s="1"/>
      <c r="UPE263" s="1"/>
      <c r="UPI263" s="1"/>
      <c r="UPM263" s="1"/>
      <c r="UPQ263" s="1"/>
      <c r="UPU263" s="1"/>
      <c r="UPY263" s="1"/>
      <c r="UQC263" s="1"/>
      <c r="UQG263" s="1"/>
      <c r="UQK263" s="1"/>
      <c r="UQO263" s="1"/>
      <c r="UQS263" s="1"/>
      <c r="UQW263" s="1"/>
      <c r="URA263" s="1"/>
      <c r="URE263" s="1"/>
      <c r="URI263" s="1"/>
      <c r="URM263" s="1"/>
      <c r="URQ263" s="1"/>
      <c r="URU263" s="1"/>
      <c r="URY263" s="1"/>
      <c r="USC263" s="1"/>
      <c r="USG263" s="1"/>
      <c r="USK263" s="1"/>
      <c r="USO263" s="1"/>
      <c r="USS263" s="1"/>
      <c r="USW263" s="1"/>
      <c r="UTA263" s="1"/>
      <c r="UTE263" s="1"/>
      <c r="UTI263" s="1"/>
      <c r="UTM263" s="1"/>
      <c r="UTQ263" s="1"/>
      <c r="UTU263" s="1"/>
      <c r="UTY263" s="1"/>
      <c r="UUC263" s="1"/>
      <c r="UUG263" s="1"/>
      <c r="UUK263" s="1"/>
      <c r="UUO263" s="1"/>
      <c r="UUS263" s="1"/>
      <c r="UUW263" s="1"/>
      <c r="UVA263" s="1"/>
      <c r="UVE263" s="1"/>
      <c r="UVI263" s="1"/>
      <c r="UVM263" s="1"/>
      <c r="UVQ263" s="1"/>
      <c r="UVU263" s="1"/>
      <c r="UVY263" s="1"/>
      <c r="UWC263" s="1"/>
      <c r="UWG263" s="1"/>
      <c r="UWK263" s="1"/>
      <c r="UWO263" s="1"/>
      <c r="UWS263" s="1"/>
      <c r="UWW263" s="1"/>
      <c r="UXA263" s="1"/>
      <c r="UXE263" s="1"/>
      <c r="UXI263" s="1"/>
      <c r="UXM263" s="1"/>
      <c r="UXQ263" s="1"/>
      <c r="UXU263" s="1"/>
      <c r="UXY263" s="1"/>
      <c r="UYC263" s="1"/>
      <c r="UYG263" s="1"/>
      <c r="UYK263" s="1"/>
      <c r="UYO263" s="1"/>
      <c r="UYS263" s="1"/>
      <c r="UYW263" s="1"/>
      <c r="UZA263" s="1"/>
      <c r="UZE263" s="1"/>
      <c r="UZI263" s="1"/>
      <c r="UZM263" s="1"/>
      <c r="UZQ263" s="1"/>
      <c r="UZU263" s="1"/>
      <c r="UZY263" s="1"/>
      <c r="VAC263" s="1"/>
      <c r="VAG263" s="1"/>
      <c r="VAK263" s="1"/>
      <c r="VAO263" s="1"/>
      <c r="VAS263" s="1"/>
      <c r="VAW263" s="1"/>
      <c r="VBA263" s="1"/>
      <c r="VBE263" s="1"/>
      <c r="VBI263" s="1"/>
      <c r="VBM263" s="1"/>
      <c r="VBQ263" s="1"/>
      <c r="VBU263" s="1"/>
      <c r="VBY263" s="1"/>
      <c r="VCC263" s="1"/>
      <c r="VCG263" s="1"/>
      <c r="VCK263" s="1"/>
      <c r="VCO263" s="1"/>
      <c r="VCS263" s="1"/>
      <c r="VCW263" s="1"/>
      <c r="VDA263" s="1"/>
      <c r="VDE263" s="1"/>
      <c r="VDI263" s="1"/>
      <c r="VDM263" s="1"/>
      <c r="VDQ263" s="1"/>
      <c r="VDU263" s="1"/>
      <c r="VDY263" s="1"/>
      <c r="VEC263" s="1"/>
      <c r="VEG263" s="1"/>
      <c r="VEK263" s="1"/>
      <c r="VEO263" s="1"/>
      <c r="VES263" s="1"/>
      <c r="VEW263" s="1"/>
      <c r="VFA263" s="1"/>
      <c r="VFE263" s="1"/>
      <c r="VFI263" s="1"/>
      <c r="VFM263" s="1"/>
      <c r="VFQ263" s="1"/>
      <c r="VFU263" s="1"/>
      <c r="VFY263" s="1"/>
      <c r="VGC263" s="1"/>
      <c r="VGG263" s="1"/>
      <c r="VGK263" s="1"/>
      <c r="VGO263" s="1"/>
      <c r="VGS263" s="1"/>
      <c r="VGW263" s="1"/>
      <c r="VHA263" s="1"/>
      <c r="VHE263" s="1"/>
      <c r="VHI263" s="1"/>
      <c r="VHM263" s="1"/>
      <c r="VHQ263" s="1"/>
      <c r="VHU263" s="1"/>
      <c r="VHY263" s="1"/>
      <c r="VIC263" s="1"/>
      <c r="VIG263" s="1"/>
      <c r="VIK263" s="1"/>
      <c r="VIO263" s="1"/>
      <c r="VIS263" s="1"/>
      <c r="VIW263" s="1"/>
      <c r="VJA263" s="1"/>
      <c r="VJE263" s="1"/>
      <c r="VJI263" s="1"/>
      <c r="VJM263" s="1"/>
      <c r="VJQ263" s="1"/>
      <c r="VJU263" s="1"/>
      <c r="VJY263" s="1"/>
      <c r="VKC263" s="1"/>
      <c r="VKG263" s="1"/>
      <c r="VKK263" s="1"/>
      <c r="VKO263" s="1"/>
      <c r="VKS263" s="1"/>
      <c r="VKW263" s="1"/>
      <c r="VLA263" s="1"/>
      <c r="VLE263" s="1"/>
      <c r="VLI263" s="1"/>
      <c r="VLM263" s="1"/>
      <c r="VLQ263" s="1"/>
      <c r="VLU263" s="1"/>
      <c r="VLY263" s="1"/>
      <c r="VMC263" s="1"/>
      <c r="VMG263" s="1"/>
      <c r="VMK263" s="1"/>
      <c r="VMO263" s="1"/>
      <c r="VMS263" s="1"/>
      <c r="VMW263" s="1"/>
      <c r="VNA263" s="1"/>
      <c r="VNE263" s="1"/>
      <c r="VNI263" s="1"/>
      <c r="VNM263" s="1"/>
      <c r="VNQ263" s="1"/>
      <c r="VNU263" s="1"/>
      <c r="VNY263" s="1"/>
      <c r="VOC263" s="1"/>
      <c r="VOG263" s="1"/>
      <c r="VOK263" s="1"/>
      <c r="VOO263" s="1"/>
      <c r="VOS263" s="1"/>
      <c r="VOW263" s="1"/>
      <c r="VPA263" s="1"/>
      <c r="VPE263" s="1"/>
      <c r="VPI263" s="1"/>
      <c r="VPM263" s="1"/>
      <c r="VPQ263" s="1"/>
      <c r="VPU263" s="1"/>
      <c r="VPY263" s="1"/>
      <c r="VQC263" s="1"/>
      <c r="VQG263" s="1"/>
      <c r="VQK263" s="1"/>
      <c r="VQO263" s="1"/>
      <c r="VQS263" s="1"/>
      <c r="VQW263" s="1"/>
      <c r="VRA263" s="1"/>
      <c r="VRE263" s="1"/>
      <c r="VRI263" s="1"/>
      <c r="VRM263" s="1"/>
      <c r="VRQ263" s="1"/>
      <c r="VRU263" s="1"/>
      <c r="VRY263" s="1"/>
      <c r="VSC263" s="1"/>
      <c r="VSG263" s="1"/>
      <c r="VSK263" s="1"/>
      <c r="VSO263" s="1"/>
      <c r="VSS263" s="1"/>
      <c r="VSW263" s="1"/>
      <c r="VTA263" s="1"/>
      <c r="VTE263" s="1"/>
      <c r="VTI263" s="1"/>
      <c r="VTM263" s="1"/>
      <c r="VTQ263" s="1"/>
      <c r="VTU263" s="1"/>
      <c r="VTY263" s="1"/>
      <c r="VUC263" s="1"/>
      <c r="VUG263" s="1"/>
      <c r="VUK263" s="1"/>
      <c r="VUO263" s="1"/>
      <c r="VUS263" s="1"/>
      <c r="VUW263" s="1"/>
      <c r="VVA263" s="1"/>
      <c r="VVE263" s="1"/>
      <c r="VVI263" s="1"/>
      <c r="VVM263" s="1"/>
      <c r="VVQ263" s="1"/>
      <c r="VVU263" s="1"/>
      <c r="VVY263" s="1"/>
      <c r="VWC263" s="1"/>
      <c r="VWG263" s="1"/>
      <c r="VWK263" s="1"/>
      <c r="VWO263" s="1"/>
      <c r="VWS263" s="1"/>
      <c r="VWW263" s="1"/>
      <c r="VXA263" s="1"/>
      <c r="VXE263" s="1"/>
      <c r="VXI263" s="1"/>
      <c r="VXM263" s="1"/>
      <c r="VXQ263" s="1"/>
      <c r="VXU263" s="1"/>
      <c r="VXY263" s="1"/>
      <c r="VYC263" s="1"/>
      <c r="VYG263" s="1"/>
      <c r="VYK263" s="1"/>
      <c r="VYO263" s="1"/>
      <c r="VYS263" s="1"/>
      <c r="VYW263" s="1"/>
      <c r="VZA263" s="1"/>
      <c r="VZE263" s="1"/>
      <c r="VZI263" s="1"/>
      <c r="VZM263" s="1"/>
      <c r="VZQ263" s="1"/>
      <c r="VZU263" s="1"/>
      <c r="VZY263" s="1"/>
      <c r="WAC263" s="1"/>
      <c r="WAG263" s="1"/>
      <c r="WAK263" s="1"/>
      <c r="WAO263" s="1"/>
      <c r="WAS263" s="1"/>
      <c r="WAW263" s="1"/>
      <c r="WBA263" s="1"/>
      <c r="WBE263" s="1"/>
      <c r="WBI263" s="1"/>
      <c r="WBM263" s="1"/>
      <c r="WBQ263" s="1"/>
      <c r="WBU263" s="1"/>
      <c r="WBY263" s="1"/>
      <c r="WCC263" s="1"/>
      <c r="WCG263" s="1"/>
      <c r="WCK263" s="1"/>
      <c r="WCO263" s="1"/>
      <c r="WCS263" s="1"/>
      <c r="WCW263" s="1"/>
      <c r="WDA263" s="1"/>
      <c r="WDE263" s="1"/>
      <c r="WDI263" s="1"/>
      <c r="WDM263" s="1"/>
      <c r="WDQ263" s="1"/>
      <c r="WDU263" s="1"/>
      <c r="WDY263" s="1"/>
      <c r="WEC263" s="1"/>
      <c r="WEG263" s="1"/>
      <c r="WEK263" s="1"/>
      <c r="WEO263" s="1"/>
      <c r="WES263" s="1"/>
      <c r="WEW263" s="1"/>
      <c r="WFA263" s="1"/>
      <c r="WFE263" s="1"/>
      <c r="WFI263" s="1"/>
      <c r="WFM263" s="1"/>
      <c r="WFQ263" s="1"/>
      <c r="WFU263" s="1"/>
      <c r="WFY263" s="1"/>
      <c r="WGC263" s="1"/>
      <c r="WGG263" s="1"/>
      <c r="WGK263" s="1"/>
      <c r="WGO263" s="1"/>
      <c r="WGS263" s="1"/>
      <c r="WGW263" s="1"/>
      <c r="WHA263" s="1"/>
      <c r="WHE263" s="1"/>
      <c r="WHI263" s="1"/>
      <c r="WHM263" s="1"/>
      <c r="WHQ263" s="1"/>
      <c r="WHU263" s="1"/>
      <c r="WHY263" s="1"/>
      <c r="WIC263" s="1"/>
      <c r="WIG263" s="1"/>
      <c r="WIK263" s="1"/>
      <c r="WIO263" s="1"/>
      <c r="WIS263" s="1"/>
      <c r="WIW263" s="1"/>
      <c r="WJA263" s="1"/>
      <c r="WJE263" s="1"/>
      <c r="WJI263" s="1"/>
      <c r="WJM263" s="1"/>
      <c r="WJQ263" s="1"/>
      <c r="WJU263" s="1"/>
      <c r="WJY263" s="1"/>
      <c r="WKC263" s="1"/>
      <c r="WKG263" s="1"/>
      <c r="WKK263" s="1"/>
      <c r="WKO263" s="1"/>
      <c r="WKS263" s="1"/>
      <c r="WKW263" s="1"/>
      <c r="WLA263" s="1"/>
      <c r="WLE263" s="1"/>
      <c r="WLI263" s="1"/>
      <c r="WLM263" s="1"/>
      <c r="WLQ263" s="1"/>
      <c r="WLU263" s="1"/>
      <c r="WLY263" s="1"/>
      <c r="WMC263" s="1"/>
      <c r="WMG263" s="1"/>
      <c r="WMK263" s="1"/>
      <c r="WMO263" s="1"/>
      <c r="WMS263" s="1"/>
      <c r="WMW263" s="1"/>
      <c r="WNA263" s="1"/>
      <c r="WNE263" s="1"/>
      <c r="WNI263" s="1"/>
      <c r="WNM263" s="1"/>
      <c r="WNQ263" s="1"/>
      <c r="WNU263" s="1"/>
      <c r="WNY263" s="1"/>
      <c r="WOC263" s="1"/>
      <c r="WOG263" s="1"/>
      <c r="WOK263" s="1"/>
      <c r="WOO263" s="1"/>
      <c r="WOS263" s="1"/>
      <c r="WOW263" s="1"/>
      <c r="WPA263" s="1"/>
      <c r="WPE263" s="1"/>
      <c r="WPI263" s="1"/>
      <c r="WPM263" s="1"/>
      <c r="WPQ263" s="1"/>
      <c r="WPU263" s="1"/>
      <c r="WPY263" s="1"/>
      <c r="WQC263" s="1"/>
      <c r="WQG263" s="1"/>
      <c r="WQK263" s="1"/>
      <c r="WQO263" s="1"/>
      <c r="WQS263" s="1"/>
      <c r="WQW263" s="1"/>
      <c r="WRA263" s="1"/>
      <c r="WRE263" s="1"/>
      <c r="WRI263" s="1"/>
      <c r="WRM263" s="1"/>
      <c r="WRQ263" s="1"/>
      <c r="WRU263" s="1"/>
      <c r="WRY263" s="1"/>
      <c r="WSC263" s="1"/>
      <c r="WSG263" s="1"/>
      <c r="WSK263" s="1"/>
      <c r="WSO263" s="1"/>
      <c r="WSS263" s="1"/>
      <c r="WSW263" s="1"/>
      <c r="WTA263" s="1"/>
      <c r="WTE263" s="1"/>
      <c r="WTI263" s="1"/>
      <c r="WTM263" s="1"/>
      <c r="WTQ263" s="1"/>
      <c r="WTU263" s="1"/>
      <c r="WTY263" s="1"/>
      <c r="WUC263" s="1"/>
      <c r="WUG263" s="1"/>
      <c r="WUK263" s="1"/>
      <c r="WUO263" s="1"/>
      <c r="WUS263" s="1"/>
      <c r="WUW263" s="1"/>
      <c r="WVA263" s="1"/>
      <c r="WVE263" s="1"/>
      <c r="WVI263" s="1"/>
      <c r="WVM263" s="1"/>
      <c r="WVQ263" s="1"/>
      <c r="WVU263" s="1"/>
      <c r="WVY263" s="1"/>
      <c r="WWC263" s="1"/>
      <c r="WWG263" s="1"/>
      <c r="WWK263" s="1"/>
      <c r="WWO263" s="1"/>
      <c r="WWS263" s="1"/>
      <c r="WWW263" s="1"/>
      <c r="WXA263" s="1"/>
      <c r="WXE263" s="1"/>
      <c r="WXI263" s="1"/>
      <c r="WXM263" s="1"/>
      <c r="WXQ263" s="1"/>
      <c r="WXU263" s="1"/>
      <c r="WXY263" s="1"/>
      <c r="WYC263" s="1"/>
      <c r="WYG263" s="1"/>
      <c r="WYK263" s="1"/>
      <c r="WYO263" s="1"/>
      <c r="WYS263" s="1"/>
      <c r="WYW263" s="1"/>
      <c r="WZA263" s="1"/>
      <c r="WZE263" s="1"/>
      <c r="WZI263" s="1"/>
      <c r="WZM263" s="1"/>
      <c r="WZQ263" s="1"/>
      <c r="WZU263" s="1"/>
      <c r="WZY263" s="1"/>
      <c r="XAC263" s="1"/>
      <c r="XAG263" s="1"/>
      <c r="XAK263" s="1"/>
      <c r="XAO263" s="1"/>
      <c r="XAS263" s="1"/>
      <c r="XAW263" s="1"/>
      <c r="XBA263" s="1"/>
      <c r="XBE263" s="1"/>
      <c r="XBI263" s="1"/>
      <c r="XBM263" s="1"/>
      <c r="XBQ263" s="1"/>
      <c r="XBU263" s="1"/>
      <c r="XBY263" s="1"/>
      <c r="XCC263" s="1"/>
      <c r="XCG263" s="1"/>
      <c r="XCK263" s="1"/>
      <c r="XCO263" s="1"/>
      <c r="XCS263" s="1"/>
      <c r="XCW263" s="1"/>
      <c r="XDA263" s="1"/>
      <c r="XDE263" s="1"/>
      <c r="XDI263" s="1"/>
      <c r="XDM263" s="1"/>
      <c r="XDQ263" s="1"/>
      <c r="XDU263" s="1"/>
      <c r="XDY263" s="1"/>
      <c r="XEC263" s="1"/>
      <c r="XEG263" s="1"/>
      <c r="XEK263" s="1"/>
      <c r="XEO263" s="1"/>
      <c r="XES263" s="1"/>
      <c r="XEW263" s="1"/>
      <c r="XFA263" s="1"/>
    </row>
    <row r="264" spans="1:1021 1025:2045 2049:3069 3073:4093 4097:5117 5121:6141 6145:7165 7169:8189 8193:9213 9217:10237 10241:11261 11265:12285 12289:13309 13313:14333 14337:15357 15361:16381" x14ac:dyDescent="0.25">
      <c r="A264" t="str">
        <f t="shared" si="6"/>
        <v>20113. Industrias manufactureras</v>
      </c>
      <c r="B264" s="8">
        <v>2011</v>
      </c>
      <c r="C264" t="s">
        <v>16</v>
      </c>
      <c r="D264" t="s">
        <v>33</v>
      </c>
      <c r="E264">
        <f>158637+648490</f>
        <v>807127</v>
      </c>
    </row>
    <row r="265" spans="1:1021 1025:2045 2049:3069 3073:4093 4097:5117 5121:6141 6145:7165 7169:8189 8193:9213 9217:10237 10241:11261 11265:12285 12289:13309 13313:14333 14337:15357 15361:16381" x14ac:dyDescent="0.25">
      <c r="A265" t="str">
        <f t="shared" si="6"/>
        <v>20114. Suministro de electricidad, gas y agua</v>
      </c>
      <c r="B265" s="8">
        <v>2011</v>
      </c>
      <c r="C265" t="s">
        <v>18</v>
      </c>
      <c r="D265" t="s">
        <v>57</v>
      </c>
      <c r="E265">
        <f>350+58974</f>
        <v>59324</v>
      </c>
    </row>
    <row r="266" spans="1:1021 1025:2045 2049:3069 3073:4093 4097:5117 5121:6141 6145:7165 7169:8189 8193:9213 9217:10237 10241:11261 11265:12285 12289:13309 13313:14333 14337:15357 15361:16381" x14ac:dyDescent="0.25">
      <c r="A266" t="str">
        <f t="shared" si="6"/>
        <v>20115. Construcción</v>
      </c>
      <c r="B266" s="8">
        <v>2011</v>
      </c>
      <c r="C266" t="s">
        <v>17</v>
      </c>
      <c r="D266" t="s">
        <v>58</v>
      </c>
      <c r="E266">
        <f>124244+456883</f>
        <v>581127</v>
      </c>
    </row>
    <row r="267" spans="1:1021 1025:2045 2049:3069 3073:4093 4097:5117 5121:6141 6145:7165 7169:8189 8193:9213 9217:10237 10241:11261 11265:12285 12289:13309 13313:14333 14337:15357 15361:16381" x14ac:dyDescent="0.25">
      <c r="A267" t="str">
        <f t="shared" si="6"/>
        <v>20116. Comercio, hoteles y restaurantes</v>
      </c>
      <c r="B267" s="8">
        <v>2011</v>
      </c>
      <c r="C267" t="s">
        <v>19</v>
      </c>
      <c r="D267" t="s">
        <v>59</v>
      </c>
      <c r="E267">
        <f>488712+953762</f>
        <v>1442474</v>
      </c>
    </row>
    <row r="268" spans="1:1021 1025:2045 2049:3069 3073:4093 4097:5117 5121:6141 6145:7165 7169:8189 8193:9213 9217:10237 10241:11261 11265:12285 12289:13309 13313:14333 14337:15357 15361:16381" x14ac:dyDescent="0.25">
      <c r="A268" t="str">
        <f t="shared" si="6"/>
        <v>20116. Comercio, hoteles y restaurantes</v>
      </c>
      <c r="B268" s="8">
        <v>2011</v>
      </c>
      <c r="C268" t="s">
        <v>20</v>
      </c>
      <c r="D268" t="s">
        <v>59</v>
      </c>
      <c r="E268">
        <f>38215+218528</f>
        <v>256743</v>
      </c>
    </row>
    <row r="269" spans="1:1021 1025:2045 2049:3069 3073:4093 4097:5117 5121:6141 6145:7165 7169:8189 8193:9213 9217:10237 10241:11261 11265:12285 12289:13309 13313:14333 14337:15357 15361:16381" x14ac:dyDescent="0.25">
      <c r="A269" t="str">
        <f t="shared" si="6"/>
        <v>20117. Transporte y comunicaciones</v>
      </c>
      <c r="B269" s="8">
        <v>2011</v>
      </c>
      <c r="C269" t="s">
        <v>21</v>
      </c>
      <c r="D269" t="s">
        <v>9</v>
      </c>
      <c r="E269">
        <f>119664+389851</f>
        <v>509515</v>
      </c>
    </row>
    <row r="270" spans="1:1021 1025:2045 2049:3069 3073:4093 4097:5117 5121:6141 6145:7165 7169:8189 8193:9213 9217:10237 10241:11261 11265:12285 12289:13309 13313:14333 14337:15357 15361:16381" x14ac:dyDescent="0.25">
      <c r="A270" t="str">
        <f t="shared" si="6"/>
        <v>20118. Servicios financieros, inmobiliarios y empresariales</v>
      </c>
      <c r="B270" s="8">
        <v>2011</v>
      </c>
      <c r="C270" t="s">
        <v>22</v>
      </c>
      <c r="D270" t="s">
        <v>62</v>
      </c>
      <c r="E270">
        <f>3108+125065</f>
        <v>128173</v>
      </c>
    </row>
    <row r="271" spans="1:1021 1025:2045 2049:3069 3073:4093 4097:5117 5121:6141 6145:7165 7169:8189 8193:9213 9217:10237 10241:11261 11265:12285 12289:13309 13313:14333 14337:15357 15361:16381" x14ac:dyDescent="0.25">
      <c r="A271" t="str">
        <f t="shared" si="6"/>
        <v>20118. Servicios financieros, inmobiliarios y empresariales</v>
      </c>
      <c r="B271" s="8">
        <v>2011</v>
      </c>
      <c r="C271" t="s">
        <v>23</v>
      </c>
      <c r="D271" t="s">
        <v>62</v>
      </c>
      <c r="E271">
        <f>106791+379383</f>
        <v>486174</v>
      </c>
    </row>
    <row r="272" spans="1:1021 1025:2045 2049:3069 3073:4093 4097:5117 5121:6141 6145:7165 7169:8189 8193:9213 9217:10237 10241:11261 11265:12285 12289:13309 13313:14333 14337:15357 15361:16381" x14ac:dyDescent="0.25">
      <c r="A272" t="str">
        <f t="shared" si="6"/>
        <v>20119. Servicios sociales, domésticos, profesionales y otros</v>
      </c>
      <c r="B272" s="8">
        <v>2011</v>
      </c>
      <c r="C272" t="s">
        <v>24</v>
      </c>
      <c r="D272" t="s">
        <v>67</v>
      </c>
      <c r="E272">
        <f>450+90997</f>
        <v>91447</v>
      </c>
    </row>
    <row r="273" spans="1:1022 1025:2046 2049:3070 3073:4094 4097:5118 5121:6142 6145:7166 7169:8190 8193:9214 9217:10238 10241:11262 11265:12286 12289:13310 13313:14334 14337:15358 15361:16382" x14ac:dyDescent="0.25">
      <c r="A273" t="str">
        <f t="shared" si="6"/>
        <v>20119. Servicios sociales, domésticos, profesionales y otros</v>
      </c>
      <c r="B273" s="8">
        <v>2011</v>
      </c>
      <c r="C273" t="s">
        <v>25</v>
      </c>
      <c r="D273" t="s">
        <v>67</v>
      </c>
      <c r="E273">
        <f>17156+314749</f>
        <v>331905</v>
      </c>
    </row>
    <row r="274" spans="1:1022 1025:2046 2049:3070 3073:4094 4097:5118 5121:6142 6145:7166 7169:8190 8193:9214 9217:10238 10241:11262 11265:12286 12289:13310 13313:14334 14337:15358 15361:16382" x14ac:dyDescent="0.25">
      <c r="A274" t="str">
        <f t="shared" si="6"/>
        <v>20119. Servicios sociales, domésticos, profesionales y otros</v>
      </c>
      <c r="B274" s="8">
        <v>2011</v>
      </c>
      <c r="C274" t="s">
        <v>26</v>
      </c>
      <c r="D274" t="s">
        <v>67</v>
      </c>
      <c r="E274">
        <f>20257+140447</f>
        <v>160704</v>
      </c>
    </row>
    <row r="275" spans="1:1022 1025:2046 2049:3070 3073:4094 4097:5118 5121:6142 6145:7166 7169:8190 8193:9214 9217:10238 10241:11262 11265:12286 12289:13310 13313:14334 14337:15358 15361:16382" x14ac:dyDescent="0.25">
      <c r="A275" t="str">
        <f t="shared" si="6"/>
        <v>20119. Servicios sociales, domésticos, profesionales y otros</v>
      </c>
      <c r="B275" s="8">
        <v>2011</v>
      </c>
      <c r="C275" t="s">
        <v>27</v>
      </c>
      <c r="D275" t="s">
        <v>67</v>
      </c>
      <c r="E275">
        <f>98103+139902</f>
        <v>238005</v>
      </c>
    </row>
    <row r="276" spans="1:1022 1025:2046 2049:3070 3073:4094 4097:5118 5121:6142 6145:7166 7169:8190 8193:9214 9217:10238 10241:11262 11265:12286 12289:13310 13313:14334 14337:15358 15361:16382" x14ac:dyDescent="0.25">
      <c r="A276" t="str">
        <f t="shared" si="6"/>
        <v>20119. Servicios sociales, domésticos, profesionales y otros</v>
      </c>
      <c r="B276" s="8">
        <v>2011</v>
      </c>
      <c r="C276" t="s">
        <v>28</v>
      </c>
      <c r="D276" t="s">
        <v>67</v>
      </c>
      <c r="E276">
        <f>85415+52190+310382+65831</f>
        <v>513818</v>
      </c>
    </row>
    <row r="277" spans="1:1022 1025:2046 2049:3070 3073:4094 4097:5118 5121:6142 6145:7166 7169:8190 8193:9214 9217:10238 10241:11262 11265:12286 12289:13310 13313:14334 14337:15358 15361:16382" x14ac:dyDescent="0.25">
      <c r="A277" t="str">
        <f t="shared" si="6"/>
        <v>20119. Servicios sociales, domésticos, profesionales y otros</v>
      </c>
      <c r="B277" s="8">
        <v>2011</v>
      </c>
      <c r="C277" t="s">
        <v>29</v>
      </c>
      <c r="D277" t="s">
        <v>67</v>
      </c>
      <c r="E277">
        <f>2200</f>
        <v>2200</v>
      </c>
    </row>
    <row r="278" spans="1:1022 1025:2046 2049:3070 3073:4094 4097:5118 5121:6142 6145:7166 7169:8190 8193:9214 9217:10238 10241:11262 11265:12286 12289:13310 13313:14334 14337:15358 15361:16382" x14ac:dyDescent="0.25">
      <c r="A278" t="str">
        <f t="shared" si="6"/>
        <v>20119. Servicios sociales, domésticos, profesionales y otros</v>
      </c>
      <c r="B278" s="8">
        <v>2011</v>
      </c>
      <c r="C278" t="s">
        <v>30</v>
      </c>
      <c r="D278" t="s">
        <v>67</v>
      </c>
      <c r="E278">
        <v>0</v>
      </c>
    </row>
    <row r="279" spans="1:1022 1025:2046 2049:3070 3073:4094 4097:5118 5121:6142 6145:7166 7169:8190 8193:9214 9217:10238 10241:11262 11265:12286 12289:13310 13313:14334 14337:15358 15361:16382" x14ac:dyDescent="0.25">
      <c r="A279" t="str">
        <f t="shared" si="6"/>
        <v>2011Total</v>
      </c>
      <c r="B279" s="8">
        <v>2011</v>
      </c>
      <c r="C279" t="s">
        <v>12</v>
      </c>
      <c r="D279" t="s">
        <v>12</v>
      </c>
      <c r="E279" s="1">
        <f>SUM(E261:E278)</f>
        <v>6524994</v>
      </c>
      <c r="F279" s="1"/>
      <c r="I279" s="1"/>
      <c r="J279" s="1"/>
      <c r="M279" s="1"/>
      <c r="N279" s="1"/>
      <c r="Q279" s="1"/>
      <c r="R279" s="1"/>
      <c r="U279" s="1"/>
      <c r="V279" s="1"/>
      <c r="Y279" s="1"/>
      <c r="Z279" s="1"/>
      <c r="AC279" s="1"/>
      <c r="AD279" s="1"/>
      <c r="AG279" s="1"/>
      <c r="AH279" s="1"/>
      <c r="AK279" s="1"/>
      <c r="AL279" s="1"/>
      <c r="AO279" s="1"/>
      <c r="AP279" s="1"/>
      <c r="AS279" s="1"/>
      <c r="AT279" s="1"/>
      <c r="AW279" s="1"/>
      <c r="AX279" s="1"/>
      <c r="BA279" s="1"/>
      <c r="BB279" s="1"/>
      <c r="BE279" s="1"/>
      <c r="BF279" s="1"/>
      <c r="BI279" s="1"/>
      <c r="BJ279" s="1"/>
      <c r="BM279" s="1"/>
      <c r="BN279" s="1"/>
      <c r="BQ279" s="1"/>
      <c r="BR279" s="1"/>
      <c r="BU279" s="1"/>
      <c r="BV279" s="1"/>
      <c r="BY279" s="1"/>
      <c r="BZ279" s="1"/>
      <c r="CC279" s="1"/>
      <c r="CD279" s="1"/>
      <c r="CG279" s="1"/>
      <c r="CH279" s="1"/>
      <c r="CK279" s="1"/>
      <c r="CL279" s="1"/>
      <c r="CO279" s="1"/>
      <c r="CP279" s="1"/>
      <c r="CS279" s="1"/>
      <c r="CT279" s="1"/>
      <c r="CW279" s="1"/>
      <c r="CX279" s="1"/>
      <c r="DA279" s="1"/>
      <c r="DB279" s="1"/>
      <c r="DE279" s="1"/>
      <c r="DF279" s="1"/>
      <c r="DI279" s="1"/>
      <c r="DJ279" s="1"/>
      <c r="DM279" s="1"/>
      <c r="DN279" s="1"/>
      <c r="DQ279" s="1"/>
      <c r="DR279" s="1"/>
      <c r="DU279" s="1"/>
      <c r="DV279" s="1"/>
      <c r="DY279" s="1"/>
      <c r="DZ279" s="1"/>
      <c r="EC279" s="1"/>
      <c r="ED279" s="1"/>
      <c r="EG279" s="1"/>
      <c r="EH279" s="1"/>
      <c r="EK279" s="1"/>
      <c r="EL279" s="1"/>
      <c r="EO279" s="1"/>
      <c r="EP279" s="1"/>
      <c r="ES279" s="1"/>
      <c r="ET279" s="1"/>
      <c r="EW279" s="1"/>
      <c r="EX279" s="1"/>
      <c r="FA279" s="1"/>
      <c r="FB279" s="1"/>
      <c r="FE279" s="1"/>
      <c r="FF279" s="1"/>
      <c r="FI279" s="1"/>
      <c r="FJ279" s="1"/>
      <c r="FM279" s="1"/>
      <c r="FN279" s="1"/>
      <c r="FQ279" s="1"/>
      <c r="FR279" s="1"/>
      <c r="FU279" s="1"/>
      <c r="FV279" s="1"/>
      <c r="FY279" s="1"/>
      <c r="FZ279" s="1"/>
      <c r="GC279" s="1"/>
      <c r="GD279" s="1"/>
      <c r="GG279" s="1"/>
      <c r="GH279" s="1"/>
      <c r="GK279" s="1"/>
      <c r="GL279" s="1"/>
      <c r="GO279" s="1"/>
      <c r="GP279" s="1"/>
      <c r="GS279" s="1"/>
      <c r="GT279" s="1"/>
      <c r="GW279" s="1"/>
      <c r="GX279" s="1"/>
      <c r="HA279" s="1"/>
      <c r="HB279" s="1"/>
      <c r="HE279" s="1"/>
      <c r="HF279" s="1"/>
      <c r="HI279" s="1"/>
      <c r="HJ279" s="1"/>
      <c r="HM279" s="1"/>
      <c r="HN279" s="1"/>
      <c r="HQ279" s="1"/>
      <c r="HR279" s="1"/>
      <c r="HU279" s="1"/>
      <c r="HV279" s="1"/>
      <c r="HY279" s="1"/>
      <c r="HZ279" s="1"/>
      <c r="IC279" s="1"/>
      <c r="ID279" s="1"/>
      <c r="IG279" s="1"/>
      <c r="IH279" s="1"/>
      <c r="IK279" s="1"/>
      <c r="IL279" s="1"/>
      <c r="IO279" s="1"/>
      <c r="IP279" s="1"/>
      <c r="IS279" s="1"/>
      <c r="IT279" s="1"/>
      <c r="IW279" s="1"/>
      <c r="IX279" s="1"/>
      <c r="JA279" s="1"/>
      <c r="JB279" s="1"/>
      <c r="JE279" s="1"/>
      <c r="JF279" s="1"/>
      <c r="JI279" s="1"/>
      <c r="JJ279" s="1"/>
      <c r="JM279" s="1"/>
      <c r="JN279" s="1"/>
      <c r="JQ279" s="1"/>
      <c r="JR279" s="1"/>
      <c r="JU279" s="1"/>
      <c r="JV279" s="1"/>
      <c r="JY279" s="1"/>
      <c r="JZ279" s="1"/>
      <c r="KC279" s="1"/>
      <c r="KD279" s="1"/>
      <c r="KG279" s="1"/>
      <c r="KH279" s="1"/>
      <c r="KK279" s="1"/>
      <c r="KL279" s="1"/>
      <c r="KO279" s="1"/>
      <c r="KP279" s="1"/>
      <c r="KS279" s="1"/>
      <c r="KT279" s="1"/>
      <c r="KW279" s="1"/>
      <c r="KX279" s="1"/>
      <c r="LA279" s="1"/>
      <c r="LB279" s="1"/>
      <c r="LE279" s="1"/>
      <c r="LF279" s="1"/>
      <c r="LI279" s="1"/>
      <c r="LJ279" s="1"/>
      <c r="LM279" s="1"/>
      <c r="LN279" s="1"/>
      <c r="LQ279" s="1"/>
      <c r="LR279" s="1"/>
      <c r="LU279" s="1"/>
      <c r="LV279" s="1"/>
      <c r="LY279" s="1"/>
      <c r="LZ279" s="1"/>
      <c r="MC279" s="1"/>
      <c r="MD279" s="1"/>
      <c r="MG279" s="1"/>
      <c r="MH279" s="1"/>
      <c r="MK279" s="1"/>
      <c r="ML279" s="1"/>
      <c r="MO279" s="1"/>
      <c r="MP279" s="1"/>
      <c r="MS279" s="1"/>
      <c r="MT279" s="1"/>
      <c r="MW279" s="1"/>
      <c r="MX279" s="1"/>
      <c r="NA279" s="1"/>
      <c r="NB279" s="1"/>
      <c r="NE279" s="1"/>
      <c r="NF279" s="1"/>
      <c r="NI279" s="1"/>
      <c r="NJ279" s="1"/>
      <c r="NM279" s="1"/>
      <c r="NN279" s="1"/>
      <c r="NQ279" s="1"/>
      <c r="NR279" s="1"/>
      <c r="NU279" s="1"/>
      <c r="NV279" s="1"/>
      <c r="NY279" s="1"/>
      <c r="NZ279" s="1"/>
      <c r="OC279" s="1"/>
      <c r="OD279" s="1"/>
      <c r="OG279" s="1"/>
      <c r="OH279" s="1"/>
      <c r="OK279" s="1"/>
      <c r="OL279" s="1"/>
      <c r="OO279" s="1"/>
      <c r="OP279" s="1"/>
      <c r="OS279" s="1"/>
      <c r="OT279" s="1"/>
      <c r="OW279" s="1"/>
      <c r="OX279" s="1"/>
      <c r="PA279" s="1"/>
      <c r="PB279" s="1"/>
      <c r="PE279" s="1"/>
      <c r="PF279" s="1"/>
      <c r="PI279" s="1"/>
      <c r="PJ279" s="1"/>
      <c r="PM279" s="1"/>
      <c r="PN279" s="1"/>
      <c r="PQ279" s="1"/>
      <c r="PR279" s="1"/>
      <c r="PU279" s="1"/>
      <c r="PV279" s="1"/>
      <c r="PY279" s="1"/>
      <c r="PZ279" s="1"/>
      <c r="QC279" s="1"/>
      <c r="QD279" s="1"/>
      <c r="QG279" s="1"/>
      <c r="QH279" s="1"/>
      <c r="QK279" s="1"/>
      <c r="QL279" s="1"/>
      <c r="QO279" s="1"/>
      <c r="QP279" s="1"/>
      <c r="QS279" s="1"/>
      <c r="QT279" s="1"/>
      <c r="QW279" s="1"/>
      <c r="QX279" s="1"/>
      <c r="RA279" s="1"/>
      <c r="RB279" s="1"/>
      <c r="RE279" s="1"/>
      <c r="RF279" s="1"/>
      <c r="RI279" s="1"/>
      <c r="RJ279" s="1"/>
      <c r="RM279" s="1"/>
      <c r="RN279" s="1"/>
      <c r="RQ279" s="1"/>
      <c r="RR279" s="1"/>
      <c r="RU279" s="1"/>
      <c r="RV279" s="1"/>
      <c r="RY279" s="1"/>
      <c r="RZ279" s="1"/>
      <c r="SC279" s="1"/>
      <c r="SD279" s="1"/>
      <c r="SG279" s="1"/>
      <c r="SH279" s="1"/>
      <c r="SK279" s="1"/>
      <c r="SL279" s="1"/>
      <c r="SO279" s="1"/>
      <c r="SP279" s="1"/>
      <c r="SS279" s="1"/>
      <c r="ST279" s="1"/>
      <c r="SW279" s="1"/>
      <c r="SX279" s="1"/>
      <c r="TA279" s="1"/>
      <c r="TB279" s="1"/>
      <c r="TE279" s="1"/>
      <c r="TF279" s="1"/>
      <c r="TI279" s="1"/>
      <c r="TJ279" s="1"/>
      <c r="TM279" s="1"/>
      <c r="TN279" s="1"/>
      <c r="TQ279" s="1"/>
      <c r="TR279" s="1"/>
      <c r="TU279" s="1"/>
      <c r="TV279" s="1"/>
      <c r="TY279" s="1"/>
      <c r="TZ279" s="1"/>
      <c r="UC279" s="1"/>
      <c r="UD279" s="1"/>
      <c r="UG279" s="1"/>
      <c r="UH279" s="1"/>
      <c r="UK279" s="1"/>
      <c r="UL279" s="1"/>
      <c r="UO279" s="1"/>
      <c r="UP279" s="1"/>
      <c r="US279" s="1"/>
      <c r="UT279" s="1"/>
      <c r="UW279" s="1"/>
      <c r="UX279" s="1"/>
      <c r="VA279" s="1"/>
      <c r="VB279" s="1"/>
      <c r="VE279" s="1"/>
      <c r="VF279" s="1"/>
      <c r="VI279" s="1"/>
      <c r="VJ279" s="1"/>
      <c r="VM279" s="1"/>
      <c r="VN279" s="1"/>
      <c r="VQ279" s="1"/>
      <c r="VR279" s="1"/>
      <c r="VU279" s="1"/>
      <c r="VV279" s="1"/>
      <c r="VY279" s="1"/>
      <c r="VZ279" s="1"/>
      <c r="WC279" s="1"/>
      <c r="WD279" s="1"/>
      <c r="WG279" s="1"/>
      <c r="WH279" s="1"/>
      <c r="WK279" s="1"/>
      <c r="WL279" s="1"/>
      <c r="WO279" s="1"/>
      <c r="WP279" s="1"/>
      <c r="WS279" s="1"/>
      <c r="WT279" s="1"/>
      <c r="WW279" s="1"/>
      <c r="WX279" s="1"/>
      <c r="XA279" s="1"/>
      <c r="XB279" s="1"/>
      <c r="XE279" s="1"/>
      <c r="XF279" s="1"/>
      <c r="XI279" s="1"/>
      <c r="XJ279" s="1"/>
      <c r="XM279" s="1"/>
      <c r="XN279" s="1"/>
      <c r="XQ279" s="1"/>
      <c r="XR279" s="1"/>
      <c r="XU279" s="1"/>
      <c r="XV279" s="1"/>
      <c r="XY279" s="1"/>
      <c r="XZ279" s="1"/>
      <c r="YC279" s="1"/>
      <c r="YD279" s="1"/>
      <c r="YG279" s="1"/>
      <c r="YH279" s="1"/>
      <c r="YK279" s="1"/>
      <c r="YL279" s="1"/>
      <c r="YO279" s="1"/>
      <c r="YP279" s="1"/>
      <c r="YS279" s="1"/>
      <c r="YT279" s="1"/>
      <c r="YW279" s="1"/>
      <c r="YX279" s="1"/>
      <c r="ZA279" s="1"/>
      <c r="ZB279" s="1"/>
      <c r="ZE279" s="1"/>
      <c r="ZF279" s="1"/>
      <c r="ZI279" s="1"/>
      <c r="ZJ279" s="1"/>
      <c r="ZM279" s="1"/>
      <c r="ZN279" s="1"/>
      <c r="ZQ279" s="1"/>
      <c r="ZR279" s="1"/>
      <c r="ZU279" s="1"/>
      <c r="ZV279" s="1"/>
      <c r="ZY279" s="1"/>
      <c r="ZZ279" s="1"/>
      <c r="AAC279" s="1"/>
      <c r="AAD279" s="1"/>
      <c r="AAG279" s="1"/>
      <c r="AAH279" s="1"/>
      <c r="AAK279" s="1"/>
      <c r="AAL279" s="1"/>
      <c r="AAO279" s="1"/>
      <c r="AAP279" s="1"/>
      <c r="AAS279" s="1"/>
      <c r="AAT279" s="1"/>
      <c r="AAW279" s="1"/>
      <c r="AAX279" s="1"/>
      <c r="ABA279" s="1"/>
      <c r="ABB279" s="1"/>
      <c r="ABE279" s="1"/>
      <c r="ABF279" s="1"/>
      <c r="ABI279" s="1"/>
      <c r="ABJ279" s="1"/>
      <c r="ABM279" s="1"/>
      <c r="ABN279" s="1"/>
      <c r="ABQ279" s="1"/>
      <c r="ABR279" s="1"/>
      <c r="ABU279" s="1"/>
      <c r="ABV279" s="1"/>
      <c r="ABY279" s="1"/>
      <c r="ABZ279" s="1"/>
      <c r="ACC279" s="1"/>
      <c r="ACD279" s="1"/>
      <c r="ACG279" s="1"/>
      <c r="ACH279" s="1"/>
      <c r="ACK279" s="1"/>
      <c r="ACL279" s="1"/>
      <c r="ACO279" s="1"/>
      <c r="ACP279" s="1"/>
      <c r="ACS279" s="1"/>
      <c r="ACT279" s="1"/>
      <c r="ACW279" s="1"/>
      <c r="ACX279" s="1"/>
      <c r="ADA279" s="1"/>
      <c r="ADB279" s="1"/>
      <c r="ADE279" s="1"/>
      <c r="ADF279" s="1"/>
      <c r="ADI279" s="1"/>
      <c r="ADJ279" s="1"/>
      <c r="ADM279" s="1"/>
      <c r="ADN279" s="1"/>
      <c r="ADQ279" s="1"/>
      <c r="ADR279" s="1"/>
      <c r="ADU279" s="1"/>
      <c r="ADV279" s="1"/>
      <c r="ADY279" s="1"/>
      <c r="ADZ279" s="1"/>
      <c r="AEC279" s="1"/>
      <c r="AED279" s="1"/>
      <c r="AEG279" s="1"/>
      <c r="AEH279" s="1"/>
      <c r="AEK279" s="1"/>
      <c r="AEL279" s="1"/>
      <c r="AEO279" s="1"/>
      <c r="AEP279" s="1"/>
      <c r="AES279" s="1"/>
      <c r="AET279" s="1"/>
      <c r="AEW279" s="1"/>
      <c r="AEX279" s="1"/>
      <c r="AFA279" s="1"/>
      <c r="AFB279" s="1"/>
      <c r="AFE279" s="1"/>
      <c r="AFF279" s="1"/>
      <c r="AFI279" s="1"/>
      <c r="AFJ279" s="1"/>
      <c r="AFM279" s="1"/>
      <c r="AFN279" s="1"/>
      <c r="AFQ279" s="1"/>
      <c r="AFR279" s="1"/>
      <c r="AFU279" s="1"/>
      <c r="AFV279" s="1"/>
      <c r="AFY279" s="1"/>
      <c r="AFZ279" s="1"/>
      <c r="AGC279" s="1"/>
      <c r="AGD279" s="1"/>
      <c r="AGG279" s="1"/>
      <c r="AGH279" s="1"/>
      <c r="AGK279" s="1"/>
      <c r="AGL279" s="1"/>
      <c r="AGO279" s="1"/>
      <c r="AGP279" s="1"/>
      <c r="AGS279" s="1"/>
      <c r="AGT279" s="1"/>
      <c r="AGW279" s="1"/>
      <c r="AGX279" s="1"/>
      <c r="AHA279" s="1"/>
      <c r="AHB279" s="1"/>
      <c r="AHE279" s="1"/>
      <c r="AHF279" s="1"/>
      <c r="AHI279" s="1"/>
      <c r="AHJ279" s="1"/>
      <c r="AHM279" s="1"/>
      <c r="AHN279" s="1"/>
      <c r="AHQ279" s="1"/>
      <c r="AHR279" s="1"/>
      <c r="AHU279" s="1"/>
      <c r="AHV279" s="1"/>
      <c r="AHY279" s="1"/>
      <c r="AHZ279" s="1"/>
      <c r="AIC279" s="1"/>
      <c r="AID279" s="1"/>
      <c r="AIG279" s="1"/>
      <c r="AIH279" s="1"/>
      <c r="AIK279" s="1"/>
      <c r="AIL279" s="1"/>
      <c r="AIO279" s="1"/>
      <c r="AIP279" s="1"/>
      <c r="AIS279" s="1"/>
      <c r="AIT279" s="1"/>
      <c r="AIW279" s="1"/>
      <c r="AIX279" s="1"/>
      <c r="AJA279" s="1"/>
      <c r="AJB279" s="1"/>
      <c r="AJE279" s="1"/>
      <c r="AJF279" s="1"/>
      <c r="AJI279" s="1"/>
      <c r="AJJ279" s="1"/>
      <c r="AJM279" s="1"/>
      <c r="AJN279" s="1"/>
      <c r="AJQ279" s="1"/>
      <c r="AJR279" s="1"/>
      <c r="AJU279" s="1"/>
      <c r="AJV279" s="1"/>
      <c r="AJY279" s="1"/>
      <c r="AJZ279" s="1"/>
      <c r="AKC279" s="1"/>
      <c r="AKD279" s="1"/>
      <c r="AKG279" s="1"/>
      <c r="AKH279" s="1"/>
      <c r="AKK279" s="1"/>
      <c r="AKL279" s="1"/>
      <c r="AKO279" s="1"/>
      <c r="AKP279" s="1"/>
      <c r="AKS279" s="1"/>
      <c r="AKT279" s="1"/>
      <c r="AKW279" s="1"/>
      <c r="AKX279" s="1"/>
      <c r="ALA279" s="1"/>
      <c r="ALB279" s="1"/>
      <c r="ALE279" s="1"/>
      <c r="ALF279" s="1"/>
      <c r="ALI279" s="1"/>
      <c r="ALJ279" s="1"/>
      <c r="ALM279" s="1"/>
      <c r="ALN279" s="1"/>
      <c r="ALQ279" s="1"/>
      <c r="ALR279" s="1"/>
      <c r="ALU279" s="1"/>
      <c r="ALV279" s="1"/>
      <c r="ALY279" s="1"/>
      <c r="ALZ279" s="1"/>
      <c r="AMC279" s="1"/>
      <c r="AMD279" s="1"/>
      <c r="AMG279" s="1"/>
      <c r="AMH279" s="1"/>
      <c r="AMK279" s="1"/>
      <c r="AML279" s="1"/>
      <c r="AMO279" s="1"/>
      <c r="AMP279" s="1"/>
      <c r="AMS279" s="1"/>
      <c r="AMT279" s="1"/>
      <c r="AMW279" s="1"/>
      <c r="AMX279" s="1"/>
      <c r="ANA279" s="1"/>
      <c r="ANB279" s="1"/>
      <c r="ANE279" s="1"/>
      <c r="ANF279" s="1"/>
      <c r="ANI279" s="1"/>
      <c r="ANJ279" s="1"/>
      <c r="ANM279" s="1"/>
      <c r="ANN279" s="1"/>
      <c r="ANQ279" s="1"/>
      <c r="ANR279" s="1"/>
      <c r="ANU279" s="1"/>
      <c r="ANV279" s="1"/>
      <c r="ANY279" s="1"/>
      <c r="ANZ279" s="1"/>
      <c r="AOC279" s="1"/>
      <c r="AOD279" s="1"/>
      <c r="AOG279" s="1"/>
      <c r="AOH279" s="1"/>
      <c r="AOK279" s="1"/>
      <c r="AOL279" s="1"/>
      <c r="AOO279" s="1"/>
      <c r="AOP279" s="1"/>
      <c r="AOS279" s="1"/>
      <c r="AOT279" s="1"/>
      <c r="AOW279" s="1"/>
      <c r="AOX279" s="1"/>
      <c r="APA279" s="1"/>
      <c r="APB279" s="1"/>
      <c r="APE279" s="1"/>
      <c r="APF279" s="1"/>
      <c r="API279" s="1"/>
      <c r="APJ279" s="1"/>
      <c r="APM279" s="1"/>
      <c r="APN279" s="1"/>
      <c r="APQ279" s="1"/>
      <c r="APR279" s="1"/>
      <c r="APU279" s="1"/>
      <c r="APV279" s="1"/>
      <c r="APY279" s="1"/>
      <c r="APZ279" s="1"/>
      <c r="AQC279" s="1"/>
      <c r="AQD279" s="1"/>
      <c r="AQG279" s="1"/>
      <c r="AQH279" s="1"/>
      <c r="AQK279" s="1"/>
      <c r="AQL279" s="1"/>
      <c r="AQO279" s="1"/>
      <c r="AQP279" s="1"/>
      <c r="AQS279" s="1"/>
      <c r="AQT279" s="1"/>
      <c r="AQW279" s="1"/>
      <c r="AQX279" s="1"/>
      <c r="ARA279" s="1"/>
      <c r="ARB279" s="1"/>
      <c r="ARE279" s="1"/>
      <c r="ARF279" s="1"/>
      <c r="ARI279" s="1"/>
      <c r="ARJ279" s="1"/>
      <c r="ARM279" s="1"/>
      <c r="ARN279" s="1"/>
      <c r="ARQ279" s="1"/>
      <c r="ARR279" s="1"/>
      <c r="ARU279" s="1"/>
      <c r="ARV279" s="1"/>
      <c r="ARY279" s="1"/>
      <c r="ARZ279" s="1"/>
      <c r="ASC279" s="1"/>
      <c r="ASD279" s="1"/>
      <c r="ASG279" s="1"/>
      <c r="ASH279" s="1"/>
      <c r="ASK279" s="1"/>
      <c r="ASL279" s="1"/>
      <c r="ASO279" s="1"/>
      <c r="ASP279" s="1"/>
      <c r="ASS279" s="1"/>
      <c r="AST279" s="1"/>
      <c r="ASW279" s="1"/>
      <c r="ASX279" s="1"/>
      <c r="ATA279" s="1"/>
      <c r="ATB279" s="1"/>
      <c r="ATE279" s="1"/>
      <c r="ATF279" s="1"/>
      <c r="ATI279" s="1"/>
      <c r="ATJ279" s="1"/>
      <c r="ATM279" s="1"/>
      <c r="ATN279" s="1"/>
      <c r="ATQ279" s="1"/>
      <c r="ATR279" s="1"/>
      <c r="ATU279" s="1"/>
      <c r="ATV279" s="1"/>
      <c r="ATY279" s="1"/>
      <c r="ATZ279" s="1"/>
      <c r="AUC279" s="1"/>
      <c r="AUD279" s="1"/>
      <c r="AUG279" s="1"/>
      <c r="AUH279" s="1"/>
      <c r="AUK279" s="1"/>
      <c r="AUL279" s="1"/>
      <c r="AUO279" s="1"/>
      <c r="AUP279" s="1"/>
      <c r="AUS279" s="1"/>
      <c r="AUT279" s="1"/>
      <c r="AUW279" s="1"/>
      <c r="AUX279" s="1"/>
      <c r="AVA279" s="1"/>
      <c r="AVB279" s="1"/>
      <c r="AVE279" s="1"/>
      <c r="AVF279" s="1"/>
      <c r="AVI279" s="1"/>
      <c r="AVJ279" s="1"/>
      <c r="AVM279" s="1"/>
      <c r="AVN279" s="1"/>
      <c r="AVQ279" s="1"/>
      <c r="AVR279" s="1"/>
      <c r="AVU279" s="1"/>
      <c r="AVV279" s="1"/>
      <c r="AVY279" s="1"/>
      <c r="AVZ279" s="1"/>
      <c r="AWC279" s="1"/>
      <c r="AWD279" s="1"/>
      <c r="AWG279" s="1"/>
      <c r="AWH279" s="1"/>
      <c r="AWK279" s="1"/>
      <c r="AWL279" s="1"/>
      <c r="AWO279" s="1"/>
      <c r="AWP279" s="1"/>
      <c r="AWS279" s="1"/>
      <c r="AWT279" s="1"/>
      <c r="AWW279" s="1"/>
      <c r="AWX279" s="1"/>
      <c r="AXA279" s="1"/>
      <c r="AXB279" s="1"/>
      <c r="AXE279" s="1"/>
      <c r="AXF279" s="1"/>
      <c r="AXI279" s="1"/>
      <c r="AXJ279" s="1"/>
      <c r="AXM279" s="1"/>
      <c r="AXN279" s="1"/>
      <c r="AXQ279" s="1"/>
      <c r="AXR279" s="1"/>
      <c r="AXU279" s="1"/>
      <c r="AXV279" s="1"/>
      <c r="AXY279" s="1"/>
      <c r="AXZ279" s="1"/>
      <c r="AYC279" s="1"/>
      <c r="AYD279" s="1"/>
      <c r="AYG279" s="1"/>
      <c r="AYH279" s="1"/>
      <c r="AYK279" s="1"/>
      <c r="AYL279" s="1"/>
      <c r="AYO279" s="1"/>
      <c r="AYP279" s="1"/>
      <c r="AYS279" s="1"/>
      <c r="AYT279" s="1"/>
      <c r="AYW279" s="1"/>
      <c r="AYX279" s="1"/>
      <c r="AZA279" s="1"/>
      <c r="AZB279" s="1"/>
      <c r="AZE279" s="1"/>
      <c r="AZF279" s="1"/>
      <c r="AZI279" s="1"/>
      <c r="AZJ279" s="1"/>
      <c r="AZM279" s="1"/>
      <c r="AZN279" s="1"/>
      <c r="AZQ279" s="1"/>
      <c r="AZR279" s="1"/>
      <c r="AZU279" s="1"/>
      <c r="AZV279" s="1"/>
      <c r="AZY279" s="1"/>
      <c r="AZZ279" s="1"/>
      <c r="BAC279" s="1"/>
      <c r="BAD279" s="1"/>
      <c r="BAG279" s="1"/>
      <c r="BAH279" s="1"/>
      <c r="BAK279" s="1"/>
      <c r="BAL279" s="1"/>
      <c r="BAO279" s="1"/>
      <c r="BAP279" s="1"/>
      <c r="BAS279" s="1"/>
      <c r="BAT279" s="1"/>
      <c r="BAW279" s="1"/>
      <c r="BAX279" s="1"/>
      <c r="BBA279" s="1"/>
      <c r="BBB279" s="1"/>
      <c r="BBE279" s="1"/>
      <c r="BBF279" s="1"/>
      <c r="BBI279" s="1"/>
      <c r="BBJ279" s="1"/>
      <c r="BBM279" s="1"/>
      <c r="BBN279" s="1"/>
      <c r="BBQ279" s="1"/>
      <c r="BBR279" s="1"/>
      <c r="BBU279" s="1"/>
      <c r="BBV279" s="1"/>
      <c r="BBY279" s="1"/>
      <c r="BBZ279" s="1"/>
      <c r="BCC279" s="1"/>
      <c r="BCD279" s="1"/>
      <c r="BCG279" s="1"/>
      <c r="BCH279" s="1"/>
      <c r="BCK279" s="1"/>
      <c r="BCL279" s="1"/>
      <c r="BCO279" s="1"/>
      <c r="BCP279" s="1"/>
      <c r="BCS279" s="1"/>
      <c r="BCT279" s="1"/>
      <c r="BCW279" s="1"/>
      <c r="BCX279" s="1"/>
      <c r="BDA279" s="1"/>
      <c r="BDB279" s="1"/>
      <c r="BDE279" s="1"/>
      <c r="BDF279" s="1"/>
      <c r="BDI279" s="1"/>
      <c r="BDJ279" s="1"/>
      <c r="BDM279" s="1"/>
      <c r="BDN279" s="1"/>
      <c r="BDQ279" s="1"/>
      <c r="BDR279" s="1"/>
      <c r="BDU279" s="1"/>
      <c r="BDV279" s="1"/>
      <c r="BDY279" s="1"/>
      <c r="BDZ279" s="1"/>
      <c r="BEC279" s="1"/>
      <c r="BED279" s="1"/>
      <c r="BEG279" s="1"/>
      <c r="BEH279" s="1"/>
      <c r="BEK279" s="1"/>
      <c r="BEL279" s="1"/>
      <c r="BEO279" s="1"/>
      <c r="BEP279" s="1"/>
      <c r="BES279" s="1"/>
      <c r="BET279" s="1"/>
      <c r="BEW279" s="1"/>
      <c r="BEX279" s="1"/>
      <c r="BFA279" s="1"/>
      <c r="BFB279" s="1"/>
      <c r="BFE279" s="1"/>
      <c r="BFF279" s="1"/>
      <c r="BFI279" s="1"/>
      <c r="BFJ279" s="1"/>
      <c r="BFM279" s="1"/>
      <c r="BFN279" s="1"/>
      <c r="BFQ279" s="1"/>
      <c r="BFR279" s="1"/>
      <c r="BFU279" s="1"/>
      <c r="BFV279" s="1"/>
      <c r="BFY279" s="1"/>
      <c r="BFZ279" s="1"/>
      <c r="BGC279" s="1"/>
      <c r="BGD279" s="1"/>
      <c r="BGG279" s="1"/>
      <c r="BGH279" s="1"/>
      <c r="BGK279" s="1"/>
      <c r="BGL279" s="1"/>
      <c r="BGO279" s="1"/>
      <c r="BGP279" s="1"/>
      <c r="BGS279" s="1"/>
      <c r="BGT279" s="1"/>
      <c r="BGW279" s="1"/>
      <c r="BGX279" s="1"/>
      <c r="BHA279" s="1"/>
      <c r="BHB279" s="1"/>
      <c r="BHE279" s="1"/>
      <c r="BHF279" s="1"/>
      <c r="BHI279" s="1"/>
      <c r="BHJ279" s="1"/>
      <c r="BHM279" s="1"/>
      <c r="BHN279" s="1"/>
      <c r="BHQ279" s="1"/>
      <c r="BHR279" s="1"/>
      <c r="BHU279" s="1"/>
      <c r="BHV279" s="1"/>
      <c r="BHY279" s="1"/>
      <c r="BHZ279" s="1"/>
      <c r="BIC279" s="1"/>
      <c r="BID279" s="1"/>
      <c r="BIG279" s="1"/>
      <c r="BIH279" s="1"/>
      <c r="BIK279" s="1"/>
      <c r="BIL279" s="1"/>
      <c r="BIO279" s="1"/>
      <c r="BIP279" s="1"/>
      <c r="BIS279" s="1"/>
      <c r="BIT279" s="1"/>
      <c r="BIW279" s="1"/>
      <c r="BIX279" s="1"/>
      <c r="BJA279" s="1"/>
      <c r="BJB279" s="1"/>
      <c r="BJE279" s="1"/>
      <c r="BJF279" s="1"/>
      <c r="BJI279" s="1"/>
      <c r="BJJ279" s="1"/>
      <c r="BJM279" s="1"/>
      <c r="BJN279" s="1"/>
      <c r="BJQ279" s="1"/>
      <c r="BJR279" s="1"/>
      <c r="BJU279" s="1"/>
      <c r="BJV279" s="1"/>
      <c r="BJY279" s="1"/>
      <c r="BJZ279" s="1"/>
      <c r="BKC279" s="1"/>
      <c r="BKD279" s="1"/>
      <c r="BKG279" s="1"/>
      <c r="BKH279" s="1"/>
      <c r="BKK279" s="1"/>
      <c r="BKL279" s="1"/>
      <c r="BKO279" s="1"/>
      <c r="BKP279" s="1"/>
      <c r="BKS279" s="1"/>
      <c r="BKT279" s="1"/>
      <c r="BKW279" s="1"/>
      <c r="BKX279" s="1"/>
      <c r="BLA279" s="1"/>
      <c r="BLB279" s="1"/>
      <c r="BLE279" s="1"/>
      <c r="BLF279" s="1"/>
      <c r="BLI279" s="1"/>
      <c r="BLJ279" s="1"/>
      <c r="BLM279" s="1"/>
      <c r="BLN279" s="1"/>
      <c r="BLQ279" s="1"/>
      <c r="BLR279" s="1"/>
      <c r="BLU279" s="1"/>
      <c r="BLV279" s="1"/>
      <c r="BLY279" s="1"/>
      <c r="BLZ279" s="1"/>
      <c r="BMC279" s="1"/>
      <c r="BMD279" s="1"/>
      <c r="BMG279" s="1"/>
      <c r="BMH279" s="1"/>
      <c r="BMK279" s="1"/>
      <c r="BML279" s="1"/>
      <c r="BMO279" s="1"/>
      <c r="BMP279" s="1"/>
      <c r="BMS279" s="1"/>
      <c r="BMT279" s="1"/>
      <c r="BMW279" s="1"/>
      <c r="BMX279" s="1"/>
      <c r="BNA279" s="1"/>
      <c r="BNB279" s="1"/>
      <c r="BNE279" s="1"/>
      <c r="BNF279" s="1"/>
      <c r="BNI279" s="1"/>
      <c r="BNJ279" s="1"/>
      <c r="BNM279" s="1"/>
      <c r="BNN279" s="1"/>
      <c r="BNQ279" s="1"/>
      <c r="BNR279" s="1"/>
      <c r="BNU279" s="1"/>
      <c r="BNV279" s="1"/>
      <c r="BNY279" s="1"/>
      <c r="BNZ279" s="1"/>
      <c r="BOC279" s="1"/>
      <c r="BOD279" s="1"/>
      <c r="BOG279" s="1"/>
      <c r="BOH279" s="1"/>
      <c r="BOK279" s="1"/>
      <c r="BOL279" s="1"/>
      <c r="BOO279" s="1"/>
      <c r="BOP279" s="1"/>
      <c r="BOS279" s="1"/>
      <c r="BOT279" s="1"/>
      <c r="BOW279" s="1"/>
      <c r="BOX279" s="1"/>
      <c r="BPA279" s="1"/>
      <c r="BPB279" s="1"/>
      <c r="BPE279" s="1"/>
      <c r="BPF279" s="1"/>
      <c r="BPI279" s="1"/>
      <c r="BPJ279" s="1"/>
      <c r="BPM279" s="1"/>
      <c r="BPN279" s="1"/>
      <c r="BPQ279" s="1"/>
      <c r="BPR279" s="1"/>
      <c r="BPU279" s="1"/>
      <c r="BPV279" s="1"/>
      <c r="BPY279" s="1"/>
      <c r="BPZ279" s="1"/>
      <c r="BQC279" s="1"/>
      <c r="BQD279" s="1"/>
      <c r="BQG279" s="1"/>
      <c r="BQH279" s="1"/>
      <c r="BQK279" s="1"/>
      <c r="BQL279" s="1"/>
      <c r="BQO279" s="1"/>
      <c r="BQP279" s="1"/>
      <c r="BQS279" s="1"/>
      <c r="BQT279" s="1"/>
      <c r="BQW279" s="1"/>
      <c r="BQX279" s="1"/>
      <c r="BRA279" s="1"/>
      <c r="BRB279" s="1"/>
      <c r="BRE279" s="1"/>
      <c r="BRF279" s="1"/>
      <c r="BRI279" s="1"/>
      <c r="BRJ279" s="1"/>
      <c r="BRM279" s="1"/>
      <c r="BRN279" s="1"/>
      <c r="BRQ279" s="1"/>
      <c r="BRR279" s="1"/>
      <c r="BRU279" s="1"/>
      <c r="BRV279" s="1"/>
      <c r="BRY279" s="1"/>
      <c r="BRZ279" s="1"/>
      <c r="BSC279" s="1"/>
      <c r="BSD279" s="1"/>
      <c r="BSG279" s="1"/>
      <c r="BSH279" s="1"/>
      <c r="BSK279" s="1"/>
      <c r="BSL279" s="1"/>
      <c r="BSO279" s="1"/>
      <c r="BSP279" s="1"/>
      <c r="BSS279" s="1"/>
      <c r="BST279" s="1"/>
      <c r="BSW279" s="1"/>
      <c r="BSX279" s="1"/>
      <c r="BTA279" s="1"/>
      <c r="BTB279" s="1"/>
      <c r="BTE279" s="1"/>
      <c r="BTF279" s="1"/>
      <c r="BTI279" s="1"/>
      <c r="BTJ279" s="1"/>
      <c r="BTM279" s="1"/>
      <c r="BTN279" s="1"/>
      <c r="BTQ279" s="1"/>
      <c r="BTR279" s="1"/>
      <c r="BTU279" s="1"/>
      <c r="BTV279" s="1"/>
      <c r="BTY279" s="1"/>
      <c r="BTZ279" s="1"/>
      <c r="BUC279" s="1"/>
      <c r="BUD279" s="1"/>
      <c r="BUG279" s="1"/>
      <c r="BUH279" s="1"/>
      <c r="BUK279" s="1"/>
      <c r="BUL279" s="1"/>
      <c r="BUO279" s="1"/>
      <c r="BUP279" s="1"/>
      <c r="BUS279" s="1"/>
      <c r="BUT279" s="1"/>
      <c r="BUW279" s="1"/>
      <c r="BUX279" s="1"/>
      <c r="BVA279" s="1"/>
      <c r="BVB279" s="1"/>
      <c r="BVE279" s="1"/>
      <c r="BVF279" s="1"/>
      <c r="BVI279" s="1"/>
      <c r="BVJ279" s="1"/>
      <c r="BVM279" s="1"/>
      <c r="BVN279" s="1"/>
      <c r="BVQ279" s="1"/>
      <c r="BVR279" s="1"/>
      <c r="BVU279" s="1"/>
      <c r="BVV279" s="1"/>
      <c r="BVY279" s="1"/>
      <c r="BVZ279" s="1"/>
      <c r="BWC279" s="1"/>
      <c r="BWD279" s="1"/>
      <c r="BWG279" s="1"/>
      <c r="BWH279" s="1"/>
      <c r="BWK279" s="1"/>
      <c r="BWL279" s="1"/>
      <c r="BWO279" s="1"/>
      <c r="BWP279" s="1"/>
      <c r="BWS279" s="1"/>
      <c r="BWT279" s="1"/>
      <c r="BWW279" s="1"/>
      <c r="BWX279" s="1"/>
      <c r="BXA279" s="1"/>
      <c r="BXB279" s="1"/>
      <c r="BXE279" s="1"/>
      <c r="BXF279" s="1"/>
      <c r="BXI279" s="1"/>
      <c r="BXJ279" s="1"/>
      <c r="BXM279" s="1"/>
      <c r="BXN279" s="1"/>
      <c r="BXQ279" s="1"/>
      <c r="BXR279" s="1"/>
      <c r="BXU279" s="1"/>
      <c r="BXV279" s="1"/>
      <c r="BXY279" s="1"/>
      <c r="BXZ279" s="1"/>
      <c r="BYC279" s="1"/>
      <c r="BYD279" s="1"/>
      <c r="BYG279" s="1"/>
      <c r="BYH279" s="1"/>
      <c r="BYK279" s="1"/>
      <c r="BYL279" s="1"/>
      <c r="BYO279" s="1"/>
      <c r="BYP279" s="1"/>
      <c r="BYS279" s="1"/>
      <c r="BYT279" s="1"/>
      <c r="BYW279" s="1"/>
      <c r="BYX279" s="1"/>
      <c r="BZA279" s="1"/>
      <c r="BZB279" s="1"/>
      <c r="BZE279" s="1"/>
      <c r="BZF279" s="1"/>
      <c r="BZI279" s="1"/>
      <c r="BZJ279" s="1"/>
      <c r="BZM279" s="1"/>
      <c r="BZN279" s="1"/>
      <c r="BZQ279" s="1"/>
      <c r="BZR279" s="1"/>
      <c r="BZU279" s="1"/>
      <c r="BZV279" s="1"/>
      <c r="BZY279" s="1"/>
      <c r="BZZ279" s="1"/>
      <c r="CAC279" s="1"/>
      <c r="CAD279" s="1"/>
      <c r="CAG279" s="1"/>
      <c r="CAH279" s="1"/>
      <c r="CAK279" s="1"/>
      <c r="CAL279" s="1"/>
      <c r="CAO279" s="1"/>
      <c r="CAP279" s="1"/>
      <c r="CAS279" s="1"/>
      <c r="CAT279" s="1"/>
      <c r="CAW279" s="1"/>
      <c r="CAX279" s="1"/>
      <c r="CBA279" s="1"/>
      <c r="CBB279" s="1"/>
      <c r="CBE279" s="1"/>
      <c r="CBF279" s="1"/>
      <c r="CBI279" s="1"/>
      <c r="CBJ279" s="1"/>
      <c r="CBM279" s="1"/>
      <c r="CBN279" s="1"/>
      <c r="CBQ279" s="1"/>
      <c r="CBR279" s="1"/>
      <c r="CBU279" s="1"/>
      <c r="CBV279" s="1"/>
      <c r="CBY279" s="1"/>
      <c r="CBZ279" s="1"/>
      <c r="CCC279" s="1"/>
      <c r="CCD279" s="1"/>
      <c r="CCG279" s="1"/>
      <c r="CCH279" s="1"/>
      <c r="CCK279" s="1"/>
      <c r="CCL279" s="1"/>
      <c r="CCO279" s="1"/>
      <c r="CCP279" s="1"/>
      <c r="CCS279" s="1"/>
      <c r="CCT279" s="1"/>
      <c r="CCW279" s="1"/>
      <c r="CCX279" s="1"/>
      <c r="CDA279" s="1"/>
      <c r="CDB279" s="1"/>
      <c r="CDE279" s="1"/>
      <c r="CDF279" s="1"/>
      <c r="CDI279" s="1"/>
      <c r="CDJ279" s="1"/>
      <c r="CDM279" s="1"/>
      <c r="CDN279" s="1"/>
      <c r="CDQ279" s="1"/>
      <c r="CDR279" s="1"/>
      <c r="CDU279" s="1"/>
      <c r="CDV279" s="1"/>
      <c r="CDY279" s="1"/>
      <c r="CDZ279" s="1"/>
      <c r="CEC279" s="1"/>
      <c r="CED279" s="1"/>
      <c r="CEG279" s="1"/>
      <c r="CEH279" s="1"/>
      <c r="CEK279" s="1"/>
      <c r="CEL279" s="1"/>
      <c r="CEO279" s="1"/>
      <c r="CEP279" s="1"/>
      <c r="CES279" s="1"/>
      <c r="CET279" s="1"/>
      <c r="CEW279" s="1"/>
      <c r="CEX279" s="1"/>
      <c r="CFA279" s="1"/>
      <c r="CFB279" s="1"/>
      <c r="CFE279" s="1"/>
      <c r="CFF279" s="1"/>
      <c r="CFI279" s="1"/>
      <c r="CFJ279" s="1"/>
      <c r="CFM279" s="1"/>
      <c r="CFN279" s="1"/>
      <c r="CFQ279" s="1"/>
      <c r="CFR279" s="1"/>
      <c r="CFU279" s="1"/>
      <c r="CFV279" s="1"/>
      <c r="CFY279" s="1"/>
      <c r="CFZ279" s="1"/>
      <c r="CGC279" s="1"/>
      <c r="CGD279" s="1"/>
      <c r="CGG279" s="1"/>
      <c r="CGH279" s="1"/>
      <c r="CGK279" s="1"/>
      <c r="CGL279" s="1"/>
      <c r="CGO279" s="1"/>
      <c r="CGP279" s="1"/>
      <c r="CGS279" s="1"/>
      <c r="CGT279" s="1"/>
      <c r="CGW279" s="1"/>
      <c r="CGX279" s="1"/>
      <c r="CHA279" s="1"/>
      <c r="CHB279" s="1"/>
      <c r="CHE279" s="1"/>
      <c r="CHF279" s="1"/>
      <c r="CHI279" s="1"/>
      <c r="CHJ279" s="1"/>
      <c r="CHM279" s="1"/>
      <c r="CHN279" s="1"/>
      <c r="CHQ279" s="1"/>
      <c r="CHR279" s="1"/>
      <c r="CHU279" s="1"/>
      <c r="CHV279" s="1"/>
      <c r="CHY279" s="1"/>
      <c r="CHZ279" s="1"/>
      <c r="CIC279" s="1"/>
      <c r="CID279" s="1"/>
      <c r="CIG279" s="1"/>
      <c r="CIH279" s="1"/>
      <c r="CIK279" s="1"/>
      <c r="CIL279" s="1"/>
      <c r="CIO279" s="1"/>
      <c r="CIP279" s="1"/>
      <c r="CIS279" s="1"/>
      <c r="CIT279" s="1"/>
      <c r="CIW279" s="1"/>
      <c r="CIX279" s="1"/>
      <c r="CJA279" s="1"/>
      <c r="CJB279" s="1"/>
      <c r="CJE279" s="1"/>
      <c r="CJF279" s="1"/>
      <c r="CJI279" s="1"/>
      <c r="CJJ279" s="1"/>
      <c r="CJM279" s="1"/>
      <c r="CJN279" s="1"/>
      <c r="CJQ279" s="1"/>
      <c r="CJR279" s="1"/>
      <c r="CJU279" s="1"/>
      <c r="CJV279" s="1"/>
      <c r="CJY279" s="1"/>
      <c r="CJZ279" s="1"/>
      <c r="CKC279" s="1"/>
      <c r="CKD279" s="1"/>
      <c r="CKG279" s="1"/>
      <c r="CKH279" s="1"/>
      <c r="CKK279" s="1"/>
      <c r="CKL279" s="1"/>
      <c r="CKO279" s="1"/>
      <c r="CKP279" s="1"/>
      <c r="CKS279" s="1"/>
      <c r="CKT279" s="1"/>
      <c r="CKW279" s="1"/>
      <c r="CKX279" s="1"/>
      <c r="CLA279" s="1"/>
      <c r="CLB279" s="1"/>
      <c r="CLE279" s="1"/>
      <c r="CLF279" s="1"/>
      <c r="CLI279" s="1"/>
      <c r="CLJ279" s="1"/>
      <c r="CLM279" s="1"/>
      <c r="CLN279" s="1"/>
      <c r="CLQ279" s="1"/>
      <c r="CLR279" s="1"/>
      <c r="CLU279" s="1"/>
      <c r="CLV279" s="1"/>
      <c r="CLY279" s="1"/>
      <c r="CLZ279" s="1"/>
      <c r="CMC279" s="1"/>
      <c r="CMD279" s="1"/>
      <c r="CMG279" s="1"/>
      <c r="CMH279" s="1"/>
      <c r="CMK279" s="1"/>
      <c r="CML279" s="1"/>
      <c r="CMO279" s="1"/>
      <c r="CMP279" s="1"/>
      <c r="CMS279" s="1"/>
      <c r="CMT279" s="1"/>
      <c r="CMW279" s="1"/>
      <c r="CMX279" s="1"/>
      <c r="CNA279" s="1"/>
      <c r="CNB279" s="1"/>
      <c r="CNE279" s="1"/>
      <c r="CNF279" s="1"/>
      <c r="CNI279" s="1"/>
      <c r="CNJ279" s="1"/>
      <c r="CNM279" s="1"/>
      <c r="CNN279" s="1"/>
      <c r="CNQ279" s="1"/>
      <c r="CNR279" s="1"/>
      <c r="CNU279" s="1"/>
      <c r="CNV279" s="1"/>
      <c r="CNY279" s="1"/>
      <c r="CNZ279" s="1"/>
      <c r="COC279" s="1"/>
      <c r="COD279" s="1"/>
      <c r="COG279" s="1"/>
      <c r="COH279" s="1"/>
      <c r="COK279" s="1"/>
      <c r="COL279" s="1"/>
      <c r="COO279" s="1"/>
      <c r="COP279" s="1"/>
      <c r="COS279" s="1"/>
      <c r="COT279" s="1"/>
      <c r="COW279" s="1"/>
      <c r="COX279" s="1"/>
      <c r="CPA279" s="1"/>
      <c r="CPB279" s="1"/>
      <c r="CPE279" s="1"/>
      <c r="CPF279" s="1"/>
      <c r="CPI279" s="1"/>
      <c r="CPJ279" s="1"/>
      <c r="CPM279" s="1"/>
      <c r="CPN279" s="1"/>
      <c r="CPQ279" s="1"/>
      <c r="CPR279" s="1"/>
      <c r="CPU279" s="1"/>
      <c r="CPV279" s="1"/>
      <c r="CPY279" s="1"/>
      <c r="CPZ279" s="1"/>
      <c r="CQC279" s="1"/>
      <c r="CQD279" s="1"/>
      <c r="CQG279" s="1"/>
      <c r="CQH279" s="1"/>
      <c r="CQK279" s="1"/>
      <c r="CQL279" s="1"/>
      <c r="CQO279" s="1"/>
      <c r="CQP279" s="1"/>
      <c r="CQS279" s="1"/>
      <c r="CQT279" s="1"/>
      <c r="CQW279" s="1"/>
      <c r="CQX279" s="1"/>
      <c r="CRA279" s="1"/>
      <c r="CRB279" s="1"/>
      <c r="CRE279" s="1"/>
      <c r="CRF279" s="1"/>
      <c r="CRI279" s="1"/>
      <c r="CRJ279" s="1"/>
      <c r="CRM279" s="1"/>
      <c r="CRN279" s="1"/>
      <c r="CRQ279" s="1"/>
      <c r="CRR279" s="1"/>
      <c r="CRU279" s="1"/>
      <c r="CRV279" s="1"/>
      <c r="CRY279" s="1"/>
      <c r="CRZ279" s="1"/>
      <c r="CSC279" s="1"/>
      <c r="CSD279" s="1"/>
      <c r="CSG279" s="1"/>
      <c r="CSH279" s="1"/>
      <c r="CSK279" s="1"/>
      <c r="CSL279" s="1"/>
      <c r="CSO279" s="1"/>
      <c r="CSP279" s="1"/>
      <c r="CSS279" s="1"/>
      <c r="CST279" s="1"/>
      <c r="CSW279" s="1"/>
      <c r="CSX279" s="1"/>
      <c r="CTA279" s="1"/>
      <c r="CTB279" s="1"/>
      <c r="CTE279" s="1"/>
      <c r="CTF279" s="1"/>
      <c r="CTI279" s="1"/>
      <c r="CTJ279" s="1"/>
      <c r="CTM279" s="1"/>
      <c r="CTN279" s="1"/>
      <c r="CTQ279" s="1"/>
      <c r="CTR279" s="1"/>
      <c r="CTU279" s="1"/>
      <c r="CTV279" s="1"/>
      <c r="CTY279" s="1"/>
      <c r="CTZ279" s="1"/>
      <c r="CUC279" s="1"/>
      <c r="CUD279" s="1"/>
      <c r="CUG279" s="1"/>
      <c r="CUH279" s="1"/>
      <c r="CUK279" s="1"/>
      <c r="CUL279" s="1"/>
      <c r="CUO279" s="1"/>
      <c r="CUP279" s="1"/>
      <c r="CUS279" s="1"/>
      <c r="CUT279" s="1"/>
      <c r="CUW279" s="1"/>
      <c r="CUX279" s="1"/>
      <c r="CVA279" s="1"/>
      <c r="CVB279" s="1"/>
      <c r="CVE279" s="1"/>
      <c r="CVF279" s="1"/>
      <c r="CVI279" s="1"/>
      <c r="CVJ279" s="1"/>
      <c r="CVM279" s="1"/>
      <c r="CVN279" s="1"/>
      <c r="CVQ279" s="1"/>
      <c r="CVR279" s="1"/>
      <c r="CVU279" s="1"/>
      <c r="CVV279" s="1"/>
      <c r="CVY279" s="1"/>
      <c r="CVZ279" s="1"/>
      <c r="CWC279" s="1"/>
      <c r="CWD279" s="1"/>
      <c r="CWG279" s="1"/>
      <c r="CWH279" s="1"/>
      <c r="CWK279" s="1"/>
      <c r="CWL279" s="1"/>
      <c r="CWO279" s="1"/>
      <c r="CWP279" s="1"/>
      <c r="CWS279" s="1"/>
      <c r="CWT279" s="1"/>
      <c r="CWW279" s="1"/>
      <c r="CWX279" s="1"/>
      <c r="CXA279" s="1"/>
      <c r="CXB279" s="1"/>
      <c r="CXE279" s="1"/>
      <c r="CXF279" s="1"/>
      <c r="CXI279" s="1"/>
      <c r="CXJ279" s="1"/>
      <c r="CXM279" s="1"/>
      <c r="CXN279" s="1"/>
      <c r="CXQ279" s="1"/>
      <c r="CXR279" s="1"/>
      <c r="CXU279" s="1"/>
      <c r="CXV279" s="1"/>
      <c r="CXY279" s="1"/>
      <c r="CXZ279" s="1"/>
      <c r="CYC279" s="1"/>
      <c r="CYD279" s="1"/>
      <c r="CYG279" s="1"/>
      <c r="CYH279" s="1"/>
      <c r="CYK279" s="1"/>
      <c r="CYL279" s="1"/>
      <c r="CYO279" s="1"/>
      <c r="CYP279" s="1"/>
      <c r="CYS279" s="1"/>
      <c r="CYT279" s="1"/>
      <c r="CYW279" s="1"/>
      <c r="CYX279" s="1"/>
      <c r="CZA279" s="1"/>
      <c r="CZB279" s="1"/>
      <c r="CZE279" s="1"/>
      <c r="CZF279" s="1"/>
      <c r="CZI279" s="1"/>
      <c r="CZJ279" s="1"/>
      <c r="CZM279" s="1"/>
      <c r="CZN279" s="1"/>
      <c r="CZQ279" s="1"/>
      <c r="CZR279" s="1"/>
      <c r="CZU279" s="1"/>
      <c r="CZV279" s="1"/>
      <c r="CZY279" s="1"/>
      <c r="CZZ279" s="1"/>
      <c r="DAC279" s="1"/>
      <c r="DAD279" s="1"/>
      <c r="DAG279" s="1"/>
      <c r="DAH279" s="1"/>
      <c r="DAK279" s="1"/>
      <c r="DAL279" s="1"/>
      <c r="DAO279" s="1"/>
      <c r="DAP279" s="1"/>
      <c r="DAS279" s="1"/>
      <c r="DAT279" s="1"/>
      <c r="DAW279" s="1"/>
      <c r="DAX279" s="1"/>
      <c r="DBA279" s="1"/>
      <c r="DBB279" s="1"/>
      <c r="DBE279" s="1"/>
      <c r="DBF279" s="1"/>
      <c r="DBI279" s="1"/>
      <c r="DBJ279" s="1"/>
      <c r="DBM279" s="1"/>
      <c r="DBN279" s="1"/>
      <c r="DBQ279" s="1"/>
      <c r="DBR279" s="1"/>
      <c r="DBU279" s="1"/>
      <c r="DBV279" s="1"/>
      <c r="DBY279" s="1"/>
      <c r="DBZ279" s="1"/>
      <c r="DCC279" s="1"/>
      <c r="DCD279" s="1"/>
      <c r="DCG279" s="1"/>
      <c r="DCH279" s="1"/>
      <c r="DCK279" s="1"/>
      <c r="DCL279" s="1"/>
      <c r="DCO279" s="1"/>
      <c r="DCP279" s="1"/>
      <c r="DCS279" s="1"/>
      <c r="DCT279" s="1"/>
      <c r="DCW279" s="1"/>
      <c r="DCX279" s="1"/>
      <c r="DDA279" s="1"/>
      <c r="DDB279" s="1"/>
      <c r="DDE279" s="1"/>
      <c r="DDF279" s="1"/>
      <c r="DDI279" s="1"/>
      <c r="DDJ279" s="1"/>
      <c r="DDM279" s="1"/>
      <c r="DDN279" s="1"/>
      <c r="DDQ279" s="1"/>
      <c r="DDR279" s="1"/>
      <c r="DDU279" s="1"/>
      <c r="DDV279" s="1"/>
      <c r="DDY279" s="1"/>
      <c r="DDZ279" s="1"/>
      <c r="DEC279" s="1"/>
      <c r="DED279" s="1"/>
      <c r="DEG279" s="1"/>
      <c r="DEH279" s="1"/>
      <c r="DEK279" s="1"/>
      <c r="DEL279" s="1"/>
      <c r="DEO279" s="1"/>
      <c r="DEP279" s="1"/>
      <c r="DES279" s="1"/>
      <c r="DET279" s="1"/>
      <c r="DEW279" s="1"/>
      <c r="DEX279" s="1"/>
      <c r="DFA279" s="1"/>
      <c r="DFB279" s="1"/>
      <c r="DFE279" s="1"/>
      <c r="DFF279" s="1"/>
      <c r="DFI279" s="1"/>
      <c r="DFJ279" s="1"/>
      <c r="DFM279" s="1"/>
      <c r="DFN279" s="1"/>
      <c r="DFQ279" s="1"/>
      <c r="DFR279" s="1"/>
      <c r="DFU279" s="1"/>
      <c r="DFV279" s="1"/>
      <c r="DFY279" s="1"/>
      <c r="DFZ279" s="1"/>
      <c r="DGC279" s="1"/>
      <c r="DGD279" s="1"/>
      <c r="DGG279" s="1"/>
      <c r="DGH279" s="1"/>
      <c r="DGK279" s="1"/>
      <c r="DGL279" s="1"/>
      <c r="DGO279" s="1"/>
      <c r="DGP279" s="1"/>
      <c r="DGS279" s="1"/>
      <c r="DGT279" s="1"/>
      <c r="DGW279" s="1"/>
      <c r="DGX279" s="1"/>
      <c r="DHA279" s="1"/>
      <c r="DHB279" s="1"/>
      <c r="DHE279" s="1"/>
      <c r="DHF279" s="1"/>
      <c r="DHI279" s="1"/>
      <c r="DHJ279" s="1"/>
      <c r="DHM279" s="1"/>
      <c r="DHN279" s="1"/>
      <c r="DHQ279" s="1"/>
      <c r="DHR279" s="1"/>
      <c r="DHU279" s="1"/>
      <c r="DHV279" s="1"/>
      <c r="DHY279" s="1"/>
      <c r="DHZ279" s="1"/>
      <c r="DIC279" s="1"/>
      <c r="DID279" s="1"/>
      <c r="DIG279" s="1"/>
      <c r="DIH279" s="1"/>
      <c r="DIK279" s="1"/>
      <c r="DIL279" s="1"/>
      <c r="DIO279" s="1"/>
      <c r="DIP279" s="1"/>
      <c r="DIS279" s="1"/>
      <c r="DIT279" s="1"/>
      <c r="DIW279" s="1"/>
      <c r="DIX279" s="1"/>
      <c r="DJA279" s="1"/>
      <c r="DJB279" s="1"/>
      <c r="DJE279" s="1"/>
      <c r="DJF279" s="1"/>
      <c r="DJI279" s="1"/>
      <c r="DJJ279" s="1"/>
      <c r="DJM279" s="1"/>
      <c r="DJN279" s="1"/>
      <c r="DJQ279" s="1"/>
      <c r="DJR279" s="1"/>
      <c r="DJU279" s="1"/>
      <c r="DJV279" s="1"/>
      <c r="DJY279" s="1"/>
      <c r="DJZ279" s="1"/>
      <c r="DKC279" s="1"/>
      <c r="DKD279" s="1"/>
      <c r="DKG279" s="1"/>
      <c r="DKH279" s="1"/>
      <c r="DKK279" s="1"/>
      <c r="DKL279" s="1"/>
      <c r="DKO279" s="1"/>
      <c r="DKP279" s="1"/>
      <c r="DKS279" s="1"/>
      <c r="DKT279" s="1"/>
      <c r="DKW279" s="1"/>
      <c r="DKX279" s="1"/>
      <c r="DLA279" s="1"/>
      <c r="DLB279" s="1"/>
      <c r="DLE279" s="1"/>
      <c r="DLF279" s="1"/>
      <c r="DLI279" s="1"/>
      <c r="DLJ279" s="1"/>
      <c r="DLM279" s="1"/>
      <c r="DLN279" s="1"/>
      <c r="DLQ279" s="1"/>
      <c r="DLR279" s="1"/>
      <c r="DLU279" s="1"/>
      <c r="DLV279" s="1"/>
      <c r="DLY279" s="1"/>
      <c r="DLZ279" s="1"/>
      <c r="DMC279" s="1"/>
      <c r="DMD279" s="1"/>
      <c r="DMG279" s="1"/>
      <c r="DMH279" s="1"/>
      <c r="DMK279" s="1"/>
      <c r="DML279" s="1"/>
      <c r="DMO279" s="1"/>
      <c r="DMP279" s="1"/>
      <c r="DMS279" s="1"/>
      <c r="DMT279" s="1"/>
      <c r="DMW279" s="1"/>
      <c r="DMX279" s="1"/>
      <c r="DNA279" s="1"/>
      <c r="DNB279" s="1"/>
      <c r="DNE279" s="1"/>
      <c r="DNF279" s="1"/>
      <c r="DNI279" s="1"/>
      <c r="DNJ279" s="1"/>
      <c r="DNM279" s="1"/>
      <c r="DNN279" s="1"/>
      <c r="DNQ279" s="1"/>
      <c r="DNR279" s="1"/>
      <c r="DNU279" s="1"/>
      <c r="DNV279" s="1"/>
      <c r="DNY279" s="1"/>
      <c r="DNZ279" s="1"/>
      <c r="DOC279" s="1"/>
      <c r="DOD279" s="1"/>
      <c r="DOG279" s="1"/>
      <c r="DOH279" s="1"/>
      <c r="DOK279" s="1"/>
      <c r="DOL279" s="1"/>
      <c r="DOO279" s="1"/>
      <c r="DOP279" s="1"/>
      <c r="DOS279" s="1"/>
      <c r="DOT279" s="1"/>
      <c r="DOW279" s="1"/>
      <c r="DOX279" s="1"/>
      <c r="DPA279" s="1"/>
      <c r="DPB279" s="1"/>
      <c r="DPE279" s="1"/>
      <c r="DPF279" s="1"/>
      <c r="DPI279" s="1"/>
      <c r="DPJ279" s="1"/>
      <c r="DPM279" s="1"/>
      <c r="DPN279" s="1"/>
      <c r="DPQ279" s="1"/>
      <c r="DPR279" s="1"/>
      <c r="DPU279" s="1"/>
      <c r="DPV279" s="1"/>
      <c r="DPY279" s="1"/>
      <c r="DPZ279" s="1"/>
      <c r="DQC279" s="1"/>
      <c r="DQD279" s="1"/>
      <c r="DQG279" s="1"/>
      <c r="DQH279" s="1"/>
      <c r="DQK279" s="1"/>
      <c r="DQL279" s="1"/>
      <c r="DQO279" s="1"/>
      <c r="DQP279" s="1"/>
      <c r="DQS279" s="1"/>
      <c r="DQT279" s="1"/>
      <c r="DQW279" s="1"/>
      <c r="DQX279" s="1"/>
      <c r="DRA279" s="1"/>
      <c r="DRB279" s="1"/>
      <c r="DRE279" s="1"/>
      <c r="DRF279" s="1"/>
      <c r="DRI279" s="1"/>
      <c r="DRJ279" s="1"/>
      <c r="DRM279" s="1"/>
      <c r="DRN279" s="1"/>
      <c r="DRQ279" s="1"/>
      <c r="DRR279" s="1"/>
      <c r="DRU279" s="1"/>
      <c r="DRV279" s="1"/>
      <c r="DRY279" s="1"/>
      <c r="DRZ279" s="1"/>
      <c r="DSC279" s="1"/>
      <c r="DSD279" s="1"/>
      <c r="DSG279" s="1"/>
      <c r="DSH279" s="1"/>
      <c r="DSK279" s="1"/>
      <c r="DSL279" s="1"/>
      <c r="DSO279" s="1"/>
      <c r="DSP279" s="1"/>
      <c r="DSS279" s="1"/>
      <c r="DST279" s="1"/>
      <c r="DSW279" s="1"/>
      <c r="DSX279" s="1"/>
      <c r="DTA279" s="1"/>
      <c r="DTB279" s="1"/>
      <c r="DTE279" s="1"/>
      <c r="DTF279" s="1"/>
      <c r="DTI279" s="1"/>
      <c r="DTJ279" s="1"/>
      <c r="DTM279" s="1"/>
      <c r="DTN279" s="1"/>
      <c r="DTQ279" s="1"/>
      <c r="DTR279" s="1"/>
      <c r="DTU279" s="1"/>
      <c r="DTV279" s="1"/>
      <c r="DTY279" s="1"/>
      <c r="DTZ279" s="1"/>
      <c r="DUC279" s="1"/>
      <c r="DUD279" s="1"/>
      <c r="DUG279" s="1"/>
      <c r="DUH279" s="1"/>
      <c r="DUK279" s="1"/>
      <c r="DUL279" s="1"/>
      <c r="DUO279" s="1"/>
      <c r="DUP279" s="1"/>
      <c r="DUS279" s="1"/>
      <c r="DUT279" s="1"/>
      <c r="DUW279" s="1"/>
      <c r="DUX279" s="1"/>
      <c r="DVA279" s="1"/>
      <c r="DVB279" s="1"/>
      <c r="DVE279" s="1"/>
      <c r="DVF279" s="1"/>
      <c r="DVI279" s="1"/>
      <c r="DVJ279" s="1"/>
      <c r="DVM279" s="1"/>
      <c r="DVN279" s="1"/>
      <c r="DVQ279" s="1"/>
      <c r="DVR279" s="1"/>
      <c r="DVU279" s="1"/>
      <c r="DVV279" s="1"/>
      <c r="DVY279" s="1"/>
      <c r="DVZ279" s="1"/>
      <c r="DWC279" s="1"/>
      <c r="DWD279" s="1"/>
      <c r="DWG279" s="1"/>
      <c r="DWH279" s="1"/>
      <c r="DWK279" s="1"/>
      <c r="DWL279" s="1"/>
      <c r="DWO279" s="1"/>
      <c r="DWP279" s="1"/>
      <c r="DWS279" s="1"/>
      <c r="DWT279" s="1"/>
      <c r="DWW279" s="1"/>
      <c r="DWX279" s="1"/>
      <c r="DXA279" s="1"/>
      <c r="DXB279" s="1"/>
      <c r="DXE279" s="1"/>
      <c r="DXF279" s="1"/>
      <c r="DXI279" s="1"/>
      <c r="DXJ279" s="1"/>
      <c r="DXM279" s="1"/>
      <c r="DXN279" s="1"/>
      <c r="DXQ279" s="1"/>
      <c r="DXR279" s="1"/>
      <c r="DXU279" s="1"/>
      <c r="DXV279" s="1"/>
      <c r="DXY279" s="1"/>
      <c r="DXZ279" s="1"/>
      <c r="DYC279" s="1"/>
      <c r="DYD279" s="1"/>
      <c r="DYG279" s="1"/>
      <c r="DYH279" s="1"/>
      <c r="DYK279" s="1"/>
      <c r="DYL279" s="1"/>
      <c r="DYO279" s="1"/>
      <c r="DYP279" s="1"/>
      <c r="DYS279" s="1"/>
      <c r="DYT279" s="1"/>
      <c r="DYW279" s="1"/>
      <c r="DYX279" s="1"/>
      <c r="DZA279" s="1"/>
      <c r="DZB279" s="1"/>
      <c r="DZE279" s="1"/>
      <c r="DZF279" s="1"/>
      <c r="DZI279" s="1"/>
      <c r="DZJ279" s="1"/>
      <c r="DZM279" s="1"/>
      <c r="DZN279" s="1"/>
      <c r="DZQ279" s="1"/>
      <c r="DZR279" s="1"/>
      <c r="DZU279" s="1"/>
      <c r="DZV279" s="1"/>
      <c r="DZY279" s="1"/>
      <c r="DZZ279" s="1"/>
      <c r="EAC279" s="1"/>
      <c r="EAD279" s="1"/>
      <c r="EAG279" s="1"/>
      <c r="EAH279" s="1"/>
      <c r="EAK279" s="1"/>
      <c r="EAL279" s="1"/>
      <c r="EAO279" s="1"/>
      <c r="EAP279" s="1"/>
      <c r="EAS279" s="1"/>
      <c r="EAT279" s="1"/>
      <c r="EAW279" s="1"/>
      <c r="EAX279" s="1"/>
      <c r="EBA279" s="1"/>
      <c r="EBB279" s="1"/>
      <c r="EBE279" s="1"/>
      <c r="EBF279" s="1"/>
      <c r="EBI279" s="1"/>
      <c r="EBJ279" s="1"/>
      <c r="EBM279" s="1"/>
      <c r="EBN279" s="1"/>
      <c r="EBQ279" s="1"/>
      <c r="EBR279" s="1"/>
      <c r="EBU279" s="1"/>
      <c r="EBV279" s="1"/>
      <c r="EBY279" s="1"/>
      <c r="EBZ279" s="1"/>
      <c r="ECC279" s="1"/>
      <c r="ECD279" s="1"/>
      <c r="ECG279" s="1"/>
      <c r="ECH279" s="1"/>
      <c r="ECK279" s="1"/>
      <c r="ECL279" s="1"/>
      <c r="ECO279" s="1"/>
      <c r="ECP279" s="1"/>
      <c r="ECS279" s="1"/>
      <c r="ECT279" s="1"/>
      <c r="ECW279" s="1"/>
      <c r="ECX279" s="1"/>
      <c r="EDA279" s="1"/>
      <c r="EDB279" s="1"/>
      <c r="EDE279" s="1"/>
      <c r="EDF279" s="1"/>
      <c r="EDI279" s="1"/>
      <c r="EDJ279" s="1"/>
      <c r="EDM279" s="1"/>
      <c r="EDN279" s="1"/>
      <c r="EDQ279" s="1"/>
      <c r="EDR279" s="1"/>
      <c r="EDU279" s="1"/>
      <c r="EDV279" s="1"/>
      <c r="EDY279" s="1"/>
      <c r="EDZ279" s="1"/>
      <c r="EEC279" s="1"/>
      <c r="EED279" s="1"/>
      <c r="EEG279" s="1"/>
      <c r="EEH279" s="1"/>
      <c r="EEK279" s="1"/>
      <c r="EEL279" s="1"/>
      <c r="EEO279" s="1"/>
      <c r="EEP279" s="1"/>
      <c r="EES279" s="1"/>
      <c r="EET279" s="1"/>
      <c r="EEW279" s="1"/>
      <c r="EEX279" s="1"/>
      <c r="EFA279" s="1"/>
      <c r="EFB279" s="1"/>
      <c r="EFE279" s="1"/>
      <c r="EFF279" s="1"/>
      <c r="EFI279" s="1"/>
      <c r="EFJ279" s="1"/>
      <c r="EFM279" s="1"/>
      <c r="EFN279" s="1"/>
      <c r="EFQ279" s="1"/>
      <c r="EFR279" s="1"/>
      <c r="EFU279" s="1"/>
      <c r="EFV279" s="1"/>
      <c r="EFY279" s="1"/>
      <c r="EFZ279" s="1"/>
      <c r="EGC279" s="1"/>
      <c r="EGD279" s="1"/>
      <c r="EGG279" s="1"/>
      <c r="EGH279" s="1"/>
      <c r="EGK279" s="1"/>
      <c r="EGL279" s="1"/>
      <c r="EGO279" s="1"/>
      <c r="EGP279" s="1"/>
      <c r="EGS279" s="1"/>
      <c r="EGT279" s="1"/>
      <c r="EGW279" s="1"/>
      <c r="EGX279" s="1"/>
      <c r="EHA279" s="1"/>
      <c r="EHB279" s="1"/>
      <c r="EHE279" s="1"/>
      <c r="EHF279" s="1"/>
      <c r="EHI279" s="1"/>
      <c r="EHJ279" s="1"/>
      <c r="EHM279" s="1"/>
      <c r="EHN279" s="1"/>
      <c r="EHQ279" s="1"/>
      <c r="EHR279" s="1"/>
      <c r="EHU279" s="1"/>
      <c r="EHV279" s="1"/>
      <c r="EHY279" s="1"/>
      <c r="EHZ279" s="1"/>
      <c r="EIC279" s="1"/>
      <c r="EID279" s="1"/>
      <c r="EIG279" s="1"/>
      <c r="EIH279" s="1"/>
      <c r="EIK279" s="1"/>
      <c r="EIL279" s="1"/>
      <c r="EIO279" s="1"/>
      <c r="EIP279" s="1"/>
      <c r="EIS279" s="1"/>
      <c r="EIT279" s="1"/>
      <c r="EIW279" s="1"/>
      <c r="EIX279" s="1"/>
      <c r="EJA279" s="1"/>
      <c r="EJB279" s="1"/>
      <c r="EJE279" s="1"/>
      <c r="EJF279" s="1"/>
      <c r="EJI279" s="1"/>
      <c r="EJJ279" s="1"/>
      <c r="EJM279" s="1"/>
      <c r="EJN279" s="1"/>
      <c r="EJQ279" s="1"/>
      <c r="EJR279" s="1"/>
      <c r="EJU279" s="1"/>
      <c r="EJV279" s="1"/>
      <c r="EJY279" s="1"/>
      <c r="EJZ279" s="1"/>
      <c r="EKC279" s="1"/>
      <c r="EKD279" s="1"/>
      <c r="EKG279" s="1"/>
      <c r="EKH279" s="1"/>
      <c r="EKK279" s="1"/>
      <c r="EKL279" s="1"/>
      <c r="EKO279" s="1"/>
      <c r="EKP279" s="1"/>
      <c r="EKS279" s="1"/>
      <c r="EKT279" s="1"/>
      <c r="EKW279" s="1"/>
      <c r="EKX279" s="1"/>
      <c r="ELA279" s="1"/>
      <c r="ELB279" s="1"/>
      <c r="ELE279" s="1"/>
      <c r="ELF279" s="1"/>
      <c r="ELI279" s="1"/>
      <c r="ELJ279" s="1"/>
      <c r="ELM279" s="1"/>
      <c r="ELN279" s="1"/>
      <c r="ELQ279" s="1"/>
      <c r="ELR279" s="1"/>
      <c r="ELU279" s="1"/>
      <c r="ELV279" s="1"/>
      <c r="ELY279" s="1"/>
      <c r="ELZ279" s="1"/>
      <c r="EMC279" s="1"/>
      <c r="EMD279" s="1"/>
      <c r="EMG279" s="1"/>
      <c r="EMH279" s="1"/>
      <c r="EMK279" s="1"/>
      <c r="EML279" s="1"/>
      <c r="EMO279" s="1"/>
      <c r="EMP279" s="1"/>
      <c r="EMS279" s="1"/>
      <c r="EMT279" s="1"/>
      <c r="EMW279" s="1"/>
      <c r="EMX279" s="1"/>
      <c r="ENA279" s="1"/>
      <c r="ENB279" s="1"/>
      <c r="ENE279" s="1"/>
      <c r="ENF279" s="1"/>
      <c r="ENI279" s="1"/>
      <c r="ENJ279" s="1"/>
      <c r="ENM279" s="1"/>
      <c r="ENN279" s="1"/>
      <c r="ENQ279" s="1"/>
      <c r="ENR279" s="1"/>
      <c r="ENU279" s="1"/>
      <c r="ENV279" s="1"/>
      <c r="ENY279" s="1"/>
      <c r="ENZ279" s="1"/>
      <c r="EOC279" s="1"/>
      <c r="EOD279" s="1"/>
      <c r="EOG279" s="1"/>
      <c r="EOH279" s="1"/>
      <c r="EOK279" s="1"/>
      <c r="EOL279" s="1"/>
      <c r="EOO279" s="1"/>
      <c r="EOP279" s="1"/>
      <c r="EOS279" s="1"/>
      <c r="EOT279" s="1"/>
      <c r="EOW279" s="1"/>
      <c r="EOX279" s="1"/>
      <c r="EPA279" s="1"/>
      <c r="EPB279" s="1"/>
      <c r="EPE279" s="1"/>
      <c r="EPF279" s="1"/>
      <c r="EPI279" s="1"/>
      <c r="EPJ279" s="1"/>
      <c r="EPM279" s="1"/>
      <c r="EPN279" s="1"/>
      <c r="EPQ279" s="1"/>
      <c r="EPR279" s="1"/>
      <c r="EPU279" s="1"/>
      <c r="EPV279" s="1"/>
      <c r="EPY279" s="1"/>
      <c r="EPZ279" s="1"/>
      <c r="EQC279" s="1"/>
      <c r="EQD279" s="1"/>
      <c r="EQG279" s="1"/>
      <c r="EQH279" s="1"/>
      <c r="EQK279" s="1"/>
      <c r="EQL279" s="1"/>
      <c r="EQO279" s="1"/>
      <c r="EQP279" s="1"/>
      <c r="EQS279" s="1"/>
      <c r="EQT279" s="1"/>
      <c r="EQW279" s="1"/>
      <c r="EQX279" s="1"/>
      <c r="ERA279" s="1"/>
      <c r="ERB279" s="1"/>
      <c r="ERE279" s="1"/>
      <c r="ERF279" s="1"/>
      <c r="ERI279" s="1"/>
      <c r="ERJ279" s="1"/>
      <c r="ERM279" s="1"/>
      <c r="ERN279" s="1"/>
      <c r="ERQ279" s="1"/>
      <c r="ERR279" s="1"/>
      <c r="ERU279" s="1"/>
      <c r="ERV279" s="1"/>
      <c r="ERY279" s="1"/>
      <c r="ERZ279" s="1"/>
      <c r="ESC279" s="1"/>
      <c r="ESD279" s="1"/>
      <c r="ESG279" s="1"/>
      <c r="ESH279" s="1"/>
      <c r="ESK279" s="1"/>
      <c r="ESL279" s="1"/>
      <c r="ESO279" s="1"/>
      <c r="ESP279" s="1"/>
      <c r="ESS279" s="1"/>
      <c r="EST279" s="1"/>
      <c r="ESW279" s="1"/>
      <c r="ESX279" s="1"/>
      <c r="ETA279" s="1"/>
      <c r="ETB279" s="1"/>
      <c r="ETE279" s="1"/>
      <c r="ETF279" s="1"/>
      <c r="ETI279" s="1"/>
      <c r="ETJ279" s="1"/>
      <c r="ETM279" s="1"/>
      <c r="ETN279" s="1"/>
      <c r="ETQ279" s="1"/>
      <c r="ETR279" s="1"/>
      <c r="ETU279" s="1"/>
      <c r="ETV279" s="1"/>
      <c r="ETY279" s="1"/>
      <c r="ETZ279" s="1"/>
      <c r="EUC279" s="1"/>
      <c r="EUD279" s="1"/>
      <c r="EUG279" s="1"/>
      <c r="EUH279" s="1"/>
      <c r="EUK279" s="1"/>
      <c r="EUL279" s="1"/>
      <c r="EUO279" s="1"/>
      <c r="EUP279" s="1"/>
      <c r="EUS279" s="1"/>
      <c r="EUT279" s="1"/>
      <c r="EUW279" s="1"/>
      <c r="EUX279" s="1"/>
      <c r="EVA279" s="1"/>
      <c r="EVB279" s="1"/>
      <c r="EVE279" s="1"/>
      <c r="EVF279" s="1"/>
      <c r="EVI279" s="1"/>
      <c r="EVJ279" s="1"/>
      <c r="EVM279" s="1"/>
      <c r="EVN279" s="1"/>
      <c r="EVQ279" s="1"/>
      <c r="EVR279" s="1"/>
      <c r="EVU279" s="1"/>
      <c r="EVV279" s="1"/>
      <c r="EVY279" s="1"/>
      <c r="EVZ279" s="1"/>
      <c r="EWC279" s="1"/>
      <c r="EWD279" s="1"/>
      <c r="EWG279" s="1"/>
      <c r="EWH279" s="1"/>
      <c r="EWK279" s="1"/>
      <c r="EWL279" s="1"/>
      <c r="EWO279" s="1"/>
      <c r="EWP279" s="1"/>
      <c r="EWS279" s="1"/>
      <c r="EWT279" s="1"/>
      <c r="EWW279" s="1"/>
      <c r="EWX279" s="1"/>
      <c r="EXA279" s="1"/>
      <c r="EXB279" s="1"/>
      <c r="EXE279" s="1"/>
      <c r="EXF279" s="1"/>
      <c r="EXI279" s="1"/>
      <c r="EXJ279" s="1"/>
      <c r="EXM279" s="1"/>
      <c r="EXN279" s="1"/>
      <c r="EXQ279" s="1"/>
      <c r="EXR279" s="1"/>
      <c r="EXU279" s="1"/>
      <c r="EXV279" s="1"/>
      <c r="EXY279" s="1"/>
      <c r="EXZ279" s="1"/>
      <c r="EYC279" s="1"/>
      <c r="EYD279" s="1"/>
      <c r="EYG279" s="1"/>
      <c r="EYH279" s="1"/>
      <c r="EYK279" s="1"/>
      <c r="EYL279" s="1"/>
      <c r="EYO279" s="1"/>
      <c r="EYP279" s="1"/>
      <c r="EYS279" s="1"/>
      <c r="EYT279" s="1"/>
      <c r="EYW279" s="1"/>
      <c r="EYX279" s="1"/>
      <c r="EZA279" s="1"/>
      <c r="EZB279" s="1"/>
      <c r="EZE279" s="1"/>
      <c r="EZF279" s="1"/>
      <c r="EZI279" s="1"/>
      <c r="EZJ279" s="1"/>
      <c r="EZM279" s="1"/>
      <c r="EZN279" s="1"/>
      <c r="EZQ279" s="1"/>
      <c r="EZR279" s="1"/>
      <c r="EZU279" s="1"/>
      <c r="EZV279" s="1"/>
      <c r="EZY279" s="1"/>
      <c r="EZZ279" s="1"/>
      <c r="FAC279" s="1"/>
      <c r="FAD279" s="1"/>
      <c r="FAG279" s="1"/>
      <c r="FAH279" s="1"/>
      <c r="FAK279" s="1"/>
      <c r="FAL279" s="1"/>
      <c r="FAO279" s="1"/>
      <c r="FAP279" s="1"/>
      <c r="FAS279" s="1"/>
      <c r="FAT279" s="1"/>
      <c r="FAW279" s="1"/>
      <c r="FAX279" s="1"/>
      <c r="FBA279" s="1"/>
      <c r="FBB279" s="1"/>
      <c r="FBE279" s="1"/>
      <c r="FBF279" s="1"/>
      <c r="FBI279" s="1"/>
      <c r="FBJ279" s="1"/>
      <c r="FBM279" s="1"/>
      <c r="FBN279" s="1"/>
      <c r="FBQ279" s="1"/>
      <c r="FBR279" s="1"/>
      <c r="FBU279" s="1"/>
      <c r="FBV279" s="1"/>
      <c r="FBY279" s="1"/>
      <c r="FBZ279" s="1"/>
      <c r="FCC279" s="1"/>
      <c r="FCD279" s="1"/>
      <c r="FCG279" s="1"/>
      <c r="FCH279" s="1"/>
      <c r="FCK279" s="1"/>
      <c r="FCL279" s="1"/>
      <c r="FCO279" s="1"/>
      <c r="FCP279" s="1"/>
      <c r="FCS279" s="1"/>
      <c r="FCT279" s="1"/>
      <c r="FCW279" s="1"/>
      <c r="FCX279" s="1"/>
      <c r="FDA279" s="1"/>
      <c r="FDB279" s="1"/>
      <c r="FDE279" s="1"/>
      <c r="FDF279" s="1"/>
      <c r="FDI279" s="1"/>
      <c r="FDJ279" s="1"/>
      <c r="FDM279" s="1"/>
      <c r="FDN279" s="1"/>
      <c r="FDQ279" s="1"/>
      <c r="FDR279" s="1"/>
      <c r="FDU279" s="1"/>
      <c r="FDV279" s="1"/>
      <c r="FDY279" s="1"/>
      <c r="FDZ279" s="1"/>
      <c r="FEC279" s="1"/>
      <c r="FED279" s="1"/>
      <c r="FEG279" s="1"/>
      <c r="FEH279" s="1"/>
      <c r="FEK279" s="1"/>
      <c r="FEL279" s="1"/>
      <c r="FEO279" s="1"/>
      <c r="FEP279" s="1"/>
      <c r="FES279" s="1"/>
      <c r="FET279" s="1"/>
      <c r="FEW279" s="1"/>
      <c r="FEX279" s="1"/>
      <c r="FFA279" s="1"/>
      <c r="FFB279" s="1"/>
      <c r="FFE279" s="1"/>
      <c r="FFF279" s="1"/>
      <c r="FFI279" s="1"/>
      <c r="FFJ279" s="1"/>
      <c r="FFM279" s="1"/>
      <c r="FFN279" s="1"/>
      <c r="FFQ279" s="1"/>
      <c r="FFR279" s="1"/>
      <c r="FFU279" s="1"/>
      <c r="FFV279" s="1"/>
      <c r="FFY279" s="1"/>
      <c r="FFZ279" s="1"/>
      <c r="FGC279" s="1"/>
      <c r="FGD279" s="1"/>
      <c r="FGG279" s="1"/>
      <c r="FGH279" s="1"/>
      <c r="FGK279" s="1"/>
      <c r="FGL279" s="1"/>
      <c r="FGO279" s="1"/>
      <c r="FGP279" s="1"/>
      <c r="FGS279" s="1"/>
      <c r="FGT279" s="1"/>
      <c r="FGW279" s="1"/>
      <c r="FGX279" s="1"/>
      <c r="FHA279" s="1"/>
      <c r="FHB279" s="1"/>
      <c r="FHE279" s="1"/>
      <c r="FHF279" s="1"/>
      <c r="FHI279" s="1"/>
      <c r="FHJ279" s="1"/>
      <c r="FHM279" s="1"/>
      <c r="FHN279" s="1"/>
      <c r="FHQ279" s="1"/>
      <c r="FHR279" s="1"/>
      <c r="FHU279" s="1"/>
      <c r="FHV279" s="1"/>
      <c r="FHY279" s="1"/>
      <c r="FHZ279" s="1"/>
      <c r="FIC279" s="1"/>
      <c r="FID279" s="1"/>
      <c r="FIG279" s="1"/>
      <c r="FIH279" s="1"/>
      <c r="FIK279" s="1"/>
      <c r="FIL279" s="1"/>
      <c r="FIO279" s="1"/>
      <c r="FIP279" s="1"/>
      <c r="FIS279" s="1"/>
      <c r="FIT279" s="1"/>
      <c r="FIW279" s="1"/>
      <c r="FIX279" s="1"/>
      <c r="FJA279" s="1"/>
      <c r="FJB279" s="1"/>
      <c r="FJE279" s="1"/>
      <c r="FJF279" s="1"/>
      <c r="FJI279" s="1"/>
      <c r="FJJ279" s="1"/>
      <c r="FJM279" s="1"/>
      <c r="FJN279" s="1"/>
      <c r="FJQ279" s="1"/>
      <c r="FJR279" s="1"/>
      <c r="FJU279" s="1"/>
      <c r="FJV279" s="1"/>
      <c r="FJY279" s="1"/>
      <c r="FJZ279" s="1"/>
      <c r="FKC279" s="1"/>
      <c r="FKD279" s="1"/>
      <c r="FKG279" s="1"/>
      <c r="FKH279" s="1"/>
      <c r="FKK279" s="1"/>
      <c r="FKL279" s="1"/>
      <c r="FKO279" s="1"/>
      <c r="FKP279" s="1"/>
      <c r="FKS279" s="1"/>
      <c r="FKT279" s="1"/>
      <c r="FKW279" s="1"/>
      <c r="FKX279" s="1"/>
      <c r="FLA279" s="1"/>
      <c r="FLB279" s="1"/>
      <c r="FLE279" s="1"/>
      <c r="FLF279" s="1"/>
      <c r="FLI279" s="1"/>
      <c r="FLJ279" s="1"/>
      <c r="FLM279" s="1"/>
      <c r="FLN279" s="1"/>
      <c r="FLQ279" s="1"/>
      <c r="FLR279" s="1"/>
      <c r="FLU279" s="1"/>
      <c r="FLV279" s="1"/>
      <c r="FLY279" s="1"/>
      <c r="FLZ279" s="1"/>
      <c r="FMC279" s="1"/>
      <c r="FMD279" s="1"/>
      <c r="FMG279" s="1"/>
      <c r="FMH279" s="1"/>
      <c r="FMK279" s="1"/>
      <c r="FML279" s="1"/>
      <c r="FMO279" s="1"/>
      <c r="FMP279" s="1"/>
      <c r="FMS279" s="1"/>
      <c r="FMT279" s="1"/>
      <c r="FMW279" s="1"/>
      <c r="FMX279" s="1"/>
      <c r="FNA279" s="1"/>
      <c r="FNB279" s="1"/>
      <c r="FNE279" s="1"/>
      <c r="FNF279" s="1"/>
      <c r="FNI279" s="1"/>
      <c r="FNJ279" s="1"/>
      <c r="FNM279" s="1"/>
      <c r="FNN279" s="1"/>
      <c r="FNQ279" s="1"/>
      <c r="FNR279" s="1"/>
      <c r="FNU279" s="1"/>
      <c r="FNV279" s="1"/>
      <c r="FNY279" s="1"/>
      <c r="FNZ279" s="1"/>
      <c r="FOC279" s="1"/>
      <c r="FOD279" s="1"/>
      <c r="FOG279" s="1"/>
      <c r="FOH279" s="1"/>
      <c r="FOK279" s="1"/>
      <c r="FOL279" s="1"/>
      <c r="FOO279" s="1"/>
      <c r="FOP279" s="1"/>
      <c r="FOS279" s="1"/>
      <c r="FOT279" s="1"/>
      <c r="FOW279" s="1"/>
      <c r="FOX279" s="1"/>
      <c r="FPA279" s="1"/>
      <c r="FPB279" s="1"/>
      <c r="FPE279" s="1"/>
      <c r="FPF279" s="1"/>
      <c r="FPI279" s="1"/>
      <c r="FPJ279" s="1"/>
      <c r="FPM279" s="1"/>
      <c r="FPN279" s="1"/>
      <c r="FPQ279" s="1"/>
      <c r="FPR279" s="1"/>
      <c r="FPU279" s="1"/>
      <c r="FPV279" s="1"/>
      <c r="FPY279" s="1"/>
      <c r="FPZ279" s="1"/>
      <c r="FQC279" s="1"/>
      <c r="FQD279" s="1"/>
      <c r="FQG279" s="1"/>
      <c r="FQH279" s="1"/>
      <c r="FQK279" s="1"/>
      <c r="FQL279" s="1"/>
      <c r="FQO279" s="1"/>
      <c r="FQP279" s="1"/>
      <c r="FQS279" s="1"/>
      <c r="FQT279" s="1"/>
      <c r="FQW279" s="1"/>
      <c r="FQX279" s="1"/>
      <c r="FRA279" s="1"/>
      <c r="FRB279" s="1"/>
      <c r="FRE279" s="1"/>
      <c r="FRF279" s="1"/>
      <c r="FRI279" s="1"/>
      <c r="FRJ279" s="1"/>
      <c r="FRM279" s="1"/>
      <c r="FRN279" s="1"/>
      <c r="FRQ279" s="1"/>
      <c r="FRR279" s="1"/>
      <c r="FRU279" s="1"/>
      <c r="FRV279" s="1"/>
      <c r="FRY279" s="1"/>
      <c r="FRZ279" s="1"/>
      <c r="FSC279" s="1"/>
      <c r="FSD279" s="1"/>
      <c r="FSG279" s="1"/>
      <c r="FSH279" s="1"/>
      <c r="FSK279" s="1"/>
      <c r="FSL279" s="1"/>
      <c r="FSO279" s="1"/>
      <c r="FSP279" s="1"/>
      <c r="FSS279" s="1"/>
      <c r="FST279" s="1"/>
      <c r="FSW279" s="1"/>
      <c r="FSX279" s="1"/>
      <c r="FTA279" s="1"/>
      <c r="FTB279" s="1"/>
      <c r="FTE279" s="1"/>
      <c r="FTF279" s="1"/>
      <c r="FTI279" s="1"/>
      <c r="FTJ279" s="1"/>
      <c r="FTM279" s="1"/>
      <c r="FTN279" s="1"/>
      <c r="FTQ279" s="1"/>
      <c r="FTR279" s="1"/>
      <c r="FTU279" s="1"/>
      <c r="FTV279" s="1"/>
      <c r="FTY279" s="1"/>
      <c r="FTZ279" s="1"/>
      <c r="FUC279" s="1"/>
      <c r="FUD279" s="1"/>
      <c r="FUG279" s="1"/>
      <c r="FUH279" s="1"/>
      <c r="FUK279" s="1"/>
      <c r="FUL279" s="1"/>
      <c r="FUO279" s="1"/>
      <c r="FUP279" s="1"/>
      <c r="FUS279" s="1"/>
      <c r="FUT279" s="1"/>
      <c r="FUW279" s="1"/>
      <c r="FUX279" s="1"/>
      <c r="FVA279" s="1"/>
      <c r="FVB279" s="1"/>
      <c r="FVE279" s="1"/>
      <c r="FVF279" s="1"/>
      <c r="FVI279" s="1"/>
      <c r="FVJ279" s="1"/>
      <c r="FVM279" s="1"/>
      <c r="FVN279" s="1"/>
      <c r="FVQ279" s="1"/>
      <c r="FVR279" s="1"/>
      <c r="FVU279" s="1"/>
      <c r="FVV279" s="1"/>
      <c r="FVY279" s="1"/>
      <c r="FVZ279" s="1"/>
      <c r="FWC279" s="1"/>
      <c r="FWD279" s="1"/>
      <c r="FWG279" s="1"/>
      <c r="FWH279" s="1"/>
      <c r="FWK279" s="1"/>
      <c r="FWL279" s="1"/>
      <c r="FWO279" s="1"/>
      <c r="FWP279" s="1"/>
      <c r="FWS279" s="1"/>
      <c r="FWT279" s="1"/>
      <c r="FWW279" s="1"/>
      <c r="FWX279" s="1"/>
      <c r="FXA279" s="1"/>
      <c r="FXB279" s="1"/>
      <c r="FXE279" s="1"/>
      <c r="FXF279" s="1"/>
      <c r="FXI279" s="1"/>
      <c r="FXJ279" s="1"/>
      <c r="FXM279" s="1"/>
      <c r="FXN279" s="1"/>
      <c r="FXQ279" s="1"/>
      <c r="FXR279" s="1"/>
      <c r="FXU279" s="1"/>
      <c r="FXV279" s="1"/>
      <c r="FXY279" s="1"/>
      <c r="FXZ279" s="1"/>
      <c r="FYC279" s="1"/>
      <c r="FYD279" s="1"/>
      <c r="FYG279" s="1"/>
      <c r="FYH279" s="1"/>
      <c r="FYK279" s="1"/>
      <c r="FYL279" s="1"/>
      <c r="FYO279" s="1"/>
      <c r="FYP279" s="1"/>
      <c r="FYS279" s="1"/>
      <c r="FYT279" s="1"/>
      <c r="FYW279" s="1"/>
      <c r="FYX279" s="1"/>
      <c r="FZA279" s="1"/>
      <c r="FZB279" s="1"/>
      <c r="FZE279" s="1"/>
      <c r="FZF279" s="1"/>
      <c r="FZI279" s="1"/>
      <c r="FZJ279" s="1"/>
      <c r="FZM279" s="1"/>
      <c r="FZN279" s="1"/>
      <c r="FZQ279" s="1"/>
      <c r="FZR279" s="1"/>
      <c r="FZU279" s="1"/>
      <c r="FZV279" s="1"/>
      <c r="FZY279" s="1"/>
      <c r="FZZ279" s="1"/>
      <c r="GAC279" s="1"/>
      <c r="GAD279" s="1"/>
      <c r="GAG279" s="1"/>
      <c r="GAH279" s="1"/>
      <c r="GAK279" s="1"/>
      <c r="GAL279" s="1"/>
      <c r="GAO279" s="1"/>
      <c r="GAP279" s="1"/>
      <c r="GAS279" s="1"/>
      <c r="GAT279" s="1"/>
      <c r="GAW279" s="1"/>
      <c r="GAX279" s="1"/>
      <c r="GBA279" s="1"/>
      <c r="GBB279" s="1"/>
      <c r="GBE279" s="1"/>
      <c r="GBF279" s="1"/>
      <c r="GBI279" s="1"/>
      <c r="GBJ279" s="1"/>
      <c r="GBM279" s="1"/>
      <c r="GBN279" s="1"/>
      <c r="GBQ279" s="1"/>
      <c r="GBR279" s="1"/>
      <c r="GBU279" s="1"/>
      <c r="GBV279" s="1"/>
      <c r="GBY279" s="1"/>
      <c r="GBZ279" s="1"/>
      <c r="GCC279" s="1"/>
      <c r="GCD279" s="1"/>
      <c r="GCG279" s="1"/>
      <c r="GCH279" s="1"/>
      <c r="GCK279" s="1"/>
      <c r="GCL279" s="1"/>
      <c r="GCO279" s="1"/>
      <c r="GCP279" s="1"/>
      <c r="GCS279" s="1"/>
      <c r="GCT279" s="1"/>
      <c r="GCW279" s="1"/>
      <c r="GCX279" s="1"/>
      <c r="GDA279" s="1"/>
      <c r="GDB279" s="1"/>
      <c r="GDE279" s="1"/>
      <c r="GDF279" s="1"/>
      <c r="GDI279" s="1"/>
      <c r="GDJ279" s="1"/>
      <c r="GDM279" s="1"/>
      <c r="GDN279" s="1"/>
      <c r="GDQ279" s="1"/>
      <c r="GDR279" s="1"/>
      <c r="GDU279" s="1"/>
      <c r="GDV279" s="1"/>
      <c r="GDY279" s="1"/>
      <c r="GDZ279" s="1"/>
      <c r="GEC279" s="1"/>
      <c r="GED279" s="1"/>
      <c r="GEG279" s="1"/>
      <c r="GEH279" s="1"/>
      <c r="GEK279" s="1"/>
      <c r="GEL279" s="1"/>
      <c r="GEO279" s="1"/>
      <c r="GEP279" s="1"/>
      <c r="GES279" s="1"/>
      <c r="GET279" s="1"/>
      <c r="GEW279" s="1"/>
      <c r="GEX279" s="1"/>
      <c r="GFA279" s="1"/>
      <c r="GFB279" s="1"/>
      <c r="GFE279" s="1"/>
      <c r="GFF279" s="1"/>
      <c r="GFI279" s="1"/>
      <c r="GFJ279" s="1"/>
      <c r="GFM279" s="1"/>
      <c r="GFN279" s="1"/>
      <c r="GFQ279" s="1"/>
      <c r="GFR279" s="1"/>
      <c r="GFU279" s="1"/>
      <c r="GFV279" s="1"/>
      <c r="GFY279" s="1"/>
      <c r="GFZ279" s="1"/>
      <c r="GGC279" s="1"/>
      <c r="GGD279" s="1"/>
      <c r="GGG279" s="1"/>
      <c r="GGH279" s="1"/>
      <c r="GGK279" s="1"/>
      <c r="GGL279" s="1"/>
      <c r="GGO279" s="1"/>
      <c r="GGP279" s="1"/>
      <c r="GGS279" s="1"/>
      <c r="GGT279" s="1"/>
      <c r="GGW279" s="1"/>
      <c r="GGX279" s="1"/>
      <c r="GHA279" s="1"/>
      <c r="GHB279" s="1"/>
      <c r="GHE279" s="1"/>
      <c r="GHF279" s="1"/>
      <c r="GHI279" s="1"/>
      <c r="GHJ279" s="1"/>
      <c r="GHM279" s="1"/>
      <c r="GHN279" s="1"/>
      <c r="GHQ279" s="1"/>
      <c r="GHR279" s="1"/>
      <c r="GHU279" s="1"/>
      <c r="GHV279" s="1"/>
      <c r="GHY279" s="1"/>
      <c r="GHZ279" s="1"/>
      <c r="GIC279" s="1"/>
      <c r="GID279" s="1"/>
      <c r="GIG279" s="1"/>
      <c r="GIH279" s="1"/>
      <c r="GIK279" s="1"/>
      <c r="GIL279" s="1"/>
      <c r="GIO279" s="1"/>
      <c r="GIP279" s="1"/>
      <c r="GIS279" s="1"/>
      <c r="GIT279" s="1"/>
      <c r="GIW279" s="1"/>
      <c r="GIX279" s="1"/>
      <c r="GJA279" s="1"/>
      <c r="GJB279" s="1"/>
      <c r="GJE279" s="1"/>
      <c r="GJF279" s="1"/>
      <c r="GJI279" s="1"/>
      <c r="GJJ279" s="1"/>
      <c r="GJM279" s="1"/>
      <c r="GJN279" s="1"/>
      <c r="GJQ279" s="1"/>
      <c r="GJR279" s="1"/>
      <c r="GJU279" s="1"/>
      <c r="GJV279" s="1"/>
      <c r="GJY279" s="1"/>
      <c r="GJZ279" s="1"/>
      <c r="GKC279" s="1"/>
      <c r="GKD279" s="1"/>
      <c r="GKG279" s="1"/>
      <c r="GKH279" s="1"/>
      <c r="GKK279" s="1"/>
      <c r="GKL279" s="1"/>
      <c r="GKO279" s="1"/>
      <c r="GKP279" s="1"/>
      <c r="GKS279" s="1"/>
      <c r="GKT279" s="1"/>
      <c r="GKW279" s="1"/>
      <c r="GKX279" s="1"/>
      <c r="GLA279" s="1"/>
      <c r="GLB279" s="1"/>
      <c r="GLE279" s="1"/>
      <c r="GLF279" s="1"/>
      <c r="GLI279" s="1"/>
      <c r="GLJ279" s="1"/>
      <c r="GLM279" s="1"/>
      <c r="GLN279" s="1"/>
      <c r="GLQ279" s="1"/>
      <c r="GLR279" s="1"/>
      <c r="GLU279" s="1"/>
      <c r="GLV279" s="1"/>
      <c r="GLY279" s="1"/>
      <c r="GLZ279" s="1"/>
      <c r="GMC279" s="1"/>
      <c r="GMD279" s="1"/>
      <c r="GMG279" s="1"/>
      <c r="GMH279" s="1"/>
      <c r="GMK279" s="1"/>
      <c r="GML279" s="1"/>
      <c r="GMO279" s="1"/>
      <c r="GMP279" s="1"/>
      <c r="GMS279" s="1"/>
      <c r="GMT279" s="1"/>
      <c r="GMW279" s="1"/>
      <c r="GMX279" s="1"/>
      <c r="GNA279" s="1"/>
      <c r="GNB279" s="1"/>
      <c r="GNE279" s="1"/>
      <c r="GNF279" s="1"/>
      <c r="GNI279" s="1"/>
      <c r="GNJ279" s="1"/>
      <c r="GNM279" s="1"/>
      <c r="GNN279" s="1"/>
      <c r="GNQ279" s="1"/>
      <c r="GNR279" s="1"/>
      <c r="GNU279" s="1"/>
      <c r="GNV279" s="1"/>
      <c r="GNY279" s="1"/>
      <c r="GNZ279" s="1"/>
      <c r="GOC279" s="1"/>
      <c r="GOD279" s="1"/>
      <c r="GOG279" s="1"/>
      <c r="GOH279" s="1"/>
      <c r="GOK279" s="1"/>
      <c r="GOL279" s="1"/>
      <c r="GOO279" s="1"/>
      <c r="GOP279" s="1"/>
      <c r="GOS279" s="1"/>
      <c r="GOT279" s="1"/>
      <c r="GOW279" s="1"/>
      <c r="GOX279" s="1"/>
      <c r="GPA279" s="1"/>
      <c r="GPB279" s="1"/>
      <c r="GPE279" s="1"/>
      <c r="GPF279" s="1"/>
      <c r="GPI279" s="1"/>
      <c r="GPJ279" s="1"/>
      <c r="GPM279" s="1"/>
      <c r="GPN279" s="1"/>
      <c r="GPQ279" s="1"/>
      <c r="GPR279" s="1"/>
      <c r="GPU279" s="1"/>
      <c r="GPV279" s="1"/>
      <c r="GPY279" s="1"/>
      <c r="GPZ279" s="1"/>
      <c r="GQC279" s="1"/>
      <c r="GQD279" s="1"/>
      <c r="GQG279" s="1"/>
      <c r="GQH279" s="1"/>
      <c r="GQK279" s="1"/>
      <c r="GQL279" s="1"/>
      <c r="GQO279" s="1"/>
      <c r="GQP279" s="1"/>
      <c r="GQS279" s="1"/>
      <c r="GQT279" s="1"/>
      <c r="GQW279" s="1"/>
      <c r="GQX279" s="1"/>
      <c r="GRA279" s="1"/>
      <c r="GRB279" s="1"/>
      <c r="GRE279" s="1"/>
      <c r="GRF279" s="1"/>
      <c r="GRI279" s="1"/>
      <c r="GRJ279" s="1"/>
      <c r="GRM279" s="1"/>
      <c r="GRN279" s="1"/>
      <c r="GRQ279" s="1"/>
      <c r="GRR279" s="1"/>
      <c r="GRU279" s="1"/>
      <c r="GRV279" s="1"/>
      <c r="GRY279" s="1"/>
      <c r="GRZ279" s="1"/>
      <c r="GSC279" s="1"/>
      <c r="GSD279" s="1"/>
      <c r="GSG279" s="1"/>
      <c r="GSH279" s="1"/>
      <c r="GSK279" s="1"/>
      <c r="GSL279" s="1"/>
      <c r="GSO279" s="1"/>
      <c r="GSP279" s="1"/>
      <c r="GSS279" s="1"/>
      <c r="GST279" s="1"/>
      <c r="GSW279" s="1"/>
      <c r="GSX279" s="1"/>
      <c r="GTA279" s="1"/>
      <c r="GTB279" s="1"/>
      <c r="GTE279" s="1"/>
      <c r="GTF279" s="1"/>
      <c r="GTI279" s="1"/>
      <c r="GTJ279" s="1"/>
      <c r="GTM279" s="1"/>
      <c r="GTN279" s="1"/>
      <c r="GTQ279" s="1"/>
      <c r="GTR279" s="1"/>
      <c r="GTU279" s="1"/>
      <c r="GTV279" s="1"/>
      <c r="GTY279" s="1"/>
      <c r="GTZ279" s="1"/>
      <c r="GUC279" s="1"/>
      <c r="GUD279" s="1"/>
      <c r="GUG279" s="1"/>
      <c r="GUH279" s="1"/>
      <c r="GUK279" s="1"/>
      <c r="GUL279" s="1"/>
      <c r="GUO279" s="1"/>
      <c r="GUP279" s="1"/>
      <c r="GUS279" s="1"/>
      <c r="GUT279" s="1"/>
      <c r="GUW279" s="1"/>
      <c r="GUX279" s="1"/>
      <c r="GVA279" s="1"/>
      <c r="GVB279" s="1"/>
      <c r="GVE279" s="1"/>
      <c r="GVF279" s="1"/>
      <c r="GVI279" s="1"/>
      <c r="GVJ279" s="1"/>
      <c r="GVM279" s="1"/>
      <c r="GVN279" s="1"/>
      <c r="GVQ279" s="1"/>
      <c r="GVR279" s="1"/>
      <c r="GVU279" s="1"/>
      <c r="GVV279" s="1"/>
      <c r="GVY279" s="1"/>
      <c r="GVZ279" s="1"/>
      <c r="GWC279" s="1"/>
      <c r="GWD279" s="1"/>
      <c r="GWG279" s="1"/>
      <c r="GWH279" s="1"/>
      <c r="GWK279" s="1"/>
      <c r="GWL279" s="1"/>
      <c r="GWO279" s="1"/>
      <c r="GWP279" s="1"/>
      <c r="GWS279" s="1"/>
      <c r="GWT279" s="1"/>
      <c r="GWW279" s="1"/>
      <c r="GWX279" s="1"/>
      <c r="GXA279" s="1"/>
      <c r="GXB279" s="1"/>
      <c r="GXE279" s="1"/>
      <c r="GXF279" s="1"/>
      <c r="GXI279" s="1"/>
      <c r="GXJ279" s="1"/>
      <c r="GXM279" s="1"/>
      <c r="GXN279" s="1"/>
      <c r="GXQ279" s="1"/>
      <c r="GXR279" s="1"/>
      <c r="GXU279" s="1"/>
      <c r="GXV279" s="1"/>
      <c r="GXY279" s="1"/>
      <c r="GXZ279" s="1"/>
      <c r="GYC279" s="1"/>
      <c r="GYD279" s="1"/>
      <c r="GYG279" s="1"/>
      <c r="GYH279" s="1"/>
      <c r="GYK279" s="1"/>
      <c r="GYL279" s="1"/>
      <c r="GYO279" s="1"/>
      <c r="GYP279" s="1"/>
      <c r="GYS279" s="1"/>
      <c r="GYT279" s="1"/>
      <c r="GYW279" s="1"/>
      <c r="GYX279" s="1"/>
      <c r="GZA279" s="1"/>
      <c r="GZB279" s="1"/>
      <c r="GZE279" s="1"/>
      <c r="GZF279" s="1"/>
      <c r="GZI279" s="1"/>
      <c r="GZJ279" s="1"/>
      <c r="GZM279" s="1"/>
      <c r="GZN279" s="1"/>
      <c r="GZQ279" s="1"/>
      <c r="GZR279" s="1"/>
      <c r="GZU279" s="1"/>
      <c r="GZV279" s="1"/>
      <c r="GZY279" s="1"/>
      <c r="GZZ279" s="1"/>
      <c r="HAC279" s="1"/>
      <c r="HAD279" s="1"/>
      <c r="HAG279" s="1"/>
      <c r="HAH279" s="1"/>
      <c r="HAK279" s="1"/>
      <c r="HAL279" s="1"/>
      <c r="HAO279" s="1"/>
      <c r="HAP279" s="1"/>
      <c r="HAS279" s="1"/>
      <c r="HAT279" s="1"/>
      <c r="HAW279" s="1"/>
      <c r="HAX279" s="1"/>
      <c r="HBA279" s="1"/>
      <c r="HBB279" s="1"/>
      <c r="HBE279" s="1"/>
      <c r="HBF279" s="1"/>
      <c r="HBI279" s="1"/>
      <c r="HBJ279" s="1"/>
      <c r="HBM279" s="1"/>
      <c r="HBN279" s="1"/>
      <c r="HBQ279" s="1"/>
      <c r="HBR279" s="1"/>
      <c r="HBU279" s="1"/>
      <c r="HBV279" s="1"/>
      <c r="HBY279" s="1"/>
      <c r="HBZ279" s="1"/>
      <c r="HCC279" s="1"/>
      <c r="HCD279" s="1"/>
      <c r="HCG279" s="1"/>
      <c r="HCH279" s="1"/>
      <c r="HCK279" s="1"/>
      <c r="HCL279" s="1"/>
      <c r="HCO279" s="1"/>
      <c r="HCP279" s="1"/>
      <c r="HCS279" s="1"/>
      <c r="HCT279" s="1"/>
      <c r="HCW279" s="1"/>
      <c r="HCX279" s="1"/>
      <c r="HDA279" s="1"/>
      <c r="HDB279" s="1"/>
      <c r="HDE279" s="1"/>
      <c r="HDF279" s="1"/>
      <c r="HDI279" s="1"/>
      <c r="HDJ279" s="1"/>
      <c r="HDM279" s="1"/>
      <c r="HDN279" s="1"/>
      <c r="HDQ279" s="1"/>
      <c r="HDR279" s="1"/>
      <c r="HDU279" s="1"/>
      <c r="HDV279" s="1"/>
      <c r="HDY279" s="1"/>
      <c r="HDZ279" s="1"/>
      <c r="HEC279" s="1"/>
      <c r="HED279" s="1"/>
      <c r="HEG279" s="1"/>
      <c r="HEH279" s="1"/>
      <c r="HEK279" s="1"/>
      <c r="HEL279" s="1"/>
      <c r="HEO279" s="1"/>
      <c r="HEP279" s="1"/>
      <c r="HES279" s="1"/>
      <c r="HET279" s="1"/>
      <c r="HEW279" s="1"/>
      <c r="HEX279" s="1"/>
      <c r="HFA279" s="1"/>
      <c r="HFB279" s="1"/>
      <c r="HFE279" s="1"/>
      <c r="HFF279" s="1"/>
      <c r="HFI279" s="1"/>
      <c r="HFJ279" s="1"/>
      <c r="HFM279" s="1"/>
      <c r="HFN279" s="1"/>
      <c r="HFQ279" s="1"/>
      <c r="HFR279" s="1"/>
      <c r="HFU279" s="1"/>
      <c r="HFV279" s="1"/>
      <c r="HFY279" s="1"/>
      <c r="HFZ279" s="1"/>
      <c r="HGC279" s="1"/>
      <c r="HGD279" s="1"/>
      <c r="HGG279" s="1"/>
      <c r="HGH279" s="1"/>
      <c r="HGK279" s="1"/>
      <c r="HGL279" s="1"/>
      <c r="HGO279" s="1"/>
      <c r="HGP279" s="1"/>
      <c r="HGS279" s="1"/>
      <c r="HGT279" s="1"/>
      <c r="HGW279" s="1"/>
      <c r="HGX279" s="1"/>
      <c r="HHA279" s="1"/>
      <c r="HHB279" s="1"/>
      <c r="HHE279" s="1"/>
      <c r="HHF279" s="1"/>
      <c r="HHI279" s="1"/>
      <c r="HHJ279" s="1"/>
      <c r="HHM279" s="1"/>
      <c r="HHN279" s="1"/>
      <c r="HHQ279" s="1"/>
      <c r="HHR279" s="1"/>
      <c r="HHU279" s="1"/>
      <c r="HHV279" s="1"/>
      <c r="HHY279" s="1"/>
      <c r="HHZ279" s="1"/>
      <c r="HIC279" s="1"/>
      <c r="HID279" s="1"/>
      <c r="HIG279" s="1"/>
      <c r="HIH279" s="1"/>
      <c r="HIK279" s="1"/>
      <c r="HIL279" s="1"/>
      <c r="HIO279" s="1"/>
      <c r="HIP279" s="1"/>
      <c r="HIS279" s="1"/>
      <c r="HIT279" s="1"/>
      <c r="HIW279" s="1"/>
      <c r="HIX279" s="1"/>
      <c r="HJA279" s="1"/>
      <c r="HJB279" s="1"/>
      <c r="HJE279" s="1"/>
      <c r="HJF279" s="1"/>
      <c r="HJI279" s="1"/>
      <c r="HJJ279" s="1"/>
      <c r="HJM279" s="1"/>
      <c r="HJN279" s="1"/>
      <c r="HJQ279" s="1"/>
      <c r="HJR279" s="1"/>
      <c r="HJU279" s="1"/>
      <c r="HJV279" s="1"/>
      <c r="HJY279" s="1"/>
      <c r="HJZ279" s="1"/>
      <c r="HKC279" s="1"/>
      <c r="HKD279" s="1"/>
      <c r="HKG279" s="1"/>
      <c r="HKH279" s="1"/>
      <c r="HKK279" s="1"/>
      <c r="HKL279" s="1"/>
      <c r="HKO279" s="1"/>
      <c r="HKP279" s="1"/>
      <c r="HKS279" s="1"/>
      <c r="HKT279" s="1"/>
      <c r="HKW279" s="1"/>
      <c r="HKX279" s="1"/>
      <c r="HLA279" s="1"/>
      <c r="HLB279" s="1"/>
      <c r="HLE279" s="1"/>
      <c r="HLF279" s="1"/>
      <c r="HLI279" s="1"/>
      <c r="HLJ279" s="1"/>
      <c r="HLM279" s="1"/>
      <c r="HLN279" s="1"/>
      <c r="HLQ279" s="1"/>
      <c r="HLR279" s="1"/>
      <c r="HLU279" s="1"/>
      <c r="HLV279" s="1"/>
      <c r="HLY279" s="1"/>
      <c r="HLZ279" s="1"/>
      <c r="HMC279" s="1"/>
      <c r="HMD279" s="1"/>
      <c r="HMG279" s="1"/>
      <c r="HMH279" s="1"/>
      <c r="HMK279" s="1"/>
      <c r="HML279" s="1"/>
      <c r="HMO279" s="1"/>
      <c r="HMP279" s="1"/>
      <c r="HMS279" s="1"/>
      <c r="HMT279" s="1"/>
      <c r="HMW279" s="1"/>
      <c r="HMX279" s="1"/>
      <c r="HNA279" s="1"/>
      <c r="HNB279" s="1"/>
      <c r="HNE279" s="1"/>
      <c r="HNF279" s="1"/>
      <c r="HNI279" s="1"/>
      <c r="HNJ279" s="1"/>
      <c r="HNM279" s="1"/>
      <c r="HNN279" s="1"/>
      <c r="HNQ279" s="1"/>
      <c r="HNR279" s="1"/>
      <c r="HNU279" s="1"/>
      <c r="HNV279" s="1"/>
      <c r="HNY279" s="1"/>
      <c r="HNZ279" s="1"/>
      <c r="HOC279" s="1"/>
      <c r="HOD279" s="1"/>
      <c r="HOG279" s="1"/>
      <c r="HOH279" s="1"/>
      <c r="HOK279" s="1"/>
      <c r="HOL279" s="1"/>
      <c r="HOO279" s="1"/>
      <c r="HOP279" s="1"/>
      <c r="HOS279" s="1"/>
      <c r="HOT279" s="1"/>
      <c r="HOW279" s="1"/>
      <c r="HOX279" s="1"/>
      <c r="HPA279" s="1"/>
      <c r="HPB279" s="1"/>
      <c r="HPE279" s="1"/>
      <c r="HPF279" s="1"/>
      <c r="HPI279" s="1"/>
      <c r="HPJ279" s="1"/>
      <c r="HPM279" s="1"/>
      <c r="HPN279" s="1"/>
      <c r="HPQ279" s="1"/>
      <c r="HPR279" s="1"/>
      <c r="HPU279" s="1"/>
      <c r="HPV279" s="1"/>
      <c r="HPY279" s="1"/>
      <c r="HPZ279" s="1"/>
      <c r="HQC279" s="1"/>
      <c r="HQD279" s="1"/>
      <c r="HQG279" s="1"/>
      <c r="HQH279" s="1"/>
      <c r="HQK279" s="1"/>
      <c r="HQL279" s="1"/>
      <c r="HQO279" s="1"/>
      <c r="HQP279" s="1"/>
      <c r="HQS279" s="1"/>
      <c r="HQT279" s="1"/>
      <c r="HQW279" s="1"/>
      <c r="HQX279" s="1"/>
      <c r="HRA279" s="1"/>
      <c r="HRB279" s="1"/>
      <c r="HRE279" s="1"/>
      <c r="HRF279" s="1"/>
      <c r="HRI279" s="1"/>
      <c r="HRJ279" s="1"/>
      <c r="HRM279" s="1"/>
      <c r="HRN279" s="1"/>
      <c r="HRQ279" s="1"/>
      <c r="HRR279" s="1"/>
      <c r="HRU279" s="1"/>
      <c r="HRV279" s="1"/>
      <c r="HRY279" s="1"/>
      <c r="HRZ279" s="1"/>
      <c r="HSC279" s="1"/>
      <c r="HSD279" s="1"/>
      <c r="HSG279" s="1"/>
      <c r="HSH279" s="1"/>
      <c r="HSK279" s="1"/>
      <c r="HSL279" s="1"/>
      <c r="HSO279" s="1"/>
      <c r="HSP279" s="1"/>
      <c r="HSS279" s="1"/>
      <c r="HST279" s="1"/>
      <c r="HSW279" s="1"/>
      <c r="HSX279" s="1"/>
      <c r="HTA279" s="1"/>
      <c r="HTB279" s="1"/>
      <c r="HTE279" s="1"/>
      <c r="HTF279" s="1"/>
      <c r="HTI279" s="1"/>
      <c r="HTJ279" s="1"/>
      <c r="HTM279" s="1"/>
      <c r="HTN279" s="1"/>
      <c r="HTQ279" s="1"/>
      <c r="HTR279" s="1"/>
      <c r="HTU279" s="1"/>
      <c r="HTV279" s="1"/>
      <c r="HTY279" s="1"/>
      <c r="HTZ279" s="1"/>
      <c r="HUC279" s="1"/>
      <c r="HUD279" s="1"/>
      <c r="HUG279" s="1"/>
      <c r="HUH279" s="1"/>
      <c r="HUK279" s="1"/>
      <c r="HUL279" s="1"/>
      <c r="HUO279" s="1"/>
      <c r="HUP279" s="1"/>
      <c r="HUS279" s="1"/>
      <c r="HUT279" s="1"/>
      <c r="HUW279" s="1"/>
      <c r="HUX279" s="1"/>
      <c r="HVA279" s="1"/>
      <c r="HVB279" s="1"/>
      <c r="HVE279" s="1"/>
      <c r="HVF279" s="1"/>
      <c r="HVI279" s="1"/>
      <c r="HVJ279" s="1"/>
      <c r="HVM279" s="1"/>
      <c r="HVN279" s="1"/>
      <c r="HVQ279" s="1"/>
      <c r="HVR279" s="1"/>
      <c r="HVU279" s="1"/>
      <c r="HVV279" s="1"/>
      <c r="HVY279" s="1"/>
      <c r="HVZ279" s="1"/>
      <c r="HWC279" s="1"/>
      <c r="HWD279" s="1"/>
      <c r="HWG279" s="1"/>
      <c r="HWH279" s="1"/>
      <c r="HWK279" s="1"/>
      <c r="HWL279" s="1"/>
      <c r="HWO279" s="1"/>
      <c r="HWP279" s="1"/>
      <c r="HWS279" s="1"/>
      <c r="HWT279" s="1"/>
      <c r="HWW279" s="1"/>
      <c r="HWX279" s="1"/>
      <c r="HXA279" s="1"/>
      <c r="HXB279" s="1"/>
      <c r="HXE279" s="1"/>
      <c r="HXF279" s="1"/>
      <c r="HXI279" s="1"/>
      <c r="HXJ279" s="1"/>
      <c r="HXM279" s="1"/>
      <c r="HXN279" s="1"/>
      <c r="HXQ279" s="1"/>
      <c r="HXR279" s="1"/>
      <c r="HXU279" s="1"/>
      <c r="HXV279" s="1"/>
      <c r="HXY279" s="1"/>
      <c r="HXZ279" s="1"/>
      <c r="HYC279" s="1"/>
      <c r="HYD279" s="1"/>
      <c r="HYG279" s="1"/>
      <c r="HYH279" s="1"/>
      <c r="HYK279" s="1"/>
      <c r="HYL279" s="1"/>
      <c r="HYO279" s="1"/>
      <c r="HYP279" s="1"/>
      <c r="HYS279" s="1"/>
      <c r="HYT279" s="1"/>
      <c r="HYW279" s="1"/>
      <c r="HYX279" s="1"/>
      <c r="HZA279" s="1"/>
      <c r="HZB279" s="1"/>
      <c r="HZE279" s="1"/>
      <c r="HZF279" s="1"/>
      <c r="HZI279" s="1"/>
      <c r="HZJ279" s="1"/>
      <c r="HZM279" s="1"/>
      <c r="HZN279" s="1"/>
      <c r="HZQ279" s="1"/>
      <c r="HZR279" s="1"/>
      <c r="HZU279" s="1"/>
      <c r="HZV279" s="1"/>
      <c r="HZY279" s="1"/>
      <c r="HZZ279" s="1"/>
      <c r="IAC279" s="1"/>
      <c r="IAD279" s="1"/>
      <c r="IAG279" s="1"/>
      <c r="IAH279" s="1"/>
      <c r="IAK279" s="1"/>
      <c r="IAL279" s="1"/>
      <c r="IAO279" s="1"/>
      <c r="IAP279" s="1"/>
      <c r="IAS279" s="1"/>
      <c r="IAT279" s="1"/>
      <c r="IAW279" s="1"/>
      <c r="IAX279" s="1"/>
      <c r="IBA279" s="1"/>
      <c r="IBB279" s="1"/>
      <c r="IBE279" s="1"/>
      <c r="IBF279" s="1"/>
      <c r="IBI279" s="1"/>
      <c r="IBJ279" s="1"/>
      <c r="IBM279" s="1"/>
      <c r="IBN279" s="1"/>
      <c r="IBQ279" s="1"/>
      <c r="IBR279" s="1"/>
      <c r="IBU279" s="1"/>
      <c r="IBV279" s="1"/>
      <c r="IBY279" s="1"/>
      <c r="IBZ279" s="1"/>
      <c r="ICC279" s="1"/>
      <c r="ICD279" s="1"/>
      <c r="ICG279" s="1"/>
      <c r="ICH279" s="1"/>
      <c r="ICK279" s="1"/>
      <c r="ICL279" s="1"/>
      <c r="ICO279" s="1"/>
      <c r="ICP279" s="1"/>
      <c r="ICS279" s="1"/>
      <c r="ICT279" s="1"/>
      <c r="ICW279" s="1"/>
      <c r="ICX279" s="1"/>
      <c r="IDA279" s="1"/>
      <c r="IDB279" s="1"/>
      <c r="IDE279" s="1"/>
      <c r="IDF279" s="1"/>
      <c r="IDI279" s="1"/>
      <c r="IDJ279" s="1"/>
      <c r="IDM279" s="1"/>
      <c r="IDN279" s="1"/>
      <c r="IDQ279" s="1"/>
      <c r="IDR279" s="1"/>
      <c r="IDU279" s="1"/>
      <c r="IDV279" s="1"/>
      <c r="IDY279" s="1"/>
      <c r="IDZ279" s="1"/>
      <c r="IEC279" s="1"/>
      <c r="IED279" s="1"/>
      <c r="IEG279" s="1"/>
      <c r="IEH279" s="1"/>
      <c r="IEK279" s="1"/>
      <c r="IEL279" s="1"/>
      <c r="IEO279" s="1"/>
      <c r="IEP279" s="1"/>
      <c r="IES279" s="1"/>
      <c r="IET279" s="1"/>
      <c r="IEW279" s="1"/>
      <c r="IEX279" s="1"/>
      <c r="IFA279" s="1"/>
      <c r="IFB279" s="1"/>
      <c r="IFE279" s="1"/>
      <c r="IFF279" s="1"/>
      <c r="IFI279" s="1"/>
      <c r="IFJ279" s="1"/>
      <c r="IFM279" s="1"/>
      <c r="IFN279" s="1"/>
      <c r="IFQ279" s="1"/>
      <c r="IFR279" s="1"/>
      <c r="IFU279" s="1"/>
      <c r="IFV279" s="1"/>
      <c r="IFY279" s="1"/>
      <c r="IFZ279" s="1"/>
      <c r="IGC279" s="1"/>
      <c r="IGD279" s="1"/>
      <c r="IGG279" s="1"/>
      <c r="IGH279" s="1"/>
      <c r="IGK279" s="1"/>
      <c r="IGL279" s="1"/>
      <c r="IGO279" s="1"/>
      <c r="IGP279" s="1"/>
      <c r="IGS279" s="1"/>
      <c r="IGT279" s="1"/>
      <c r="IGW279" s="1"/>
      <c r="IGX279" s="1"/>
      <c r="IHA279" s="1"/>
      <c r="IHB279" s="1"/>
      <c r="IHE279" s="1"/>
      <c r="IHF279" s="1"/>
      <c r="IHI279" s="1"/>
      <c r="IHJ279" s="1"/>
      <c r="IHM279" s="1"/>
      <c r="IHN279" s="1"/>
      <c r="IHQ279" s="1"/>
      <c r="IHR279" s="1"/>
      <c r="IHU279" s="1"/>
      <c r="IHV279" s="1"/>
      <c r="IHY279" s="1"/>
      <c r="IHZ279" s="1"/>
      <c r="IIC279" s="1"/>
      <c r="IID279" s="1"/>
      <c r="IIG279" s="1"/>
      <c r="IIH279" s="1"/>
      <c r="IIK279" s="1"/>
      <c r="IIL279" s="1"/>
      <c r="IIO279" s="1"/>
      <c r="IIP279" s="1"/>
      <c r="IIS279" s="1"/>
      <c r="IIT279" s="1"/>
      <c r="IIW279" s="1"/>
      <c r="IIX279" s="1"/>
      <c r="IJA279" s="1"/>
      <c r="IJB279" s="1"/>
      <c r="IJE279" s="1"/>
      <c r="IJF279" s="1"/>
      <c r="IJI279" s="1"/>
      <c r="IJJ279" s="1"/>
      <c r="IJM279" s="1"/>
      <c r="IJN279" s="1"/>
      <c r="IJQ279" s="1"/>
      <c r="IJR279" s="1"/>
      <c r="IJU279" s="1"/>
      <c r="IJV279" s="1"/>
      <c r="IJY279" s="1"/>
      <c r="IJZ279" s="1"/>
      <c r="IKC279" s="1"/>
      <c r="IKD279" s="1"/>
      <c r="IKG279" s="1"/>
      <c r="IKH279" s="1"/>
      <c r="IKK279" s="1"/>
      <c r="IKL279" s="1"/>
      <c r="IKO279" s="1"/>
      <c r="IKP279" s="1"/>
      <c r="IKS279" s="1"/>
      <c r="IKT279" s="1"/>
      <c r="IKW279" s="1"/>
      <c r="IKX279" s="1"/>
      <c r="ILA279" s="1"/>
      <c r="ILB279" s="1"/>
      <c r="ILE279" s="1"/>
      <c r="ILF279" s="1"/>
      <c r="ILI279" s="1"/>
      <c r="ILJ279" s="1"/>
      <c r="ILM279" s="1"/>
      <c r="ILN279" s="1"/>
      <c r="ILQ279" s="1"/>
      <c r="ILR279" s="1"/>
      <c r="ILU279" s="1"/>
      <c r="ILV279" s="1"/>
      <c r="ILY279" s="1"/>
      <c r="ILZ279" s="1"/>
      <c r="IMC279" s="1"/>
      <c r="IMD279" s="1"/>
      <c r="IMG279" s="1"/>
      <c r="IMH279" s="1"/>
      <c r="IMK279" s="1"/>
      <c r="IML279" s="1"/>
      <c r="IMO279" s="1"/>
      <c r="IMP279" s="1"/>
      <c r="IMS279" s="1"/>
      <c r="IMT279" s="1"/>
      <c r="IMW279" s="1"/>
      <c r="IMX279" s="1"/>
      <c r="INA279" s="1"/>
      <c r="INB279" s="1"/>
      <c r="INE279" s="1"/>
      <c r="INF279" s="1"/>
      <c r="INI279" s="1"/>
      <c r="INJ279" s="1"/>
      <c r="INM279" s="1"/>
      <c r="INN279" s="1"/>
      <c r="INQ279" s="1"/>
      <c r="INR279" s="1"/>
      <c r="INU279" s="1"/>
      <c r="INV279" s="1"/>
      <c r="INY279" s="1"/>
      <c r="INZ279" s="1"/>
      <c r="IOC279" s="1"/>
      <c r="IOD279" s="1"/>
      <c r="IOG279" s="1"/>
      <c r="IOH279" s="1"/>
      <c r="IOK279" s="1"/>
      <c r="IOL279" s="1"/>
      <c r="IOO279" s="1"/>
      <c r="IOP279" s="1"/>
      <c r="IOS279" s="1"/>
      <c r="IOT279" s="1"/>
      <c r="IOW279" s="1"/>
      <c r="IOX279" s="1"/>
      <c r="IPA279" s="1"/>
      <c r="IPB279" s="1"/>
      <c r="IPE279" s="1"/>
      <c r="IPF279" s="1"/>
      <c r="IPI279" s="1"/>
      <c r="IPJ279" s="1"/>
      <c r="IPM279" s="1"/>
      <c r="IPN279" s="1"/>
      <c r="IPQ279" s="1"/>
      <c r="IPR279" s="1"/>
      <c r="IPU279" s="1"/>
      <c r="IPV279" s="1"/>
      <c r="IPY279" s="1"/>
      <c r="IPZ279" s="1"/>
      <c r="IQC279" s="1"/>
      <c r="IQD279" s="1"/>
      <c r="IQG279" s="1"/>
      <c r="IQH279" s="1"/>
      <c r="IQK279" s="1"/>
      <c r="IQL279" s="1"/>
      <c r="IQO279" s="1"/>
      <c r="IQP279" s="1"/>
      <c r="IQS279" s="1"/>
      <c r="IQT279" s="1"/>
      <c r="IQW279" s="1"/>
      <c r="IQX279" s="1"/>
      <c r="IRA279" s="1"/>
      <c r="IRB279" s="1"/>
      <c r="IRE279" s="1"/>
      <c r="IRF279" s="1"/>
      <c r="IRI279" s="1"/>
      <c r="IRJ279" s="1"/>
      <c r="IRM279" s="1"/>
      <c r="IRN279" s="1"/>
      <c r="IRQ279" s="1"/>
      <c r="IRR279" s="1"/>
      <c r="IRU279" s="1"/>
      <c r="IRV279" s="1"/>
      <c r="IRY279" s="1"/>
      <c r="IRZ279" s="1"/>
      <c r="ISC279" s="1"/>
      <c r="ISD279" s="1"/>
      <c r="ISG279" s="1"/>
      <c r="ISH279" s="1"/>
      <c r="ISK279" s="1"/>
      <c r="ISL279" s="1"/>
      <c r="ISO279" s="1"/>
      <c r="ISP279" s="1"/>
      <c r="ISS279" s="1"/>
      <c r="IST279" s="1"/>
      <c r="ISW279" s="1"/>
      <c r="ISX279" s="1"/>
      <c r="ITA279" s="1"/>
      <c r="ITB279" s="1"/>
      <c r="ITE279" s="1"/>
      <c r="ITF279" s="1"/>
      <c r="ITI279" s="1"/>
      <c r="ITJ279" s="1"/>
      <c r="ITM279" s="1"/>
      <c r="ITN279" s="1"/>
      <c r="ITQ279" s="1"/>
      <c r="ITR279" s="1"/>
      <c r="ITU279" s="1"/>
      <c r="ITV279" s="1"/>
      <c r="ITY279" s="1"/>
      <c r="ITZ279" s="1"/>
      <c r="IUC279" s="1"/>
      <c r="IUD279" s="1"/>
      <c r="IUG279" s="1"/>
      <c r="IUH279" s="1"/>
      <c r="IUK279" s="1"/>
      <c r="IUL279" s="1"/>
      <c r="IUO279" s="1"/>
      <c r="IUP279" s="1"/>
      <c r="IUS279" s="1"/>
      <c r="IUT279" s="1"/>
      <c r="IUW279" s="1"/>
      <c r="IUX279" s="1"/>
      <c r="IVA279" s="1"/>
      <c r="IVB279" s="1"/>
      <c r="IVE279" s="1"/>
      <c r="IVF279" s="1"/>
      <c r="IVI279" s="1"/>
      <c r="IVJ279" s="1"/>
      <c r="IVM279" s="1"/>
      <c r="IVN279" s="1"/>
      <c r="IVQ279" s="1"/>
      <c r="IVR279" s="1"/>
      <c r="IVU279" s="1"/>
      <c r="IVV279" s="1"/>
      <c r="IVY279" s="1"/>
      <c r="IVZ279" s="1"/>
      <c r="IWC279" s="1"/>
      <c r="IWD279" s="1"/>
      <c r="IWG279" s="1"/>
      <c r="IWH279" s="1"/>
      <c r="IWK279" s="1"/>
      <c r="IWL279" s="1"/>
      <c r="IWO279" s="1"/>
      <c r="IWP279" s="1"/>
      <c r="IWS279" s="1"/>
      <c r="IWT279" s="1"/>
      <c r="IWW279" s="1"/>
      <c r="IWX279" s="1"/>
      <c r="IXA279" s="1"/>
      <c r="IXB279" s="1"/>
      <c r="IXE279" s="1"/>
      <c r="IXF279" s="1"/>
      <c r="IXI279" s="1"/>
      <c r="IXJ279" s="1"/>
      <c r="IXM279" s="1"/>
      <c r="IXN279" s="1"/>
      <c r="IXQ279" s="1"/>
      <c r="IXR279" s="1"/>
      <c r="IXU279" s="1"/>
      <c r="IXV279" s="1"/>
      <c r="IXY279" s="1"/>
      <c r="IXZ279" s="1"/>
      <c r="IYC279" s="1"/>
      <c r="IYD279" s="1"/>
      <c r="IYG279" s="1"/>
      <c r="IYH279" s="1"/>
      <c r="IYK279" s="1"/>
      <c r="IYL279" s="1"/>
      <c r="IYO279" s="1"/>
      <c r="IYP279" s="1"/>
      <c r="IYS279" s="1"/>
      <c r="IYT279" s="1"/>
      <c r="IYW279" s="1"/>
      <c r="IYX279" s="1"/>
      <c r="IZA279" s="1"/>
      <c r="IZB279" s="1"/>
      <c r="IZE279" s="1"/>
      <c r="IZF279" s="1"/>
      <c r="IZI279" s="1"/>
      <c r="IZJ279" s="1"/>
      <c r="IZM279" s="1"/>
      <c r="IZN279" s="1"/>
      <c r="IZQ279" s="1"/>
      <c r="IZR279" s="1"/>
      <c r="IZU279" s="1"/>
      <c r="IZV279" s="1"/>
      <c r="IZY279" s="1"/>
      <c r="IZZ279" s="1"/>
      <c r="JAC279" s="1"/>
      <c r="JAD279" s="1"/>
      <c r="JAG279" s="1"/>
      <c r="JAH279" s="1"/>
      <c r="JAK279" s="1"/>
      <c r="JAL279" s="1"/>
      <c r="JAO279" s="1"/>
      <c r="JAP279" s="1"/>
      <c r="JAS279" s="1"/>
      <c r="JAT279" s="1"/>
      <c r="JAW279" s="1"/>
      <c r="JAX279" s="1"/>
      <c r="JBA279" s="1"/>
      <c r="JBB279" s="1"/>
      <c r="JBE279" s="1"/>
      <c r="JBF279" s="1"/>
      <c r="JBI279" s="1"/>
      <c r="JBJ279" s="1"/>
      <c r="JBM279" s="1"/>
      <c r="JBN279" s="1"/>
      <c r="JBQ279" s="1"/>
      <c r="JBR279" s="1"/>
      <c r="JBU279" s="1"/>
      <c r="JBV279" s="1"/>
      <c r="JBY279" s="1"/>
      <c r="JBZ279" s="1"/>
      <c r="JCC279" s="1"/>
      <c r="JCD279" s="1"/>
      <c r="JCG279" s="1"/>
      <c r="JCH279" s="1"/>
      <c r="JCK279" s="1"/>
      <c r="JCL279" s="1"/>
      <c r="JCO279" s="1"/>
      <c r="JCP279" s="1"/>
      <c r="JCS279" s="1"/>
      <c r="JCT279" s="1"/>
      <c r="JCW279" s="1"/>
      <c r="JCX279" s="1"/>
      <c r="JDA279" s="1"/>
      <c r="JDB279" s="1"/>
      <c r="JDE279" s="1"/>
      <c r="JDF279" s="1"/>
      <c r="JDI279" s="1"/>
      <c r="JDJ279" s="1"/>
      <c r="JDM279" s="1"/>
      <c r="JDN279" s="1"/>
      <c r="JDQ279" s="1"/>
      <c r="JDR279" s="1"/>
      <c r="JDU279" s="1"/>
      <c r="JDV279" s="1"/>
      <c r="JDY279" s="1"/>
      <c r="JDZ279" s="1"/>
      <c r="JEC279" s="1"/>
      <c r="JED279" s="1"/>
      <c r="JEG279" s="1"/>
      <c r="JEH279" s="1"/>
      <c r="JEK279" s="1"/>
      <c r="JEL279" s="1"/>
      <c r="JEO279" s="1"/>
      <c r="JEP279" s="1"/>
      <c r="JES279" s="1"/>
      <c r="JET279" s="1"/>
      <c r="JEW279" s="1"/>
      <c r="JEX279" s="1"/>
      <c r="JFA279" s="1"/>
      <c r="JFB279" s="1"/>
      <c r="JFE279" s="1"/>
      <c r="JFF279" s="1"/>
      <c r="JFI279" s="1"/>
      <c r="JFJ279" s="1"/>
      <c r="JFM279" s="1"/>
      <c r="JFN279" s="1"/>
      <c r="JFQ279" s="1"/>
      <c r="JFR279" s="1"/>
      <c r="JFU279" s="1"/>
      <c r="JFV279" s="1"/>
      <c r="JFY279" s="1"/>
      <c r="JFZ279" s="1"/>
      <c r="JGC279" s="1"/>
      <c r="JGD279" s="1"/>
      <c r="JGG279" s="1"/>
      <c r="JGH279" s="1"/>
      <c r="JGK279" s="1"/>
      <c r="JGL279" s="1"/>
      <c r="JGO279" s="1"/>
      <c r="JGP279" s="1"/>
      <c r="JGS279" s="1"/>
      <c r="JGT279" s="1"/>
      <c r="JGW279" s="1"/>
      <c r="JGX279" s="1"/>
      <c r="JHA279" s="1"/>
      <c r="JHB279" s="1"/>
      <c r="JHE279" s="1"/>
      <c r="JHF279" s="1"/>
      <c r="JHI279" s="1"/>
      <c r="JHJ279" s="1"/>
      <c r="JHM279" s="1"/>
      <c r="JHN279" s="1"/>
      <c r="JHQ279" s="1"/>
      <c r="JHR279" s="1"/>
      <c r="JHU279" s="1"/>
      <c r="JHV279" s="1"/>
      <c r="JHY279" s="1"/>
      <c r="JHZ279" s="1"/>
      <c r="JIC279" s="1"/>
      <c r="JID279" s="1"/>
      <c r="JIG279" s="1"/>
      <c r="JIH279" s="1"/>
      <c r="JIK279" s="1"/>
      <c r="JIL279" s="1"/>
      <c r="JIO279" s="1"/>
      <c r="JIP279" s="1"/>
      <c r="JIS279" s="1"/>
      <c r="JIT279" s="1"/>
      <c r="JIW279" s="1"/>
      <c r="JIX279" s="1"/>
      <c r="JJA279" s="1"/>
      <c r="JJB279" s="1"/>
      <c r="JJE279" s="1"/>
      <c r="JJF279" s="1"/>
      <c r="JJI279" s="1"/>
      <c r="JJJ279" s="1"/>
      <c r="JJM279" s="1"/>
      <c r="JJN279" s="1"/>
      <c r="JJQ279" s="1"/>
      <c r="JJR279" s="1"/>
      <c r="JJU279" s="1"/>
      <c r="JJV279" s="1"/>
      <c r="JJY279" s="1"/>
      <c r="JJZ279" s="1"/>
      <c r="JKC279" s="1"/>
      <c r="JKD279" s="1"/>
      <c r="JKG279" s="1"/>
      <c r="JKH279" s="1"/>
      <c r="JKK279" s="1"/>
      <c r="JKL279" s="1"/>
      <c r="JKO279" s="1"/>
      <c r="JKP279" s="1"/>
      <c r="JKS279" s="1"/>
      <c r="JKT279" s="1"/>
      <c r="JKW279" s="1"/>
      <c r="JKX279" s="1"/>
      <c r="JLA279" s="1"/>
      <c r="JLB279" s="1"/>
      <c r="JLE279" s="1"/>
      <c r="JLF279" s="1"/>
      <c r="JLI279" s="1"/>
      <c r="JLJ279" s="1"/>
      <c r="JLM279" s="1"/>
      <c r="JLN279" s="1"/>
      <c r="JLQ279" s="1"/>
      <c r="JLR279" s="1"/>
      <c r="JLU279" s="1"/>
      <c r="JLV279" s="1"/>
      <c r="JLY279" s="1"/>
      <c r="JLZ279" s="1"/>
      <c r="JMC279" s="1"/>
      <c r="JMD279" s="1"/>
      <c r="JMG279" s="1"/>
      <c r="JMH279" s="1"/>
      <c r="JMK279" s="1"/>
      <c r="JML279" s="1"/>
      <c r="JMO279" s="1"/>
      <c r="JMP279" s="1"/>
      <c r="JMS279" s="1"/>
      <c r="JMT279" s="1"/>
      <c r="JMW279" s="1"/>
      <c r="JMX279" s="1"/>
      <c r="JNA279" s="1"/>
      <c r="JNB279" s="1"/>
      <c r="JNE279" s="1"/>
      <c r="JNF279" s="1"/>
      <c r="JNI279" s="1"/>
      <c r="JNJ279" s="1"/>
      <c r="JNM279" s="1"/>
      <c r="JNN279" s="1"/>
      <c r="JNQ279" s="1"/>
      <c r="JNR279" s="1"/>
      <c r="JNU279" s="1"/>
      <c r="JNV279" s="1"/>
      <c r="JNY279" s="1"/>
      <c r="JNZ279" s="1"/>
      <c r="JOC279" s="1"/>
      <c r="JOD279" s="1"/>
      <c r="JOG279" s="1"/>
      <c r="JOH279" s="1"/>
      <c r="JOK279" s="1"/>
      <c r="JOL279" s="1"/>
      <c r="JOO279" s="1"/>
      <c r="JOP279" s="1"/>
      <c r="JOS279" s="1"/>
      <c r="JOT279" s="1"/>
      <c r="JOW279" s="1"/>
      <c r="JOX279" s="1"/>
      <c r="JPA279" s="1"/>
      <c r="JPB279" s="1"/>
      <c r="JPE279" s="1"/>
      <c r="JPF279" s="1"/>
      <c r="JPI279" s="1"/>
      <c r="JPJ279" s="1"/>
      <c r="JPM279" s="1"/>
      <c r="JPN279" s="1"/>
      <c r="JPQ279" s="1"/>
      <c r="JPR279" s="1"/>
      <c r="JPU279" s="1"/>
      <c r="JPV279" s="1"/>
      <c r="JPY279" s="1"/>
      <c r="JPZ279" s="1"/>
      <c r="JQC279" s="1"/>
      <c r="JQD279" s="1"/>
      <c r="JQG279" s="1"/>
      <c r="JQH279" s="1"/>
      <c r="JQK279" s="1"/>
      <c r="JQL279" s="1"/>
      <c r="JQO279" s="1"/>
      <c r="JQP279" s="1"/>
      <c r="JQS279" s="1"/>
      <c r="JQT279" s="1"/>
      <c r="JQW279" s="1"/>
      <c r="JQX279" s="1"/>
      <c r="JRA279" s="1"/>
      <c r="JRB279" s="1"/>
      <c r="JRE279" s="1"/>
      <c r="JRF279" s="1"/>
      <c r="JRI279" s="1"/>
      <c r="JRJ279" s="1"/>
      <c r="JRM279" s="1"/>
      <c r="JRN279" s="1"/>
      <c r="JRQ279" s="1"/>
      <c r="JRR279" s="1"/>
      <c r="JRU279" s="1"/>
      <c r="JRV279" s="1"/>
      <c r="JRY279" s="1"/>
      <c r="JRZ279" s="1"/>
      <c r="JSC279" s="1"/>
      <c r="JSD279" s="1"/>
      <c r="JSG279" s="1"/>
      <c r="JSH279" s="1"/>
      <c r="JSK279" s="1"/>
      <c r="JSL279" s="1"/>
      <c r="JSO279" s="1"/>
      <c r="JSP279" s="1"/>
      <c r="JSS279" s="1"/>
      <c r="JST279" s="1"/>
      <c r="JSW279" s="1"/>
      <c r="JSX279" s="1"/>
      <c r="JTA279" s="1"/>
      <c r="JTB279" s="1"/>
      <c r="JTE279" s="1"/>
      <c r="JTF279" s="1"/>
      <c r="JTI279" s="1"/>
      <c r="JTJ279" s="1"/>
      <c r="JTM279" s="1"/>
      <c r="JTN279" s="1"/>
      <c r="JTQ279" s="1"/>
      <c r="JTR279" s="1"/>
      <c r="JTU279" s="1"/>
      <c r="JTV279" s="1"/>
      <c r="JTY279" s="1"/>
      <c r="JTZ279" s="1"/>
      <c r="JUC279" s="1"/>
      <c r="JUD279" s="1"/>
      <c r="JUG279" s="1"/>
      <c r="JUH279" s="1"/>
      <c r="JUK279" s="1"/>
      <c r="JUL279" s="1"/>
      <c r="JUO279" s="1"/>
      <c r="JUP279" s="1"/>
      <c r="JUS279" s="1"/>
      <c r="JUT279" s="1"/>
      <c r="JUW279" s="1"/>
      <c r="JUX279" s="1"/>
      <c r="JVA279" s="1"/>
      <c r="JVB279" s="1"/>
      <c r="JVE279" s="1"/>
      <c r="JVF279" s="1"/>
      <c r="JVI279" s="1"/>
      <c r="JVJ279" s="1"/>
      <c r="JVM279" s="1"/>
      <c r="JVN279" s="1"/>
      <c r="JVQ279" s="1"/>
      <c r="JVR279" s="1"/>
      <c r="JVU279" s="1"/>
      <c r="JVV279" s="1"/>
      <c r="JVY279" s="1"/>
      <c r="JVZ279" s="1"/>
      <c r="JWC279" s="1"/>
      <c r="JWD279" s="1"/>
      <c r="JWG279" s="1"/>
      <c r="JWH279" s="1"/>
      <c r="JWK279" s="1"/>
      <c r="JWL279" s="1"/>
      <c r="JWO279" s="1"/>
      <c r="JWP279" s="1"/>
      <c r="JWS279" s="1"/>
      <c r="JWT279" s="1"/>
      <c r="JWW279" s="1"/>
      <c r="JWX279" s="1"/>
      <c r="JXA279" s="1"/>
      <c r="JXB279" s="1"/>
      <c r="JXE279" s="1"/>
      <c r="JXF279" s="1"/>
      <c r="JXI279" s="1"/>
      <c r="JXJ279" s="1"/>
      <c r="JXM279" s="1"/>
      <c r="JXN279" s="1"/>
      <c r="JXQ279" s="1"/>
      <c r="JXR279" s="1"/>
      <c r="JXU279" s="1"/>
      <c r="JXV279" s="1"/>
      <c r="JXY279" s="1"/>
      <c r="JXZ279" s="1"/>
      <c r="JYC279" s="1"/>
      <c r="JYD279" s="1"/>
      <c r="JYG279" s="1"/>
      <c r="JYH279" s="1"/>
      <c r="JYK279" s="1"/>
      <c r="JYL279" s="1"/>
      <c r="JYO279" s="1"/>
      <c r="JYP279" s="1"/>
      <c r="JYS279" s="1"/>
      <c r="JYT279" s="1"/>
      <c r="JYW279" s="1"/>
      <c r="JYX279" s="1"/>
      <c r="JZA279" s="1"/>
      <c r="JZB279" s="1"/>
      <c r="JZE279" s="1"/>
      <c r="JZF279" s="1"/>
      <c r="JZI279" s="1"/>
      <c r="JZJ279" s="1"/>
      <c r="JZM279" s="1"/>
      <c r="JZN279" s="1"/>
      <c r="JZQ279" s="1"/>
      <c r="JZR279" s="1"/>
      <c r="JZU279" s="1"/>
      <c r="JZV279" s="1"/>
      <c r="JZY279" s="1"/>
      <c r="JZZ279" s="1"/>
      <c r="KAC279" s="1"/>
      <c r="KAD279" s="1"/>
      <c r="KAG279" s="1"/>
      <c r="KAH279" s="1"/>
      <c r="KAK279" s="1"/>
      <c r="KAL279" s="1"/>
      <c r="KAO279" s="1"/>
      <c r="KAP279" s="1"/>
      <c r="KAS279" s="1"/>
      <c r="KAT279" s="1"/>
      <c r="KAW279" s="1"/>
      <c r="KAX279" s="1"/>
      <c r="KBA279" s="1"/>
      <c r="KBB279" s="1"/>
      <c r="KBE279" s="1"/>
      <c r="KBF279" s="1"/>
      <c r="KBI279" s="1"/>
      <c r="KBJ279" s="1"/>
      <c r="KBM279" s="1"/>
      <c r="KBN279" s="1"/>
      <c r="KBQ279" s="1"/>
      <c r="KBR279" s="1"/>
      <c r="KBU279" s="1"/>
      <c r="KBV279" s="1"/>
      <c r="KBY279" s="1"/>
      <c r="KBZ279" s="1"/>
      <c r="KCC279" s="1"/>
      <c r="KCD279" s="1"/>
      <c r="KCG279" s="1"/>
      <c r="KCH279" s="1"/>
      <c r="KCK279" s="1"/>
      <c r="KCL279" s="1"/>
      <c r="KCO279" s="1"/>
      <c r="KCP279" s="1"/>
      <c r="KCS279" s="1"/>
      <c r="KCT279" s="1"/>
      <c r="KCW279" s="1"/>
      <c r="KCX279" s="1"/>
      <c r="KDA279" s="1"/>
      <c r="KDB279" s="1"/>
      <c r="KDE279" s="1"/>
      <c r="KDF279" s="1"/>
      <c r="KDI279" s="1"/>
      <c r="KDJ279" s="1"/>
      <c r="KDM279" s="1"/>
      <c r="KDN279" s="1"/>
      <c r="KDQ279" s="1"/>
      <c r="KDR279" s="1"/>
      <c r="KDU279" s="1"/>
      <c r="KDV279" s="1"/>
      <c r="KDY279" s="1"/>
      <c r="KDZ279" s="1"/>
      <c r="KEC279" s="1"/>
      <c r="KED279" s="1"/>
      <c r="KEG279" s="1"/>
      <c r="KEH279" s="1"/>
      <c r="KEK279" s="1"/>
      <c r="KEL279" s="1"/>
      <c r="KEO279" s="1"/>
      <c r="KEP279" s="1"/>
      <c r="KES279" s="1"/>
      <c r="KET279" s="1"/>
      <c r="KEW279" s="1"/>
      <c r="KEX279" s="1"/>
      <c r="KFA279" s="1"/>
      <c r="KFB279" s="1"/>
      <c r="KFE279" s="1"/>
      <c r="KFF279" s="1"/>
      <c r="KFI279" s="1"/>
      <c r="KFJ279" s="1"/>
      <c r="KFM279" s="1"/>
      <c r="KFN279" s="1"/>
      <c r="KFQ279" s="1"/>
      <c r="KFR279" s="1"/>
      <c r="KFU279" s="1"/>
      <c r="KFV279" s="1"/>
      <c r="KFY279" s="1"/>
      <c r="KFZ279" s="1"/>
      <c r="KGC279" s="1"/>
      <c r="KGD279" s="1"/>
      <c r="KGG279" s="1"/>
      <c r="KGH279" s="1"/>
      <c r="KGK279" s="1"/>
      <c r="KGL279" s="1"/>
      <c r="KGO279" s="1"/>
      <c r="KGP279" s="1"/>
      <c r="KGS279" s="1"/>
      <c r="KGT279" s="1"/>
      <c r="KGW279" s="1"/>
      <c r="KGX279" s="1"/>
      <c r="KHA279" s="1"/>
      <c r="KHB279" s="1"/>
      <c r="KHE279" s="1"/>
      <c r="KHF279" s="1"/>
      <c r="KHI279" s="1"/>
      <c r="KHJ279" s="1"/>
      <c r="KHM279" s="1"/>
      <c r="KHN279" s="1"/>
      <c r="KHQ279" s="1"/>
      <c r="KHR279" s="1"/>
      <c r="KHU279" s="1"/>
      <c r="KHV279" s="1"/>
      <c r="KHY279" s="1"/>
      <c r="KHZ279" s="1"/>
      <c r="KIC279" s="1"/>
      <c r="KID279" s="1"/>
      <c r="KIG279" s="1"/>
      <c r="KIH279" s="1"/>
      <c r="KIK279" s="1"/>
      <c r="KIL279" s="1"/>
      <c r="KIO279" s="1"/>
      <c r="KIP279" s="1"/>
      <c r="KIS279" s="1"/>
      <c r="KIT279" s="1"/>
      <c r="KIW279" s="1"/>
      <c r="KIX279" s="1"/>
      <c r="KJA279" s="1"/>
      <c r="KJB279" s="1"/>
      <c r="KJE279" s="1"/>
      <c r="KJF279" s="1"/>
      <c r="KJI279" s="1"/>
      <c r="KJJ279" s="1"/>
      <c r="KJM279" s="1"/>
      <c r="KJN279" s="1"/>
      <c r="KJQ279" s="1"/>
      <c r="KJR279" s="1"/>
      <c r="KJU279" s="1"/>
      <c r="KJV279" s="1"/>
      <c r="KJY279" s="1"/>
      <c r="KJZ279" s="1"/>
      <c r="KKC279" s="1"/>
      <c r="KKD279" s="1"/>
      <c r="KKG279" s="1"/>
      <c r="KKH279" s="1"/>
      <c r="KKK279" s="1"/>
      <c r="KKL279" s="1"/>
      <c r="KKO279" s="1"/>
      <c r="KKP279" s="1"/>
      <c r="KKS279" s="1"/>
      <c r="KKT279" s="1"/>
      <c r="KKW279" s="1"/>
      <c r="KKX279" s="1"/>
      <c r="KLA279" s="1"/>
      <c r="KLB279" s="1"/>
      <c r="KLE279" s="1"/>
      <c r="KLF279" s="1"/>
      <c r="KLI279" s="1"/>
      <c r="KLJ279" s="1"/>
      <c r="KLM279" s="1"/>
      <c r="KLN279" s="1"/>
      <c r="KLQ279" s="1"/>
      <c r="KLR279" s="1"/>
      <c r="KLU279" s="1"/>
      <c r="KLV279" s="1"/>
      <c r="KLY279" s="1"/>
      <c r="KLZ279" s="1"/>
      <c r="KMC279" s="1"/>
      <c r="KMD279" s="1"/>
      <c r="KMG279" s="1"/>
      <c r="KMH279" s="1"/>
      <c r="KMK279" s="1"/>
      <c r="KML279" s="1"/>
      <c r="KMO279" s="1"/>
      <c r="KMP279" s="1"/>
      <c r="KMS279" s="1"/>
      <c r="KMT279" s="1"/>
      <c r="KMW279" s="1"/>
      <c r="KMX279" s="1"/>
      <c r="KNA279" s="1"/>
      <c r="KNB279" s="1"/>
      <c r="KNE279" s="1"/>
      <c r="KNF279" s="1"/>
      <c r="KNI279" s="1"/>
      <c r="KNJ279" s="1"/>
      <c r="KNM279" s="1"/>
      <c r="KNN279" s="1"/>
      <c r="KNQ279" s="1"/>
      <c r="KNR279" s="1"/>
      <c r="KNU279" s="1"/>
      <c r="KNV279" s="1"/>
      <c r="KNY279" s="1"/>
      <c r="KNZ279" s="1"/>
      <c r="KOC279" s="1"/>
      <c r="KOD279" s="1"/>
      <c r="KOG279" s="1"/>
      <c r="KOH279" s="1"/>
      <c r="KOK279" s="1"/>
      <c r="KOL279" s="1"/>
      <c r="KOO279" s="1"/>
      <c r="KOP279" s="1"/>
      <c r="KOS279" s="1"/>
      <c r="KOT279" s="1"/>
      <c r="KOW279" s="1"/>
      <c r="KOX279" s="1"/>
      <c r="KPA279" s="1"/>
      <c r="KPB279" s="1"/>
      <c r="KPE279" s="1"/>
      <c r="KPF279" s="1"/>
      <c r="KPI279" s="1"/>
      <c r="KPJ279" s="1"/>
      <c r="KPM279" s="1"/>
      <c r="KPN279" s="1"/>
      <c r="KPQ279" s="1"/>
      <c r="KPR279" s="1"/>
      <c r="KPU279" s="1"/>
      <c r="KPV279" s="1"/>
      <c r="KPY279" s="1"/>
      <c r="KPZ279" s="1"/>
      <c r="KQC279" s="1"/>
      <c r="KQD279" s="1"/>
      <c r="KQG279" s="1"/>
      <c r="KQH279" s="1"/>
      <c r="KQK279" s="1"/>
      <c r="KQL279" s="1"/>
      <c r="KQO279" s="1"/>
      <c r="KQP279" s="1"/>
      <c r="KQS279" s="1"/>
      <c r="KQT279" s="1"/>
      <c r="KQW279" s="1"/>
      <c r="KQX279" s="1"/>
      <c r="KRA279" s="1"/>
      <c r="KRB279" s="1"/>
      <c r="KRE279" s="1"/>
      <c r="KRF279" s="1"/>
      <c r="KRI279" s="1"/>
      <c r="KRJ279" s="1"/>
      <c r="KRM279" s="1"/>
      <c r="KRN279" s="1"/>
      <c r="KRQ279" s="1"/>
      <c r="KRR279" s="1"/>
      <c r="KRU279" s="1"/>
      <c r="KRV279" s="1"/>
      <c r="KRY279" s="1"/>
      <c r="KRZ279" s="1"/>
      <c r="KSC279" s="1"/>
      <c r="KSD279" s="1"/>
      <c r="KSG279" s="1"/>
      <c r="KSH279" s="1"/>
      <c r="KSK279" s="1"/>
      <c r="KSL279" s="1"/>
      <c r="KSO279" s="1"/>
      <c r="KSP279" s="1"/>
      <c r="KSS279" s="1"/>
      <c r="KST279" s="1"/>
      <c r="KSW279" s="1"/>
      <c r="KSX279" s="1"/>
      <c r="KTA279" s="1"/>
      <c r="KTB279" s="1"/>
      <c r="KTE279" s="1"/>
      <c r="KTF279" s="1"/>
      <c r="KTI279" s="1"/>
      <c r="KTJ279" s="1"/>
      <c r="KTM279" s="1"/>
      <c r="KTN279" s="1"/>
      <c r="KTQ279" s="1"/>
      <c r="KTR279" s="1"/>
      <c r="KTU279" s="1"/>
      <c r="KTV279" s="1"/>
      <c r="KTY279" s="1"/>
      <c r="KTZ279" s="1"/>
      <c r="KUC279" s="1"/>
      <c r="KUD279" s="1"/>
      <c r="KUG279" s="1"/>
      <c r="KUH279" s="1"/>
      <c r="KUK279" s="1"/>
      <c r="KUL279" s="1"/>
      <c r="KUO279" s="1"/>
      <c r="KUP279" s="1"/>
      <c r="KUS279" s="1"/>
      <c r="KUT279" s="1"/>
      <c r="KUW279" s="1"/>
      <c r="KUX279" s="1"/>
      <c r="KVA279" s="1"/>
      <c r="KVB279" s="1"/>
      <c r="KVE279" s="1"/>
      <c r="KVF279" s="1"/>
      <c r="KVI279" s="1"/>
      <c r="KVJ279" s="1"/>
      <c r="KVM279" s="1"/>
      <c r="KVN279" s="1"/>
      <c r="KVQ279" s="1"/>
      <c r="KVR279" s="1"/>
      <c r="KVU279" s="1"/>
      <c r="KVV279" s="1"/>
      <c r="KVY279" s="1"/>
      <c r="KVZ279" s="1"/>
      <c r="KWC279" s="1"/>
      <c r="KWD279" s="1"/>
      <c r="KWG279" s="1"/>
      <c r="KWH279" s="1"/>
      <c r="KWK279" s="1"/>
      <c r="KWL279" s="1"/>
      <c r="KWO279" s="1"/>
      <c r="KWP279" s="1"/>
      <c r="KWS279" s="1"/>
      <c r="KWT279" s="1"/>
      <c r="KWW279" s="1"/>
      <c r="KWX279" s="1"/>
      <c r="KXA279" s="1"/>
      <c r="KXB279" s="1"/>
      <c r="KXE279" s="1"/>
      <c r="KXF279" s="1"/>
      <c r="KXI279" s="1"/>
      <c r="KXJ279" s="1"/>
      <c r="KXM279" s="1"/>
      <c r="KXN279" s="1"/>
      <c r="KXQ279" s="1"/>
      <c r="KXR279" s="1"/>
      <c r="KXU279" s="1"/>
      <c r="KXV279" s="1"/>
      <c r="KXY279" s="1"/>
      <c r="KXZ279" s="1"/>
      <c r="KYC279" s="1"/>
      <c r="KYD279" s="1"/>
      <c r="KYG279" s="1"/>
      <c r="KYH279" s="1"/>
      <c r="KYK279" s="1"/>
      <c r="KYL279" s="1"/>
      <c r="KYO279" s="1"/>
      <c r="KYP279" s="1"/>
      <c r="KYS279" s="1"/>
      <c r="KYT279" s="1"/>
      <c r="KYW279" s="1"/>
      <c r="KYX279" s="1"/>
      <c r="KZA279" s="1"/>
      <c r="KZB279" s="1"/>
      <c r="KZE279" s="1"/>
      <c r="KZF279" s="1"/>
      <c r="KZI279" s="1"/>
      <c r="KZJ279" s="1"/>
      <c r="KZM279" s="1"/>
      <c r="KZN279" s="1"/>
      <c r="KZQ279" s="1"/>
      <c r="KZR279" s="1"/>
      <c r="KZU279" s="1"/>
      <c r="KZV279" s="1"/>
      <c r="KZY279" s="1"/>
      <c r="KZZ279" s="1"/>
      <c r="LAC279" s="1"/>
      <c r="LAD279" s="1"/>
      <c r="LAG279" s="1"/>
      <c r="LAH279" s="1"/>
      <c r="LAK279" s="1"/>
      <c r="LAL279" s="1"/>
      <c r="LAO279" s="1"/>
      <c r="LAP279" s="1"/>
      <c r="LAS279" s="1"/>
      <c r="LAT279" s="1"/>
      <c r="LAW279" s="1"/>
      <c r="LAX279" s="1"/>
      <c r="LBA279" s="1"/>
      <c r="LBB279" s="1"/>
      <c r="LBE279" s="1"/>
      <c r="LBF279" s="1"/>
      <c r="LBI279" s="1"/>
      <c r="LBJ279" s="1"/>
      <c r="LBM279" s="1"/>
      <c r="LBN279" s="1"/>
      <c r="LBQ279" s="1"/>
      <c r="LBR279" s="1"/>
      <c r="LBU279" s="1"/>
      <c r="LBV279" s="1"/>
      <c r="LBY279" s="1"/>
      <c r="LBZ279" s="1"/>
      <c r="LCC279" s="1"/>
      <c r="LCD279" s="1"/>
      <c r="LCG279" s="1"/>
      <c r="LCH279" s="1"/>
      <c r="LCK279" s="1"/>
      <c r="LCL279" s="1"/>
      <c r="LCO279" s="1"/>
      <c r="LCP279" s="1"/>
      <c r="LCS279" s="1"/>
      <c r="LCT279" s="1"/>
      <c r="LCW279" s="1"/>
      <c r="LCX279" s="1"/>
      <c r="LDA279" s="1"/>
      <c r="LDB279" s="1"/>
      <c r="LDE279" s="1"/>
      <c r="LDF279" s="1"/>
      <c r="LDI279" s="1"/>
      <c r="LDJ279" s="1"/>
      <c r="LDM279" s="1"/>
      <c r="LDN279" s="1"/>
      <c r="LDQ279" s="1"/>
      <c r="LDR279" s="1"/>
      <c r="LDU279" s="1"/>
      <c r="LDV279" s="1"/>
      <c r="LDY279" s="1"/>
      <c r="LDZ279" s="1"/>
      <c r="LEC279" s="1"/>
      <c r="LED279" s="1"/>
      <c r="LEG279" s="1"/>
      <c r="LEH279" s="1"/>
      <c r="LEK279" s="1"/>
      <c r="LEL279" s="1"/>
      <c r="LEO279" s="1"/>
      <c r="LEP279" s="1"/>
      <c r="LES279" s="1"/>
      <c r="LET279" s="1"/>
      <c r="LEW279" s="1"/>
      <c r="LEX279" s="1"/>
      <c r="LFA279" s="1"/>
      <c r="LFB279" s="1"/>
      <c r="LFE279" s="1"/>
      <c r="LFF279" s="1"/>
      <c r="LFI279" s="1"/>
      <c r="LFJ279" s="1"/>
      <c r="LFM279" s="1"/>
      <c r="LFN279" s="1"/>
      <c r="LFQ279" s="1"/>
      <c r="LFR279" s="1"/>
      <c r="LFU279" s="1"/>
      <c r="LFV279" s="1"/>
      <c r="LFY279" s="1"/>
      <c r="LFZ279" s="1"/>
      <c r="LGC279" s="1"/>
      <c r="LGD279" s="1"/>
      <c r="LGG279" s="1"/>
      <c r="LGH279" s="1"/>
      <c r="LGK279" s="1"/>
      <c r="LGL279" s="1"/>
      <c r="LGO279" s="1"/>
      <c r="LGP279" s="1"/>
      <c r="LGS279" s="1"/>
      <c r="LGT279" s="1"/>
      <c r="LGW279" s="1"/>
      <c r="LGX279" s="1"/>
      <c r="LHA279" s="1"/>
      <c r="LHB279" s="1"/>
      <c r="LHE279" s="1"/>
      <c r="LHF279" s="1"/>
      <c r="LHI279" s="1"/>
      <c r="LHJ279" s="1"/>
      <c r="LHM279" s="1"/>
      <c r="LHN279" s="1"/>
      <c r="LHQ279" s="1"/>
      <c r="LHR279" s="1"/>
      <c r="LHU279" s="1"/>
      <c r="LHV279" s="1"/>
      <c r="LHY279" s="1"/>
      <c r="LHZ279" s="1"/>
      <c r="LIC279" s="1"/>
      <c r="LID279" s="1"/>
      <c r="LIG279" s="1"/>
      <c r="LIH279" s="1"/>
      <c r="LIK279" s="1"/>
      <c r="LIL279" s="1"/>
      <c r="LIO279" s="1"/>
      <c r="LIP279" s="1"/>
      <c r="LIS279" s="1"/>
      <c r="LIT279" s="1"/>
      <c r="LIW279" s="1"/>
      <c r="LIX279" s="1"/>
      <c r="LJA279" s="1"/>
      <c r="LJB279" s="1"/>
      <c r="LJE279" s="1"/>
      <c r="LJF279" s="1"/>
      <c r="LJI279" s="1"/>
      <c r="LJJ279" s="1"/>
      <c r="LJM279" s="1"/>
      <c r="LJN279" s="1"/>
      <c r="LJQ279" s="1"/>
      <c r="LJR279" s="1"/>
      <c r="LJU279" s="1"/>
      <c r="LJV279" s="1"/>
      <c r="LJY279" s="1"/>
      <c r="LJZ279" s="1"/>
      <c r="LKC279" s="1"/>
      <c r="LKD279" s="1"/>
      <c r="LKG279" s="1"/>
      <c r="LKH279" s="1"/>
      <c r="LKK279" s="1"/>
      <c r="LKL279" s="1"/>
      <c r="LKO279" s="1"/>
      <c r="LKP279" s="1"/>
      <c r="LKS279" s="1"/>
      <c r="LKT279" s="1"/>
      <c r="LKW279" s="1"/>
      <c r="LKX279" s="1"/>
      <c r="LLA279" s="1"/>
      <c r="LLB279" s="1"/>
      <c r="LLE279" s="1"/>
      <c r="LLF279" s="1"/>
      <c r="LLI279" s="1"/>
      <c r="LLJ279" s="1"/>
      <c r="LLM279" s="1"/>
      <c r="LLN279" s="1"/>
      <c r="LLQ279" s="1"/>
      <c r="LLR279" s="1"/>
      <c r="LLU279" s="1"/>
      <c r="LLV279" s="1"/>
      <c r="LLY279" s="1"/>
      <c r="LLZ279" s="1"/>
      <c r="LMC279" s="1"/>
      <c r="LMD279" s="1"/>
      <c r="LMG279" s="1"/>
      <c r="LMH279" s="1"/>
      <c r="LMK279" s="1"/>
      <c r="LML279" s="1"/>
      <c r="LMO279" s="1"/>
      <c r="LMP279" s="1"/>
      <c r="LMS279" s="1"/>
      <c r="LMT279" s="1"/>
      <c r="LMW279" s="1"/>
      <c r="LMX279" s="1"/>
      <c r="LNA279" s="1"/>
      <c r="LNB279" s="1"/>
      <c r="LNE279" s="1"/>
      <c r="LNF279" s="1"/>
      <c r="LNI279" s="1"/>
      <c r="LNJ279" s="1"/>
      <c r="LNM279" s="1"/>
      <c r="LNN279" s="1"/>
      <c r="LNQ279" s="1"/>
      <c r="LNR279" s="1"/>
      <c r="LNU279" s="1"/>
      <c r="LNV279" s="1"/>
      <c r="LNY279" s="1"/>
      <c r="LNZ279" s="1"/>
      <c r="LOC279" s="1"/>
      <c r="LOD279" s="1"/>
      <c r="LOG279" s="1"/>
      <c r="LOH279" s="1"/>
      <c r="LOK279" s="1"/>
      <c r="LOL279" s="1"/>
      <c r="LOO279" s="1"/>
      <c r="LOP279" s="1"/>
      <c r="LOS279" s="1"/>
      <c r="LOT279" s="1"/>
      <c r="LOW279" s="1"/>
      <c r="LOX279" s="1"/>
      <c r="LPA279" s="1"/>
      <c r="LPB279" s="1"/>
      <c r="LPE279" s="1"/>
      <c r="LPF279" s="1"/>
      <c r="LPI279" s="1"/>
      <c r="LPJ279" s="1"/>
      <c r="LPM279" s="1"/>
      <c r="LPN279" s="1"/>
      <c r="LPQ279" s="1"/>
      <c r="LPR279" s="1"/>
      <c r="LPU279" s="1"/>
      <c r="LPV279" s="1"/>
      <c r="LPY279" s="1"/>
      <c r="LPZ279" s="1"/>
      <c r="LQC279" s="1"/>
      <c r="LQD279" s="1"/>
      <c r="LQG279" s="1"/>
      <c r="LQH279" s="1"/>
      <c r="LQK279" s="1"/>
      <c r="LQL279" s="1"/>
      <c r="LQO279" s="1"/>
      <c r="LQP279" s="1"/>
      <c r="LQS279" s="1"/>
      <c r="LQT279" s="1"/>
      <c r="LQW279" s="1"/>
      <c r="LQX279" s="1"/>
      <c r="LRA279" s="1"/>
      <c r="LRB279" s="1"/>
      <c r="LRE279" s="1"/>
      <c r="LRF279" s="1"/>
      <c r="LRI279" s="1"/>
      <c r="LRJ279" s="1"/>
      <c r="LRM279" s="1"/>
      <c r="LRN279" s="1"/>
      <c r="LRQ279" s="1"/>
      <c r="LRR279" s="1"/>
      <c r="LRU279" s="1"/>
      <c r="LRV279" s="1"/>
      <c r="LRY279" s="1"/>
      <c r="LRZ279" s="1"/>
      <c r="LSC279" s="1"/>
      <c r="LSD279" s="1"/>
      <c r="LSG279" s="1"/>
      <c r="LSH279" s="1"/>
      <c r="LSK279" s="1"/>
      <c r="LSL279" s="1"/>
      <c r="LSO279" s="1"/>
      <c r="LSP279" s="1"/>
      <c r="LSS279" s="1"/>
      <c r="LST279" s="1"/>
      <c r="LSW279" s="1"/>
      <c r="LSX279" s="1"/>
      <c r="LTA279" s="1"/>
      <c r="LTB279" s="1"/>
      <c r="LTE279" s="1"/>
      <c r="LTF279" s="1"/>
      <c r="LTI279" s="1"/>
      <c r="LTJ279" s="1"/>
      <c r="LTM279" s="1"/>
      <c r="LTN279" s="1"/>
      <c r="LTQ279" s="1"/>
      <c r="LTR279" s="1"/>
      <c r="LTU279" s="1"/>
      <c r="LTV279" s="1"/>
      <c r="LTY279" s="1"/>
      <c r="LTZ279" s="1"/>
      <c r="LUC279" s="1"/>
      <c r="LUD279" s="1"/>
      <c r="LUG279" s="1"/>
      <c r="LUH279" s="1"/>
      <c r="LUK279" s="1"/>
      <c r="LUL279" s="1"/>
      <c r="LUO279" s="1"/>
      <c r="LUP279" s="1"/>
      <c r="LUS279" s="1"/>
      <c r="LUT279" s="1"/>
      <c r="LUW279" s="1"/>
      <c r="LUX279" s="1"/>
      <c r="LVA279" s="1"/>
      <c r="LVB279" s="1"/>
      <c r="LVE279" s="1"/>
      <c r="LVF279" s="1"/>
      <c r="LVI279" s="1"/>
      <c r="LVJ279" s="1"/>
      <c r="LVM279" s="1"/>
      <c r="LVN279" s="1"/>
      <c r="LVQ279" s="1"/>
      <c r="LVR279" s="1"/>
      <c r="LVU279" s="1"/>
      <c r="LVV279" s="1"/>
      <c r="LVY279" s="1"/>
      <c r="LVZ279" s="1"/>
      <c r="LWC279" s="1"/>
      <c r="LWD279" s="1"/>
      <c r="LWG279" s="1"/>
      <c r="LWH279" s="1"/>
      <c r="LWK279" s="1"/>
      <c r="LWL279" s="1"/>
      <c r="LWO279" s="1"/>
      <c r="LWP279" s="1"/>
      <c r="LWS279" s="1"/>
      <c r="LWT279" s="1"/>
      <c r="LWW279" s="1"/>
      <c r="LWX279" s="1"/>
      <c r="LXA279" s="1"/>
      <c r="LXB279" s="1"/>
      <c r="LXE279" s="1"/>
      <c r="LXF279" s="1"/>
      <c r="LXI279" s="1"/>
      <c r="LXJ279" s="1"/>
      <c r="LXM279" s="1"/>
      <c r="LXN279" s="1"/>
      <c r="LXQ279" s="1"/>
      <c r="LXR279" s="1"/>
      <c r="LXU279" s="1"/>
      <c r="LXV279" s="1"/>
      <c r="LXY279" s="1"/>
      <c r="LXZ279" s="1"/>
      <c r="LYC279" s="1"/>
      <c r="LYD279" s="1"/>
      <c r="LYG279" s="1"/>
      <c r="LYH279" s="1"/>
      <c r="LYK279" s="1"/>
      <c r="LYL279" s="1"/>
      <c r="LYO279" s="1"/>
      <c r="LYP279" s="1"/>
      <c r="LYS279" s="1"/>
      <c r="LYT279" s="1"/>
      <c r="LYW279" s="1"/>
      <c r="LYX279" s="1"/>
      <c r="LZA279" s="1"/>
      <c r="LZB279" s="1"/>
      <c r="LZE279" s="1"/>
      <c r="LZF279" s="1"/>
      <c r="LZI279" s="1"/>
      <c r="LZJ279" s="1"/>
      <c r="LZM279" s="1"/>
      <c r="LZN279" s="1"/>
      <c r="LZQ279" s="1"/>
      <c r="LZR279" s="1"/>
      <c r="LZU279" s="1"/>
      <c r="LZV279" s="1"/>
      <c r="LZY279" s="1"/>
      <c r="LZZ279" s="1"/>
      <c r="MAC279" s="1"/>
      <c r="MAD279" s="1"/>
      <c r="MAG279" s="1"/>
      <c r="MAH279" s="1"/>
      <c r="MAK279" s="1"/>
      <c r="MAL279" s="1"/>
      <c r="MAO279" s="1"/>
      <c r="MAP279" s="1"/>
      <c r="MAS279" s="1"/>
      <c r="MAT279" s="1"/>
      <c r="MAW279" s="1"/>
      <c r="MAX279" s="1"/>
      <c r="MBA279" s="1"/>
      <c r="MBB279" s="1"/>
      <c r="MBE279" s="1"/>
      <c r="MBF279" s="1"/>
      <c r="MBI279" s="1"/>
      <c r="MBJ279" s="1"/>
      <c r="MBM279" s="1"/>
      <c r="MBN279" s="1"/>
      <c r="MBQ279" s="1"/>
      <c r="MBR279" s="1"/>
      <c r="MBU279" s="1"/>
      <c r="MBV279" s="1"/>
      <c r="MBY279" s="1"/>
      <c r="MBZ279" s="1"/>
      <c r="MCC279" s="1"/>
      <c r="MCD279" s="1"/>
      <c r="MCG279" s="1"/>
      <c r="MCH279" s="1"/>
      <c r="MCK279" s="1"/>
      <c r="MCL279" s="1"/>
      <c r="MCO279" s="1"/>
      <c r="MCP279" s="1"/>
      <c r="MCS279" s="1"/>
      <c r="MCT279" s="1"/>
      <c r="MCW279" s="1"/>
      <c r="MCX279" s="1"/>
      <c r="MDA279" s="1"/>
      <c r="MDB279" s="1"/>
      <c r="MDE279" s="1"/>
      <c r="MDF279" s="1"/>
      <c r="MDI279" s="1"/>
      <c r="MDJ279" s="1"/>
      <c r="MDM279" s="1"/>
      <c r="MDN279" s="1"/>
      <c r="MDQ279" s="1"/>
      <c r="MDR279" s="1"/>
      <c r="MDU279" s="1"/>
      <c r="MDV279" s="1"/>
      <c r="MDY279" s="1"/>
      <c r="MDZ279" s="1"/>
      <c r="MEC279" s="1"/>
      <c r="MED279" s="1"/>
      <c r="MEG279" s="1"/>
      <c r="MEH279" s="1"/>
      <c r="MEK279" s="1"/>
      <c r="MEL279" s="1"/>
      <c r="MEO279" s="1"/>
      <c r="MEP279" s="1"/>
      <c r="MES279" s="1"/>
      <c r="MET279" s="1"/>
      <c r="MEW279" s="1"/>
      <c r="MEX279" s="1"/>
      <c r="MFA279" s="1"/>
      <c r="MFB279" s="1"/>
      <c r="MFE279" s="1"/>
      <c r="MFF279" s="1"/>
      <c r="MFI279" s="1"/>
      <c r="MFJ279" s="1"/>
      <c r="MFM279" s="1"/>
      <c r="MFN279" s="1"/>
      <c r="MFQ279" s="1"/>
      <c r="MFR279" s="1"/>
      <c r="MFU279" s="1"/>
      <c r="MFV279" s="1"/>
      <c r="MFY279" s="1"/>
      <c r="MFZ279" s="1"/>
      <c r="MGC279" s="1"/>
      <c r="MGD279" s="1"/>
      <c r="MGG279" s="1"/>
      <c r="MGH279" s="1"/>
      <c r="MGK279" s="1"/>
      <c r="MGL279" s="1"/>
      <c r="MGO279" s="1"/>
      <c r="MGP279" s="1"/>
      <c r="MGS279" s="1"/>
      <c r="MGT279" s="1"/>
      <c r="MGW279" s="1"/>
      <c r="MGX279" s="1"/>
      <c r="MHA279" s="1"/>
      <c r="MHB279" s="1"/>
      <c r="MHE279" s="1"/>
      <c r="MHF279" s="1"/>
      <c r="MHI279" s="1"/>
      <c r="MHJ279" s="1"/>
      <c r="MHM279" s="1"/>
      <c r="MHN279" s="1"/>
      <c r="MHQ279" s="1"/>
      <c r="MHR279" s="1"/>
      <c r="MHU279" s="1"/>
      <c r="MHV279" s="1"/>
      <c r="MHY279" s="1"/>
      <c r="MHZ279" s="1"/>
      <c r="MIC279" s="1"/>
      <c r="MID279" s="1"/>
      <c r="MIG279" s="1"/>
      <c r="MIH279" s="1"/>
      <c r="MIK279" s="1"/>
      <c r="MIL279" s="1"/>
      <c r="MIO279" s="1"/>
      <c r="MIP279" s="1"/>
      <c r="MIS279" s="1"/>
      <c r="MIT279" s="1"/>
      <c r="MIW279" s="1"/>
      <c r="MIX279" s="1"/>
      <c r="MJA279" s="1"/>
      <c r="MJB279" s="1"/>
      <c r="MJE279" s="1"/>
      <c r="MJF279" s="1"/>
      <c r="MJI279" s="1"/>
      <c r="MJJ279" s="1"/>
      <c r="MJM279" s="1"/>
      <c r="MJN279" s="1"/>
      <c r="MJQ279" s="1"/>
      <c r="MJR279" s="1"/>
      <c r="MJU279" s="1"/>
      <c r="MJV279" s="1"/>
      <c r="MJY279" s="1"/>
      <c r="MJZ279" s="1"/>
      <c r="MKC279" s="1"/>
      <c r="MKD279" s="1"/>
      <c r="MKG279" s="1"/>
      <c r="MKH279" s="1"/>
      <c r="MKK279" s="1"/>
      <c r="MKL279" s="1"/>
      <c r="MKO279" s="1"/>
      <c r="MKP279" s="1"/>
      <c r="MKS279" s="1"/>
      <c r="MKT279" s="1"/>
      <c r="MKW279" s="1"/>
      <c r="MKX279" s="1"/>
      <c r="MLA279" s="1"/>
      <c r="MLB279" s="1"/>
      <c r="MLE279" s="1"/>
      <c r="MLF279" s="1"/>
      <c r="MLI279" s="1"/>
      <c r="MLJ279" s="1"/>
      <c r="MLM279" s="1"/>
      <c r="MLN279" s="1"/>
      <c r="MLQ279" s="1"/>
      <c r="MLR279" s="1"/>
      <c r="MLU279" s="1"/>
      <c r="MLV279" s="1"/>
      <c r="MLY279" s="1"/>
      <c r="MLZ279" s="1"/>
      <c r="MMC279" s="1"/>
      <c r="MMD279" s="1"/>
      <c r="MMG279" s="1"/>
      <c r="MMH279" s="1"/>
      <c r="MMK279" s="1"/>
      <c r="MML279" s="1"/>
      <c r="MMO279" s="1"/>
      <c r="MMP279" s="1"/>
      <c r="MMS279" s="1"/>
      <c r="MMT279" s="1"/>
      <c r="MMW279" s="1"/>
      <c r="MMX279" s="1"/>
      <c r="MNA279" s="1"/>
      <c r="MNB279" s="1"/>
      <c r="MNE279" s="1"/>
      <c r="MNF279" s="1"/>
      <c r="MNI279" s="1"/>
      <c r="MNJ279" s="1"/>
      <c r="MNM279" s="1"/>
      <c r="MNN279" s="1"/>
      <c r="MNQ279" s="1"/>
      <c r="MNR279" s="1"/>
      <c r="MNU279" s="1"/>
      <c r="MNV279" s="1"/>
      <c r="MNY279" s="1"/>
      <c r="MNZ279" s="1"/>
      <c r="MOC279" s="1"/>
      <c r="MOD279" s="1"/>
      <c r="MOG279" s="1"/>
      <c r="MOH279" s="1"/>
      <c r="MOK279" s="1"/>
      <c r="MOL279" s="1"/>
      <c r="MOO279" s="1"/>
      <c r="MOP279" s="1"/>
      <c r="MOS279" s="1"/>
      <c r="MOT279" s="1"/>
      <c r="MOW279" s="1"/>
      <c r="MOX279" s="1"/>
      <c r="MPA279" s="1"/>
      <c r="MPB279" s="1"/>
      <c r="MPE279" s="1"/>
      <c r="MPF279" s="1"/>
      <c r="MPI279" s="1"/>
      <c r="MPJ279" s="1"/>
      <c r="MPM279" s="1"/>
      <c r="MPN279" s="1"/>
      <c r="MPQ279" s="1"/>
      <c r="MPR279" s="1"/>
      <c r="MPU279" s="1"/>
      <c r="MPV279" s="1"/>
      <c r="MPY279" s="1"/>
      <c r="MPZ279" s="1"/>
      <c r="MQC279" s="1"/>
      <c r="MQD279" s="1"/>
      <c r="MQG279" s="1"/>
      <c r="MQH279" s="1"/>
      <c r="MQK279" s="1"/>
      <c r="MQL279" s="1"/>
      <c r="MQO279" s="1"/>
      <c r="MQP279" s="1"/>
      <c r="MQS279" s="1"/>
      <c r="MQT279" s="1"/>
      <c r="MQW279" s="1"/>
      <c r="MQX279" s="1"/>
      <c r="MRA279" s="1"/>
      <c r="MRB279" s="1"/>
      <c r="MRE279" s="1"/>
      <c r="MRF279" s="1"/>
      <c r="MRI279" s="1"/>
      <c r="MRJ279" s="1"/>
      <c r="MRM279" s="1"/>
      <c r="MRN279" s="1"/>
      <c r="MRQ279" s="1"/>
      <c r="MRR279" s="1"/>
      <c r="MRU279" s="1"/>
      <c r="MRV279" s="1"/>
      <c r="MRY279" s="1"/>
      <c r="MRZ279" s="1"/>
      <c r="MSC279" s="1"/>
      <c r="MSD279" s="1"/>
      <c r="MSG279" s="1"/>
      <c r="MSH279" s="1"/>
      <c r="MSK279" s="1"/>
      <c r="MSL279" s="1"/>
      <c r="MSO279" s="1"/>
      <c r="MSP279" s="1"/>
      <c r="MSS279" s="1"/>
      <c r="MST279" s="1"/>
      <c r="MSW279" s="1"/>
      <c r="MSX279" s="1"/>
      <c r="MTA279" s="1"/>
      <c r="MTB279" s="1"/>
      <c r="MTE279" s="1"/>
      <c r="MTF279" s="1"/>
      <c r="MTI279" s="1"/>
      <c r="MTJ279" s="1"/>
      <c r="MTM279" s="1"/>
      <c r="MTN279" s="1"/>
      <c r="MTQ279" s="1"/>
      <c r="MTR279" s="1"/>
      <c r="MTU279" s="1"/>
      <c r="MTV279" s="1"/>
      <c r="MTY279" s="1"/>
      <c r="MTZ279" s="1"/>
      <c r="MUC279" s="1"/>
      <c r="MUD279" s="1"/>
      <c r="MUG279" s="1"/>
      <c r="MUH279" s="1"/>
      <c r="MUK279" s="1"/>
      <c r="MUL279" s="1"/>
      <c r="MUO279" s="1"/>
      <c r="MUP279" s="1"/>
      <c r="MUS279" s="1"/>
      <c r="MUT279" s="1"/>
      <c r="MUW279" s="1"/>
      <c r="MUX279" s="1"/>
      <c r="MVA279" s="1"/>
      <c r="MVB279" s="1"/>
      <c r="MVE279" s="1"/>
      <c r="MVF279" s="1"/>
      <c r="MVI279" s="1"/>
      <c r="MVJ279" s="1"/>
      <c r="MVM279" s="1"/>
      <c r="MVN279" s="1"/>
      <c r="MVQ279" s="1"/>
      <c r="MVR279" s="1"/>
      <c r="MVU279" s="1"/>
      <c r="MVV279" s="1"/>
      <c r="MVY279" s="1"/>
      <c r="MVZ279" s="1"/>
      <c r="MWC279" s="1"/>
      <c r="MWD279" s="1"/>
      <c r="MWG279" s="1"/>
      <c r="MWH279" s="1"/>
      <c r="MWK279" s="1"/>
      <c r="MWL279" s="1"/>
      <c r="MWO279" s="1"/>
      <c r="MWP279" s="1"/>
      <c r="MWS279" s="1"/>
      <c r="MWT279" s="1"/>
      <c r="MWW279" s="1"/>
      <c r="MWX279" s="1"/>
      <c r="MXA279" s="1"/>
      <c r="MXB279" s="1"/>
      <c r="MXE279" s="1"/>
      <c r="MXF279" s="1"/>
      <c r="MXI279" s="1"/>
      <c r="MXJ279" s="1"/>
      <c r="MXM279" s="1"/>
      <c r="MXN279" s="1"/>
      <c r="MXQ279" s="1"/>
      <c r="MXR279" s="1"/>
      <c r="MXU279" s="1"/>
      <c r="MXV279" s="1"/>
      <c r="MXY279" s="1"/>
      <c r="MXZ279" s="1"/>
      <c r="MYC279" s="1"/>
      <c r="MYD279" s="1"/>
      <c r="MYG279" s="1"/>
      <c r="MYH279" s="1"/>
      <c r="MYK279" s="1"/>
      <c r="MYL279" s="1"/>
      <c r="MYO279" s="1"/>
      <c r="MYP279" s="1"/>
      <c r="MYS279" s="1"/>
      <c r="MYT279" s="1"/>
      <c r="MYW279" s="1"/>
      <c r="MYX279" s="1"/>
      <c r="MZA279" s="1"/>
      <c r="MZB279" s="1"/>
      <c r="MZE279" s="1"/>
      <c r="MZF279" s="1"/>
      <c r="MZI279" s="1"/>
      <c r="MZJ279" s="1"/>
      <c r="MZM279" s="1"/>
      <c r="MZN279" s="1"/>
      <c r="MZQ279" s="1"/>
      <c r="MZR279" s="1"/>
      <c r="MZU279" s="1"/>
      <c r="MZV279" s="1"/>
      <c r="MZY279" s="1"/>
      <c r="MZZ279" s="1"/>
      <c r="NAC279" s="1"/>
      <c r="NAD279" s="1"/>
      <c r="NAG279" s="1"/>
      <c r="NAH279" s="1"/>
      <c r="NAK279" s="1"/>
      <c r="NAL279" s="1"/>
      <c r="NAO279" s="1"/>
      <c r="NAP279" s="1"/>
      <c r="NAS279" s="1"/>
      <c r="NAT279" s="1"/>
      <c r="NAW279" s="1"/>
      <c r="NAX279" s="1"/>
      <c r="NBA279" s="1"/>
      <c r="NBB279" s="1"/>
      <c r="NBE279" s="1"/>
      <c r="NBF279" s="1"/>
      <c r="NBI279" s="1"/>
      <c r="NBJ279" s="1"/>
      <c r="NBM279" s="1"/>
      <c r="NBN279" s="1"/>
      <c r="NBQ279" s="1"/>
      <c r="NBR279" s="1"/>
      <c r="NBU279" s="1"/>
      <c r="NBV279" s="1"/>
      <c r="NBY279" s="1"/>
      <c r="NBZ279" s="1"/>
      <c r="NCC279" s="1"/>
      <c r="NCD279" s="1"/>
      <c r="NCG279" s="1"/>
      <c r="NCH279" s="1"/>
      <c r="NCK279" s="1"/>
      <c r="NCL279" s="1"/>
      <c r="NCO279" s="1"/>
      <c r="NCP279" s="1"/>
      <c r="NCS279" s="1"/>
      <c r="NCT279" s="1"/>
      <c r="NCW279" s="1"/>
      <c r="NCX279" s="1"/>
      <c r="NDA279" s="1"/>
      <c r="NDB279" s="1"/>
      <c r="NDE279" s="1"/>
      <c r="NDF279" s="1"/>
      <c r="NDI279" s="1"/>
      <c r="NDJ279" s="1"/>
      <c r="NDM279" s="1"/>
      <c r="NDN279" s="1"/>
      <c r="NDQ279" s="1"/>
      <c r="NDR279" s="1"/>
      <c r="NDU279" s="1"/>
      <c r="NDV279" s="1"/>
      <c r="NDY279" s="1"/>
      <c r="NDZ279" s="1"/>
      <c r="NEC279" s="1"/>
      <c r="NED279" s="1"/>
      <c r="NEG279" s="1"/>
      <c r="NEH279" s="1"/>
      <c r="NEK279" s="1"/>
      <c r="NEL279" s="1"/>
      <c r="NEO279" s="1"/>
      <c r="NEP279" s="1"/>
      <c r="NES279" s="1"/>
      <c r="NET279" s="1"/>
      <c r="NEW279" s="1"/>
      <c r="NEX279" s="1"/>
      <c r="NFA279" s="1"/>
      <c r="NFB279" s="1"/>
      <c r="NFE279" s="1"/>
      <c r="NFF279" s="1"/>
      <c r="NFI279" s="1"/>
      <c r="NFJ279" s="1"/>
      <c r="NFM279" s="1"/>
      <c r="NFN279" s="1"/>
      <c r="NFQ279" s="1"/>
      <c r="NFR279" s="1"/>
      <c r="NFU279" s="1"/>
      <c r="NFV279" s="1"/>
      <c r="NFY279" s="1"/>
      <c r="NFZ279" s="1"/>
      <c r="NGC279" s="1"/>
      <c r="NGD279" s="1"/>
      <c r="NGG279" s="1"/>
      <c r="NGH279" s="1"/>
      <c r="NGK279" s="1"/>
      <c r="NGL279" s="1"/>
      <c r="NGO279" s="1"/>
      <c r="NGP279" s="1"/>
      <c r="NGS279" s="1"/>
      <c r="NGT279" s="1"/>
      <c r="NGW279" s="1"/>
      <c r="NGX279" s="1"/>
      <c r="NHA279" s="1"/>
      <c r="NHB279" s="1"/>
      <c r="NHE279" s="1"/>
      <c r="NHF279" s="1"/>
      <c r="NHI279" s="1"/>
      <c r="NHJ279" s="1"/>
      <c r="NHM279" s="1"/>
      <c r="NHN279" s="1"/>
      <c r="NHQ279" s="1"/>
      <c r="NHR279" s="1"/>
      <c r="NHU279" s="1"/>
      <c r="NHV279" s="1"/>
      <c r="NHY279" s="1"/>
      <c r="NHZ279" s="1"/>
      <c r="NIC279" s="1"/>
      <c r="NID279" s="1"/>
      <c r="NIG279" s="1"/>
      <c r="NIH279" s="1"/>
      <c r="NIK279" s="1"/>
      <c r="NIL279" s="1"/>
      <c r="NIO279" s="1"/>
      <c r="NIP279" s="1"/>
      <c r="NIS279" s="1"/>
      <c r="NIT279" s="1"/>
      <c r="NIW279" s="1"/>
      <c r="NIX279" s="1"/>
      <c r="NJA279" s="1"/>
      <c r="NJB279" s="1"/>
      <c r="NJE279" s="1"/>
      <c r="NJF279" s="1"/>
      <c r="NJI279" s="1"/>
      <c r="NJJ279" s="1"/>
      <c r="NJM279" s="1"/>
      <c r="NJN279" s="1"/>
      <c r="NJQ279" s="1"/>
      <c r="NJR279" s="1"/>
      <c r="NJU279" s="1"/>
      <c r="NJV279" s="1"/>
      <c r="NJY279" s="1"/>
      <c r="NJZ279" s="1"/>
      <c r="NKC279" s="1"/>
      <c r="NKD279" s="1"/>
      <c r="NKG279" s="1"/>
      <c r="NKH279" s="1"/>
      <c r="NKK279" s="1"/>
      <c r="NKL279" s="1"/>
      <c r="NKO279" s="1"/>
      <c r="NKP279" s="1"/>
      <c r="NKS279" s="1"/>
      <c r="NKT279" s="1"/>
      <c r="NKW279" s="1"/>
      <c r="NKX279" s="1"/>
      <c r="NLA279" s="1"/>
      <c r="NLB279" s="1"/>
      <c r="NLE279" s="1"/>
      <c r="NLF279" s="1"/>
      <c r="NLI279" s="1"/>
      <c r="NLJ279" s="1"/>
      <c r="NLM279" s="1"/>
      <c r="NLN279" s="1"/>
      <c r="NLQ279" s="1"/>
      <c r="NLR279" s="1"/>
      <c r="NLU279" s="1"/>
      <c r="NLV279" s="1"/>
      <c r="NLY279" s="1"/>
      <c r="NLZ279" s="1"/>
      <c r="NMC279" s="1"/>
      <c r="NMD279" s="1"/>
      <c r="NMG279" s="1"/>
      <c r="NMH279" s="1"/>
      <c r="NMK279" s="1"/>
      <c r="NML279" s="1"/>
      <c r="NMO279" s="1"/>
      <c r="NMP279" s="1"/>
      <c r="NMS279" s="1"/>
      <c r="NMT279" s="1"/>
      <c r="NMW279" s="1"/>
      <c r="NMX279" s="1"/>
      <c r="NNA279" s="1"/>
      <c r="NNB279" s="1"/>
      <c r="NNE279" s="1"/>
      <c r="NNF279" s="1"/>
      <c r="NNI279" s="1"/>
      <c r="NNJ279" s="1"/>
      <c r="NNM279" s="1"/>
      <c r="NNN279" s="1"/>
      <c r="NNQ279" s="1"/>
      <c r="NNR279" s="1"/>
      <c r="NNU279" s="1"/>
      <c r="NNV279" s="1"/>
      <c r="NNY279" s="1"/>
      <c r="NNZ279" s="1"/>
      <c r="NOC279" s="1"/>
      <c r="NOD279" s="1"/>
      <c r="NOG279" s="1"/>
      <c r="NOH279" s="1"/>
      <c r="NOK279" s="1"/>
      <c r="NOL279" s="1"/>
      <c r="NOO279" s="1"/>
      <c r="NOP279" s="1"/>
      <c r="NOS279" s="1"/>
      <c r="NOT279" s="1"/>
      <c r="NOW279" s="1"/>
      <c r="NOX279" s="1"/>
      <c r="NPA279" s="1"/>
      <c r="NPB279" s="1"/>
      <c r="NPE279" s="1"/>
      <c r="NPF279" s="1"/>
      <c r="NPI279" s="1"/>
      <c r="NPJ279" s="1"/>
      <c r="NPM279" s="1"/>
      <c r="NPN279" s="1"/>
      <c r="NPQ279" s="1"/>
      <c r="NPR279" s="1"/>
      <c r="NPU279" s="1"/>
      <c r="NPV279" s="1"/>
      <c r="NPY279" s="1"/>
      <c r="NPZ279" s="1"/>
      <c r="NQC279" s="1"/>
      <c r="NQD279" s="1"/>
      <c r="NQG279" s="1"/>
      <c r="NQH279" s="1"/>
      <c r="NQK279" s="1"/>
      <c r="NQL279" s="1"/>
      <c r="NQO279" s="1"/>
      <c r="NQP279" s="1"/>
      <c r="NQS279" s="1"/>
      <c r="NQT279" s="1"/>
      <c r="NQW279" s="1"/>
      <c r="NQX279" s="1"/>
      <c r="NRA279" s="1"/>
      <c r="NRB279" s="1"/>
      <c r="NRE279" s="1"/>
      <c r="NRF279" s="1"/>
      <c r="NRI279" s="1"/>
      <c r="NRJ279" s="1"/>
      <c r="NRM279" s="1"/>
      <c r="NRN279" s="1"/>
      <c r="NRQ279" s="1"/>
      <c r="NRR279" s="1"/>
      <c r="NRU279" s="1"/>
      <c r="NRV279" s="1"/>
      <c r="NRY279" s="1"/>
      <c r="NRZ279" s="1"/>
      <c r="NSC279" s="1"/>
      <c r="NSD279" s="1"/>
      <c r="NSG279" s="1"/>
      <c r="NSH279" s="1"/>
      <c r="NSK279" s="1"/>
      <c r="NSL279" s="1"/>
      <c r="NSO279" s="1"/>
      <c r="NSP279" s="1"/>
      <c r="NSS279" s="1"/>
      <c r="NST279" s="1"/>
      <c r="NSW279" s="1"/>
      <c r="NSX279" s="1"/>
      <c r="NTA279" s="1"/>
      <c r="NTB279" s="1"/>
      <c r="NTE279" s="1"/>
      <c r="NTF279" s="1"/>
      <c r="NTI279" s="1"/>
      <c r="NTJ279" s="1"/>
      <c r="NTM279" s="1"/>
      <c r="NTN279" s="1"/>
      <c r="NTQ279" s="1"/>
      <c r="NTR279" s="1"/>
      <c r="NTU279" s="1"/>
      <c r="NTV279" s="1"/>
      <c r="NTY279" s="1"/>
      <c r="NTZ279" s="1"/>
      <c r="NUC279" s="1"/>
      <c r="NUD279" s="1"/>
      <c r="NUG279" s="1"/>
      <c r="NUH279" s="1"/>
      <c r="NUK279" s="1"/>
      <c r="NUL279" s="1"/>
      <c r="NUO279" s="1"/>
      <c r="NUP279" s="1"/>
      <c r="NUS279" s="1"/>
      <c r="NUT279" s="1"/>
      <c r="NUW279" s="1"/>
      <c r="NUX279" s="1"/>
      <c r="NVA279" s="1"/>
      <c r="NVB279" s="1"/>
      <c r="NVE279" s="1"/>
      <c r="NVF279" s="1"/>
      <c r="NVI279" s="1"/>
      <c r="NVJ279" s="1"/>
      <c r="NVM279" s="1"/>
      <c r="NVN279" s="1"/>
      <c r="NVQ279" s="1"/>
      <c r="NVR279" s="1"/>
      <c r="NVU279" s="1"/>
      <c r="NVV279" s="1"/>
      <c r="NVY279" s="1"/>
      <c r="NVZ279" s="1"/>
      <c r="NWC279" s="1"/>
      <c r="NWD279" s="1"/>
      <c r="NWG279" s="1"/>
      <c r="NWH279" s="1"/>
      <c r="NWK279" s="1"/>
      <c r="NWL279" s="1"/>
      <c r="NWO279" s="1"/>
      <c r="NWP279" s="1"/>
      <c r="NWS279" s="1"/>
      <c r="NWT279" s="1"/>
      <c r="NWW279" s="1"/>
      <c r="NWX279" s="1"/>
      <c r="NXA279" s="1"/>
      <c r="NXB279" s="1"/>
      <c r="NXE279" s="1"/>
      <c r="NXF279" s="1"/>
      <c r="NXI279" s="1"/>
      <c r="NXJ279" s="1"/>
      <c r="NXM279" s="1"/>
      <c r="NXN279" s="1"/>
      <c r="NXQ279" s="1"/>
      <c r="NXR279" s="1"/>
      <c r="NXU279" s="1"/>
      <c r="NXV279" s="1"/>
      <c r="NXY279" s="1"/>
      <c r="NXZ279" s="1"/>
      <c r="NYC279" s="1"/>
      <c r="NYD279" s="1"/>
      <c r="NYG279" s="1"/>
      <c r="NYH279" s="1"/>
      <c r="NYK279" s="1"/>
      <c r="NYL279" s="1"/>
      <c r="NYO279" s="1"/>
      <c r="NYP279" s="1"/>
      <c r="NYS279" s="1"/>
      <c r="NYT279" s="1"/>
      <c r="NYW279" s="1"/>
      <c r="NYX279" s="1"/>
      <c r="NZA279" s="1"/>
      <c r="NZB279" s="1"/>
      <c r="NZE279" s="1"/>
      <c r="NZF279" s="1"/>
      <c r="NZI279" s="1"/>
      <c r="NZJ279" s="1"/>
      <c r="NZM279" s="1"/>
      <c r="NZN279" s="1"/>
      <c r="NZQ279" s="1"/>
      <c r="NZR279" s="1"/>
      <c r="NZU279" s="1"/>
      <c r="NZV279" s="1"/>
      <c r="NZY279" s="1"/>
      <c r="NZZ279" s="1"/>
      <c r="OAC279" s="1"/>
      <c r="OAD279" s="1"/>
      <c r="OAG279" s="1"/>
      <c r="OAH279" s="1"/>
      <c r="OAK279" s="1"/>
      <c r="OAL279" s="1"/>
      <c r="OAO279" s="1"/>
      <c r="OAP279" s="1"/>
      <c r="OAS279" s="1"/>
      <c r="OAT279" s="1"/>
      <c r="OAW279" s="1"/>
      <c r="OAX279" s="1"/>
      <c r="OBA279" s="1"/>
      <c r="OBB279" s="1"/>
      <c r="OBE279" s="1"/>
      <c r="OBF279" s="1"/>
      <c r="OBI279" s="1"/>
      <c r="OBJ279" s="1"/>
      <c r="OBM279" s="1"/>
      <c r="OBN279" s="1"/>
      <c r="OBQ279" s="1"/>
      <c r="OBR279" s="1"/>
      <c r="OBU279" s="1"/>
      <c r="OBV279" s="1"/>
      <c r="OBY279" s="1"/>
      <c r="OBZ279" s="1"/>
      <c r="OCC279" s="1"/>
      <c r="OCD279" s="1"/>
      <c r="OCG279" s="1"/>
      <c r="OCH279" s="1"/>
      <c r="OCK279" s="1"/>
      <c r="OCL279" s="1"/>
      <c r="OCO279" s="1"/>
      <c r="OCP279" s="1"/>
      <c r="OCS279" s="1"/>
      <c r="OCT279" s="1"/>
      <c r="OCW279" s="1"/>
      <c r="OCX279" s="1"/>
      <c r="ODA279" s="1"/>
      <c r="ODB279" s="1"/>
      <c r="ODE279" s="1"/>
      <c r="ODF279" s="1"/>
      <c r="ODI279" s="1"/>
      <c r="ODJ279" s="1"/>
      <c r="ODM279" s="1"/>
      <c r="ODN279" s="1"/>
      <c r="ODQ279" s="1"/>
      <c r="ODR279" s="1"/>
      <c r="ODU279" s="1"/>
      <c r="ODV279" s="1"/>
      <c r="ODY279" s="1"/>
      <c r="ODZ279" s="1"/>
      <c r="OEC279" s="1"/>
      <c r="OED279" s="1"/>
      <c r="OEG279" s="1"/>
      <c r="OEH279" s="1"/>
      <c r="OEK279" s="1"/>
      <c r="OEL279" s="1"/>
      <c r="OEO279" s="1"/>
      <c r="OEP279" s="1"/>
      <c r="OES279" s="1"/>
      <c r="OET279" s="1"/>
      <c r="OEW279" s="1"/>
      <c r="OEX279" s="1"/>
      <c r="OFA279" s="1"/>
      <c r="OFB279" s="1"/>
      <c r="OFE279" s="1"/>
      <c r="OFF279" s="1"/>
      <c r="OFI279" s="1"/>
      <c r="OFJ279" s="1"/>
      <c r="OFM279" s="1"/>
      <c r="OFN279" s="1"/>
      <c r="OFQ279" s="1"/>
      <c r="OFR279" s="1"/>
      <c r="OFU279" s="1"/>
      <c r="OFV279" s="1"/>
      <c r="OFY279" s="1"/>
      <c r="OFZ279" s="1"/>
      <c r="OGC279" s="1"/>
      <c r="OGD279" s="1"/>
      <c r="OGG279" s="1"/>
      <c r="OGH279" s="1"/>
      <c r="OGK279" s="1"/>
      <c r="OGL279" s="1"/>
      <c r="OGO279" s="1"/>
      <c r="OGP279" s="1"/>
      <c r="OGS279" s="1"/>
      <c r="OGT279" s="1"/>
      <c r="OGW279" s="1"/>
      <c r="OGX279" s="1"/>
      <c r="OHA279" s="1"/>
      <c r="OHB279" s="1"/>
      <c r="OHE279" s="1"/>
      <c r="OHF279" s="1"/>
      <c r="OHI279" s="1"/>
      <c r="OHJ279" s="1"/>
      <c r="OHM279" s="1"/>
      <c r="OHN279" s="1"/>
      <c r="OHQ279" s="1"/>
      <c r="OHR279" s="1"/>
      <c r="OHU279" s="1"/>
      <c r="OHV279" s="1"/>
      <c r="OHY279" s="1"/>
      <c r="OHZ279" s="1"/>
      <c r="OIC279" s="1"/>
      <c r="OID279" s="1"/>
      <c r="OIG279" s="1"/>
      <c r="OIH279" s="1"/>
      <c r="OIK279" s="1"/>
      <c r="OIL279" s="1"/>
      <c r="OIO279" s="1"/>
      <c r="OIP279" s="1"/>
      <c r="OIS279" s="1"/>
      <c r="OIT279" s="1"/>
      <c r="OIW279" s="1"/>
      <c r="OIX279" s="1"/>
      <c r="OJA279" s="1"/>
      <c r="OJB279" s="1"/>
      <c r="OJE279" s="1"/>
      <c r="OJF279" s="1"/>
      <c r="OJI279" s="1"/>
      <c r="OJJ279" s="1"/>
      <c r="OJM279" s="1"/>
      <c r="OJN279" s="1"/>
      <c r="OJQ279" s="1"/>
      <c r="OJR279" s="1"/>
      <c r="OJU279" s="1"/>
      <c r="OJV279" s="1"/>
      <c r="OJY279" s="1"/>
      <c r="OJZ279" s="1"/>
      <c r="OKC279" s="1"/>
      <c r="OKD279" s="1"/>
      <c r="OKG279" s="1"/>
      <c r="OKH279" s="1"/>
      <c r="OKK279" s="1"/>
      <c r="OKL279" s="1"/>
      <c r="OKO279" s="1"/>
      <c r="OKP279" s="1"/>
      <c r="OKS279" s="1"/>
      <c r="OKT279" s="1"/>
      <c r="OKW279" s="1"/>
      <c r="OKX279" s="1"/>
      <c r="OLA279" s="1"/>
      <c r="OLB279" s="1"/>
      <c r="OLE279" s="1"/>
      <c r="OLF279" s="1"/>
      <c r="OLI279" s="1"/>
      <c r="OLJ279" s="1"/>
      <c r="OLM279" s="1"/>
      <c r="OLN279" s="1"/>
      <c r="OLQ279" s="1"/>
      <c r="OLR279" s="1"/>
      <c r="OLU279" s="1"/>
      <c r="OLV279" s="1"/>
      <c r="OLY279" s="1"/>
      <c r="OLZ279" s="1"/>
      <c r="OMC279" s="1"/>
      <c r="OMD279" s="1"/>
      <c r="OMG279" s="1"/>
      <c r="OMH279" s="1"/>
      <c r="OMK279" s="1"/>
      <c r="OML279" s="1"/>
      <c r="OMO279" s="1"/>
      <c r="OMP279" s="1"/>
      <c r="OMS279" s="1"/>
      <c r="OMT279" s="1"/>
      <c r="OMW279" s="1"/>
      <c r="OMX279" s="1"/>
      <c r="ONA279" s="1"/>
      <c r="ONB279" s="1"/>
      <c r="ONE279" s="1"/>
      <c r="ONF279" s="1"/>
      <c r="ONI279" s="1"/>
      <c r="ONJ279" s="1"/>
      <c r="ONM279" s="1"/>
      <c r="ONN279" s="1"/>
      <c r="ONQ279" s="1"/>
      <c r="ONR279" s="1"/>
      <c r="ONU279" s="1"/>
      <c r="ONV279" s="1"/>
      <c r="ONY279" s="1"/>
      <c r="ONZ279" s="1"/>
      <c r="OOC279" s="1"/>
      <c r="OOD279" s="1"/>
      <c r="OOG279" s="1"/>
      <c r="OOH279" s="1"/>
      <c r="OOK279" s="1"/>
      <c r="OOL279" s="1"/>
      <c r="OOO279" s="1"/>
      <c r="OOP279" s="1"/>
      <c r="OOS279" s="1"/>
      <c r="OOT279" s="1"/>
      <c r="OOW279" s="1"/>
      <c r="OOX279" s="1"/>
      <c r="OPA279" s="1"/>
      <c r="OPB279" s="1"/>
      <c r="OPE279" s="1"/>
      <c r="OPF279" s="1"/>
      <c r="OPI279" s="1"/>
      <c r="OPJ279" s="1"/>
      <c r="OPM279" s="1"/>
      <c r="OPN279" s="1"/>
      <c r="OPQ279" s="1"/>
      <c r="OPR279" s="1"/>
      <c r="OPU279" s="1"/>
      <c r="OPV279" s="1"/>
      <c r="OPY279" s="1"/>
      <c r="OPZ279" s="1"/>
      <c r="OQC279" s="1"/>
      <c r="OQD279" s="1"/>
      <c r="OQG279" s="1"/>
      <c r="OQH279" s="1"/>
      <c r="OQK279" s="1"/>
      <c r="OQL279" s="1"/>
      <c r="OQO279" s="1"/>
      <c r="OQP279" s="1"/>
      <c r="OQS279" s="1"/>
      <c r="OQT279" s="1"/>
      <c r="OQW279" s="1"/>
      <c r="OQX279" s="1"/>
      <c r="ORA279" s="1"/>
      <c r="ORB279" s="1"/>
      <c r="ORE279" s="1"/>
      <c r="ORF279" s="1"/>
      <c r="ORI279" s="1"/>
      <c r="ORJ279" s="1"/>
      <c r="ORM279" s="1"/>
      <c r="ORN279" s="1"/>
      <c r="ORQ279" s="1"/>
      <c r="ORR279" s="1"/>
      <c r="ORU279" s="1"/>
      <c r="ORV279" s="1"/>
      <c r="ORY279" s="1"/>
      <c r="ORZ279" s="1"/>
      <c r="OSC279" s="1"/>
      <c r="OSD279" s="1"/>
      <c r="OSG279" s="1"/>
      <c r="OSH279" s="1"/>
      <c r="OSK279" s="1"/>
      <c r="OSL279" s="1"/>
      <c r="OSO279" s="1"/>
      <c r="OSP279" s="1"/>
      <c r="OSS279" s="1"/>
      <c r="OST279" s="1"/>
      <c r="OSW279" s="1"/>
      <c r="OSX279" s="1"/>
      <c r="OTA279" s="1"/>
      <c r="OTB279" s="1"/>
      <c r="OTE279" s="1"/>
      <c r="OTF279" s="1"/>
      <c r="OTI279" s="1"/>
      <c r="OTJ279" s="1"/>
      <c r="OTM279" s="1"/>
      <c r="OTN279" s="1"/>
      <c r="OTQ279" s="1"/>
      <c r="OTR279" s="1"/>
      <c r="OTU279" s="1"/>
      <c r="OTV279" s="1"/>
      <c r="OTY279" s="1"/>
      <c r="OTZ279" s="1"/>
      <c r="OUC279" s="1"/>
      <c r="OUD279" s="1"/>
      <c r="OUG279" s="1"/>
      <c r="OUH279" s="1"/>
      <c r="OUK279" s="1"/>
      <c r="OUL279" s="1"/>
      <c r="OUO279" s="1"/>
      <c r="OUP279" s="1"/>
      <c r="OUS279" s="1"/>
      <c r="OUT279" s="1"/>
      <c r="OUW279" s="1"/>
      <c r="OUX279" s="1"/>
      <c r="OVA279" s="1"/>
      <c r="OVB279" s="1"/>
      <c r="OVE279" s="1"/>
      <c r="OVF279" s="1"/>
      <c r="OVI279" s="1"/>
      <c r="OVJ279" s="1"/>
      <c r="OVM279" s="1"/>
      <c r="OVN279" s="1"/>
      <c r="OVQ279" s="1"/>
      <c r="OVR279" s="1"/>
      <c r="OVU279" s="1"/>
      <c r="OVV279" s="1"/>
      <c r="OVY279" s="1"/>
      <c r="OVZ279" s="1"/>
      <c r="OWC279" s="1"/>
      <c r="OWD279" s="1"/>
      <c r="OWG279" s="1"/>
      <c r="OWH279" s="1"/>
      <c r="OWK279" s="1"/>
      <c r="OWL279" s="1"/>
      <c r="OWO279" s="1"/>
      <c r="OWP279" s="1"/>
      <c r="OWS279" s="1"/>
      <c r="OWT279" s="1"/>
      <c r="OWW279" s="1"/>
      <c r="OWX279" s="1"/>
      <c r="OXA279" s="1"/>
      <c r="OXB279" s="1"/>
      <c r="OXE279" s="1"/>
      <c r="OXF279" s="1"/>
      <c r="OXI279" s="1"/>
      <c r="OXJ279" s="1"/>
      <c r="OXM279" s="1"/>
      <c r="OXN279" s="1"/>
      <c r="OXQ279" s="1"/>
      <c r="OXR279" s="1"/>
      <c r="OXU279" s="1"/>
      <c r="OXV279" s="1"/>
      <c r="OXY279" s="1"/>
      <c r="OXZ279" s="1"/>
      <c r="OYC279" s="1"/>
      <c r="OYD279" s="1"/>
      <c r="OYG279" s="1"/>
      <c r="OYH279" s="1"/>
      <c r="OYK279" s="1"/>
      <c r="OYL279" s="1"/>
      <c r="OYO279" s="1"/>
      <c r="OYP279" s="1"/>
      <c r="OYS279" s="1"/>
      <c r="OYT279" s="1"/>
      <c r="OYW279" s="1"/>
      <c r="OYX279" s="1"/>
      <c r="OZA279" s="1"/>
      <c r="OZB279" s="1"/>
      <c r="OZE279" s="1"/>
      <c r="OZF279" s="1"/>
      <c r="OZI279" s="1"/>
      <c r="OZJ279" s="1"/>
      <c r="OZM279" s="1"/>
      <c r="OZN279" s="1"/>
      <c r="OZQ279" s="1"/>
      <c r="OZR279" s="1"/>
      <c r="OZU279" s="1"/>
      <c r="OZV279" s="1"/>
      <c r="OZY279" s="1"/>
      <c r="OZZ279" s="1"/>
      <c r="PAC279" s="1"/>
      <c r="PAD279" s="1"/>
      <c r="PAG279" s="1"/>
      <c r="PAH279" s="1"/>
      <c r="PAK279" s="1"/>
      <c r="PAL279" s="1"/>
      <c r="PAO279" s="1"/>
      <c r="PAP279" s="1"/>
      <c r="PAS279" s="1"/>
      <c r="PAT279" s="1"/>
      <c r="PAW279" s="1"/>
      <c r="PAX279" s="1"/>
      <c r="PBA279" s="1"/>
      <c r="PBB279" s="1"/>
      <c r="PBE279" s="1"/>
      <c r="PBF279" s="1"/>
      <c r="PBI279" s="1"/>
      <c r="PBJ279" s="1"/>
      <c r="PBM279" s="1"/>
      <c r="PBN279" s="1"/>
      <c r="PBQ279" s="1"/>
      <c r="PBR279" s="1"/>
      <c r="PBU279" s="1"/>
      <c r="PBV279" s="1"/>
      <c r="PBY279" s="1"/>
      <c r="PBZ279" s="1"/>
      <c r="PCC279" s="1"/>
      <c r="PCD279" s="1"/>
      <c r="PCG279" s="1"/>
      <c r="PCH279" s="1"/>
      <c r="PCK279" s="1"/>
      <c r="PCL279" s="1"/>
      <c r="PCO279" s="1"/>
      <c r="PCP279" s="1"/>
      <c r="PCS279" s="1"/>
      <c r="PCT279" s="1"/>
      <c r="PCW279" s="1"/>
      <c r="PCX279" s="1"/>
      <c r="PDA279" s="1"/>
      <c r="PDB279" s="1"/>
      <c r="PDE279" s="1"/>
      <c r="PDF279" s="1"/>
      <c r="PDI279" s="1"/>
      <c r="PDJ279" s="1"/>
      <c r="PDM279" s="1"/>
      <c r="PDN279" s="1"/>
      <c r="PDQ279" s="1"/>
      <c r="PDR279" s="1"/>
      <c r="PDU279" s="1"/>
      <c r="PDV279" s="1"/>
      <c r="PDY279" s="1"/>
      <c r="PDZ279" s="1"/>
      <c r="PEC279" s="1"/>
      <c r="PED279" s="1"/>
      <c r="PEG279" s="1"/>
      <c r="PEH279" s="1"/>
      <c r="PEK279" s="1"/>
      <c r="PEL279" s="1"/>
      <c r="PEO279" s="1"/>
      <c r="PEP279" s="1"/>
      <c r="PES279" s="1"/>
      <c r="PET279" s="1"/>
      <c r="PEW279" s="1"/>
      <c r="PEX279" s="1"/>
      <c r="PFA279" s="1"/>
      <c r="PFB279" s="1"/>
      <c r="PFE279" s="1"/>
      <c r="PFF279" s="1"/>
      <c r="PFI279" s="1"/>
      <c r="PFJ279" s="1"/>
      <c r="PFM279" s="1"/>
      <c r="PFN279" s="1"/>
      <c r="PFQ279" s="1"/>
      <c r="PFR279" s="1"/>
      <c r="PFU279" s="1"/>
      <c r="PFV279" s="1"/>
      <c r="PFY279" s="1"/>
      <c r="PFZ279" s="1"/>
      <c r="PGC279" s="1"/>
      <c r="PGD279" s="1"/>
      <c r="PGG279" s="1"/>
      <c r="PGH279" s="1"/>
      <c r="PGK279" s="1"/>
      <c r="PGL279" s="1"/>
      <c r="PGO279" s="1"/>
      <c r="PGP279" s="1"/>
      <c r="PGS279" s="1"/>
      <c r="PGT279" s="1"/>
      <c r="PGW279" s="1"/>
      <c r="PGX279" s="1"/>
      <c r="PHA279" s="1"/>
      <c r="PHB279" s="1"/>
      <c r="PHE279" s="1"/>
      <c r="PHF279" s="1"/>
      <c r="PHI279" s="1"/>
      <c r="PHJ279" s="1"/>
      <c r="PHM279" s="1"/>
      <c r="PHN279" s="1"/>
      <c r="PHQ279" s="1"/>
      <c r="PHR279" s="1"/>
      <c r="PHU279" s="1"/>
      <c r="PHV279" s="1"/>
      <c r="PHY279" s="1"/>
      <c r="PHZ279" s="1"/>
      <c r="PIC279" s="1"/>
      <c r="PID279" s="1"/>
      <c r="PIG279" s="1"/>
      <c r="PIH279" s="1"/>
      <c r="PIK279" s="1"/>
      <c r="PIL279" s="1"/>
      <c r="PIO279" s="1"/>
      <c r="PIP279" s="1"/>
      <c r="PIS279" s="1"/>
      <c r="PIT279" s="1"/>
      <c r="PIW279" s="1"/>
      <c r="PIX279" s="1"/>
      <c r="PJA279" s="1"/>
      <c r="PJB279" s="1"/>
      <c r="PJE279" s="1"/>
      <c r="PJF279" s="1"/>
      <c r="PJI279" s="1"/>
      <c r="PJJ279" s="1"/>
      <c r="PJM279" s="1"/>
      <c r="PJN279" s="1"/>
      <c r="PJQ279" s="1"/>
      <c r="PJR279" s="1"/>
      <c r="PJU279" s="1"/>
      <c r="PJV279" s="1"/>
      <c r="PJY279" s="1"/>
      <c r="PJZ279" s="1"/>
      <c r="PKC279" s="1"/>
      <c r="PKD279" s="1"/>
      <c r="PKG279" s="1"/>
      <c r="PKH279" s="1"/>
      <c r="PKK279" s="1"/>
      <c r="PKL279" s="1"/>
      <c r="PKO279" s="1"/>
      <c r="PKP279" s="1"/>
      <c r="PKS279" s="1"/>
      <c r="PKT279" s="1"/>
      <c r="PKW279" s="1"/>
      <c r="PKX279" s="1"/>
      <c r="PLA279" s="1"/>
      <c r="PLB279" s="1"/>
      <c r="PLE279" s="1"/>
      <c r="PLF279" s="1"/>
      <c r="PLI279" s="1"/>
      <c r="PLJ279" s="1"/>
      <c r="PLM279" s="1"/>
      <c r="PLN279" s="1"/>
      <c r="PLQ279" s="1"/>
      <c r="PLR279" s="1"/>
      <c r="PLU279" s="1"/>
      <c r="PLV279" s="1"/>
      <c r="PLY279" s="1"/>
      <c r="PLZ279" s="1"/>
      <c r="PMC279" s="1"/>
      <c r="PMD279" s="1"/>
      <c r="PMG279" s="1"/>
      <c r="PMH279" s="1"/>
      <c r="PMK279" s="1"/>
      <c r="PML279" s="1"/>
      <c r="PMO279" s="1"/>
      <c r="PMP279" s="1"/>
      <c r="PMS279" s="1"/>
      <c r="PMT279" s="1"/>
      <c r="PMW279" s="1"/>
      <c r="PMX279" s="1"/>
      <c r="PNA279" s="1"/>
      <c r="PNB279" s="1"/>
      <c r="PNE279" s="1"/>
      <c r="PNF279" s="1"/>
      <c r="PNI279" s="1"/>
      <c r="PNJ279" s="1"/>
      <c r="PNM279" s="1"/>
      <c r="PNN279" s="1"/>
      <c r="PNQ279" s="1"/>
      <c r="PNR279" s="1"/>
      <c r="PNU279" s="1"/>
      <c r="PNV279" s="1"/>
      <c r="PNY279" s="1"/>
      <c r="PNZ279" s="1"/>
      <c r="POC279" s="1"/>
      <c r="POD279" s="1"/>
      <c r="POG279" s="1"/>
      <c r="POH279" s="1"/>
      <c r="POK279" s="1"/>
      <c r="POL279" s="1"/>
      <c r="POO279" s="1"/>
      <c r="POP279" s="1"/>
      <c r="POS279" s="1"/>
      <c r="POT279" s="1"/>
      <c r="POW279" s="1"/>
      <c r="POX279" s="1"/>
      <c r="PPA279" s="1"/>
      <c r="PPB279" s="1"/>
      <c r="PPE279" s="1"/>
      <c r="PPF279" s="1"/>
      <c r="PPI279" s="1"/>
      <c r="PPJ279" s="1"/>
      <c r="PPM279" s="1"/>
      <c r="PPN279" s="1"/>
      <c r="PPQ279" s="1"/>
      <c r="PPR279" s="1"/>
      <c r="PPU279" s="1"/>
      <c r="PPV279" s="1"/>
      <c r="PPY279" s="1"/>
      <c r="PPZ279" s="1"/>
      <c r="PQC279" s="1"/>
      <c r="PQD279" s="1"/>
      <c r="PQG279" s="1"/>
      <c r="PQH279" s="1"/>
      <c r="PQK279" s="1"/>
      <c r="PQL279" s="1"/>
      <c r="PQO279" s="1"/>
      <c r="PQP279" s="1"/>
      <c r="PQS279" s="1"/>
      <c r="PQT279" s="1"/>
      <c r="PQW279" s="1"/>
      <c r="PQX279" s="1"/>
      <c r="PRA279" s="1"/>
      <c r="PRB279" s="1"/>
      <c r="PRE279" s="1"/>
      <c r="PRF279" s="1"/>
      <c r="PRI279" s="1"/>
      <c r="PRJ279" s="1"/>
      <c r="PRM279" s="1"/>
      <c r="PRN279" s="1"/>
      <c r="PRQ279" s="1"/>
      <c r="PRR279" s="1"/>
      <c r="PRU279" s="1"/>
      <c r="PRV279" s="1"/>
      <c r="PRY279" s="1"/>
      <c r="PRZ279" s="1"/>
      <c r="PSC279" s="1"/>
      <c r="PSD279" s="1"/>
      <c r="PSG279" s="1"/>
      <c r="PSH279" s="1"/>
      <c r="PSK279" s="1"/>
      <c r="PSL279" s="1"/>
      <c r="PSO279" s="1"/>
      <c r="PSP279" s="1"/>
      <c r="PSS279" s="1"/>
      <c r="PST279" s="1"/>
      <c r="PSW279" s="1"/>
      <c r="PSX279" s="1"/>
      <c r="PTA279" s="1"/>
      <c r="PTB279" s="1"/>
      <c r="PTE279" s="1"/>
      <c r="PTF279" s="1"/>
      <c r="PTI279" s="1"/>
      <c r="PTJ279" s="1"/>
      <c r="PTM279" s="1"/>
      <c r="PTN279" s="1"/>
      <c r="PTQ279" s="1"/>
      <c r="PTR279" s="1"/>
      <c r="PTU279" s="1"/>
      <c r="PTV279" s="1"/>
      <c r="PTY279" s="1"/>
      <c r="PTZ279" s="1"/>
      <c r="PUC279" s="1"/>
      <c r="PUD279" s="1"/>
      <c r="PUG279" s="1"/>
      <c r="PUH279" s="1"/>
      <c r="PUK279" s="1"/>
      <c r="PUL279" s="1"/>
      <c r="PUO279" s="1"/>
      <c r="PUP279" s="1"/>
      <c r="PUS279" s="1"/>
      <c r="PUT279" s="1"/>
      <c r="PUW279" s="1"/>
      <c r="PUX279" s="1"/>
      <c r="PVA279" s="1"/>
      <c r="PVB279" s="1"/>
      <c r="PVE279" s="1"/>
      <c r="PVF279" s="1"/>
      <c r="PVI279" s="1"/>
      <c r="PVJ279" s="1"/>
      <c r="PVM279" s="1"/>
      <c r="PVN279" s="1"/>
      <c r="PVQ279" s="1"/>
      <c r="PVR279" s="1"/>
      <c r="PVU279" s="1"/>
      <c r="PVV279" s="1"/>
      <c r="PVY279" s="1"/>
      <c r="PVZ279" s="1"/>
      <c r="PWC279" s="1"/>
      <c r="PWD279" s="1"/>
      <c r="PWG279" s="1"/>
      <c r="PWH279" s="1"/>
      <c r="PWK279" s="1"/>
      <c r="PWL279" s="1"/>
      <c r="PWO279" s="1"/>
      <c r="PWP279" s="1"/>
      <c r="PWS279" s="1"/>
      <c r="PWT279" s="1"/>
      <c r="PWW279" s="1"/>
      <c r="PWX279" s="1"/>
      <c r="PXA279" s="1"/>
      <c r="PXB279" s="1"/>
      <c r="PXE279" s="1"/>
      <c r="PXF279" s="1"/>
      <c r="PXI279" s="1"/>
      <c r="PXJ279" s="1"/>
      <c r="PXM279" s="1"/>
      <c r="PXN279" s="1"/>
      <c r="PXQ279" s="1"/>
      <c r="PXR279" s="1"/>
      <c r="PXU279" s="1"/>
      <c r="PXV279" s="1"/>
      <c r="PXY279" s="1"/>
      <c r="PXZ279" s="1"/>
      <c r="PYC279" s="1"/>
      <c r="PYD279" s="1"/>
      <c r="PYG279" s="1"/>
      <c r="PYH279" s="1"/>
      <c r="PYK279" s="1"/>
      <c r="PYL279" s="1"/>
      <c r="PYO279" s="1"/>
      <c r="PYP279" s="1"/>
      <c r="PYS279" s="1"/>
      <c r="PYT279" s="1"/>
      <c r="PYW279" s="1"/>
      <c r="PYX279" s="1"/>
      <c r="PZA279" s="1"/>
      <c r="PZB279" s="1"/>
      <c r="PZE279" s="1"/>
      <c r="PZF279" s="1"/>
      <c r="PZI279" s="1"/>
      <c r="PZJ279" s="1"/>
      <c r="PZM279" s="1"/>
      <c r="PZN279" s="1"/>
      <c r="PZQ279" s="1"/>
      <c r="PZR279" s="1"/>
      <c r="PZU279" s="1"/>
      <c r="PZV279" s="1"/>
      <c r="PZY279" s="1"/>
      <c r="PZZ279" s="1"/>
      <c r="QAC279" s="1"/>
      <c r="QAD279" s="1"/>
      <c r="QAG279" s="1"/>
      <c r="QAH279" s="1"/>
      <c r="QAK279" s="1"/>
      <c r="QAL279" s="1"/>
      <c r="QAO279" s="1"/>
      <c r="QAP279" s="1"/>
      <c r="QAS279" s="1"/>
      <c r="QAT279" s="1"/>
      <c r="QAW279" s="1"/>
      <c r="QAX279" s="1"/>
      <c r="QBA279" s="1"/>
      <c r="QBB279" s="1"/>
      <c r="QBE279" s="1"/>
      <c r="QBF279" s="1"/>
      <c r="QBI279" s="1"/>
      <c r="QBJ279" s="1"/>
      <c r="QBM279" s="1"/>
      <c r="QBN279" s="1"/>
      <c r="QBQ279" s="1"/>
      <c r="QBR279" s="1"/>
      <c r="QBU279" s="1"/>
      <c r="QBV279" s="1"/>
      <c r="QBY279" s="1"/>
      <c r="QBZ279" s="1"/>
      <c r="QCC279" s="1"/>
      <c r="QCD279" s="1"/>
      <c r="QCG279" s="1"/>
      <c r="QCH279" s="1"/>
      <c r="QCK279" s="1"/>
      <c r="QCL279" s="1"/>
      <c r="QCO279" s="1"/>
      <c r="QCP279" s="1"/>
      <c r="QCS279" s="1"/>
      <c r="QCT279" s="1"/>
      <c r="QCW279" s="1"/>
      <c r="QCX279" s="1"/>
      <c r="QDA279" s="1"/>
      <c r="QDB279" s="1"/>
      <c r="QDE279" s="1"/>
      <c r="QDF279" s="1"/>
      <c r="QDI279" s="1"/>
      <c r="QDJ279" s="1"/>
      <c r="QDM279" s="1"/>
      <c r="QDN279" s="1"/>
      <c r="QDQ279" s="1"/>
      <c r="QDR279" s="1"/>
      <c r="QDU279" s="1"/>
      <c r="QDV279" s="1"/>
      <c r="QDY279" s="1"/>
      <c r="QDZ279" s="1"/>
      <c r="QEC279" s="1"/>
      <c r="QED279" s="1"/>
      <c r="QEG279" s="1"/>
      <c r="QEH279" s="1"/>
      <c r="QEK279" s="1"/>
      <c r="QEL279" s="1"/>
      <c r="QEO279" s="1"/>
      <c r="QEP279" s="1"/>
      <c r="QES279" s="1"/>
      <c r="QET279" s="1"/>
      <c r="QEW279" s="1"/>
      <c r="QEX279" s="1"/>
      <c r="QFA279" s="1"/>
      <c r="QFB279" s="1"/>
      <c r="QFE279" s="1"/>
      <c r="QFF279" s="1"/>
      <c r="QFI279" s="1"/>
      <c r="QFJ279" s="1"/>
      <c r="QFM279" s="1"/>
      <c r="QFN279" s="1"/>
      <c r="QFQ279" s="1"/>
      <c r="QFR279" s="1"/>
      <c r="QFU279" s="1"/>
      <c r="QFV279" s="1"/>
      <c r="QFY279" s="1"/>
      <c r="QFZ279" s="1"/>
      <c r="QGC279" s="1"/>
      <c r="QGD279" s="1"/>
      <c r="QGG279" s="1"/>
      <c r="QGH279" s="1"/>
      <c r="QGK279" s="1"/>
      <c r="QGL279" s="1"/>
      <c r="QGO279" s="1"/>
      <c r="QGP279" s="1"/>
      <c r="QGS279" s="1"/>
      <c r="QGT279" s="1"/>
      <c r="QGW279" s="1"/>
      <c r="QGX279" s="1"/>
      <c r="QHA279" s="1"/>
      <c r="QHB279" s="1"/>
      <c r="QHE279" s="1"/>
      <c r="QHF279" s="1"/>
      <c r="QHI279" s="1"/>
      <c r="QHJ279" s="1"/>
      <c r="QHM279" s="1"/>
      <c r="QHN279" s="1"/>
      <c r="QHQ279" s="1"/>
      <c r="QHR279" s="1"/>
      <c r="QHU279" s="1"/>
      <c r="QHV279" s="1"/>
      <c r="QHY279" s="1"/>
      <c r="QHZ279" s="1"/>
      <c r="QIC279" s="1"/>
      <c r="QID279" s="1"/>
      <c r="QIG279" s="1"/>
      <c r="QIH279" s="1"/>
      <c r="QIK279" s="1"/>
      <c r="QIL279" s="1"/>
      <c r="QIO279" s="1"/>
      <c r="QIP279" s="1"/>
      <c r="QIS279" s="1"/>
      <c r="QIT279" s="1"/>
      <c r="QIW279" s="1"/>
      <c r="QIX279" s="1"/>
      <c r="QJA279" s="1"/>
      <c r="QJB279" s="1"/>
      <c r="QJE279" s="1"/>
      <c r="QJF279" s="1"/>
      <c r="QJI279" s="1"/>
      <c r="QJJ279" s="1"/>
      <c r="QJM279" s="1"/>
      <c r="QJN279" s="1"/>
      <c r="QJQ279" s="1"/>
      <c r="QJR279" s="1"/>
      <c r="QJU279" s="1"/>
      <c r="QJV279" s="1"/>
      <c r="QJY279" s="1"/>
      <c r="QJZ279" s="1"/>
      <c r="QKC279" s="1"/>
      <c r="QKD279" s="1"/>
      <c r="QKG279" s="1"/>
      <c r="QKH279" s="1"/>
      <c r="QKK279" s="1"/>
      <c r="QKL279" s="1"/>
      <c r="QKO279" s="1"/>
      <c r="QKP279" s="1"/>
      <c r="QKS279" s="1"/>
      <c r="QKT279" s="1"/>
      <c r="QKW279" s="1"/>
      <c r="QKX279" s="1"/>
      <c r="QLA279" s="1"/>
      <c r="QLB279" s="1"/>
      <c r="QLE279" s="1"/>
      <c r="QLF279" s="1"/>
      <c r="QLI279" s="1"/>
      <c r="QLJ279" s="1"/>
      <c r="QLM279" s="1"/>
      <c r="QLN279" s="1"/>
      <c r="QLQ279" s="1"/>
      <c r="QLR279" s="1"/>
      <c r="QLU279" s="1"/>
      <c r="QLV279" s="1"/>
      <c r="QLY279" s="1"/>
      <c r="QLZ279" s="1"/>
      <c r="QMC279" s="1"/>
      <c r="QMD279" s="1"/>
      <c r="QMG279" s="1"/>
      <c r="QMH279" s="1"/>
      <c r="QMK279" s="1"/>
      <c r="QML279" s="1"/>
      <c r="QMO279" s="1"/>
      <c r="QMP279" s="1"/>
      <c r="QMS279" s="1"/>
      <c r="QMT279" s="1"/>
      <c r="QMW279" s="1"/>
      <c r="QMX279" s="1"/>
      <c r="QNA279" s="1"/>
      <c r="QNB279" s="1"/>
      <c r="QNE279" s="1"/>
      <c r="QNF279" s="1"/>
      <c r="QNI279" s="1"/>
      <c r="QNJ279" s="1"/>
      <c r="QNM279" s="1"/>
      <c r="QNN279" s="1"/>
      <c r="QNQ279" s="1"/>
      <c r="QNR279" s="1"/>
      <c r="QNU279" s="1"/>
      <c r="QNV279" s="1"/>
      <c r="QNY279" s="1"/>
      <c r="QNZ279" s="1"/>
      <c r="QOC279" s="1"/>
      <c r="QOD279" s="1"/>
      <c r="QOG279" s="1"/>
      <c r="QOH279" s="1"/>
      <c r="QOK279" s="1"/>
      <c r="QOL279" s="1"/>
      <c r="QOO279" s="1"/>
      <c r="QOP279" s="1"/>
      <c r="QOS279" s="1"/>
      <c r="QOT279" s="1"/>
      <c r="QOW279" s="1"/>
      <c r="QOX279" s="1"/>
      <c r="QPA279" s="1"/>
      <c r="QPB279" s="1"/>
      <c r="QPE279" s="1"/>
      <c r="QPF279" s="1"/>
      <c r="QPI279" s="1"/>
      <c r="QPJ279" s="1"/>
      <c r="QPM279" s="1"/>
      <c r="QPN279" s="1"/>
      <c r="QPQ279" s="1"/>
      <c r="QPR279" s="1"/>
      <c r="QPU279" s="1"/>
      <c r="QPV279" s="1"/>
      <c r="QPY279" s="1"/>
      <c r="QPZ279" s="1"/>
      <c r="QQC279" s="1"/>
      <c r="QQD279" s="1"/>
      <c r="QQG279" s="1"/>
      <c r="QQH279" s="1"/>
      <c r="QQK279" s="1"/>
      <c r="QQL279" s="1"/>
      <c r="QQO279" s="1"/>
      <c r="QQP279" s="1"/>
      <c r="QQS279" s="1"/>
      <c r="QQT279" s="1"/>
      <c r="QQW279" s="1"/>
      <c r="QQX279" s="1"/>
      <c r="QRA279" s="1"/>
      <c r="QRB279" s="1"/>
      <c r="QRE279" s="1"/>
      <c r="QRF279" s="1"/>
      <c r="QRI279" s="1"/>
      <c r="QRJ279" s="1"/>
      <c r="QRM279" s="1"/>
      <c r="QRN279" s="1"/>
      <c r="QRQ279" s="1"/>
      <c r="QRR279" s="1"/>
      <c r="QRU279" s="1"/>
      <c r="QRV279" s="1"/>
      <c r="QRY279" s="1"/>
      <c r="QRZ279" s="1"/>
      <c r="QSC279" s="1"/>
      <c r="QSD279" s="1"/>
      <c r="QSG279" s="1"/>
      <c r="QSH279" s="1"/>
      <c r="QSK279" s="1"/>
      <c r="QSL279" s="1"/>
      <c r="QSO279" s="1"/>
      <c r="QSP279" s="1"/>
      <c r="QSS279" s="1"/>
      <c r="QST279" s="1"/>
      <c r="QSW279" s="1"/>
      <c r="QSX279" s="1"/>
      <c r="QTA279" s="1"/>
      <c r="QTB279" s="1"/>
      <c r="QTE279" s="1"/>
      <c r="QTF279" s="1"/>
      <c r="QTI279" s="1"/>
      <c r="QTJ279" s="1"/>
      <c r="QTM279" s="1"/>
      <c r="QTN279" s="1"/>
      <c r="QTQ279" s="1"/>
      <c r="QTR279" s="1"/>
      <c r="QTU279" s="1"/>
      <c r="QTV279" s="1"/>
      <c r="QTY279" s="1"/>
      <c r="QTZ279" s="1"/>
      <c r="QUC279" s="1"/>
      <c r="QUD279" s="1"/>
      <c r="QUG279" s="1"/>
      <c r="QUH279" s="1"/>
      <c r="QUK279" s="1"/>
      <c r="QUL279" s="1"/>
      <c r="QUO279" s="1"/>
      <c r="QUP279" s="1"/>
      <c r="QUS279" s="1"/>
      <c r="QUT279" s="1"/>
      <c r="QUW279" s="1"/>
      <c r="QUX279" s="1"/>
      <c r="QVA279" s="1"/>
      <c r="QVB279" s="1"/>
      <c r="QVE279" s="1"/>
      <c r="QVF279" s="1"/>
      <c r="QVI279" s="1"/>
      <c r="QVJ279" s="1"/>
      <c r="QVM279" s="1"/>
      <c r="QVN279" s="1"/>
      <c r="QVQ279" s="1"/>
      <c r="QVR279" s="1"/>
      <c r="QVU279" s="1"/>
      <c r="QVV279" s="1"/>
      <c r="QVY279" s="1"/>
      <c r="QVZ279" s="1"/>
      <c r="QWC279" s="1"/>
      <c r="QWD279" s="1"/>
      <c r="QWG279" s="1"/>
      <c r="QWH279" s="1"/>
      <c r="QWK279" s="1"/>
      <c r="QWL279" s="1"/>
      <c r="QWO279" s="1"/>
      <c r="QWP279" s="1"/>
      <c r="QWS279" s="1"/>
      <c r="QWT279" s="1"/>
      <c r="QWW279" s="1"/>
      <c r="QWX279" s="1"/>
      <c r="QXA279" s="1"/>
      <c r="QXB279" s="1"/>
      <c r="QXE279" s="1"/>
      <c r="QXF279" s="1"/>
      <c r="QXI279" s="1"/>
      <c r="QXJ279" s="1"/>
      <c r="QXM279" s="1"/>
      <c r="QXN279" s="1"/>
      <c r="QXQ279" s="1"/>
      <c r="QXR279" s="1"/>
      <c r="QXU279" s="1"/>
      <c r="QXV279" s="1"/>
      <c r="QXY279" s="1"/>
      <c r="QXZ279" s="1"/>
      <c r="QYC279" s="1"/>
      <c r="QYD279" s="1"/>
      <c r="QYG279" s="1"/>
      <c r="QYH279" s="1"/>
      <c r="QYK279" s="1"/>
      <c r="QYL279" s="1"/>
      <c r="QYO279" s="1"/>
      <c r="QYP279" s="1"/>
      <c r="QYS279" s="1"/>
      <c r="QYT279" s="1"/>
      <c r="QYW279" s="1"/>
      <c r="QYX279" s="1"/>
      <c r="QZA279" s="1"/>
      <c r="QZB279" s="1"/>
      <c r="QZE279" s="1"/>
      <c r="QZF279" s="1"/>
      <c r="QZI279" s="1"/>
      <c r="QZJ279" s="1"/>
      <c r="QZM279" s="1"/>
      <c r="QZN279" s="1"/>
      <c r="QZQ279" s="1"/>
      <c r="QZR279" s="1"/>
      <c r="QZU279" s="1"/>
      <c r="QZV279" s="1"/>
      <c r="QZY279" s="1"/>
      <c r="QZZ279" s="1"/>
      <c r="RAC279" s="1"/>
      <c r="RAD279" s="1"/>
      <c r="RAG279" s="1"/>
      <c r="RAH279" s="1"/>
      <c r="RAK279" s="1"/>
      <c r="RAL279" s="1"/>
      <c r="RAO279" s="1"/>
      <c r="RAP279" s="1"/>
      <c r="RAS279" s="1"/>
      <c r="RAT279" s="1"/>
      <c r="RAW279" s="1"/>
      <c r="RAX279" s="1"/>
      <c r="RBA279" s="1"/>
      <c r="RBB279" s="1"/>
      <c r="RBE279" s="1"/>
      <c r="RBF279" s="1"/>
      <c r="RBI279" s="1"/>
      <c r="RBJ279" s="1"/>
      <c r="RBM279" s="1"/>
      <c r="RBN279" s="1"/>
      <c r="RBQ279" s="1"/>
      <c r="RBR279" s="1"/>
      <c r="RBU279" s="1"/>
      <c r="RBV279" s="1"/>
      <c r="RBY279" s="1"/>
      <c r="RBZ279" s="1"/>
      <c r="RCC279" s="1"/>
      <c r="RCD279" s="1"/>
      <c r="RCG279" s="1"/>
      <c r="RCH279" s="1"/>
      <c r="RCK279" s="1"/>
      <c r="RCL279" s="1"/>
      <c r="RCO279" s="1"/>
      <c r="RCP279" s="1"/>
      <c r="RCS279" s="1"/>
      <c r="RCT279" s="1"/>
      <c r="RCW279" s="1"/>
      <c r="RCX279" s="1"/>
      <c r="RDA279" s="1"/>
      <c r="RDB279" s="1"/>
      <c r="RDE279" s="1"/>
      <c r="RDF279" s="1"/>
      <c r="RDI279" s="1"/>
      <c r="RDJ279" s="1"/>
      <c r="RDM279" s="1"/>
      <c r="RDN279" s="1"/>
      <c r="RDQ279" s="1"/>
      <c r="RDR279" s="1"/>
      <c r="RDU279" s="1"/>
      <c r="RDV279" s="1"/>
      <c r="RDY279" s="1"/>
      <c r="RDZ279" s="1"/>
      <c r="REC279" s="1"/>
      <c r="RED279" s="1"/>
      <c r="REG279" s="1"/>
      <c r="REH279" s="1"/>
      <c r="REK279" s="1"/>
      <c r="REL279" s="1"/>
      <c r="REO279" s="1"/>
      <c r="REP279" s="1"/>
      <c r="RES279" s="1"/>
      <c r="RET279" s="1"/>
      <c r="REW279" s="1"/>
      <c r="REX279" s="1"/>
      <c r="RFA279" s="1"/>
      <c r="RFB279" s="1"/>
      <c r="RFE279" s="1"/>
      <c r="RFF279" s="1"/>
      <c r="RFI279" s="1"/>
      <c r="RFJ279" s="1"/>
      <c r="RFM279" s="1"/>
      <c r="RFN279" s="1"/>
      <c r="RFQ279" s="1"/>
      <c r="RFR279" s="1"/>
      <c r="RFU279" s="1"/>
      <c r="RFV279" s="1"/>
      <c r="RFY279" s="1"/>
      <c r="RFZ279" s="1"/>
      <c r="RGC279" s="1"/>
      <c r="RGD279" s="1"/>
      <c r="RGG279" s="1"/>
      <c r="RGH279" s="1"/>
      <c r="RGK279" s="1"/>
      <c r="RGL279" s="1"/>
      <c r="RGO279" s="1"/>
      <c r="RGP279" s="1"/>
      <c r="RGS279" s="1"/>
      <c r="RGT279" s="1"/>
      <c r="RGW279" s="1"/>
      <c r="RGX279" s="1"/>
      <c r="RHA279" s="1"/>
      <c r="RHB279" s="1"/>
      <c r="RHE279" s="1"/>
      <c r="RHF279" s="1"/>
      <c r="RHI279" s="1"/>
      <c r="RHJ279" s="1"/>
      <c r="RHM279" s="1"/>
      <c r="RHN279" s="1"/>
      <c r="RHQ279" s="1"/>
      <c r="RHR279" s="1"/>
      <c r="RHU279" s="1"/>
      <c r="RHV279" s="1"/>
      <c r="RHY279" s="1"/>
      <c r="RHZ279" s="1"/>
      <c r="RIC279" s="1"/>
      <c r="RID279" s="1"/>
      <c r="RIG279" s="1"/>
      <c r="RIH279" s="1"/>
      <c r="RIK279" s="1"/>
      <c r="RIL279" s="1"/>
      <c r="RIO279" s="1"/>
      <c r="RIP279" s="1"/>
      <c r="RIS279" s="1"/>
      <c r="RIT279" s="1"/>
      <c r="RIW279" s="1"/>
      <c r="RIX279" s="1"/>
      <c r="RJA279" s="1"/>
      <c r="RJB279" s="1"/>
      <c r="RJE279" s="1"/>
      <c r="RJF279" s="1"/>
      <c r="RJI279" s="1"/>
      <c r="RJJ279" s="1"/>
      <c r="RJM279" s="1"/>
      <c r="RJN279" s="1"/>
      <c r="RJQ279" s="1"/>
      <c r="RJR279" s="1"/>
      <c r="RJU279" s="1"/>
      <c r="RJV279" s="1"/>
      <c r="RJY279" s="1"/>
      <c r="RJZ279" s="1"/>
      <c r="RKC279" s="1"/>
      <c r="RKD279" s="1"/>
      <c r="RKG279" s="1"/>
      <c r="RKH279" s="1"/>
      <c r="RKK279" s="1"/>
      <c r="RKL279" s="1"/>
      <c r="RKO279" s="1"/>
      <c r="RKP279" s="1"/>
      <c r="RKS279" s="1"/>
      <c r="RKT279" s="1"/>
      <c r="RKW279" s="1"/>
      <c r="RKX279" s="1"/>
      <c r="RLA279" s="1"/>
      <c r="RLB279" s="1"/>
      <c r="RLE279" s="1"/>
      <c r="RLF279" s="1"/>
      <c r="RLI279" s="1"/>
      <c r="RLJ279" s="1"/>
      <c r="RLM279" s="1"/>
      <c r="RLN279" s="1"/>
      <c r="RLQ279" s="1"/>
      <c r="RLR279" s="1"/>
      <c r="RLU279" s="1"/>
      <c r="RLV279" s="1"/>
      <c r="RLY279" s="1"/>
      <c r="RLZ279" s="1"/>
      <c r="RMC279" s="1"/>
      <c r="RMD279" s="1"/>
      <c r="RMG279" s="1"/>
      <c r="RMH279" s="1"/>
      <c r="RMK279" s="1"/>
      <c r="RML279" s="1"/>
      <c r="RMO279" s="1"/>
      <c r="RMP279" s="1"/>
      <c r="RMS279" s="1"/>
      <c r="RMT279" s="1"/>
      <c r="RMW279" s="1"/>
      <c r="RMX279" s="1"/>
      <c r="RNA279" s="1"/>
      <c r="RNB279" s="1"/>
      <c r="RNE279" s="1"/>
      <c r="RNF279" s="1"/>
      <c r="RNI279" s="1"/>
      <c r="RNJ279" s="1"/>
      <c r="RNM279" s="1"/>
      <c r="RNN279" s="1"/>
      <c r="RNQ279" s="1"/>
      <c r="RNR279" s="1"/>
      <c r="RNU279" s="1"/>
      <c r="RNV279" s="1"/>
      <c r="RNY279" s="1"/>
      <c r="RNZ279" s="1"/>
      <c r="ROC279" s="1"/>
      <c r="ROD279" s="1"/>
      <c r="ROG279" s="1"/>
      <c r="ROH279" s="1"/>
      <c r="ROK279" s="1"/>
      <c r="ROL279" s="1"/>
      <c r="ROO279" s="1"/>
      <c r="ROP279" s="1"/>
      <c r="ROS279" s="1"/>
      <c r="ROT279" s="1"/>
      <c r="ROW279" s="1"/>
      <c r="ROX279" s="1"/>
      <c r="RPA279" s="1"/>
      <c r="RPB279" s="1"/>
      <c r="RPE279" s="1"/>
      <c r="RPF279" s="1"/>
      <c r="RPI279" s="1"/>
      <c r="RPJ279" s="1"/>
      <c r="RPM279" s="1"/>
      <c r="RPN279" s="1"/>
      <c r="RPQ279" s="1"/>
      <c r="RPR279" s="1"/>
      <c r="RPU279" s="1"/>
      <c r="RPV279" s="1"/>
      <c r="RPY279" s="1"/>
      <c r="RPZ279" s="1"/>
      <c r="RQC279" s="1"/>
      <c r="RQD279" s="1"/>
      <c r="RQG279" s="1"/>
      <c r="RQH279" s="1"/>
      <c r="RQK279" s="1"/>
      <c r="RQL279" s="1"/>
      <c r="RQO279" s="1"/>
      <c r="RQP279" s="1"/>
      <c r="RQS279" s="1"/>
      <c r="RQT279" s="1"/>
      <c r="RQW279" s="1"/>
      <c r="RQX279" s="1"/>
      <c r="RRA279" s="1"/>
      <c r="RRB279" s="1"/>
      <c r="RRE279" s="1"/>
      <c r="RRF279" s="1"/>
      <c r="RRI279" s="1"/>
      <c r="RRJ279" s="1"/>
      <c r="RRM279" s="1"/>
      <c r="RRN279" s="1"/>
      <c r="RRQ279" s="1"/>
      <c r="RRR279" s="1"/>
      <c r="RRU279" s="1"/>
      <c r="RRV279" s="1"/>
      <c r="RRY279" s="1"/>
      <c r="RRZ279" s="1"/>
      <c r="RSC279" s="1"/>
      <c r="RSD279" s="1"/>
      <c r="RSG279" s="1"/>
      <c r="RSH279" s="1"/>
      <c r="RSK279" s="1"/>
      <c r="RSL279" s="1"/>
      <c r="RSO279" s="1"/>
      <c r="RSP279" s="1"/>
      <c r="RSS279" s="1"/>
      <c r="RST279" s="1"/>
      <c r="RSW279" s="1"/>
      <c r="RSX279" s="1"/>
      <c r="RTA279" s="1"/>
      <c r="RTB279" s="1"/>
      <c r="RTE279" s="1"/>
      <c r="RTF279" s="1"/>
      <c r="RTI279" s="1"/>
      <c r="RTJ279" s="1"/>
      <c r="RTM279" s="1"/>
      <c r="RTN279" s="1"/>
      <c r="RTQ279" s="1"/>
      <c r="RTR279" s="1"/>
      <c r="RTU279" s="1"/>
      <c r="RTV279" s="1"/>
      <c r="RTY279" s="1"/>
      <c r="RTZ279" s="1"/>
      <c r="RUC279" s="1"/>
      <c r="RUD279" s="1"/>
      <c r="RUG279" s="1"/>
      <c r="RUH279" s="1"/>
      <c r="RUK279" s="1"/>
      <c r="RUL279" s="1"/>
      <c r="RUO279" s="1"/>
      <c r="RUP279" s="1"/>
      <c r="RUS279" s="1"/>
      <c r="RUT279" s="1"/>
      <c r="RUW279" s="1"/>
      <c r="RUX279" s="1"/>
      <c r="RVA279" s="1"/>
      <c r="RVB279" s="1"/>
      <c r="RVE279" s="1"/>
      <c r="RVF279" s="1"/>
      <c r="RVI279" s="1"/>
      <c r="RVJ279" s="1"/>
      <c r="RVM279" s="1"/>
      <c r="RVN279" s="1"/>
      <c r="RVQ279" s="1"/>
      <c r="RVR279" s="1"/>
      <c r="RVU279" s="1"/>
      <c r="RVV279" s="1"/>
      <c r="RVY279" s="1"/>
      <c r="RVZ279" s="1"/>
      <c r="RWC279" s="1"/>
      <c r="RWD279" s="1"/>
      <c r="RWG279" s="1"/>
      <c r="RWH279" s="1"/>
      <c r="RWK279" s="1"/>
      <c r="RWL279" s="1"/>
      <c r="RWO279" s="1"/>
      <c r="RWP279" s="1"/>
      <c r="RWS279" s="1"/>
      <c r="RWT279" s="1"/>
      <c r="RWW279" s="1"/>
      <c r="RWX279" s="1"/>
      <c r="RXA279" s="1"/>
      <c r="RXB279" s="1"/>
      <c r="RXE279" s="1"/>
      <c r="RXF279" s="1"/>
      <c r="RXI279" s="1"/>
      <c r="RXJ279" s="1"/>
      <c r="RXM279" s="1"/>
      <c r="RXN279" s="1"/>
      <c r="RXQ279" s="1"/>
      <c r="RXR279" s="1"/>
      <c r="RXU279" s="1"/>
      <c r="RXV279" s="1"/>
      <c r="RXY279" s="1"/>
      <c r="RXZ279" s="1"/>
      <c r="RYC279" s="1"/>
      <c r="RYD279" s="1"/>
      <c r="RYG279" s="1"/>
      <c r="RYH279" s="1"/>
      <c r="RYK279" s="1"/>
      <c r="RYL279" s="1"/>
      <c r="RYO279" s="1"/>
      <c r="RYP279" s="1"/>
      <c r="RYS279" s="1"/>
      <c r="RYT279" s="1"/>
      <c r="RYW279" s="1"/>
      <c r="RYX279" s="1"/>
      <c r="RZA279" s="1"/>
      <c r="RZB279" s="1"/>
      <c r="RZE279" s="1"/>
      <c r="RZF279" s="1"/>
      <c r="RZI279" s="1"/>
      <c r="RZJ279" s="1"/>
      <c r="RZM279" s="1"/>
      <c r="RZN279" s="1"/>
      <c r="RZQ279" s="1"/>
      <c r="RZR279" s="1"/>
      <c r="RZU279" s="1"/>
      <c r="RZV279" s="1"/>
      <c r="RZY279" s="1"/>
      <c r="RZZ279" s="1"/>
      <c r="SAC279" s="1"/>
      <c r="SAD279" s="1"/>
      <c r="SAG279" s="1"/>
      <c r="SAH279" s="1"/>
      <c r="SAK279" s="1"/>
      <c r="SAL279" s="1"/>
      <c r="SAO279" s="1"/>
      <c r="SAP279" s="1"/>
      <c r="SAS279" s="1"/>
      <c r="SAT279" s="1"/>
      <c r="SAW279" s="1"/>
      <c r="SAX279" s="1"/>
      <c r="SBA279" s="1"/>
      <c r="SBB279" s="1"/>
      <c r="SBE279" s="1"/>
      <c r="SBF279" s="1"/>
      <c r="SBI279" s="1"/>
      <c r="SBJ279" s="1"/>
      <c r="SBM279" s="1"/>
      <c r="SBN279" s="1"/>
      <c r="SBQ279" s="1"/>
      <c r="SBR279" s="1"/>
      <c r="SBU279" s="1"/>
      <c r="SBV279" s="1"/>
      <c r="SBY279" s="1"/>
      <c r="SBZ279" s="1"/>
      <c r="SCC279" s="1"/>
      <c r="SCD279" s="1"/>
      <c r="SCG279" s="1"/>
      <c r="SCH279" s="1"/>
      <c r="SCK279" s="1"/>
      <c r="SCL279" s="1"/>
      <c r="SCO279" s="1"/>
      <c r="SCP279" s="1"/>
      <c r="SCS279" s="1"/>
      <c r="SCT279" s="1"/>
      <c r="SCW279" s="1"/>
      <c r="SCX279" s="1"/>
      <c r="SDA279" s="1"/>
      <c r="SDB279" s="1"/>
      <c r="SDE279" s="1"/>
      <c r="SDF279" s="1"/>
      <c r="SDI279" s="1"/>
      <c r="SDJ279" s="1"/>
      <c r="SDM279" s="1"/>
      <c r="SDN279" s="1"/>
      <c r="SDQ279" s="1"/>
      <c r="SDR279" s="1"/>
      <c r="SDU279" s="1"/>
      <c r="SDV279" s="1"/>
      <c r="SDY279" s="1"/>
      <c r="SDZ279" s="1"/>
      <c r="SEC279" s="1"/>
      <c r="SED279" s="1"/>
      <c r="SEG279" s="1"/>
      <c r="SEH279" s="1"/>
      <c r="SEK279" s="1"/>
      <c r="SEL279" s="1"/>
      <c r="SEO279" s="1"/>
      <c r="SEP279" s="1"/>
      <c r="SES279" s="1"/>
      <c r="SET279" s="1"/>
      <c r="SEW279" s="1"/>
      <c r="SEX279" s="1"/>
      <c r="SFA279" s="1"/>
      <c r="SFB279" s="1"/>
      <c r="SFE279" s="1"/>
      <c r="SFF279" s="1"/>
      <c r="SFI279" s="1"/>
      <c r="SFJ279" s="1"/>
      <c r="SFM279" s="1"/>
      <c r="SFN279" s="1"/>
      <c r="SFQ279" s="1"/>
      <c r="SFR279" s="1"/>
      <c r="SFU279" s="1"/>
      <c r="SFV279" s="1"/>
      <c r="SFY279" s="1"/>
      <c r="SFZ279" s="1"/>
      <c r="SGC279" s="1"/>
      <c r="SGD279" s="1"/>
      <c r="SGG279" s="1"/>
      <c r="SGH279" s="1"/>
      <c r="SGK279" s="1"/>
      <c r="SGL279" s="1"/>
      <c r="SGO279" s="1"/>
      <c r="SGP279" s="1"/>
      <c r="SGS279" s="1"/>
      <c r="SGT279" s="1"/>
      <c r="SGW279" s="1"/>
      <c r="SGX279" s="1"/>
      <c r="SHA279" s="1"/>
      <c r="SHB279" s="1"/>
      <c r="SHE279" s="1"/>
      <c r="SHF279" s="1"/>
      <c r="SHI279" s="1"/>
      <c r="SHJ279" s="1"/>
      <c r="SHM279" s="1"/>
      <c r="SHN279" s="1"/>
      <c r="SHQ279" s="1"/>
      <c r="SHR279" s="1"/>
      <c r="SHU279" s="1"/>
      <c r="SHV279" s="1"/>
      <c r="SHY279" s="1"/>
      <c r="SHZ279" s="1"/>
      <c r="SIC279" s="1"/>
      <c r="SID279" s="1"/>
      <c r="SIG279" s="1"/>
      <c r="SIH279" s="1"/>
      <c r="SIK279" s="1"/>
      <c r="SIL279" s="1"/>
      <c r="SIO279" s="1"/>
      <c r="SIP279" s="1"/>
      <c r="SIS279" s="1"/>
      <c r="SIT279" s="1"/>
      <c r="SIW279" s="1"/>
      <c r="SIX279" s="1"/>
      <c r="SJA279" s="1"/>
      <c r="SJB279" s="1"/>
      <c r="SJE279" s="1"/>
      <c r="SJF279" s="1"/>
      <c r="SJI279" s="1"/>
      <c r="SJJ279" s="1"/>
      <c r="SJM279" s="1"/>
      <c r="SJN279" s="1"/>
      <c r="SJQ279" s="1"/>
      <c r="SJR279" s="1"/>
      <c r="SJU279" s="1"/>
      <c r="SJV279" s="1"/>
      <c r="SJY279" s="1"/>
      <c r="SJZ279" s="1"/>
      <c r="SKC279" s="1"/>
      <c r="SKD279" s="1"/>
      <c r="SKG279" s="1"/>
      <c r="SKH279" s="1"/>
      <c r="SKK279" s="1"/>
      <c r="SKL279" s="1"/>
      <c r="SKO279" s="1"/>
      <c r="SKP279" s="1"/>
      <c r="SKS279" s="1"/>
      <c r="SKT279" s="1"/>
      <c r="SKW279" s="1"/>
      <c r="SKX279" s="1"/>
      <c r="SLA279" s="1"/>
      <c r="SLB279" s="1"/>
      <c r="SLE279" s="1"/>
      <c r="SLF279" s="1"/>
      <c r="SLI279" s="1"/>
      <c r="SLJ279" s="1"/>
      <c r="SLM279" s="1"/>
      <c r="SLN279" s="1"/>
      <c r="SLQ279" s="1"/>
      <c r="SLR279" s="1"/>
      <c r="SLU279" s="1"/>
      <c r="SLV279" s="1"/>
      <c r="SLY279" s="1"/>
      <c r="SLZ279" s="1"/>
      <c r="SMC279" s="1"/>
      <c r="SMD279" s="1"/>
      <c r="SMG279" s="1"/>
      <c r="SMH279" s="1"/>
      <c r="SMK279" s="1"/>
      <c r="SML279" s="1"/>
      <c r="SMO279" s="1"/>
      <c r="SMP279" s="1"/>
      <c r="SMS279" s="1"/>
      <c r="SMT279" s="1"/>
      <c r="SMW279" s="1"/>
      <c r="SMX279" s="1"/>
      <c r="SNA279" s="1"/>
      <c r="SNB279" s="1"/>
      <c r="SNE279" s="1"/>
      <c r="SNF279" s="1"/>
      <c r="SNI279" s="1"/>
      <c r="SNJ279" s="1"/>
      <c r="SNM279" s="1"/>
      <c r="SNN279" s="1"/>
      <c r="SNQ279" s="1"/>
      <c r="SNR279" s="1"/>
      <c r="SNU279" s="1"/>
      <c r="SNV279" s="1"/>
      <c r="SNY279" s="1"/>
      <c r="SNZ279" s="1"/>
      <c r="SOC279" s="1"/>
      <c r="SOD279" s="1"/>
      <c r="SOG279" s="1"/>
      <c r="SOH279" s="1"/>
      <c r="SOK279" s="1"/>
      <c r="SOL279" s="1"/>
      <c r="SOO279" s="1"/>
      <c r="SOP279" s="1"/>
      <c r="SOS279" s="1"/>
      <c r="SOT279" s="1"/>
      <c r="SOW279" s="1"/>
      <c r="SOX279" s="1"/>
      <c r="SPA279" s="1"/>
      <c r="SPB279" s="1"/>
      <c r="SPE279" s="1"/>
      <c r="SPF279" s="1"/>
      <c r="SPI279" s="1"/>
      <c r="SPJ279" s="1"/>
      <c r="SPM279" s="1"/>
      <c r="SPN279" s="1"/>
      <c r="SPQ279" s="1"/>
      <c r="SPR279" s="1"/>
      <c r="SPU279" s="1"/>
      <c r="SPV279" s="1"/>
      <c r="SPY279" s="1"/>
      <c r="SPZ279" s="1"/>
      <c r="SQC279" s="1"/>
      <c r="SQD279" s="1"/>
      <c r="SQG279" s="1"/>
      <c r="SQH279" s="1"/>
      <c r="SQK279" s="1"/>
      <c r="SQL279" s="1"/>
      <c r="SQO279" s="1"/>
      <c r="SQP279" s="1"/>
      <c r="SQS279" s="1"/>
      <c r="SQT279" s="1"/>
      <c r="SQW279" s="1"/>
      <c r="SQX279" s="1"/>
      <c r="SRA279" s="1"/>
      <c r="SRB279" s="1"/>
      <c r="SRE279" s="1"/>
      <c r="SRF279" s="1"/>
      <c r="SRI279" s="1"/>
      <c r="SRJ279" s="1"/>
      <c r="SRM279" s="1"/>
      <c r="SRN279" s="1"/>
      <c r="SRQ279" s="1"/>
      <c r="SRR279" s="1"/>
      <c r="SRU279" s="1"/>
      <c r="SRV279" s="1"/>
      <c r="SRY279" s="1"/>
      <c r="SRZ279" s="1"/>
      <c r="SSC279" s="1"/>
      <c r="SSD279" s="1"/>
      <c r="SSG279" s="1"/>
      <c r="SSH279" s="1"/>
      <c r="SSK279" s="1"/>
      <c r="SSL279" s="1"/>
      <c r="SSO279" s="1"/>
      <c r="SSP279" s="1"/>
      <c r="SSS279" s="1"/>
      <c r="SST279" s="1"/>
      <c r="SSW279" s="1"/>
      <c r="SSX279" s="1"/>
      <c r="STA279" s="1"/>
      <c r="STB279" s="1"/>
      <c r="STE279" s="1"/>
      <c r="STF279" s="1"/>
      <c r="STI279" s="1"/>
      <c r="STJ279" s="1"/>
      <c r="STM279" s="1"/>
      <c r="STN279" s="1"/>
      <c r="STQ279" s="1"/>
      <c r="STR279" s="1"/>
      <c r="STU279" s="1"/>
      <c r="STV279" s="1"/>
      <c r="STY279" s="1"/>
      <c r="STZ279" s="1"/>
      <c r="SUC279" s="1"/>
      <c r="SUD279" s="1"/>
      <c r="SUG279" s="1"/>
      <c r="SUH279" s="1"/>
      <c r="SUK279" s="1"/>
      <c r="SUL279" s="1"/>
      <c r="SUO279" s="1"/>
      <c r="SUP279" s="1"/>
      <c r="SUS279" s="1"/>
      <c r="SUT279" s="1"/>
      <c r="SUW279" s="1"/>
      <c r="SUX279" s="1"/>
      <c r="SVA279" s="1"/>
      <c r="SVB279" s="1"/>
      <c r="SVE279" s="1"/>
      <c r="SVF279" s="1"/>
      <c r="SVI279" s="1"/>
      <c r="SVJ279" s="1"/>
      <c r="SVM279" s="1"/>
      <c r="SVN279" s="1"/>
      <c r="SVQ279" s="1"/>
      <c r="SVR279" s="1"/>
      <c r="SVU279" s="1"/>
      <c r="SVV279" s="1"/>
      <c r="SVY279" s="1"/>
      <c r="SVZ279" s="1"/>
      <c r="SWC279" s="1"/>
      <c r="SWD279" s="1"/>
      <c r="SWG279" s="1"/>
      <c r="SWH279" s="1"/>
      <c r="SWK279" s="1"/>
      <c r="SWL279" s="1"/>
      <c r="SWO279" s="1"/>
      <c r="SWP279" s="1"/>
      <c r="SWS279" s="1"/>
      <c r="SWT279" s="1"/>
      <c r="SWW279" s="1"/>
      <c r="SWX279" s="1"/>
      <c r="SXA279" s="1"/>
      <c r="SXB279" s="1"/>
      <c r="SXE279" s="1"/>
      <c r="SXF279" s="1"/>
      <c r="SXI279" s="1"/>
      <c r="SXJ279" s="1"/>
      <c r="SXM279" s="1"/>
      <c r="SXN279" s="1"/>
      <c r="SXQ279" s="1"/>
      <c r="SXR279" s="1"/>
      <c r="SXU279" s="1"/>
      <c r="SXV279" s="1"/>
      <c r="SXY279" s="1"/>
      <c r="SXZ279" s="1"/>
      <c r="SYC279" s="1"/>
      <c r="SYD279" s="1"/>
      <c r="SYG279" s="1"/>
      <c r="SYH279" s="1"/>
      <c r="SYK279" s="1"/>
      <c r="SYL279" s="1"/>
      <c r="SYO279" s="1"/>
      <c r="SYP279" s="1"/>
      <c r="SYS279" s="1"/>
      <c r="SYT279" s="1"/>
      <c r="SYW279" s="1"/>
      <c r="SYX279" s="1"/>
      <c r="SZA279" s="1"/>
      <c r="SZB279" s="1"/>
      <c r="SZE279" s="1"/>
      <c r="SZF279" s="1"/>
      <c r="SZI279" s="1"/>
      <c r="SZJ279" s="1"/>
      <c r="SZM279" s="1"/>
      <c r="SZN279" s="1"/>
      <c r="SZQ279" s="1"/>
      <c r="SZR279" s="1"/>
      <c r="SZU279" s="1"/>
      <c r="SZV279" s="1"/>
      <c r="SZY279" s="1"/>
      <c r="SZZ279" s="1"/>
      <c r="TAC279" s="1"/>
      <c r="TAD279" s="1"/>
      <c r="TAG279" s="1"/>
      <c r="TAH279" s="1"/>
      <c r="TAK279" s="1"/>
      <c r="TAL279" s="1"/>
      <c r="TAO279" s="1"/>
      <c r="TAP279" s="1"/>
      <c r="TAS279" s="1"/>
      <c r="TAT279" s="1"/>
      <c r="TAW279" s="1"/>
      <c r="TAX279" s="1"/>
      <c r="TBA279" s="1"/>
      <c r="TBB279" s="1"/>
      <c r="TBE279" s="1"/>
      <c r="TBF279" s="1"/>
      <c r="TBI279" s="1"/>
      <c r="TBJ279" s="1"/>
      <c r="TBM279" s="1"/>
      <c r="TBN279" s="1"/>
      <c r="TBQ279" s="1"/>
      <c r="TBR279" s="1"/>
      <c r="TBU279" s="1"/>
      <c r="TBV279" s="1"/>
      <c r="TBY279" s="1"/>
      <c r="TBZ279" s="1"/>
      <c r="TCC279" s="1"/>
      <c r="TCD279" s="1"/>
      <c r="TCG279" s="1"/>
      <c r="TCH279" s="1"/>
      <c r="TCK279" s="1"/>
      <c r="TCL279" s="1"/>
      <c r="TCO279" s="1"/>
      <c r="TCP279" s="1"/>
      <c r="TCS279" s="1"/>
      <c r="TCT279" s="1"/>
      <c r="TCW279" s="1"/>
      <c r="TCX279" s="1"/>
      <c r="TDA279" s="1"/>
      <c r="TDB279" s="1"/>
      <c r="TDE279" s="1"/>
      <c r="TDF279" s="1"/>
      <c r="TDI279" s="1"/>
      <c r="TDJ279" s="1"/>
      <c r="TDM279" s="1"/>
      <c r="TDN279" s="1"/>
      <c r="TDQ279" s="1"/>
      <c r="TDR279" s="1"/>
      <c r="TDU279" s="1"/>
      <c r="TDV279" s="1"/>
      <c r="TDY279" s="1"/>
      <c r="TDZ279" s="1"/>
      <c r="TEC279" s="1"/>
      <c r="TED279" s="1"/>
      <c r="TEG279" s="1"/>
      <c r="TEH279" s="1"/>
      <c r="TEK279" s="1"/>
      <c r="TEL279" s="1"/>
      <c r="TEO279" s="1"/>
      <c r="TEP279" s="1"/>
      <c r="TES279" s="1"/>
      <c r="TET279" s="1"/>
      <c r="TEW279" s="1"/>
      <c r="TEX279" s="1"/>
      <c r="TFA279" s="1"/>
      <c r="TFB279" s="1"/>
      <c r="TFE279" s="1"/>
      <c r="TFF279" s="1"/>
      <c r="TFI279" s="1"/>
      <c r="TFJ279" s="1"/>
      <c r="TFM279" s="1"/>
      <c r="TFN279" s="1"/>
      <c r="TFQ279" s="1"/>
      <c r="TFR279" s="1"/>
      <c r="TFU279" s="1"/>
      <c r="TFV279" s="1"/>
      <c r="TFY279" s="1"/>
      <c r="TFZ279" s="1"/>
      <c r="TGC279" s="1"/>
      <c r="TGD279" s="1"/>
      <c r="TGG279" s="1"/>
      <c r="TGH279" s="1"/>
      <c r="TGK279" s="1"/>
      <c r="TGL279" s="1"/>
      <c r="TGO279" s="1"/>
      <c r="TGP279" s="1"/>
      <c r="TGS279" s="1"/>
      <c r="TGT279" s="1"/>
      <c r="TGW279" s="1"/>
      <c r="TGX279" s="1"/>
      <c r="THA279" s="1"/>
      <c r="THB279" s="1"/>
      <c r="THE279" s="1"/>
      <c r="THF279" s="1"/>
      <c r="THI279" s="1"/>
      <c r="THJ279" s="1"/>
      <c r="THM279" s="1"/>
      <c r="THN279" s="1"/>
      <c r="THQ279" s="1"/>
      <c r="THR279" s="1"/>
      <c r="THU279" s="1"/>
      <c r="THV279" s="1"/>
      <c r="THY279" s="1"/>
      <c r="THZ279" s="1"/>
      <c r="TIC279" s="1"/>
      <c r="TID279" s="1"/>
      <c r="TIG279" s="1"/>
      <c r="TIH279" s="1"/>
      <c r="TIK279" s="1"/>
      <c r="TIL279" s="1"/>
      <c r="TIO279" s="1"/>
      <c r="TIP279" s="1"/>
      <c r="TIS279" s="1"/>
      <c r="TIT279" s="1"/>
      <c r="TIW279" s="1"/>
      <c r="TIX279" s="1"/>
      <c r="TJA279" s="1"/>
      <c r="TJB279" s="1"/>
      <c r="TJE279" s="1"/>
      <c r="TJF279" s="1"/>
      <c r="TJI279" s="1"/>
      <c r="TJJ279" s="1"/>
      <c r="TJM279" s="1"/>
      <c r="TJN279" s="1"/>
      <c r="TJQ279" s="1"/>
      <c r="TJR279" s="1"/>
      <c r="TJU279" s="1"/>
      <c r="TJV279" s="1"/>
      <c r="TJY279" s="1"/>
      <c r="TJZ279" s="1"/>
      <c r="TKC279" s="1"/>
      <c r="TKD279" s="1"/>
      <c r="TKG279" s="1"/>
      <c r="TKH279" s="1"/>
      <c r="TKK279" s="1"/>
      <c r="TKL279" s="1"/>
      <c r="TKO279" s="1"/>
      <c r="TKP279" s="1"/>
      <c r="TKS279" s="1"/>
      <c r="TKT279" s="1"/>
      <c r="TKW279" s="1"/>
      <c r="TKX279" s="1"/>
      <c r="TLA279" s="1"/>
      <c r="TLB279" s="1"/>
      <c r="TLE279" s="1"/>
      <c r="TLF279" s="1"/>
      <c r="TLI279" s="1"/>
      <c r="TLJ279" s="1"/>
      <c r="TLM279" s="1"/>
      <c r="TLN279" s="1"/>
      <c r="TLQ279" s="1"/>
      <c r="TLR279" s="1"/>
      <c r="TLU279" s="1"/>
      <c r="TLV279" s="1"/>
      <c r="TLY279" s="1"/>
      <c r="TLZ279" s="1"/>
      <c r="TMC279" s="1"/>
      <c r="TMD279" s="1"/>
      <c r="TMG279" s="1"/>
      <c r="TMH279" s="1"/>
      <c r="TMK279" s="1"/>
      <c r="TML279" s="1"/>
      <c r="TMO279" s="1"/>
      <c r="TMP279" s="1"/>
      <c r="TMS279" s="1"/>
      <c r="TMT279" s="1"/>
      <c r="TMW279" s="1"/>
      <c r="TMX279" s="1"/>
      <c r="TNA279" s="1"/>
      <c r="TNB279" s="1"/>
      <c r="TNE279" s="1"/>
      <c r="TNF279" s="1"/>
      <c r="TNI279" s="1"/>
      <c r="TNJ279" s="1"/>
      <c r="TNM279" s="1"/>
      <c r="TNN279" s="1"/>
      <c r="TNQ279" s="1"/>
      <c r="TNR279" s="1"/>
      <c r="TNU279" s="1"/>
      <c r="TNV279" s="1"/>
      <c r="TNY279" s="1"/>
      <c r="TNZ279" s="1"/>
      <c r="TOC279" s="1"/>
      <c r="TOD279" s="1"/>
      <c r="TOG279" s="1"/>
      <c r="TOH279" s="1"/>
      <c r="TOK279" s="1"/>
      <c r="TOL279" s="1"/>
      <c r="TOO279" s="1"/>
      <c r="TOP279" s="1"/>
      <c r="TOS279" s="1"/>
      <c r="TOT279" s="1"/>
      <c r="TOW279" s="1"/>
      <c r="TOX279" s="1"/>
      <c r="TPA279" s="1"/>
      <c r="TPB279" s="1"/>
      <c r="TPE279" s="1"/>
      <c r="TPF279" s="1"/>
      <c r="TPI279" s="1"/>
      <c r="TPJ279" s="1"/>
      <c r="TPM279" s="1"/>
      <c r="TPN279" s="1"/>
      <c r="TPQ279" s="1"/>
      <c r="TPR279" s="1"/>
      <c r="TPU279" s="1"/>
      <c r="TPV279" s="1"/>
      <c r="TPY279" s="1"/>
      <c r="TPZ279" s="1"/>
      <c r="TQC279" s="1"/>
      <c r="TQD279" s="1"/>
      <c r="TQG279" s="1"/>
      <c r="TQH279" s="1"/>
      <c r="TQK279" s="1"/>
      <c r="TQL279" s="1"/>
      <c r="TQO279" s="1"/>
      <c r="TQP279" s="1"/>
      <c r="TQS279" s="1"/>
      <c r="TQT279" s="1"/>
      <c r="TQW279" s="1"/>
      <c r="TQX279" s="1"/>
      <c r="TRA279" s="1"/>
      <c r="TRB279" s="1"/>
      <c r="TRE279" s="1"/>
      <c r="TRF279" s="1"/>
      <c r="TRI279" s="1"/>
      <c r="TRJ279" s="1"/>
      <c r="TRM279" s="1"/>
      <c r="TRN279" s="1"/>
      <c r="TRQ279" s="1"/>
      <c r="TRR279" s="1"/>
      <c r="TRU279" s="1"/>
      <c r="TRV279" s="1"/>
      <c r="TRY279" s="1"/>
      <c r="TRZ279" s="1"/>
      <c r="TSC279" s="1"/>
      <c r="TSD279" s="1"/>
      <c r="TSG279" s="1"/>
      <c r="TSH279" s="1"/>
      <c r="TSK279" s="1"/>
      <c r="TSL279" s="1"/>
      <c r="TSO279" s="1"/>
      <c r="TSP279" s="1"/>
      <c r="TSS279" s="1"/>
      <c r="TST279" s="1"/>
      <c r="TSW279" s="1"/>
      <c r="TSX279" s="1"/>
      <c r="TTA279" s="1"/>
      <c r="TTB279" s="1"/>
      <c r="TTE279" s="1"/>
      <c r="TTF279" s="1"/>
      <c r="TTI279" s="1"/>
      <c r="TTJ279" s="1"/>
      <c r="TTM279" s="1"/>
      <c r="TTN279" s="1"/>
      <c r="TTQ279" s="1"/>
      <c r="TTR279" s="1"/>
      <c r="TTU279" s="1"/>
      <c r="TTV279" s="1"/>
      <c r="TTY279" s="1"/>
      <c r="TTZ279" s="1"/>
      <c r="TUC279" s="1"/>
      <c r="TUD279" s="1"/>
      <c r="TUG279" s="1"/>
      <c r="TUH279" s="1"/>
      <c r="TUK279" s="1"/>
      <c r="TUL279" s="1"/>
      <c r="TUO279" s="1"/>
      <c r="TUP279" s="1"/>
      <c r="TUS279" s="1"/>
      <c r="TUT279" s="1"/>
      <c r="TUW279" s="1"/>
      <c r="TUX279" s="1"/>
      <c r="TVA279" s="1"/>
      <c r="TVB279" s="1"/>
      <c r="TVE279" s="1"/>
      <c r="TVF279" s="1"/>
      <c r="TVI279" s="1"/>
      <c r="TVJ279" s="1"/>
      <c r="TVM279" s="1"/>
      <c r="TVN279" s="1"/>
      <c r="TVQ279" s="1"/>
      <c r="TVR279" s="1"/>
      <c r="TVU279" s="1"/>
      <c r="TVV279" s="1"/>
      <c r="TVY279" s="1"/>
      <c r="TVZ279" s="1"/>
      <c r="TWC279" s="1"/>
      <c r="TWD279" s="1"/>
      <c r="TWG279" s="1"/>
      <c r="TWH279" s="1"/>
      <c r="TWK279" s="1"/>
      <c r="TWL279" s="1"/>
      <c r="TWO279" s="1"/>
      <c r="TWP279" s="1"/>
      <c r="TWS279" s="1"/>
      <c r="TWT279" s="1"/>
      <c r="TWW279" s="1"/>
      <c r="TWX279" s="1"/>
      <c r="TXA279" s="1"/>
      <c r="TXB279" s="1"/>
      <c r="TXE279" s="1"/>
      <c r="TXF279" s="1"/>
      <c r="TXI279" s="1"/>
      <c r="TXJ279" s="1"/>
      <c r="TXM279" s="1"/>
      <c r="TXN279" s="1"/>
      <c r="TXQ279" s="1"/>
      <c r="TXR279" s="1"/>
      <c r="TXU279" s="1"/>
      <c r="TXV279" s="1"/>
      <c r="TXY279" s="1"/>
      <c r="TXZ279" s="1"/>
      <c r="TYC279" s="1"/>
      <c r="TYD279" s="1"/>
      <c r="TYG279" s="1"/>
      <c r="TYH279" s="1"/>
      <c r="TYK279" s="1"/>
      <c r="TYL279" s="1"/>
      <c r="TYO279" s="1"/>
      <c r="TYP279" s="1"/>
      <c r="TYS279" s="1"/>
      <c r="TYT279" s="1"/>
      <c r="TYW279" s="1"/>
      <c r="TYX279" s="1"/>
      <c r="TZA279" s="1"/>
      <c r="TZB279" s="1"/>
      <c r="TZE279" s="1"/>
      <c r="TZF279" s="1"/>
      <c r="TZI279" s="1"/>
      <c r="TZJ279" s="1"/>
      <c r="TZM279" s="1"/>
      <c r="TZN279" s="1"/>
      <c r="TZQ279" s="1"/>
      <c r="TZR279" s="1"/>
      <c r="TZU279" s="1"/>
      <c r="TZV279" s="1"/>
      <c r="TZY279" s="1"/>
      <c r="TZZ279" s="1"/>
      <c r="UAC279" s="1"/>
      <c r="UAD279" s="1"/>
      <c r="UAG279" s="1"/>
      <c r="UAH279" s="1"/>
      <c r="UAK279" s="1"/>
      <c r="UAL279" s="1"/>
      <c r="UAO279" s="1"/>
      <c r="UAP279" s="1"/>
      <c r="UAS279" s="1"/>
      <c r="UAT279" s="1"/>
      <c r="UAW279" s="1"/>
      <c r="UAX279" s="1"/>
      <c r="UBA279" s="1"/>
      <c r="UBB279" s="1"/>
      <c r="UBE279" s="1"/>
      <c r="UBF279" s="1"/>
      <c r="UBI279" s="1"/>
      <c r="UBJ279" s="1"/>
      <c r="UBM279" s="1"/>
      <c r="UBN279" s="1"/>
      <c r="UBQ279" s="1"/>
      <c r="UBR279" s="1"/>
      <c r="UBU279" s="1"/>
      <c r="UBV279" s="1"/>
      <c r="UBY279" s="1"/>
      <c r="UBZ279" s="1"/>
      <c r="UCC279" s="1"/>
      <c r="UCD279" s="1"/>
      <c r="UCG279" s="1"/>
      <c r="UCH279" s="1"/>
      <c r="UCK279" s="1"/>
      <c r="UCL279" s="1"/>
      <c r="UCO279" s="1"/>
      <c r="UCP279" s="1"/>
      <c r="UCS279" s="1"/>
      <c r="UCT279" s="1"/>
      <c r="UCW279" s="1"/>
      <c r="UCX279" s="1"/>
      <c r="UDA279" s="1"/>
      <c r="UDB279" s="1"/>
      <c r="UDE279" s="1"/>
      <c r="UDF279" s="1"/>
      <c r="UDI279" s="1"/>
      <c r="UDJ279" s="1"/>
      <c r="UDM279" s="1"/>
      <c r="UDN279" s="1"/>
      <c r="UDQ279" s="1"/>
      <c r="UDR279" s="1"/>
      <c r="UDU279" s="1"/>
      <c r="UDV279" s="1"/>
      <c r="UDY279" s="1"/>
      <c r="UDZ279" s="1"/>
      <c r="UEC279" s="1"/>
      <c r="UED279" s="1"/>
      <c r="UEG279" s="1"/>
      <c r="UEH279" s="1"/>
      <c r="UEK279" s="1"/>
      <c r="UEL279" s="1"/>
      <c r="UEO279" s="1"/>
      <c r="UEP279" s="1"/>
      <c r="UES279" s="1"/>
      <c r="UET279" s="1"/>
      <c r="UEW279" s="1"/>
      <c r="UEX279" s="1"/>
      <c r="UFA279" s="1"/>
      <c r="UFB279" s="1"/>
      <c r="UFE279" s="1"/>
      <c r="UFF279" s="1"/>
      <c r="UFI279" s="1"/>
      <c r="UFJ279" s="1"/>
      <c r="UFM279" s="1"/>
      <c r="UFN279" s="1"/>
      <c r="UFQ279" s="1"/>
      <c r="UFR279" s="1"/>
      <c r="UFU279" s="1"/>
      <c r="UFV279" s="1"/>
      <c r="UFY279" s="1"/>
      <c r="UFZ279" s="1"/>
      <c r="UGC279" s="1"/>
      <c r="UGD279" s="1"/>
      <c r="UGG279" s="1"/>
      <c r="UGH279" s="1"/>
      <c r="UGK279" s="1"/>
      <c r="UGL279" s="1"/>
      <c r="UGO279" s="1"/>
      <c r="UGP279" s="1"/>
      <c r="UGS279" s="1"/>
      <c r="UGT279" s="1"/>
      <c r="UGW279" s="1"/>
      <c r="UGX279" s="1"/>
      <c r="UHA279" s="1"/>
      <c r="UHB279" s="1"/>
      <c r="UHE279" s="1"/>
      <c r="UHF279" s="1"/>
      <c r="UHI279" s="1"/>
      <c r="UHJ279" s="1"/>
      <c r="UHM279" s="1"/>
      <c r="UHN279" s="1"/>
      <c r="UHQ279" s="1"/>
      <c r="UHR279" s="1"/>
      <c r="UHU279" s="1"/>
      <c r="UHV279" s="1"/>
      <c r="UHY279" s="1"/>
      <c r="UHZ279" s="1"/>
      <c r="UIC279" s="1"/>
      <c r="UID279" s="1"/>
      <c r="UIG279" s="1"/>
      <c r="UIH279" s="1"/>
      <c r="UIK279" s="1"/>
      <c r="UIL279" s="1"/>
      <c r="UIO279" s="1"/>
      <c r="UIP279" s="1"/>
      <c r="UIS279" s="1"/>
      <c r="UIT279" s="1"/>
      <c r="UIW279" s="1"/>
      <c r="UIX279" s="1"/>
      <c r="UJA279" s="1"/>
      <c r="UJB279" s="1"/>
      <c r="UJE279" s="1"/>
      <c r="UJF279" s="1"/>
      <c r="UJI279" s="1"/>
      <c r="UJJ279" s="1"/>
      <c r="UJM279" s="1"/>
      <c r="UJN279" s="1"/>
      <c r="UJQ279" s="1"/>
      <c r="UJR279" s="1"/>
      <c r="UJU279" s="1"/>
      <c r="UJV279" s="1"/>
      <c r="UJY279" s="1"/>
      <c r="UJZ279" s="1"/>
      <c r="UKC279" s="1"/>
      <c r="UKD279" s="1"/>
      <c r="UKG279" s="1"/>
      <c r="UKH279" s="1"/>
      <c r="UKK279" s="1"/>
      <c r="UKL279" s="1"/>
      <c r="UKO279" s="1"/>
      <c r="UKP279" s="1"/>
      <c r="UKS279" s="1"/>
      <c r="UKT279" s="1"/>
      <c r="UKW279" s="1"/>
      <c r="UKX279" s="1"/>
      <c r="ULA279" s="1"/>
      <c r="ULB279" s="1"/>
      <c r="ULE279" s="1"/>
      <c r="ULF279" s="1"/>
      <c r="ULI279" s="1"/>
      <c r="ULJ279" s="1"/>
      <c r="ULM279" s="1"/>
      <c r="ULN279" s="1"/>
      <c r="ULQ279" s="1"/>
      <c r="ULR279" s="1"/>
      <c r="ULU279" s="1"/>
      <c r="ULV279" s="1"/>
      <c r="ULY279" s="1"/>
      <c r="ULZ279" s="1"/>
      <c r="UMC279" s="1"/>
      <c r="UMD279" s="1"/>
      <c r="UMG279" s="1"/>
      <c r="UMH279" s="1"/>
      <c r="UMK279" s="1"/>
      <c r="UML279" s="1"/>
      <c r="UMO279" s="1"/>
      <c r="UMP279" s="1"/>
      <c r="UMS279" s="1"/>
      <c r="UMT279" s="1"/>
      <c r="UMW279" s="1"/>
      <c r="UMX279" s="1"/>
      <c r="UNA279" s="1"/>
      <c r="UNB279" s="1"/>
      <c r="UNE279" s="1"/>
      <c r="UNF279" s="1"/>
      <c r="UNI279" s="1"/>
      <c r="UNJ279" s="1"/>
      <c r="UNM279" s="1"/>
      <c r="UNN279" s="1"/>
      <c r="UNQ279" s="1"/>
      <c r="UNR279" s="1"/>
      <c r="UNU279" s="1"/>
      <c r="UNV279" s="1"/>
      <c r="UNY279" s="1"/>
      <c r="UNZ279" s="1"/>
      <c r="UOC279" s="1"/>
      <c r="UOD279" s="1"/>
      <c r="UOG279" s="1"/>
      <c r="UOH279" s="1"/>
      <c r="UOK279" s="1"/>
      <c r="UOL279" s="1"/>
      <c r="UOO279" s="1"/>
      <c r="UOP279" s="1"/>
      <c r="UOS279" s="1"/>
      <c r="UOT279" s="1"/>
      <c r="UOW279" s="1"/>
      <c r="UOX279" s="1"/>
      <c r="UPA279" s="1"/>
      <c r="UPB279" s="1"/>
      <c r="UPE279" s="1"/>
      <c r="UPF279" s="1"/>
      <c r="UPI279" s="1"/>
      <c r="UPJ279" s="1"/>
      <c r="UPM279" s="1"/>
      <c r="UPN279" s="1"/>
      <c r="UPQ279" s="1"/>
      <c r="UPR279" s="1"/>
      <c r="UPU279" s="1"/>
      <c r="UPV279" s="1"/>
      <c r="UPY279" s="1"/>
      <c r="UPZ279" s="1"/>
      <c r="UQC279" s="1"/>
      <c r="UQD279" s="1"/>
      <c r="UQG279" s="1"/>
      <c r="UQH279" s="1"/>
      <c r="UQK279" s="1"/>
      <c r="UQL279" s="1"/>
      <c r="UQO279" s="1"/>
      <c r="UQP279" s="1"/>
      <c r="UQS279" s="1"/>
      <c r="UQT279" s="1"/>
      <c r="UQW279" s="1"/>
      <c r="UQX279" s="1"/>
      <c r="URA279" s="1"/>
      <c r="URB279" s="1"/>
      <c r="URE279" s="1"/>
      <c r="URF279" s="1"/>
      <c r="URI279" s="1"/>
      <c r="URJ279" s="1"/>
      <c r="URM279" s="1"/>
      <c r="URN279" s="1"/>
      <c r="URQ279" s="1"/>
      <c r="URR279" s="1"/>
      <c r="URU279" s="1"/>
      <c r="URV279" s="1"/>
      <c r="URY279" s="1"/>
      <c r="URZ279" s="1"/>
      <c r="USC279" s="1"/>
      <c r="USD279" s="1"/>
      <c r="USG279" s="1"/>
      <c r="USH279" s="1"/>
      <c r="USK279" s="1"/>
      <c r="USL279" s="1"/>
      <c r="USO279" s="1"/>
      <c r="USP279" s="1"/>
      <c r="USS279" s="1"/>
      <c r="UST279" s="1"/>
      <c r="USW279" s="1"/>
      <c r="USX279" s="1"/>
      <c r="UTA279" s="1"/>
      <c r="UTB279" s="1"/>
      <c r="UTE279" s="1"/>
      <c r="UTF279" s="1"/>
      <c r="UTI279" s="1"/>
      <c r="UTJ279" s="1"/>
      <c r="UTM279" s="1"/>
      <c r="UTN279" s="1"/>
      <c r="UTQ279" s="1"/>
      <c r="UTR279" s="1"/>
      <c r="UTU279" s="1"/>
      <c r="UTV279" s="1"/>
      <c r="UTY279" s="1"/>
      <c r="UTZ279" s="1"/>
      <c r="UUC279" s="1"/>
      <c r="UUD279" s="1"/>
      <c r="UUG279" s="1"/>
      <c r="UUH279" s="1"/>
      <c r="UUK279" s="1"/>
      <c r="UUL279" s="1"/>
      <c r="UUO279" s="1"/>
      <c r="UUP279" s="1"/>
      <c r="UUS279" s="1"/>
      <c r="UUT279" s="1"/>
      <c r="UUW279" s="1"/>
      <c r="UUX279" s="1"/>
      <c r="UVA279" s="1"/>
      <c r="UVB279" s="1"/>
      <c r="UVE279" s="1"/>
      <c r="UVF279" s="1"/>
      <c r="UVI279" s="1"/>
      <c r="UVJ279" s="1"/>
      <c r="UVM279" s="1"/>
      <c r="UVN279" s="1"/>
      <c r="UVQ279" s="1"/>
      <c r="UVR279" s="1"/>
      <c r="UVU279" s="1"/>
      <c r="UVV279" s="1"/>
      <c r="UVY279" s="1"/>
      <c r="UVZ279" s="1"/>
      <c r="UWC279" s="1"/>
      <c r="UWD279" s="1"/>
      <c r="UWG279" s="1"/>
      <c r="UWH279" s="1"/>
      <c r="UWK279" s="1"/>
      <c r="UWL279" s="1"/>
      <c r="UWO279" s="1"/>
      <c r="UWP279" s="1"/>
      <c r="UWS279" s="1"/>
      <c r="UWT279" s="1"/>
      <c r="UWW279" s="1"/>
      <c r="UWX279" s="1"/>
      <c r="UXA279" s="1"/>
      <c r="UXB279" s="1"/>
      <c r="UXE279" s="1"/>
      <c r="UXF279" s="1"/>
      <c r="UXI279" s="1"/>
      <c r="UXJ279" s="1"/>
      <c r="UXM279" s="1"/>
      <c r="UXN279" s="1"/>
      <c r="UXQ279" s="1"/>
      <c r="UXR279" s="1"/>
      <c r="UXU279" s="1"/>
      <c r="UXV279" s="1"/>
      <c r="UXY279" s="1"/>
      <c r="UXZ279" s="1"/>
      <c r="UYC279" s="1"/>
      <c r="UYD279" s="1"/>
      <c r="UYG279" s="1"/>
      <c r="UYH279" s="1"/>
      <c r="UYK279" s="1"/>
      <c r="UYL279" s="1"/>
      <c r="UYO279" s="1"/>
      <c r="UYP279" s="1"/>
      <c r="UYS279" s="1"/>
      <c r="UYT279" s="1"/>
      <c r="UYW279" s="1"/>
      <c r="UYX279" s="1"/>
      <c r="UZA279" s="1"/>
      <c r="UZB279" s="1"/>
      <c r="UZE279" s="1"/>
      <c r="UZF279" s="1"/>
      <c r="UZI279" s="1"/>
      <c r="UZJ279" s="1"/>
      <c r="UZM279" s="1"/>
      <c r="UZN279" s="1"/>
      <c r="UZQ279" s="1"/>
      <c r="UZR279" s="1"/>
      <c r="UZU279" s="1"/>
      <c r="UZV279" s="1"/>
      <c r="UZY279" s="1"/>
      <c r="UZZ279" s="1"/>
      <c r="VAC279" s="1"/>
      <c r="VAD279" s="1"/>
      <c r="VAG279" s="1"/>
      <c r="VAH279" s="1"/>
      <c r="VAK279" s="1"/>
      <c r="VAL279" s="1"/>
      <c r="VAO279" s="1"/>
      <c r="VAP279" s="1"/>
      <c r="VAS279" s="1"/>
      <c r="VAT279" s="1"/>
      <c r="VAW279" s="1"/>
      <c r="VAX279" s="1"/>
      <c r="VBA279" s="1"/>
      <c r="VBB279" s="1"/>
      <c r="VBE279" s="1"/>
      <c r="VBF279" s="1"/>
      <c r="VBI279" s="1"/>
      <c r="VBJ279" s="1"/>
      <c r="VBM279" s="1"/>
      <c r="VBN279" s="1"/>
      <c r="VBQ279" s="1"/>
      <c r="VBR279" s="1"/>
      <c r="VBU279" s="1"/>
      <c r="VBV279" s="1"/>
      <c r="VBY279" s="1"/>
      <c r="VBZ279" s="1"/>
      <c r="VCC279" s="1"/>
      <c r="VCD279" s="1"/>
      <c r="VCG279" s="1"/>
      <c r="VCH279" s="1"/>
      <c r="VCK279" s="1"/>
      <c r="VCL279" s="1"/>
      <c r="VCO279" s="1"/>
      <c r="VCP279" s="1"/>
      <c r="VCS279" s="1"/>
      <c r="VCT279" s="1"/>
      <c r="VCW279" s="1"/>
      <c r="VCX279" s="1"/>
      <c r="VDA279" s="1"/>
      <c r="VDB279" s="1"/>
      <c r="VDE279" s="1"/>
      <c r="VDF279" s="1"/>
      <c r="VDI279" s="1"/>
      <c r="VDJ279" s="1"/>
      <c r="VDM279" s="1"/>
      <c r="VDN279" s="1"/>
      <c r="VDQ279" s="1"/>
      <c r="VDR279" s="1"/>
      <c r="VDU279" s="1"/>
      <c r="VDV279" s="1"/>
      <c r="VDY279" s="1"/>
      <c r="VDZ279" s="1"/>
      <c r="VEC279" s="1"/>
      <c r="VED279" s="1"/>
      <c r="VEG279" s="1"/>
      <c r="VEH279" s="1"/>
      <c r="VEK279" s="1"/>
      <c r="VEL279" s="1"/>
      <c r="VEO279" s="1"/>
      <c r="VEP279" s="1"/>
      <c r="VES279" s="1"/>
      <c r="VET279" s="1"/>
      <c r="VEW279" s="1"/>
      <c r="VEX279" s="1"/>
      <c r="VFA279" s="1"/>
      <c r="VFB279" s="1"/>
      <c r="VFE279" s="1"/>
      <c r="VFF279" s="1"/>
      <c r="VFI279" s="1"/>
      <c r="VFJ279" s="1"/>
      <c r="VFM279" s="1"/>
      <c r="VFN279" s="1"/>
      <c r="VFQ279" s="1"/>
      <c r="VFR279" s="1"/>
      <c r="VFU279" s="1"/>
      <c r="VFV279" s="1"/>
      <c r="VFY279" s="1"/>
      <c r="VFZ279" s="1"/>
      <c r="VGC279" s="1"/>
      <c r="VGD279" s="1"/>
      <c r="VGG279" s="1"/>
      <c r="VGH279" s="1"/>
      <c r="VGK279" s="1"/>
      <c r="VGL279" s="1"/>
      <c r="VGO279" s="1"/>
      <c r="VGP279" s="1"/>
      <c r="VGS279" s="1"/>
      <c r="VGT279" s="1"/>
      <c r="VGW279" s="1"/>
      <c r="VGX279" s="1"/>
      <c r="VHA279" s="1"/>
      <c r="VHB279" s="1"/>
      <c r="VHE279" s="1"/>
      <c r="VHF279" s="1"/>
      <c r="VHI279" s="1"/>
      <c r="VHJ279" s="1"/>
      <c r="VHM279" s="1"/>
      <c r="VHN279" s="1"/>
      <c r="VHQ279" s="1"/>
      <c r="VHR279" s="1"/>
      <c r="VHU279" s="1"/>
      <c r="VHV279" s="1"/>
      <c r="VHY279" s="1"/>
      <c r="VHZ279" s="1"/>
      <c r="VIC279" s="1"/>
      <c r="VID279" s="1"/>
      <c r="VIG279" s="1"/>
      <c r="VIH279" s="1"/>
      <c r="VIK279" s="1"/>
      <c r="VIL279" s="1"/>
      <c r="VIO279" s="1"/>
      <c r="VIP279" s="1"/>
      <c r="VIS279" s="1"/>
      <c r="VIT279" s="1"/>
      <c r="VIW279" s="1"/>
      <c r="VIX279" s="1"/>
      <c r="VJA279" s="1"/>
      <c r="VJB279" s="1"/>
      <c r="VJE279" s="1"/>
      <c r="VJF279" s="1"/>
      <c r="VJI279" s="1"/>
      <c r="VJJ279" s="1"/>
      <c r="VJM279" s="1"/>
      <c r="VJN279" s="1"/>
      <c r="VJQ279" s="1"/>
      <c r="VJR279" s="1"/>
      <c r="VJU279" s="1"/>
      <c r="VJV279" s="1"/>
      <c r="VJY279" s="1"/>
      <c r="VJZ279" s="1"/>
      <c r="VKC279" s="1"/>
      <c r="VKD279" s="1"/>
      <c r="VKG279" s="1"/>
      <c r="VKH279" s="1"/>
      <c r="VKK279" s="1"/>
      <c r="VKL279" s="1"/>
      <c r="VKO279" s="1"/>
      <c r="VKP279" s="1"/>
      <c r="VKS279" s="1"/>
      <c r="VKT279" s="1"/>
      <c r="VKW279" s="1"/>
      <c r="VKX279" s="1"/>
      <c r="VLA279" s="1"/>
      <c r="VLB279" s="1"/>
      <c r="VLE279" s="1"/>
      <c r="VLF279" s="1"/>
      <c r="VLI279" s="1"/>
      <c r="VLJ279" s="1"/>
      <c r="VLM279" s="1"/>
      <c r="VLN279" s="1"/>
      <c r="VLQ279" s="1"/>
      <c r="VLR279" s="1"/>
      <c r="VLU279" s="1"/>
      <c r="VLV279" s="1"/>
      <c r="VLY279" s="1"/>
      <c r="VLZ279" s="1"/>
      <c r="VMC279" s="1"/>
      <c r="VMD279" s="1"/>
      <c r="VMG279" s="1"/>
      <c r="VMH279" s="1"/>
      <c r="VMK279" s="1"/>
      <c r="VML279" s="1"/>
      <c r="VMO279" s="1"/>
      <c r="VMP279" s="1"/>
      <c r="VMS279" s="1"/>
      <c r="VMT279" s="1"/>
      <c r="VMW279" s="1"/>
      <c r="VMX279" s="1"/>
      <c r="VNA279" s="1"/>
      <c r="VNB279" s="1"/>
      <c r="VNE279" s="1"/>
      <c r="VNF279" s="1"/>
      <c r="VNI279" s="1"/>
      <c r="VNJ279" s="1"/>
      <c r="VNM279" s="1"/>
      <c r="VNN279" s="1"/>
      <c r="VNQ279" s="1"/>
      <c r="VNR279" s="1"/>
      <c r="VNU279" s="1"/>
      <c r="VNV279" s="1"/>
      <c r="VNY279" s="1"/>
      <c r="VNZ279" s="1"/>
      <c r="VOC279" s="1"/>
      <c r="VOD279" s="1"/>
      <c r="VOG279" s="1"/>
      <c r="VOH279" s="1"/>
      <c r="VOK279" s="1"/>
      <c r="VOL279" s="1"/>
      <c r="VOO279" s="1"/>
      <c r="VOP279" s="1"/>
      <c r="VOS279" s="1"/>
      <c r="VOT279" s="1"/>
      <c r="VOW279" s="1"/>
      <c r="VOX279" s="1"/>
      <c r="VPA279" s="1"/>
      <c r="VPB279" s="1"/>
      <c r="VPE279" s="1"/>
      <c r="VPF279" s="1"/>
      <c r="VPI279" s="1"/>
      <c r="VPJ279" s="1"/>
      <c r="VPM279" s="1"/>
      <c r="VPN279" s="1"/>
      <c r="VPQ279" s="1"/>
      <c r="VPR279" s="1"/>
      <c r="VPU279" s="1"/>
      <c r="VPV279" s="1"/>
      <c r="VPY279" s="1"/>
      <c r="VPZ279" s="1"/>
      <c r="VQC279" s="1"/>
      <c r="VQD279" s="1"/>
      <c r="VQG279" s="1"/>
      <c r="VQH279" s="1"/>
      <c r="VQK279" s="1"/>
      <c r="VQL279" s="1"/>
      <c r="VQO279" s="1"/>
      <c r="VQP279" s="1"/>
      <c r="VQS279" s="1"/>
      <c r="VQT279" s="1"/>
      <c r="VQW279" s="1"/>
      <c r="VQX279" s="1"/>
      <c r="VRA279" s="1"/>
      <c r="VRB279" s="1"/>
      <c r="VRE279" s="1"/>
      <c r="VRF279" s="1"/>
      <c r="VRI279" s="1"/>
      <c r="VRJ279" s="1"/>
      <c r="VRM279" s="1"/>
      <c r="VRN279" s="1"/>
      <c r="VRQ279" s="1"/>
      <c r="VRR279" s="1"/>
      <c r="VRU279" s="1"/>
      <c r="VRV279" s="1"/>
      <c r="VRY279" s="1"/>
      <c r="VRZ279" s="1"/>
      <c r="VSC279" s="1"/>
      <c r="VSD279" s="1"/>
      <c r="VSG279" s="1"/>
      <c r="VSH279" s="1"/>
      <c r="VSK279" s="1"/>
      <c r="VSL279" s="1"/>
      <c r="VSO279" s="1"/>
      <c r="VSP279" s="1"/>
      <c r="VSS279" s="1"/>
      <c r="VST279" s="1"/>
      <c r="VSW279" s="1"/>
      <c r="VSX279" s="1"/>
      <c r="VTA279" s="1"/>
      <c r="VTB279" s="1"/>
      <c r="VTE279" s="1"/>
      <c r="VTF279" s="1"/>
      <c r="VTI279" s="1"/>
      <c r="VTJ279" s="1"/>
      <c r="VTM279" s="1"/>
      <c r="VTN279" s="1"/>
      <c r="VTQ279" s="1"/>
      <c r="VTR279" s="1"/>
      <c r="VTU279" s="1"/>
      <c r="VTV279" s="1"/>
      <c r="VTY279" s="1"/>
      <c r="VTZ279" s="1"/>
      <c r="VUC279" s="1"/>
      <c r="VUD279" s="1"/>
      <c r="VUG279" s="1"/>
      <c r="VUH279" s="1"/>
      <c r="VUK279" s="1"/>
      <c r="VUL279" s="1"/>
      <c r="VUO279" s="1"/>
      <c r="VUP279" s="1"/>
      <c r="VUS279" s="1"/>
      <c r="VUT279" s="1"/>
      <c r="VUW279" s="1"/>
      <c r="VUX279" s="1"/>
      <c r="VVA279" s="1"/>
      <c r="VVB279" s="1"/>
      <c r="VVE279" s="1"/>
      <c r="VVF279" s="1"/>
      <c r="VVI279" s="1"/>
      <c r="VVJ279" s="1"/>
      <c r="VVM279" s="1"/>
      <c r="VVN279" s="1"/>
      <c r="VVQ279" s="1"/>
      <c r="VVR279" s="1"/>
      <c r="VVU279" s="1"/>
      <c r="VVV279" s="1"/>
      <c r="VVY279" s="1"/>
      <c r="VVZ279" s="1"/>
      <c r="VWC279" s="1"/>
      <c r="VWD279" s="1"/>
      <c r="VWG279" s="1"/>
      <c r="VWH279" s="1"/>
      <c r="VWK279" s="1"/>
      <c r="VWL279" s="1"/>
      <c r="VWO279" s="1"/>
      <c r="VWP279" s="1"/>
      <c r="VWS279" s="1"/>
      <c r="VWT279" s="1"/>
      <c r="VWW279" s="1"/>
      <c r="VWX279" s="1"/>
      <c r="VXA279" s="1"/>
      <c r="VXB279" s="1"/>
      <c r="VXE279" s="1"/>
      <c r="VXF279" s="1"/>
      <c r="VXI279" s="1"/>
      <c r="VXJ279" s="1"/>
      <c r="VXM279" s="1"/>
      <c r="VXN279" s="1"/>
      <c r="VXQ279" s="1"/>
      <c r="VXR279" s="1"/>
      <c r="VXU279" s="1"/>
      <c r="VXV279" s="1"/>
      <c r="VXY279" s="1"/>
      <c r="VXZ279" s="1"/>
      <c r="VYC279" s="1"/>
      <c r="VYD279" s="1"/>
      <c r="VYG279" s="1"/>
      <c r="VYH279" s="1"/>
      <c r="VYK279" s="1"/>
      <c r="VYL279" s="1"/>
      <c r="VYO279" s="1"/>
      <c r="VYP279" s="1"/>
      <c r="VYS279" s="1"/>
      <c r="VYT279" s="1"/>
      <c r="VYW279" s="1"/>
      <c r="VYX279" s="1"/>
      <c r="VZA279" s="1"/>
      <c r="VZB279" s="1"/>
      <c r="VZE279" s="1"/>
      <c r="VZF279" s="1"/>
      <c r="VZI279" s="1"/>
      <c r="VZJ279" s="1"/>
      <c r="VZM279" s="1"/>
      <c r="VZN279" s="1"/>
      <c r="VZQ279" s="1"/>
      <c r="VZR279" s="1"/>
      <c r="VZU279" s="1"/>
      <c r="VZV279" s="1"/>
      <c r="VZY279" s="1"/>
      <c r="VZZ279" s="1"/>
      <c r="WAC279" s="1"/>
      <c r="WAD279" s="1"/>
      <c r="WAG279" s="1"/>
      <c r="WAH279" s="1"/>
      <c r="WAK279" s="1"/>
      <c r="WAL279" s="1"/>
      <c r="WAO279" s="1"/>
      <c r="WAP279" s="1"/>
      <c r="WAS279" s="1"/>
      <c r="WAT279" s="1"/>
      <c r="WAW279" s="1"/>
      <c r="WAX279" s="1"/>
      <c r="WBA279" s="1"/>
      <c r="WBB279" s="1"/>
      <c r="WBE279" s="1"/>
      <c r="WBF279" s="1"/>
      <c r="WBI279" s="1"/>
      <c r="WBJ279" s="1"/>
      <c r="WBM279" s="1"/>
      <c r="WBN279" s="1"/>
      <c r="WBQ279" s="1"/>
      <c r="WBR279" s="1"/>
      <c r="WBU279" s="1"/>
      <c r="WBV279" s="1"/>
      <c r="WBY279" s="1"/>
      <c r="WBZ279" s="1"/>
      <c r="WCC279" s="1"/>
      <c r="WCD279" s="1"/>
      <c r="WCG279" s="1"/>
      <c r="WCH279" s="1"/>
      <c r="WCK279" s="1"/>
      <c r="WCL279" s="1"/>
      <c r="WCO279" s="1"/>
      <c r="WCP279" s="1"/>
      <c r="WCS279" s="1"/>
      <c r="WCT279" s="1"/>
      <c r="WCW279" s="1"/>
      <c r="WCX279" s="1"/>
      <c r="WDA279" s="1"/>
      <c r="WDB279" s="1"/>
      <c r="WDE279" s="1"/>
      <c r="WDF279" s="1"/>
      <c r="WDI279" s="1"/>
      <c r="WDJ279" s="1"/>
      <c r="WDM279" s="1"/>
      <c r="WDN279" s="1"/>
      <c r="WDQ279" s="1"/>
      <c r="WDR279" s="1"/>
      <c r="WDU279" s="1"/>
      <c r="WDV279" s="1"/>
      <c r="WDY279" s="1"/>
      <c r="WDZ279" s="1"/>
      <c r="WEC279" s="1"/>
      <c r="WED279" s="1"/>
      <c r="WEG279" s="1"/>
      <c r="WEH279" s="1"/>
      <c r="WEK279" s="1"/>
      <c r="WEL279" s="1"/>
      <c r="WEO279" s="1"/>
      <c r="WEP279" s="1"/>
      <c r="WES279" s="1"/>
      <c r="WET279" s="1"/>
      <c r="WEW279" s="1"/>
      <c r="WEX279" s="1"/>
      <c r="WFA279" s="1"/>
      <c r="WFB279" s="1"/>
      <c r="WFE279" s="1"/>
      <c r="WFF279" s="1"/>
      <c r="WFI279" s="1"/>
      <c r="WFJ279" s="1"/>
      <c r="WFM279" s="1"/>
      <c r="WFN279" s="1"/>
      <c r="WFQ279" s="1"/>
      <c r="WFR279" s="1"/>
      <c r="WFU279" s="1"/>
      <c r="WFV279" s="1"/>
      <c r="WFY279" s="1"/>
      <c r="WFZ279" s="1"/>
      <c r="WGC279" s="1"/>
      <c r="WGD279" s="1"/>
      <c r="WGG279" s="1"/>
      <c r="WGH279" s="1"/>
      <c r="WGK279" s="1"/>
      <c r="WGL279" s="1"/>
      <c r="WGO279" s="1"/>
      <c r="WGP279" s="1"/>
      <c r="WGS279" s="1"/>
      <c r="WGT279" s="1"/>
      <c r="WGW279" s="1"/>
      <c r="WGX279" s="1"/>
      <c r="WHA279" s="1"/>
      <c r="WHB279" s="1"/>
      <c r="WHE279" s="1"/>
      <c r="WHF279" s="1"/>
      <c r="WHI279" s="1"/>
      <c r="WHJ279" s="1"/>
      <c r="WHM279" s="1"/>
      <c r="WHN279" s="1"/>
      <c r="WHQ279" s="1"/>
      <c r="WHR279" s="1"/>
      <c r="WHU279" s="1"/>
      <c r="WHV279" s="1"/>
      <c r="WHY279" s="1"/>
      <c r="WHZ279" s="1"/>
      <c r="WIC279" s="1"/>
      <c r="WID279" s="1"/>
      <c r="WIG279" s="1"/>
      <c r="WIH279" s="1"/>
      <c r="WIK279" s="1"/>
      <c r="WIL279" s="1"/>
      <c r="WIO279" s="1"/>
      <c r="WIP279" s="1"/>
      <c r="WIS279" s="1"/>
      <c r="WIT279" s="1"/>
      <c r="WIW279" s="1"/>
      <c r="WIX279" s="1"/>
      <c r="WJA279" s="1"/>
      <c r="WJB279" s="1"/>
      <c r="WJE279" s="1"/>
      <c r="WJF279" s="1"/>
      <c r="WJI279" s="1"/>
      <c r="WJJ279" s="1"/>
      <c r="WJM279" s="1"/>
      <c r="WJN279" s="1"/>
      <c r="WJQ279" s="1"/>
      <c r="WJR279" s="1"/>
      <c r="WJU279" s="1"/>
      <c r="WJV279" s="1"/>
      <c r="WJY279" s="1"/>
      <c r="WJZ279" s="1"/>
      <c r="WKC279" s="1"/>
      <c r="WKD279" s="1"/>
      <c r="WKG279" s="1"/>
      <c r="WKH279" s="1"/>
      <c r="WKK279" s="1"/>
      <c r="WKL279" s="1"/>
      <c r="WKO279" s="1"/>
      <c r="WKP279" s="1"/>
      <c r="WKS279" s="1"/>
      <c r="WKT279" s="1"/>
      <c r="WKW279" s="1"/>
      <c r="WKX279" s="1"/>
      <c r="WLA279" s="1"/>
      <c r="WLB279" s="1"/>
      <c r="WLE279" s="1"/>
      <c r="WLF279" s="1"/>
      <c r="WLI279" s="1"/>
      <c r="WLJ279" s="1"/>
      <c r="WLM279" s="1"/>
      <c r="WLN279" s="1"/>
      <c r="WLQ279" s="1"/>
      <c r="WLR279" s="1"/>
      <c r="WLU279" s="1"/>
      <c r="WLV279" s="1"/>
      <c r="WLY279" s="1"/>
      <c r="WLZ279" s="1"/>
      <c r="WMC279" s="1"/>
      <c r="WMD279" s="1"/>
      <c r="WMG279" s="1"/>
      <c r="WMH279" s="1"/>
      <c r="WMK279" s="1"/>
      <c r="WML279" s="1"/>
      <c r="WMO279" s="1"/>
      <c r="WMP279" s="1"/>
      <c r="WMS279" s="1"/>
      <c r="WMT279" s="1"/>
      <c r="WMW279" s="1"/>
      <c r="WMX279" s="1"/>
      <c r="WNA279" s="1"/>
      <c r="WNB279" s="1"/>
      <c r="WNE279" s="1"/>
      <c r="WNF279" s="1"/>
      <c r="WNI279" s="1"/>
      <c r="WNJ279" s="1"/>
      <c r="WNM279" s="1"/>
      <c r="WNN279" s="1"/>
      <c r="WNQ279" s="1"/>
      <c r="WNR279" s="1"/>
      <c r="WNU279" s="1"/>
      <c r="WNV279" s="1"/>
      <c r="WNY279" s="1"/>
      <c r="WNZ279" s="1"/>
      <c r="WOC279" s="1"/>
      <c r="WOD279" s="1"/>
      <c r="WOG279" s="1"/>
      <c r="WOH279" s="1"/>
      <c r="WOK279" s="1"/>
      <c r="WOL279" s="1"/>
      <c r="WOO279" s="1"/>
      <c r="WOP279" s="1"/>
      <c r="WOS279" s="1"/>
      <c r="WOT279" s="1"/>
      <c r="WOW279" s="1"/>
      <c r="WOX279" s="1"/>
      <c r="WPA279" s="1"/>
      <c r="WPB279" s="1"/>
      <c r="WPE279" s="1"/>
      <c r="WPF279" s="1"/>
      <c r="WPI279" s="1"/>
      <c r="WPJ279" s="1"/>
      <c r="WPM279" s="1"/>
      <c r="WPN279" s="1"/>
      <c r="WPQ279" s="1"/>
      <c r="WPR279" s="1"/>
      <c r="WPU279" s="1"/>
      <c r="WPV279" s="1"/>
      <c r="WPY279" s="1"/>
      <c r="WPZ279" s="1"/>
      <c r="WQC279" s="1"/>
      <c r="WQD279" s="1"/>
      <c r="WQG279" s="1"/>
      <c r="WQH279" s="1"/>
      <c r="WQK279" s="1"/>
      <c r="WQL279" s="1"/>
      <c r="WQO279" s="1"/>
      <c r="WQP279" s="1"/>
      <c r="WQS279" s="1"/>
      <c r="WQT279" s="1"/>
      <c r="WQW279" s="1"/>
      <c r="WQX279" s="1"/>
      <c r="WRA279" s="1"/>
      <c r="WRB279" s="1"/>
      <c r="WRE279" s="1"/>
      <c r="WRF279" s="1"/>
      <c r="WRI279" s="1"/>
      <c r="WRJ279" s="1"/>
      <c r="WRM279" s="1"/>
      <c r="WRN279" s="1"/>
      <c r="WRQ279" s="1"/>
      <c r="WRR279" s="1"/>
      <c r="WRU279" s="1"/>
      <c r="WRV279" s="1"/>
      <c r="WRY279" s="1"/>
      <c r="WRZ279" s="1"/>
      <c r="WSC279" s="1"/>
      <c r="WSD279" s="1"/>
      <c r="WSG279" s="1"/>
      <c r="WSH279" s="1"/>
      <c r="WSK279" s="1"/>
      <c r="WSL279" s="1"/>
      <c r="WSO279" s="1"/>
      <c r="WSP279" s="1"/>
      <c r="WSS279" s="1"/>
      <c r="WST279" s="1"/>
      <c r="WSW279" s="1"/>
      <c r="WSX279" s="1"/>
      <c r="WTA279" s="1"/>
      <c r="WTB279" s="1"/>
      <c r="WTE279" s="1"/>
      <c r="WTF279" s="1"/>
      <c r="WTI279" s="1"/>
      <c r="WTJ279" s="1"/>
      <c r="WTM279" s="1"/>
      <c r="WTN279" s="1"/>
      <c r="WTQ279" s="1"/>
      <c r="WTR279" s="1"/>
      <c r="WTU279" s="1"/>
      <c r="WTV279" s="1"/>
      <c r="WTY279" s="1"/>
      <c r="WTZ279" s="1"/>
      <c r="WUC279" s="1"/>
      <c r="WUD279" s="1"/>
      <c r="WUG279" s="1"/>
      <c r="WUH279" s="1"/>
      <c r="WUK279" s="1"/>
      <c r="WUL279" s="1"/>
      <c r="WUO279" s="1"/>
      <c r="WUP279" s="1"/>
      <c r="WUS279" s="1"/>
      <c r="WUT279" s="1"/>
      <c r="WUW279" s="1"/>
      <c r="WUX279" s="1"/>
      <c r="WVA279" s="1"/>
      <c r="WVB279" s="1"/>
      <c r="WVE279" s="1"/>
      <c r="WVF279" s="1"/>
      <c r="WVI279" s="1"/>
      <c r="WVJ279" s="1"/>
      <c r="WVM279" s="1"/>
      <c r="WVN279" s="1"/>
      <c r="WVQ279" s="1"/>
      <c r="WVR279" s="1"/>
      <c r="WVU279" s="1"/>
      <c r="WVV279" s="1"/>
      <c r="WVY279" s="1"/>
      <c r="WVZ279" s="1"/>
      <c r="WWC279" s="1"/>
      <c r="WWD279" s="1"/>
      <c r="WWG279" s="1"/>
      <c r="WWH279" s="1"/>
      <c r="WWK279" s="1"/>
      <c r="WWL279" s="1"/>
      <c r="WWO279" s="1"/>
      <c r="WWP279" s="1"/>
      <c r="WWS279" s="1"/>
      <c r="WWT279" s="1"/>
      <c r="WWW279" s="1"/>
      <c r="WWX279" s="1"/>
      <c r="WXA279" s="1"/>
      <c r="WXB279" s="1"/>
      <c r="WXE279" s="1"/>
      <c r="WXF279" s="1"/>
      <c r="WXI279" s="1"/>
      <c r="WXJ279" s="1"/>
      <c r="WXM279" s="1"/>
      <c r="WXN279" s="1"/>
      <c r="WXQ279" s="1"/>
      <c r="WXR279" s="1"/>
      <c r="WXU279" s="1"/>
      <c r="WXV279" s="1"/>
      <c r="WXY279" s="1"/>
      <c r="WXZ279" s="1"/>
      <c r="WYC279" s="1"/>
      <c r="WYD279" s="1"/>
      <c r="WYG279" s="1"/>
      <c r="WYH279" s="1"/>
      <c r="WYK279" s="1"/>
      <c r="WYL279" s="1"/>
      <c r="WYO279" s="1"/>
      <c r="WYP279" s="1"/>
      <c r="WYS279" s="1"/>
      <c r="WYT279" s="1"/>
      <c r="WYW279" s="1"/>
      <c r="WYX279" s="1"/>
      <c r="WZA279" s="1"/>
      <c r="WZB279" s="1"/>
      <c r="WZE279" s="1"/>
      <c r="WZF279" s="1"/>
      <c r="WZI279" s="1"/>
      <c r="WZJ279" s="1"/>
      <c r="WZM279" s="1"/>
      <c r="WZN279" s="1"/>
      <c r="WZQ279" s="1"/>
      <c r="WZR279" s="1"/>
      <c r="WZU279" s="1"/>
      <c r="WZV279" s="1"/>
      <c r="WZY279" s="1"/>
      <c r="WZZ279" s="1"/>
      <c r="XAC279" s="1"/>
      <c r="XAD279" s="1"/>
      <c r="XAG279" s="1"/>
      <c r="XAH279" s="1"/>
      <c r="XAK279" s="1"/>
      <c r="XAL279" s="1"/>
      <c r="XAO279" s="1"/>
      <c r="XAP279" s="1"/>
      <c r="XAS279" s="1"/>
      <c r="XAT279" s="1"/>
      <c r="XAW279" s="1"/>
      <c r="XAX279" s="1"/>
      <c r="XBA279" s="1"/>
      <c r="XBB279" s="1"/>
      <c r="XBE279" s="1"/>
      <c r="XBF279" s="1"/>
      <c r="XBI279" s="1"/>
      <c r="XBJ279" s="1"/>
      <c r="XBM279" s="1"/>
      <c r="XBN279" s="1"/>
      <c r="XBQ279" s="1"/>
      <c r="XBR279" s="1"/>
      <c r="XBU279" s="1"/>
      <c r="XBV279" s="1"/>
      <c r="XBY279" s="1"/>
      <c r="XBZ279" s="1"/>
      <c r="XCC279" s="1"/>
      <c r="XCD279" s="1"/>
      <c r="XCG279" s="1"/>
      <c r="XCH279" s="1"/>
      <c r="XCK279" s="1"/>
      <c r="XCL279" s="1"/>
      <c r="XCO279" s="1"/>
      <c r="XCP279" s="1"/>
      <c r="XCS279" s="1"/>
      <c r="XCT279" s="1"/>
      <c r="XCW279" s="1"/>
      <c r="XCX279" s="1"/>
      <c r="XDA279" s="1"/>
      <c r="XDB279" s="1"/>
      <c r="XDE279" s="1"/>
      <c r="XDF279" s="1"/>
      <c r="XDI279" s="1"/>
      <c r="XDJ279" s="1"/>
      <c r="XDM279" s="1"/>
      <c r="XDN279" s="1"/>
      <c r="XDQ279" s="1"/>
      <c r="XDR279" s="1"/>
      <c r="XDU279" s="1"/>
      <c r="XDV279" s="1"/>
      <c r="XDY279" s="1"/>
      <c r="XDZ279" s="1"/>
      <c r="XEC279" s="1"/>
      <c r="XED279" s="1"/>
      <c r="XEG279" s="1"/>
      <c r="XEH279" s="1"/>
      <c r="XEK279" s="1"/>
      <c r="XEL279" s="1"/>
      <c r="XEO279" s="1"/>
      <c r="XEP279" s="1"/>
      <c r="XES279" s="1"/>
      <c r="XET279" s="1"/>
      <c r="XEW279" s="1"/>
      <c r="XEX279" s="1"/>
      <c r="XFA279" s="1"/>
      <c r="XFB279" s="1"/>
    </row>
    <row r="280" spans="1:1022 1025:2046 2049:3070 3073:4094 4097:5118 5121:6142 6145:7166 7169:8190 8193:9214 9217:10238 10241:11262 11265:12286 12289:13310 13313:14334 14337:15358 15361:16382" x14ac:dyDescent="0.25">
      <c r="A280" t="str">
        <f t="shared" si="6"/>
        <v>20121. Agricultura, ganadería, silvicultura y pesca</v>
      </c>
      <c r="B280" s="8">
        <v>2012</v>
      </c>
      <c r="C280" t="s">
        <v>13</v>
      </c>
      <c r="D280" t="s">
        <v>31</v>
      </c>
      <c r="E280" s="1">
        <f>174236+486933</f>
        <v>661169</v>
      </c>
      <c r="I280" s="1"/>
      <c r="M280" s="1"/>
      <c r="Q280" s="1"/>
      <c r="U280" s="1"/>
      <c r="Y280" s="1"/>
      <c r="AC280" s="1"/>
      <c r="AG280" s="1"/>
      <c r="AK280" s="1"/>
      <c r="AO280" s="1"/>
      <c r="AS280" s="1"/>
      <c r="AW280" s="1"/>
      <c r="BA280" s="1"/>
      <c r="BE280" s="1"/>
      <c r="BI280" s="1"/>
      <c r="BM280" s="1"/>
      <c r="BQ280" s="1"/>
      <c r="BU280" s="1"/>
      <c r="BY280" s="1"/>
      <c r="CC280" s="1"/>
      <c r="CG280" s="1"/>
      <c r="CK280" s="1"/>
      <c r="CO280" s="1"/>
      <c r="CS280" s="1"/>
      <c r="CW280" s="1"/>
      <c r="DA280" s="1"/>
      <c r="DE280" s="1"/>
      <c r="DI280" s="1"/>
      <c r="DM280" s="1"/>
      <c r="DQ280" s="1"/>
      <c r="DU280" s="1"/>
      <c r="DY280" s="1"/>
      <c r="EC280" s="1"/>
      <c r="EG280" s="1"/>
      <c r="EK280" s="1"/>
      <c r="EO280" s="1"/>
      <c r="ES280" s="1"/>
      <c r="EW280" s="1"/>
      <c r="FA280" s="1"/>
      <c r="FE280" s="1"/>
      <c r="FI280" s="1"/>
      <c r="FM280" s="1"/>
      <c r="FQ280" s="1"/>
      <c r="FU280" s="1"/>
      <c r="FY280" s="1"/>
      <c r="GC280" s="1"/>
      <c r="GG280" s="1"/>
      <c r="GK280" s="1"/>
      <c r="GO280" s="1"/>
      <c r="GS280" s="1"/>
      <c r="GW280" s="1"/>
      <c r="HA280" s="1"/>
      <c r="HE280" s="1"/>
      <c r="HI280" s="1"/>
      <c r="HM280" s="1"/>
      <c r="HQ280" s="1"/>
      <c r="HU280" s="1"/>
      <c r="HY280" s="1"/>
      <c r="IC280" s="1"/>
      <c r="IG280" s="1"/>
      <c r="IK280" s="1"/>
      <c r="IO280" s="1"/>
      <c r="IS280" s="1"/>
      <c r="IW280" s="1"/>
      <c r="JA280" s="1"/>
      <c r="JE280" s="1"/>
      <c r="JI280" s="1"/>
      <c r="JM280" s="1"/>
      <c r="JQ280" s="1"/>
      <c r="JU280" s="1"/>
      <c r="JY280" s="1"/>
      <c r="KC280" s="1"/>
      <c r="KG280" s="1"/>
      <c r="KK280" s="1"/>
      <c r="KO280" s="1"/>
      <c r="KS280" s="1"/>
      <c r="KW280" s="1"/>
      <c r="LA280" s="1"/>
      <c r="LE280" s="1"/>
      <c r="LI280" s="1"/>
      <c r="LM280" s="1"/>
      <c r="LQ280" s="1"/>
      <c r="LU280" s="1"/>
      <c r="LY280" s="1"/>
      <c r="MC280" s="1"/>
      <c r="MG280" s="1"/>
      <c r="MK280" s="1"/>
      <c r="MO280" s="1"/>
      <c r="MS280" s="1"/>
      <c r="MW280" s="1"/>
      <c r="NA280" s="1"/>
      <c r="NE280" s="1"/>
      <c r="NI280" s="1"/>
      <c r="NM280" s="1"/>
      <c r="NQ280" s="1"/>
      <c r="NU280" s="1"/>
      <c r="NY280" s="1"/>
      <c r="OC280" s="1"/>
      <c r="OG280" s="1"/>
      <c r="OK280" s="1"/>
      <c r="OO280" s="1"/>
      <c r="OS280" s="1"/>
      <c r="OW280" s="1"/>
      <c r="PA280" s="1"/>
      <c r="PE280" s="1"/>
      <c r="PI280" s="1"/>
      <c r="PM280" s="1"/>
      <c r="PQ280" s="1"/>
      <c r="PU280" s="1"/>
      <c r="PY280" s="1"/>
      <c r="QC280" s="1"/>
      <c r="QG280" s="1"/>
      <c r="QK280" s="1"/>
      <c r="QO280" s="1"/>
      <c r="QS280" s="1"/>
      <c r="QW280" s="1"/>
      <c r="RA280" s="1"/>
      <c r="RE280" s="1"/>
      <c r="RI280" s="1"/>
      <c r="RM280" s="1"/>
      <c r="RQ280" s="1"/>
      <c r="RU280" s="1"/>
      <c r="RY280" s="1"/>
      <c r="SC280" s="1"/>
      <c r="SG280" s="1"/>
      <c r="SK280" s="1"/>
      <c r="SO280" s="1"/>
      <c r="SS280" s="1"/>
      <c r="SW280" s="1"/>
      <c r="TA280" s="1"/>
      <c r="TE280" s="1"/>
      <c r="TI280" s="1"/>
      <c r="TM280" s="1"/>
      <c r="TQ280" s="1"/>
      <c r="TU280" s="1"/>
      <c r="TY280" s="1"/>
      <c r="UC280" s="1"/>
      <c r="UG280" s="1"/>
      <c r="UK280" s="1"/>
      <c r="UO280" s="1"/>
      <c r="US280" s="1"/>
      <c r="UW280" s="1"/>
      <c r="VA280" s="1"/>
      <c r="VE280" s="1"/>
      <c r="VI280" s="1"/>
      <c r="VM280" s="1"/>
      <c r="VQ280" s="1"/>
      <c r="VU280" s="1"/>
      <c r="VY280" s="1"/>
      <c r="WC280" s="1"/>
      <c r="WG280" s="1"/>
      <c r="WK280" s="1"/>
      <c r="WO280" s="1"/>
      <c r="WS280" s="1"/>
      <c r="WW280" s="1"/>
      <c r="XA280" s="1"/>
      <c r="XE280" s="1"/>
      <c r="XI280" s="1"/>
      <c r="XM280" s="1"/>
      <c r="XQ280" s="1"/>
      <c r="XU280" s="1"/>
      <c r="XY280" s="1"/>
      <c r="YC280" s="1"/>
      <c r="YG280" s="1"/>
      <c r="YK280" s="1"/>
      <c r="YO280" s="1"/>
      <c r="YS280" s="1"/>
      <c r="YW280" s="1"/>
      <c r="ZA280" s="1"/>
      <c r="ZE280" s="1"/>
      <c r="ZI280" s="1"/>
      <c r="ZM280" s="1"/>
      <c r="ZQ280" s="1"/>
      <c r="ZU280" s="1"/>
      <c r="ZY280" s="1"/>
      <c r="AAC280" s="1"/>
      <c r="AAG280" s="1"/>
      <c r="AAK280" s="1"/>
      <c r="AAO280" s="1"/>
      <c r="AAS280" s="1"/>
      <c r="AAW280" s="1"/>
      <c r="ABA280" s="1"/>
      <c r="ABE280" s="1"/>
      <c r="ABI280" s="1"/>
      <c r="ABM280" s="1"/>
      <c r="ABQ280" s="1"/>
      <c r="ABU280" s="1"/>
      <c r="ABY280" s="1"/>
      <c r="ACC280" s="1"/>
      <c r="ACG280" s="1"/>
      <c r="ACK280" s="1"/>
      <c r="ACO280" s="1"/>
      <c r="ACS280" s="1"/>
      <c r="ACW280" s="1"/>
      <c r="ADA280" s="1"/>
      <c r="ADE280" s="1"/>
      <c r="ADI280" s="1"/>
      <c r="ADM280" s="1"/>
      <c r="ADQ280" s="1"/>
      <c r="ADU280" s="1"/>
      <c r="ADY280" s="1"/>
      <c r="AEC280" s="1"/>
      <c r="AEG280" s="1"/>
      <c r="AEK280" s="1"/>
      <c r="AEO280" s="1"/>
      <c r="AES280" s="1"/>
      <c r="AEW280" s="1"/>
      <c r="AFA280" s="1"/>
      <c r="AFE280" s="1"/>
      <c r="AFI280" s="1"/>
      <c r="AFM280" s="1"/>
      <c r="AFQ280" s="1"/>
      <c r="AFU280" s="1"/>
      <c r="AFY280" s="1"/>
      <c r="AGC280" s="1"/>
      <c r="AGG280" s="1"/>
      <c r="AGK280" s="1"/>
      <c r="AGO280" s="1"/>
      <c r="AGS280" s="1"/>
      <c r="AGW280" s="1"/>
      <c r="AHA280" s="1"/>
      <c r="AHE280" s="1"/>
      <c r="AHI280" s="1"/>
      <c r="AHM280" s="1"/>
      <c r="AHQ280" s="1"/>
      <c r="AHU280" s="1"/>
      <c r="AHY280" s="1"/>
      <c r="AIC280" s="1"/>
      <c r="AIG280" s="1"/>
      <c r="AIK280" s="1"/>
      <c r="AIO280" s="1"/>
      <c r="AIS280" s="1"/>
      <c r="AIW280" s="1"/>
      <c r="AJA280" s="1"/>
      <c r="AJE280" s="1"/>
      <c r="AJI280" s="1"/>
      <c r="AJM280" s="1"/>
      <c r="AJQ280" s="1"/>
      <c r="AJU280" s="1"/>
      <c r="AJY280" s="1"/>
      <c r="AKC280" s="1"/>
      <c r="AKG280" s="1"/>
      <c r="AKK280" s="1"/>
      <c r="AKO280" s="1"/>
      <c r="AKS280" s="1"/>
      <c r="AKW280" s="1"/>
      <c r="ALA280" s="1"/>
      <c r="ALE280" s="1"/>
      <c r="ALI280" s="1"/>
      <c r="ALM280" s="1"/>
      <c r="ALQ280" s="1"/>
      <c r="ALU280" s="1"/>
      <c r="ALY280" s="1"/>
      <c r="AMC280" s="1"/>
      <c r="AMG280" s="1"/>
      <c r="AMK280" s="1"/>
      <c r="AMO280" s="1"/>
      <c r="AMS280" s="1"/>
      <c r="AMW280" s="1"/>
      <c r="ANA280" s="1"/>
      <c r="ANE280" s="1"/>
      <c r="ANI280" s="1"/>
      <c r="ANM280" s="1"/>
      <c r="ANQ280" s="1"/>
      <c r="ANU280" s="1"/>
      <c r="ANY280" s="1"/>
      <c r="AOC280" s="1"/>
      <c r="AOG280" s="1"/>
      <c r="AOK280" s="1"/>
      <c r="AOO280" s="1"/>
      <c r="AOS280" s="1"/>
      <c r="AOW280" s="1"/>
      <c r="APA280" s="1"/>
      <c r="APE280" s="1"/>
      <c r="API280" s="1"/>
      <c r="APM280" s="1"/>
      <c r="APQ280" s="1"/>
      <c r="APU280" s="1"/>
      <c r="APY280" s="1"/>
      <c r="AQC280" s="1"/>
      <c r="AQG280" s="1"/>
      <c r="AQK280" s="1"/>
      <c r="AQO280" s="1"/>
      <c r="AQS280" s="1"/>
      <c r="AQW280" s="1"/>
      <c r="ARA280" s="1"/>
      <c r="ARE280" s="1"/>
      <c r="ARI280" s="1"/>
      <c r="ARM280" s="1"/>
      <c r="ARQ280" s="1"/>
      <c r="ARU280" s="1"/>
      <c r="ARY280" s="1"/>
      <c r="ASC280" s="1"/>
      <c r="ASG280" s="1"/>
      <c r="ASK280" s="1"/>
      <c r="ASO280" s="1"/>
      <c r="ASS280" s="1"/>
      <c r="ASW280" s="1"/>
      <c r="ATA280" s="1"/>
      <c r="ATE280" s="1"/>
      <c r="ATI280" s="1"/>
      <c r="ATM280" s="1"/>
      <c r="ATQ280" s="1"/>
      <c r="ATU280" s="1"/>
      <c r="ATY280" s="1"/>
      <c r="AUC280" s="1"/>
      <c r="AUG280" s="1"/>
      <c r="AUK280" s="1"/>
      <c r="AUO280" s="1"/>
      <c r="AUS280" s="1"/>
      <c r="AUW280" s="1"/>
      <c r="AVA280" s="1"/>
      <c r="AVE280" s="1"/>
      <c r="AVI280" s="1"/>
      <c r="AVM280" s="1"/>
      <c r="AVQ280" s="1"/>
      <c r="AVU280" s="1"/>
      <c r="AVY280" s="1"/>
      <c r="AWC280" s="1"/>
      <c r="AWG280" s="1"/>
      <c r="AWK280" s="1"/>
      <c r="AWO280" s="1"/>
      <c r="AWS280" s="1"/>
      <c r="AWW280" s="1"/>
      <c r="AXA280" s="1"/>
      <c r="AXE280" s="1"/>
      <c r="AXI280" s="1"/>
      <c r="AXM280" s="1"/>
      <c r="AXQ280" s="1"/>
      <c r="AXU280" s="1"/>
      <c r="AXY280" s="1"/>
      <c r="AYC280" s="1"/>
      <c r="AYG280" s="1"/>
      <c r="AYK280" s="1"/>
      <c r="AYO280" s="1"/>
      <c r="AYS280" s="1"/>
      <c r="AYW280" s="1"/>
      <c r="AZA280" s="1"/>
      <c r="AZE280" s="1"/>
      <c r="AZI280" s="1"/>
      <c r="AZM280" s="1"/>
      <c r="AZQ280" s="1"/>
      <c r="AZU280" s="1"/>
      <c r="AZY280" s="1"/>
      <c r="BAC280" s="1"/>
      <c r="BAG280" s="1"/>
      <c r="BAK280" s="1"/>
      <c r="BAO280" s="1"/>
      <c r="BAS280" s="1"/>
      <c r="BAW280" s="1"/>
      <c r="BBA280" s="1"/>
      <c r="BBE280" s="1"/>
      <c r="BBI280" s="1"/>
      <c r="BBM280" s="1"/>
      <c r="BBQ280" s="1"/>
      <c r="BBU280" s="1"/>
      <c r="BBY280" s="1"/>
      <c r="BCC280" s="1"/>
      <c r="BCG280" s="1"/>
      <c r="BCK280" s="1"/>
      <c r="BCO280" s="1"/>
      <c r="BCS280" s="1"/>
      <c r="BCW280" s="1"/>
      <c r="BDA280" s="1"/>
      <c r="BDE280" s="1"/>
      <c r="BDI280" s="1"/>
      <c r="BDM280" s="1"/>
      <c r="BDQ280" s="1"/>
      <c r="BDU280" s="1"/>
      <c r="BDY280" s="1"/>
      <c r="BEC280" s="1"/>
      <c r="BEG280" s="1"/>
      <c r="BEK280" s="1"/>
      <c r="BEO280" s="1"/>
      <c r="BES280" s="1"/>
      <c r="BEW280" s="1"/>
      <c r="BFA280" s="1"/>
      <c r="BFE280" s="1"/>
      <c r="BFI280" s="1"/>
      <c r="BFM280" s="1"/>
      <c r="BFQ280" s="1"/>
      <c r="BFU280" s="1"/>
      <c r="BFY280" s="1"/>
      <c r="BGC280" s="1"/>
      <c r="BGG280" s="1"/>
      <c r="BGK280" s="1"/>
      <c r="BGO280" s="1"/>
      <c r="BGS280" s="1"/>
      <c r="BGW280" s="1"/>
      <c r="BHA280" s="1"/>
      <c r="BHE280" s="1"/>
      <c r="BHI280" s="1"/>
      <c r="BHM280" s="1"/>
      <c r="BHQ280" s="1"/>
      <c r="BHU280" s="1"/>
      <c r="BHY280" s="1"/>
      <c r="BIC280" s="1"/>
      <c r="BIG280" s="1"/>
      <c r="BIK280" s="1"/>
      <c r="BIO280" s="1"/>
      <c r="BIS280" s="1"/>
      <c r="BIW280" s="1"/>
      <c r="BJA280" s="1"/>
      <c r="BJE280" s="1"/>
      <c r="BJI280" s="1"/>
      <c r="BJM280" s="1"/>
      <c r="BJQ280" s="1"/>
      <c r="BJU280" s="1"/>
      <c r="BJY280" s="1"/>
      <c r="BKC280" s="1"/>
      <c r="BKG280" s="1"/>
      <c r="BKK280" s="1"/>
      <c r="BKO280" s="1"/>
      <c r="BKS280" s="1"/>
      <c r="BKW280" s="1"/>
      <c r="BLA280" s="1"/>
      <c r="BLE280" s="1"/>
      <c r="BLI280" s="1"/>
      <c r="BLM280" s="1"/>
      <c r="BLQ280" s="1"/>
      <c r="BLU280" s="1"/>
      <c r="BLY280" s="1"/>
      <c r="BMC280" s="1"/>
      <c r="BMG280" s="1"/>
      <c r="BMK280" s="1"/>
      <c r="BMO280" s="1"/>
      <c r="BMS280" s="1"/>
      <c r="BMW280" s="1"/>
      <c r="BNA280" s="1"/>
      <c r="BNE280" s="1"/>
      <c r="BNI280" s="1"/>
      <c r="BNM280" s="1"/>
      <c r="BNQ280" s="1"/>
      <c r="BNU280" s="1"/>
      <c r="BNY280" s="1"/>
      <c r="BOC280" s="1"/>
      <c r="BOG280" s="1"/>
      <c r="BOK280" s="1"/>
      <c r="BOO280" s="1"/>
      <c r="BOS280" s="1"/>
      <c r="BOW280" s="1"/>
      <c r="BPA280" s="1"/>
      <c r="BPE280" s="1"/>
      <c r="BPI280" s="1"/>
      <c r="BPM280" s="1"/>
      <c r="BPQ280" s="1"/>
      <c r="BPU280" s="1"/>
      <c r="BPY280" s="1"/>
      <c r="BQC280" s="1"/>
      <c r="BQG280" s="1"/>
      <c r="BQK280" s="1"/>
      <c r="BQO280" s="1"/>
      <c r="BQS280" s="1"/>
      <c r="BQW280" s="1"/>
      <c r="BRA280" s="1"/>
      <c r="BRE280" s="1"/>
      <c r="BRI280" s="1"/>
      <c r="BRM280" s="1"/>
      <c r="BRQ280" s="1"/>
      <c r="BRU280" s="1"/>
      <c r="BRY280" s="1"/>
      <c r="BSC280" s="1"/>
      <c r="BSG280" s="1"/>
      <c r="BSK280" s="1"/>
      <c r="BSO280" s="1"/>
      <c r="BSS280" s="1"/>
      <c r="BSW280" s="1"/>
      <c r="BTA280" s="1"/>
      <c r="BTE280" s="1"/>
      <c r="BTI280" s="1"/>
      <c r="BTM280" s="1"/>
      <c r="BTQ280" s="1"/>
      <c r="BTU280" s="1"/>
      <c r="BTY280" s="1"/>
      <c r="BUC280" s="1"/>
      <c r="BUG280" s="1"/>
      <c r="BUK280" s="1"/>
      <c r="BUO280" s="1"/>
      <c r="BUS280" s="1"/>
      <c r="BUW280" s="1"/>
      <c r="BVA280" s="1"/>
      <c r="BVE280" s="1"/>
      <c r="BVI280" s="1"/>
      <c r="BVM280" s="1"/>
      <c r="BVQ280" s="1"/>
      <c r="BVU280" s="1"/>
      <c r="BVY280" s="1"/>
      <c r="BWC280" s="1"/>
      <c r="BWG280" s="1"/>
      <c r="BWK280" s="1"/>
      <c r="BWO280" s="1"/>
      <c r="BWS280" s="1"/>
      <c r="BWW280" s="1"/>
      <c r="BXA280" s="1"/>
      <c r="BXE280" s="1"/>
      <c r="BXI280" s="1"/>
      <c r="BXM280" s="1"/>
      <c r="BXQ280" s="1"/>
      <c r="BXU280" s="1"/>
      <c r="BXY280" s="1"/>
      <c r="BYC280" s="1"/>
      <c r="BYG280" s="1"/>
      <c r="BYK280" s="1"/>
      <c r="BYO280" s="1"/>
      <c r="BYS280" s="1"/>
      <c r="BYW280" s="1"/>
      <c r="BZA280" s="1"/>
      <c r="BZE280" s="1"/>
      <c r="BZI280" s="1"/>
      <c r="BZM280" s="1"/>
      <c r="BZQ280" s="1"/>
      <c r="BZU280" s="1"/>
      <c r="BZY280" s="1"/>
      <c r="CAC280" s="1"/>
      <c r="CAG280" s="1"/>
      <c r="CAK280" s="1"/>
      <c r="CAO280" s="1"/>
      <c r="CAS280" s="1"/>
      <c r="CAW280" s="1"/>
      <c r="CBA280" s="1"/>
      <c r="CBE280" s="1"/>
      <c r="CBI280" s="1"/>
      <c r="CBM280" s="1"/>
      <c r="CBQ280" s="1"/>
      <c r="CBU280" s="1"/>
      <c r="CBY280" s="1"/>
      <c r="CCC280" s="1"/>
      <c r="CCG280" s="1"/>
      <c r="CCK280" s="1"/>
      <c r="CCO280" s="1"/>
      <c r="CCS280" s="1"/>
      <c r="CCW280" s="1"/>
      <c r="CDA280" s="1"/>
      <c r="CDE280" s="1"/>
      <c r="CDI280" s="1"/>
      <c r="CDM280" s="1"/>
      <c r="CDQ280" s="1"/>
      <c r="CDU280" s="1"/>
      <c r="CDY280" s="1"/>
      <c r="CEC280" s="1"/>
      <c r="CEG280" s="1"/>
      <c r="CEK280" s="1"/>
      <c r="CEO280" s="1"/>
      <c r="CES280" s="1"/>
      <c r="CEW280" s="1"/>
      <c r="CFA280" s="1"/>
      <c r="CFE280" s="1"/>
      <c r="CFI280" s="1"/>
      <c r="CFM280" s="1"/>
      <c r="CFQ280" s="1"/>
      <c r="CFU280" s="1"/>
      <c r="CFY280" s="1"/>
      <c r="CGC280" s="1"/>
      <c r="CGG280" s="1"/>
      <c r="CGK280" s="1"/>
      <c r="CGO280" s="1"/>
      <c r="CGS280" s="1"/>
      <c r="CGW280" s="1"/>
      <c r="CHA280" s="1"/>
      <c r="CHE280" s="1"/>
      <c r="CHI280" s="1"/>
      <c r="CHM280" s="1"/>
      <c r="CHQ280" s="1"/>
      <c r="CHU280" s="1"/>
      <c r="CHY280" s="1"/>
      <c r="CIC280" s="1"/>
      <c r="CIG280" s="1"/>
      <c r="CIK280" s="1"/>
      <c r="CIO280" s="1"/>
      <c r="CIS280" s="1"/>
      <c r="CIW280" s="1"/>
      <c r="CJA280" s="1"/>
      <c r="CJE280" s="1"/>
      <c r="CJI280" s="1"/>
      <c r="CJM280" s="1"/>
      <c r="CJQ280" s="1"/>
      <c r="CJU280" s="1"/>
      <c r="CJY280" s="1"/>
      <c r="CKC280" s="1"/>
      <c r="CKG280" s="1"/>
      <c r="CKK280" s="1"/>
      <c r="CKO280" s="1"/>
      <c r="CKS280" s="1"/>
      <c r="CKW280" s="1"/>
      <c r="CLA280" s="1"/>
      <c r="CLE280" s="1"/>
      <c r="CLI280" s="1"/>
      <c r="CLM280" s="1"/>
      <c r="CLQ280" s="1"/>
      <c r="CLU280" s="1"/>
      <c r="CLY280" s="1"/>
      <c r="CMC280" s="1"/>
      <c r="CMG280" s="1"/>
      <c r="CMK280" s="1"/>
      <c r="CMO280" s="1"/>
      <c r="CMS280" s="1"/>
      <c r="CMW280" s="1"/>
      <c r="CNA280" s="1"/>
      <c r="CNE280" s="1"/>
      <c r="CNI280" s="1"/>
      <c r="CNM280" s="1"/>
      <c r="CNQ280" s="1"/>
      <c r="CNU280" s="1"/>
      <c r="CNY280" s="1"/>
      <c r="COC280" s="1"/>
      <c r="COG280" s="1"/>
      <c r="COK280" s="1"/>
      <c r="COO280" s="1"/>
      <c r="COS280" s="1"/>
      <c r="COW280" s="1"/>
      <c r="CPA280" s="1"/>
      <c r="CPE280" s="1"/>
      <c r="CPI280" s="1"/>
      <c r="CPM280" s="1"/>
      <c r="CPQ280" s="1"/>
      <c r="CPU280" s="1"/>
      <c r="CPY280" s="1"/>
      <c r="CQC280" s="1"/>
      <c r="CQG280" s="1"/>
      <c r="CQK280" s="1"/>
      <c r="CQO280" s="1"/>
      <c r="CQS280" s="1"/>
      <c r="CQW280" s="1"/>
      <c r="CRA280" s="1"/>
      <c r="CRE280" s="1"/>
      <c r="CRI280" s="1"/>
      <c r="CRM280" s="1"/>
      <c r="CRQ280" s="1"/>
      <c r="CRU280" s="1"/>
      <c r="CRY280" s="1"/>
      <c r="CSC280" s="1"/>
      <c r="CSG280" s="1"/>
      <c r="CSK280" s="1"/>
      <c r="CSO280" s="1"/>
      <c r="CSS280" s="1"/>
      <c r="CSW280" s="1"/>
      <c r="CTA280" s="1"/>
      <c r="CTE280" s="1"/>
      <c r="CTI280" s="1"/>
      <c r="CTM280" s="1"/>
      <c r="CTQ280" s="1"/>
      <c r="CTU280" s="1"/>
      <c r="CTY280" s="1"/>
      <c r="CUC280" s="1"/>
      <c r="CUG280" s="1"/>
      <c r="CUK280" s="1"/>
      <c r="CUO280" s="1"/>
      <c r="CUS280" s="1"/>
      <c r="CUW280" s="1"/>
      <c r="CVA280" s="1"/>
      <c r="CVE280" s="1"/>
      <c r="CVI280" s="1"/>
      <c r="CVM280" s="1"/>
      <c r="CVQ280" s="1"/>
      <c r="CVU280" s="1"/>
      <c r="CVY280" s="1"/>
      <c r="CWC280" s="1"/>
      <c r="CWG280" s="1"/>
      <c r="CWK280" s="1"/>
      <c r="CWO280" s="1"/>
      <c r="CWS280" s="1"/>
      <c r="CWW280" s="1"/>
      <c r="CXA280" s="1"/>
      <c r="CXE280" s="1"/>
      <c r="CXI280" s="1"/>
      <c r="CXM280" s="1"/>
      <c r="CXQ280" s="1"/>
      <c r="CXU280" s="1"/>
      <c r="CXY280" s="1"/>
      <c r="CYC280" s="1"/>
      <c r="CYG280" s="1"/>
      <c r="CYK280" s="1"/>
      <c r="CYO280" s="1"/>
      <c r="CYS280" s="1"/>
      <c r="CYW280" s="1"/>
      <c r="CZA280" s="1"/>
      <c r="CZE280" s="1"/>
      <c r="CZI280" s="1"/>
      <c r="CZM280" s="1"/>
      <c r="CZQ280" s="1"/>
      <c r="CZU280" s="1"/>
      <c r="CZY280" s="1"/>
      <c r="DAC280" s="1"/>
      <c r="DAG280" s="1"/>
      <c r="DAK280" s="1"/>
      <c r="DAO280" s="1"/>
      <c r="DAS280" s="1"/>
      <c r="DAW280" s="1"/>
      <c r="DBA280" s="1"/>
      <c r="DBE280" s="1"/>
      <c r="DBI280" s="1"/>
      <c r="DBM280" s="1"/>
      <c r="DBQ280" s="1"/>
      <c r="DBU280" s="1"/>
      <c r="DBY280" s="1"/>
      <c r="DCC280" s="1"/>
      <c r="DCG280" s="1"/>
      <c r="DCK280" s="1"/>
      <c r="DCO280" s="1"/>
      <c r="DCS280" s="1"/>
      <c r="DCW280" s="1"/>
      <c r="DDA280" s="1"/>
      <c r="DDE280" s="1"/>
      <c r="DDI280" s="1"/>
      <c r="DDM280" s="1"/>
      <c r="DDQ280" s="1"/>
      <c r="DDU280" s="1"/>
      <c r="DDY280" s="1"/>
      <c r="DEC280" s="1"/>
      <c r="DEG280" s="1"/>
      <c r="DEK280" s="1"/>
      <c r="DEO280" s="1"/>
      <c r="DES280" s="1"/>
      <c r="DEW280" s="1"/>
      <c r="DFA280" s="1"/>
      <c r="DFE280" s="1"/>
      <c r="DFI280" s="1"/>
      <c r="DFM280" s="1"/>
      <c r="DFQ280" s="1"/>
      <c r="DFU280" s="1"/>
      <c r="DFY280" s="1"/>
      <c r="DGC280" s="1"/>
      <c r="DGG280" s="1"/>
      <c r="DGK280" s="1"/>
      <c r="DGO280" s="1"/>
      <c r="DGS280" s="1"/>
      <c r="DGW280" s="1"/>
      <c r="DHA280" s="1"/>
      <c r="DHE280" s="1"/>
      <c r="DHI280" s="1"/>
      <c r="DHM280" s="1"/>
      <c r="DHQ280" s="1"/>
      <c r="DHU280" s="1"/>
      <c r="DHY280" s="1"/>
      <c r="DIC280" s="1"/>
      <c r="DIG280" s="1"/>
      <c r="DIK280" s="1"/>
      <c r="DIO280" s="1"/>
      <c r="DIS280" s="1"/>
      <c r="DIW280" s="1"/>
      <c r="DJA280" s="1"/>
      <c r="DJE280" s="1"/>
      <c r="DJI280" s="1"/>
      <c r="DJM280" s="1"/>
      <c r="DJQ280" s="1"/>
      <c r="DJU280" s="1"/>
      <c r="DJY280" s="1"/>
      <c r="DKC280" s="1"/>
      <c r="DKG280" s="1"/>
      <c r="DKK280" s="1"/>
      <c r="DKO280" s="1"/>
      <c r="DKS280" s="1"/>
      <c r="DKW280" s="1"/>
      <c r="DLA280" s="1"/>
      <c r="DLE280" s="1"/>
      <c r="DLI280" s="1"/>
      <c r="DLM280" s="1"/>
      <c r="DLQ280" s="1"/>
      <c r="DLU280" s="1"/>
      <c r="DLY280" s="1"/>
      <c r="DMC280" s="1"/>
      <c r="DMG280" s="1"/>
      <c r="DMK280" s="1"/>
      <c r="DMO280" s="1"/>
      <c r="DMS280" s="1"/>
      <c r="DMW280" s="1"/>
      <c r="DNA280" s="1"/>
      <c r="DNE280" s="1"/>
      <c r="DNI280" s="1"/>
      <c r="DNM280" s="1"/>
      <c r="DNQ280" s="1"/>
      <c r="DNU280" s="1"/>
      <c r="DNY280" s="1"/>
      <c r="DOC280" s="1"/>
      <c r="DOG280" s="1"/>
      <c r="DOK280" s="1"/>
      <c r="DOO280" s="1"/>
      <c r="DOS280" s="1"/>
      <c r="DOW280" s="1"/>
      <c r="DPA280" s="1"/>
      <c r="DPE280" s="1"/>
      <c r="DPI280" s="1"/>
      <c r="DPM280" s="1"/>
      <c r="DPQ280" s="1"/>
      <c r="DPU280" s="1"/>
      <c r="DPY280" s="1"/>
      <c r="DQC280" s="1"/>
      <c r="DQG280" s="1"/>
      <c r="DQK280" s="1"/>
      <c r="DQO280" s="1"/>
      <c r="DQS280" s="1"/>
      <c r="DQW280" s="1"/>
      <c r="DRA280" s="1"/>
      <c r="DRE280" s="1"/>
      <c r="DRI280" s="1"/>
      <c r="DRM280" s="1"/>
      <c r="DRQ280" s="1"/>
      <c r="DRU280" s="1"/>
      <c r="DRY280" s="1"/>
      <c r="DSC280" s="1"/>
      <c r="DSG280" s="1"/>
      <c r="DSK280" s="1"/>
      <c r="DSO280" s="1"/>
      <c r="DSS280" s="1"/>
      <c r="DSW280" s="1"/>
      <c r="DTA280" s="1"/>
      <c r="DTE280" s="1"/>
      <c r="DTI280" s="1"/>
      <c r="DTM280" s="1"/>
      <c r="DTQ280" s="1"/>
      <c r="DTU280" s="1"/>
      <c r="DTY280" s="1"/>
      <c r="DUC280" s="1"/>
      <c r="DUG280" s="1"/>
      <c r="DUK280" s="1"/>
      <c r="DUO280" s="1"/>
      <c r="DUS280" s="1"/>
      <c r="DUW280" s="1"/>
      <c r="DVA280" s="1"/>
      <c r="DVE280" s="1"/>
      <c r="DVI280" s="1"/>
      <c r="DVM280" s="1"/>
      <c r="DVQ280" s="1"/>
      <c r="DVU280" s="1"/>
      <c r="DVY280" s="1"/>
      <c r="DWC280" s="1"/>
      <c r="DWG280" s="1"/>
      <c r="DWK280" s="1"/>
      <c r="DWO280" s="1"/>
      <c r="DWS280" s="1"/>
      <c r="DWW280" s="1"/>
      <c r="DXA280" s="1"/>
      <c r="DXE280" s="1"/>
      <c r="DXI280" s="1"/>
      <c r="DXM280" s="1"/>
      <c r="DXQ280" s="1"/>
      <c r="DXU280" s="1"/>
      <c r="DXY280" s="1"/>
      <c r="DYC280" s="1"/>
      <c r="DYG280" s="1"/>
      <c r="DYK280" s="1"/>
      <c r="DYO280" s="1"/>
      <c r="DYS280" s="1"/>
      <c r="DYW280" s="1"/>
      <c r="DZA280" s="1"/>
      <c r="DZE280" s="1"/>
      <c r="DZI280" s="1"/>
      <c r="DZM280" s="1"/>
      <c r="DZQ280" s="1"/>
      <c r="DZU280" s="1"/>
      <c r="DZY280" s="1"/>
      <c r="EAC280" s="1"/>
      <c r="EAG280" s="1"/>
      <c r="EAK280" s="1"/>
      <c r="EAO280" s="1"/>
      <c r="EAS280" s="1"/>
      <c r="EAW280" s="1"/>
      <c r="EBA280" s="1"/>
      <c r="EBE280" s="1"/>
      <c r="EBI280" s="1"/>
      <c r="EBM280" s="1"/>
      <c r="EBQ280" s="1"/>
      <c r="EBU280" s="1"/>
      <c r="EBY280" s="1"/>
      <c r="ECC280" s="1"/>
      <c r="ECG280" s="1"/>
      <c r="ECK280" s="1"/>
      <c r="ECO280" s="1"/>
      <c r="ECS280" s="1"/>
      <c r="ECW280" s="1"/>
      <c r="EDA280" s="1"/>
      <c r="EDE280" s="1"/>
      <c r="EDI280" s="1"/>
      <c r="EDM280" s="1"/>
      <c r="EDQ280" s="1"/>
      <c r="EDU280" s="1"/>
      <c r="EDY280" s="1"/>
      <c r="EEC280" s="1"/>
      <c r="EEG280" s="1"/>
      <c r="EEK280" s="1"/>
      <c r="EEO280" s="1"/>
      <c r="EES280" s="1"/>
      <c r="EEW280" s="1"/>
      <c r="EFA280" s="1"/>
      <c r="EFE280" s="1"/>
      <c r="EFI280" s="1"/>
      <c r="EFM280" s="1"/>
      <c r="EFQ280" s="1"/>
      <c r="EFU280" s="1"/>
      <c r="EFY280" s="1"/>
      <c r="EGC280" s="1"/>
      <c r="EGG280" s="1"/>
      <c r="EGK280" s="1"/>
      <c r="EGO280" s="1"/>
      <c r="EGS280" s="1"/>
      <c r="EGW280" s="1"/>
      <c r="EHA280" s="1"/>
      <c r="EHE280" s="1"/>
      <c r="EHI280" s="1"/>
      <c r="EHM280" s="1"/>
      <c r="EHQ280" s="1"/>
      <c r="EHU280" s="1"/>
      <c r="EHY280" s="1"/>
      <c r="EIC280" s="1"/>
      <c r="EIG280" s="1"/>
      <c r="EIK280" s="1"/>
      <c r="EIO280" s="1"/>
      <c r="EIS280" s="1"/>
      <c r="EIW280" s="1"/>
      <c r="EJA280" s="1"/>
      <c r="EJE280" s="1"/>
      <c r="EJI280" s="1"/>
      <c r="EJM280" s="1"/>
      <c r="EJQ280" s="1"/>
      <c r="EJU280" s="1"/>
      <c r="EJY280" s="1"/>
      <c r="EKC280" s="1"/>
      <c r="EKG280" s="1"/>
      <c r="EKK280" s="1"/>
      <c r="EKO280" s="1"/>
      <c r="EKS280" s="1"/>
      <c r="EKW280" s="1"/>
      <c r="ELA280" s="1"/>
      <c r="ELE280" s="1"/>
      <c r="ELI280" s="1"/>
      <c r="ELM280" s="1"/>
      <c r="ELQ280" s="1"/>
      <c r="ELU280" s="1"/>
      <c r="ELY280" s="1"/>
      <c r="EMC280" s="1"/>
      <c r="EMG280" s="1"/>
      <c r="EMK280" s="1"/>
      <c r="EMO280" s="1"/>
      <c r="EMS280" s="1"/>
      <c r="EMW280" s="1"/>
      <c r="ENA280" s="1"/>
      <c r="ENE280" s="1"/>
      <c r="ENI280" s="1"/>
      <c r="ENM280" s="1"/>
      <c r="ENQ280" s="1"/>
      <c r="ENU280" s="1"/>
      <c r="ENY280" s="1"/>
      <c r="EOC280" s="1"/>
      <c r="EOG280" s="1"/>
      <c r="EOK280" s="1"/>
      <c r="EOO280" s="1"/>
      <c r="EOS280" s="1"/>
      <c r="EOW280" s="1"/>
      <c r="EPA280" s="1"/>
      <c r="EPE280" s="1"/>
      <c r="EPI280" s="1"/>
      <c r="EPM280" s="1"/>
      <c r="EPQ280" s="1"/>
      <c r="EPU280" s="1"/>
      <c r="EPY280" s="1"/>
      <c r="EQC280" s="1"/>
      <c r="EQG280" s="1"/>
      <c r="EQK280" s="1"/>
      <c r="EQO280" s="1"/>
      <c r="EQS280" s="1"/>
      <c r="EQW280" s="1"/>
      <c r="ERA280" s="1"/>
      <c r="ERE280" s="1"/>
      <c r="ERI280" s="1"/>
      <c r="ERM280" s="1"/>
      <c r="ERQ280" s="1"/>
      <c r="ERU280" s="1"/>
      <c r="ERY280" s="1"/>
      <c r="ESC280" s="1"/>
      <c r="ESG280" s="1"/>
      <c r="ESK280" s="1"/>
      <c r="ESO280" s="1"/>
      <c r="ESS280" s="1"/>
      <c r="ESW280" s="1"/>
      <c r="ETA280" s="1"/>
      <c r="ETE280" s="1"/>
      <c r="ETI280" s="1"/>
      <c r="ETM280" s="1"/>
      <c r="ETQ280" s="1"/>
      <c r="ETU280" s="1"/>
      <c r="ETY280" s="1"/>
      <c r="EUC280" s="1"/>
      <c r="EUG280" s="1"/>
      <c r="EUK280" s="1"/>
      <c r="EUO280" s="1"/>
      <c r="EUS280" s="1"/>
      <c r="EUW280" s="1"/>
      <c r="EVA280" s="1"/>
      <c r="EVE280" s="1"/>
      <c r="EVI280" s="1"/>
      <c r="EVM280" s="1"/>
      <c r="EVQ280" s="1"/>
      <c r="EVU280" s="1"/>
      <c r="EVY280" s="1"/>
      <c r="EWC280" s="1"/>
      <c r="EWG280" s="1"/>
      <c r="EWK280" s="1"/>
      <c r="EWO280" s="1"/>
      <c r="EWS280" s="1"/>
      <c r="EWW280" s="1"/>
      <c r="EXA280" s="1"/>
      <c r="EXE280" s="1"/>
      <c r="EXI280" s="1"/>
      <c r="EXM280" s="1"/>
      <c r="EXQ280" s="1"/>
      <c r="EXU280" s="1"/>
      <c r="EXY280" s="1"/>
      <c r="EYC280" s="1"/>
      <c r="EYG280" s="1"/>
      <c r="EYK280" s="1"/>
      <c r="EYO280" s="1"/>
      <c r="EYS280" s="1"/>
      <c r="EYW280" s="1"/>
      <c r="EZA280" s="1"/>
      <c r="EZE280" s="1"/>
      <c r="EZI280" s="1"/>
      <c r="EZM280" s="1"/>
      <c r="EZQ280" s="1"/>
      <c r="EZU280" s="1"/>
      <c r="EZY280" s="1"/>
      <c r="FAC280" s="1"/>
      <c r="FAG280" s="1"/>
      <c r="FAK280" s="1"/>
      <c r="FAO280" s="1"/>
      <c r="FAS280" s="1"/>
      <c r="FAW280" s="1"/>
      <c r="FBA280" s="1"/>
      <c r="FBE280" s="1"/>
      <c r="FBI280" s="1"/>
      <c r="FBM280" s="1"/>
      <c r="FBQ280" s="1"/>
      <c r="FBU280" s="1"/>
      <c r="FBY280" s="1"/>
      <c r="FCC280" s="1"/>
      <c r="FCG280" s="1"/>
      <c r="FCK280" s="1"/>
      <c r="FCO280" s="1"/>
      <c r="FCS280" s="1"/>
      <c r="FCW280" s="1"/>
      <c r="FDA280" s="1"/>
      <c r="FDE280" s="1"/>
      <c r="FDI280" s="1"/>
      <c r="FDM280" s="1"/>
      <c r="FDQ280" s="1"/>
      <c r="FDU280" s="1"/>
      <c r="FDY280" s="1"/>
      <c r="FEC280" s="1"/>
      <c r="FEG280" s="1"/>
      <c r="FEK280" s="1"/>
      <c r="FEO280" s="1"/>
      <c r="FES280" s="1"/>
      <c r="FEW280" s="1"/>
      <c r="FFA280" s="1"/>
      <c r="FFE280" s="1"/>
      <c r="FFI280" s="1"/>
      <c r="FFM280" s="1"/>
      <c r="FFQ280" s="1"/>
      <c r="FFU280" s="1"/>
      <c r="FFY280" s="1"/>
      <c r="FGC280" s="1"/>
      <c r="FGG280" s="1"/>
      <c r="FGK280" s="1"/>
      <c r="FGO280" s="1"/>
      <c r="FGS280" s="1"/>
      <c r="FGW280" s="1"/>
      <c r="FHA280" s="1"/>
      <c r="FHE280" s="1"/>
      <c r="FHI280" s="1"/>
      <c r="FHM280" s="1"/>
      <c r="FHQ280" s="1"/>
      <c r="FHU280" s="1"/>
      <c r="FHY280" s="1"/>
      <c r="FIC280" s="1"/>
      <c r="FIG280" s="1"/>
      <c r="FIK280" s="1"/>
      <c r="FIO280" s="1"/>
      <c r="FIS280" s="1"/>
      <c r="FIW280" s="1"/>
      <c r="FJA280" s="1"/>
      <c r="FJE280" s="1"/>
      <c r="FJI280" s="1"/>
      <c r="FJM280" s="1"/>
      <c r="FJQ280" s="1"/>
      <c r="FJU280" s="1"/>
      <c r="FJY280" s="1"/>
      <c r="FKC280" s="1"/>
      <c r="FKG280" s="1"/>
      <c r="FKK280" s="1"/>
      <c r="FKO280" s="1"/>
      <c r="FKS280" s="1"/>
      <c r="FKW280" s="1"/>
      <c r="FLA280" s="1"/>
      <c r="FLE280" s="1"/>
      <c r="FLI280" s="1"/>
      <c r="FLM280" s="1"/>
      <c r="FLQ280" s="1"/>
      <c r="FLU280" s="1"/>
      <c r="FLY280" s="1"/>
      <c r="FMC280" s="1"/>
      <c r="FMG280" s="1"/>
      <c r="FMK280" s="1"/>
      <c r="FMO280" s="1"/>
      <c r="FMS280" s="1"/>
      <c r="FMW280" s="1"/>
      <c r="FNA280" s="1"/>
      <c r="FNE280" s="1"/>
      <c r="FNI280" s="1"/>
      <c r="FNM280" s="1"/>
      <c r="FNQ280" s="1"/>
      <c r="FNU280" s="1"/>
      <c r="FNY280" s="1"/>
      <c r="FOC280" s="1"/>
      <c r="FOG280" s="1"/>
      <c r="FOK280" s="1"/>
      <c r="FOO280" s="1"/>
      <c r="FOS280" s="1"/>
      <c r="FOW280" s="1"/>
      <c r="FPA280" s="1"/>
      <c r="FPE280" s="1"/>
      <c r="FPI280" s="1"/>
      <c r="FPM280" s="1"/>
      <c r="FPQ280" s="1"/>
      <c r="FPU280" s="1"/>
      <c r="FPY280" s="1"/>
      <c r="FQC280" s="1"/>
      <c r="FQG280" s="1"/>
      <c r="FQK280" s="1"/>
      <c r="FQO280" s="1"/>
      <c r="FQS280" s="1"/>
      <c r="FQW280" s="1"/>
      <c r="FRA280" s="1"/>
      <c r="FRE280" s="1"/>
      <c r="FRI280" s="1"/>
      <c r="FRM280" s="1"/>
      <c r="FRQ280" s="1"/>
      <c r="FRU280" s="1"/>
      <c r="FRY280" s="1"/>
      <c r="FSC280" s="1"/>
      <c r="FSG280" s="1"/>
      <c r="FSK280" s="1"/>
      <c r="FSO280" s="1"/>
      <c r="FSS280" s="1"/>
      <c r="FSW280" s="1"/>
      <c r="FTA280" s="1"/>
      <c r="FTE280" s="1"/>
      <c r="FTI280" s="1"/>
      <c r="FTM280" s="1"/>
      <c r="FTQ280" s="1"/>
      <c r="FTU280" s="1"/>
      <c r="FTY280" s="1"/>
      <c r="FUC280" s="1"/>
      <c r="FUG280" s="1"/>
      <c r="FUK280" s="1"/>
      <c r="FUO280" s="1"/>
      <c r="FUS280" s="1"/>
      <c r="FUW280" s="1"/>
      <c r="FVA280" s="1"/>
      <c r="FVE280" s="1"/>
      <c r="FVI280" s="1"/>
      <c r="FVM280" s="1"/>
      <c r="FVQ280" s="1"/>
      <c r="FVU280" s="1"/>
      <c r="FVY280" s="1"/>
      <c r="FWC280" s="1"/>
      <c r="FWG280" s="1"/>
      <c r="FWK280" s="1"/>
      <c r="FWO280" s="1"/>
      <c r="FWS280" s="1"/>
      <c r="FWW280" s="1"/>
      <c r="FXA280" s="1"/>
      <c r="FXE280" s="1"/>
      <c r="FXI280" s="1"/>
      <c r="FXM280" s="1"/>
      <c r="FXQ280" s="1"/>
      <c r="FXU280" s="1"/>
      <c r="FXY280" s="1"/>
      <c r="FYC280" s="1"/>
      <c r="FYG280" s="1"/>
      <c r="FYK280" s="1"/>
      <c r="FYO280" s="1"/>
      <c r="FYS280" s="1"/>
      <c r="FYW280" s="1"/>
      <c r="FZA280" s="1"/>
      <c r="FZE280" s="1"/>
      <c r="FZI280" s="1"/>
      <c r="FZM280" s="1"/>
      <c r="FZQ280" s="1"/>
      <c r="FZU280" s="1"/>
      <c r="FZY280" s="1"/>
      <c r="GAC280" s="1"/>
      <c r="GAG280" s="1"/>
      <c r="GAK280" s="1"/>
      <c r="GAO280" s="1"/>
      <c r="GAS280" s="1"/>
      <c r="GAW280" s="1"/>
      <c r="GBA280" s="1"/>
      <c r="GBE280" s="1"/>
      <c r="GBI280" s="1"/>
      <c r="GBM280" s="1"/>
      <c r="GBQ280" s="1"/>
      <c r="GBU280" s="1"/>
      <c r="GBY280" s="1"/>
      <c r="GCC280" s="1"/>
      <c r="GCG280" s="1"/>
      <c r="GCK280" s="1"/>
      <c r="GCO280" s="1"/>
      <c r="GCS280" s="1"/>
      <c r="GCW280" s="1"/>
      <c r="GDA280" s="1"/>
      <c r="GDE280" s="1"/>
      <c r="GDI280" s="1"/>
      <c r="GDM280" s="1"/>
      <c r="GDQ280" s="1"/>
      <c r="GDU280" s="1"/>
      <c r="GDY280" s="1"/>
      <c r="GEC280" s="1"/>
      <c r="GEG280" s="1"/>
      <c r="GEK280" s="1"/>
      <c r="GEO280" s="1"/>
      <c r="GES280" s="1"/>
      <c r="GEW280" s="1"/>
      <c r="GFA280" s="1"/>
      <c r="GFE280" s="1"/>
      <c r="GFI280" s="1"/>
      <c r="GFM280" s="1"/>
      <c r="GFQ280" s="1"/>
      <c r="GFU280" s="1"/>
      <c r="GFY280" s="1"/>
      <c r="GGC280" s="1"/>
      <c r="GGG280" s="1"/>
      <c r="GGK280" s="1"/>
      <c r="GGO280" s="1"/>
      <c r="GGS280" s="1"/>
      <c r="GGW280" s="1"/>
      <c r="GHA280" s="1"/>
      <c r="GHE280" s="1"/>
      <c r="GHI280" s="1"/>
      <c r="GHM280" s="1"/>
      <c r="GHQ280" s="1"/>
      <c r="GHU280" s="1"/>
      <c r="GHY280" s="1"/>
      <c r="GIC280" s="1"/>
      <c r="GIG280" s="1"/>
      <c r="GIK280" s="1"/>
      <c r="GIO280" s="1"/>
      <c r="GIS280" s="1"/>
      <c r="GIW280" s="1"/>
      <c r="GJA280" s="1"/>
      <c r="GJE280" s="1"/>
      <c r="GJI280" s="1"/>
      <c r="GJM280" s="1"/>
      <c r="GJQ280" s="1"/>
      <c r="GJU280" s="1"/>
      <c r="GJY280" s="1"/>
      <c r="GKC280" s="1"/>
      <c r="GKG280" s="1"/>
      <c r="GKK280" s="1"/>
      <c r="GKO280" s="1"/>
      <c r="GKS280" s="1"/>
      <c r="GKW280" s="1"/>
      <c r="GLA280" s="1"/>
      <c r="GLE280" s="1"/>
      <c r="GLI280" s="1"/>
      <c r="GLM280" s="1"/>
      <c r="GLQ280" s="1"/>
      <c r="GLU280" s="1"/>
      <c r="GLY280" s="1"/>
      <c r="GMC280" s="1"/>
      <c r="GMG280" s="1"/>
      <c r="GMK280" s="1"/>
      <c r="GMO280" s="1"/>
      <c r="GMS280" s="1"/>
      <c r="GMW280" s="1"/>
      <c r="GNA280" s="1"/>
      <c r="GNE280" s="1"/>
      <c r="GNI280" s="1"/>
      <c r="GNM280" s="1"/>
      <c r="GNQ280" s="1"/>
      <c r="GNU280" s="1"/>
      <c r="GNY280" s="1"/>
      <c r="GOC280" s="1"/>
      <c r="GOG280" s="1"/>
      <c r="GOK280" s="1"/>
      <c r="GOO280" s="1"/>
      <c r="GOS280" s="1"/>
      <c r="GOW280" s="1"/>
      <c r="GPA280" s="1"/>
      <c r="GPE280" s="1"/>
      <c r="GPI280" s="1"/>
      <c r="GPM280" s="1"/>
      <c r="GPQ280" s="1"/>
      <c r="GPU280" s="1"/>
      <c r="GPY280" s="1"/>
      <c r="GQC280" s="1"/>
      <c r="GQG280" s="1"/>
      <c r="GQK280" s="1"/>
      <c r="GQO280" s="1"/>
      <c r="GQS280" s="1"/>
      <c r="GQW280" s="1"/>
      <c r="GRA280" s="1"/>
      <c r="GRE280" s="1"/>
      <c r="GRI280" s="1"/>
      <c r="GRM280" s="1"/>
      <c r="GRQ280" s="1"/>
      <c r="GRU280" s="1"/>
      <c r="GRY280" s="1"/>
      <c r="GSC280" s="1"/>
      <c r="GSG280" s="1"/>
      <c r="GSK280" s="1"/>
      <c r="GSO280" s="1"/>
      <c r="GSS280" s="1"/>
      <c r="GSW280" s="1"/>
      <c r="GTA280" s="1"/>
      <c r="GTE280" s="1"/>
      <c r="GTI280" s="1"/>
      <c r="GTM280" s="1"/>
      <c r="GTQ280" s="1"/>
      <c r="GTU280" s="1"/>
      <c r="GTY280" s="1"/>
      <c r="GUC280" s="1"/>
      <c r="GUG280" s="1"/>
      <c r="GUK280" s="1"/>
      <c r="GUO280" s="1"/>
      <c r="GUS280" s="1"/>
      <c r="GUW280" s="1"/>
      <c r="GVA280" s="1"/>
      <c r="GVE280" s="1"/>
      <c r="GVI280" s="1"/>
      <c r="GVM280" s="1"/>
      <c r="GVQ280" s="1"/>
      <c r="GVU280" s="1"/>
      <c r="GVY280" s="1"/>
      <c r="GWC280" s="1"/>
      <c r="GWG280" s="1"/>
      <c r="GWK280" s="1"/>
      <c r="GWO280" s="1"/>
      <c r="GWS280" s="1"/>
      <c r="GWW280" s="1"/>
      <c r="GXA280" s="1"/>
      <c r="GXE280" s="1"/>
      <c r="GXI280" s="1"/>
      <c r="GXM280" s="1"/>
      <c r="GXQ280" s="1"/>
      <c r="GXU280" s="1"/>
      <c r="GXY280" s="1"/>
      <c r="GYC280" s="1"/>
      <c r="GYG280" s="1"/>
      <c r="GYK280" s="1"/>
      <c r="GYO280" s="1"/>
      <c r="GYS280" s="1"/>
      <c r="GYW280" s="1"/>
      <c r="GZA280" s="1"/>
      <c r="GZE280" s="1"/>
      <c r="GZI280" s="1"/>
      <c r="GZM280" s="1"/>
      <c r="GZQ280" s="1"/>
      <c r="GZU280" s="1"/>
      <c r="GZY280" s="1"/>
      <c r="HAC280" s="1"/>
      <c r="HAG280" s="1"/>
      <c r="HAK280" s="1"/>
      <c r="HAO280" s="1"/>
      <c r="HAS280" s="1"/>
      <c r="HAW280" s="1"/>
      <c r="HBA280" s="1"/>
      <c r="HBE280" s="1"/>
      <c r="HBI280" s="1"/>
      <c r="HBM280" s="1"/>
      <c r="HBQ280" s="1"/>
      <c r="HBU280" s="1"/>
      <c r="HBY280" s="1"/>
      <c r="HCC280" s="1"/>
      <c r="HCG280" s="1"/>
      <c r="HCK280" s="1"/>
      <c r="HCO280" s="1"/>
      <c r="HCS280" s="1"/>
      <c r="HCW280" s="1"/>
      <c r="HDA280" s="1"/>
      <c r="HDE280" s="1"/>
      <c r="HDI280" s="1"/>
      <c r="HDM280" s="1"/>
      <c r="HDQ280" s="1"/>
      <c r="HDU280" s="1"/>
      <c r="HDY280" s="1"/>
      <c r="HEC280" s="1"/>
      <c r="HEG280" s="1"/>
      <c r="HEK280" s="1"/>
      <c r="HEO280" s="1"/>
      <c r="HES280" s="1"/>
      <c r="HEW280" s="1"/>
      <c r="HFA280" s="1"/>
      <c r="HFE280" s="1"/>
      <c r="HFI280" s="1"/>
      <c r="HFM280" s="1"/>
      <c r="HFQ280" s="1"/>
      <c r="HFU280" s="1"/>
      <c r="HFY280" s="1"/>
      <c r="HGC280" s="1"/>
      <c r="HGG280" s="1"/>
      <c r="HGK280" s="1"/>
      <c r="HGO280" s="1"/>
      <c r="HGS280" s="1"/>
      <c r="HGW280" s="1"/>
      <c r="HHA280" s="1"/>
      <c r="HHE280" s="1"/>
      <c r="HHI280" s="1"/>
      <c r="HHM280" s="1"/>
      <c r="HHQ280" s="1"/>
      <c r="HHU280" s="1"/>
      <c r="HHY280" s="1"/>
      <c r="HIC280" s="1"/>
      <c r="HIG280" s="1"/>
      <c r="HIK280" s="1"/>
      <c r="HIO280" s="1"/>
      <c r="HIS280" s="1"/>
      <c r="HIW280" s="1"/>
      <c r="HJA280" s="1"/>
      <c r="HJE280" s="1"/>
      <c r="HJI280" s="1"/>
      <c r="HJM280" s="1"/>
      <c r="HJQ280" s="1"/>
      <c r="HJU280" s="1"/>
      <c r="HJY280" s="1"/>
      <c r="HKC280" s="1"/>
      <c r="HKG280" s="1"/>
      <c r="HKK280" s="1"/>
      <c r="HKO280" s="1"/>
      <c r="HKS280" s="1"/>
      <c r="HKW280" s="1"/>
      <c r="HLA280" s="1"/>
      <c r="HLE280" s="1"/>
      <c r="HLI280" s="1"/>
      <c r="HLM280" s="1"/>
      <c r="HLQ280" s="1"/>
      <c r="HLU280" s="1"/>
      <c r="HLY280" s="1"/>
      <c r="HMC280" s="1"/>
      <c r="HMG280" s="1"/>
      <c r="HMK280" s="1"/>
      <c r="HMO280" s="1"/>
      <c r="HMS280" s="1"/>
      <c r="HMW280" s="1"/>
      <c r="HNA280" s="1"/>
      <c r="HNE280" s="1"/>
      <c r="HNI280" s="1"/>
      <c r="HNM280" s="1"/>
      <c r="HNQ280" s="1"/>
      <c r="HNU280" s="1"/>
      <c r="HNY280" s="1"/>
      <c r="HOC280" s="1"/>
      <c r="HOG280" s="1"/>
      <c r="HOK280" s="1"/>
      <c r="HOO280" s="1"/>
      <c r="HOS280" s="1"/>
      <c r="HOW280" s="1"/>
      <c r="HPA280" s="1"/>
      <c r="HPE280" s="1"/>
      <c r="HPI280" s="1"/>
      <c r="HPM280" s="1"/>
      <c r="HPQ280" s="1"/>
      <c r="HPU280" s="1"/>
      <c r="HPY280" s="1"/>
      <c r="HQC280" s="1"/>
      <c r="HQG280" s="1"/>
      <c r="HQK280" s="1"/>
      <c r="HQO280" s="1"/>
      <c r="HQS280" s="1"/>
      <c r="HQW280" s="1"/>
      <c r="HRA280" s="1"/>
      <c r="HRE280" s="1"/>
      <c r="HRI280" s="1"/>
      <c r="HRM280" s="1"/>
      <c r="HRQ280" s="1"/>
      <c r="HRU280" s="1"/>
      <c r="HRY280" s="1"/>
      <c r="HSC280" s="1"/>
      <c r="HSG280" s="1"/>
      <c r="HSK280" s="1"/>
      <c r="HSO280" s="1"/>
      <c r="HSS280" s="1"/>
      <c r="HSW280" s="1"/>
      <c r="HTA280" s="1"/>
      <c r="HTE280" s="1"/>
      <c r="HTI280" s="1"/>
      <c r="HTM280" s="1"/>
      <c r="HTQ280" s="1"/>
      <c r="HTU280" s="1"/>
      <c r="HTY280" s="1"/>
      <c r="HUC280" s="1"/>
      <c r="HUG280" s="1"/>
      <c r="HUK280" s="1"/>
      <c r="HUO280" s="1"/>
      <c r="HUS280" s="1"/>
      <c r="HUW280" s="1"/>
      <c r="HVA280" s="1"/>
      <c r="HVE280" s="1"/>
      <c r="HVI280" s="1"/>
      <c r="HVM280" s="1"/>
      <c r="HVQ280" s="1"/>
      <c r="HVU280" s="1"/>
      <c r="HVY280" s="1"/>
      <c r="HWC280" s="1"/>
      <c r="HWG280" s="1"/>
      <c r="HWK280" s="1"/>
      <c r="HWO280" s="1"/>
      <c r="HWS280" s="1"/>
      <c r="HWW280" s="1"/>
      <c r="HXA280" s="1"/>
      <c r="HXE280" s="1"/>
      <c r="HXI280" s="1"/>
      <c r="HXM280" s="1"/>
      <c r="HXQ280" s="1"/>
      <c r="HXU280" s="1"/>
      <c r="HXY280" s="1"/>
      <c r="HYC280" s="1"/>
      <c r="HYG280" s="1"/>
      <c r="HYK280" s="1"/>
      <c r="HYO280" s="1"/>
      <c r="HYS280" s="1"/>
      <c r="HYW280" s="1"/>
      <c r="HZA280" s="1"/>
      <c r="HZE280" s="1"/>
      <c r="HZI280" s="1"/>
      <c r="HZM280" s="1"/>
      <c r="HZQ280" s="1"/>
      <c r="HZU280" s="1"/>
      <c r="HZY280" s="1"/>
      <c r="IAC280" s="1"/>
      <c r="IAG280" s="1"/>
      <c r="IAK280" s="1"/>
      <c r="IAO280" s="1"/>
      <c r="IAS280" s="1"/>
      <c r="IAW280" s="1"/>
      <c r="IBA280" s="1"/>
      <c r="IBE280" s="1"/>
      <c r="IBI280" s="1"/>
      <c r="IBM280" s="1"/>
      <c r="IBQ280" s="1"/>
      <c r="IBU280" s="1"/>
      <c r="IBY280" s="1"/>
      <c r="ICC280" s="1"/>
      <c r="ICG280" s="1"/>
      <c r="ICK280" s="1"/>
      <c r="ICO280" s="1"/>
      <c r="ICS280" s="1"/>
      <c r="ICW280" s="1"/>
      <c r="IDA280" s="1"/>
      <c r="IDE280" s="1"/>
      <c r="IDI280" s="1"/>
      <c r="IDM280" s="1"/>
      <c r="IDQ280" s="1"/>
      <c r="IDU280" s="1"/>
      <c r="IDY280" s="1"/>
      <c r="IEC280" s="1"/>
      <c r="IEG280" s="1"/>
      <c r="IEK280" s="1"/>
      <c r="IEO280" s="1"/>
      <c r="IES280" s="1"/>
      <c r="IEW280" s="1"/>
      <c r="IFA280" s="1"/>
      <c r="IFE280" s="1"/>
      <c r="IFI280" s="1"/>
      <c r="IFM280" s="1"/>
      <c r="IFQ280" s="1"/>
      <c r="IFU280" s="1"/>
      <c r="IFY280" s="1"/>
      <c r="IGC280" s="1"/>
      <c r="IGG280" s="1"/>
      <c r="IGK280" s="1"/>
      <c r="IGO280" s="1"/>
      <c r="IGS280" s="1"/>
      <c r="IGW280" s="1"/>
      <c r="IHA280" s="1"/>
      <c r="IHE280" s="1"/>
      <c r="IHI280" s="1"/>
      <c r="IHM280" s="1"/>
      <c r="IHQ280" s="1"/>
      <c r="IHU280" s="1"/>
      <c r="IHY280" s="1"/>
      <c r="IIC280" s="1"/>
      <c r="IIG280" s="1"/>
      <c r="IIK280" s="1"/>
      <c r="IIO280" s="1"/>
      <c r="IIS280" s="1"/>
      <c r="IIW280" s="1"/>
      <c r="IJA280" s="1"/>
      <c r="IJE280" s="1"/>
      <c r="IJI280" s="1"/>
      <c r="IJM280" s="1"/>
      <c r="IJQ280" s="1"/>
      <c r="IJU280" s="1"/>
      <c r="IJY280" s="1"/>
      <c r="IKC280" s="1"/>
      <c r="IKG280" s="1"/>
      <c r="IKK280" s="1"/>
      <c r="IKO280" s="1"/>
      <c r="IKS280" s="1"/>
      <c r="IKW280" s="1"/>
      <c r="ILA280" s="1"/>
      <c r="ILE280" s="1"/>
      <c r="ILI280" s="1"/>
      <c r="ILM280" s="1"/>
      <c r="ILQ280" s="1"/>
      <c r="ILU280" s="1"/>
      <c r="ILY280" s="1"/>
      <c r="IMC280" s="1"/>
      <c r="IMG280" s="1"/>
      <c r="IMK280" s="1"/>
      <c r="IMO280" s="1"/>
      <c r="IMS280" s="1"/>
      <c r="IMW280" s="1"/>
      <c r="INA280" s="1"/>
      <c r="INE280" s="1"/>
      <c r="INI280" s="1"/>
      <c r="INM280" s="1"/>
      <c r="INQ280" s="1"/>
      <c r="INU280" s="1"/>
      <c r="INY280" s="1"/>
      <c r="IOC280" s="1"/>
      <c r="IOG280" s="1"/>
      <c r="IOK280" s="1"/>
      <c r="IOO280" s="1"/>
      <c r="IOS280" s="1"/>
      <c r="IOW280" s="1"/>
      <c r="IPA280" s="1"/>
      <c r="IPE280" s="1"/>
      <c r="IPI280" s="1"/>
      <c r="IPM280" s="1"/>
      <c r="IPQ280" s="1"/>
      <c r="IPU280" s="1"/>
      <c r="IPY280" s="1"/>
      <c r="IQC280" s="1"/>
      <c r="IQG280" s="1"/>
      <c r="IQK280" s="1"/>
      <c r="IQO280" s="1"/>
      <c r="IQS280" s="1"/>
      <c r="IQW280" s="1"/>
      <c r="IRA280" s="1"/>
      <c r="IRE280" s="1"/>
      <c r="IRI280" s="1"/>
      <c r="IRM280" s="1"/>
      <c r="IRQ280" s="1"/>
      <c r="IRU280" s="1"/>
      <c r="IRY280" s="1"/>
      <c r="ISC280" s="1"/>
      <c r="ISG280" s="1"/>
      <c r="ISK280" s="1"/>
      <c r="ISO280" s="1"/>
      <c r="ISS280" s="1"/>
      <c r="ISW280" s="1"/>
      <c r="ITA280" s="1"/>
      <c r="ITE280" s="1"/>
      <c r="ITI280" s="1"/>
      <c r="ITM280" s="1"/>
      <c r="ITQ280" s="1"/>
      <c r="ITU280" s="1"/>
      <c r="ITY280" s="1"/>
      <c r="IUC280" s="1"/>
      <c r="IUG280" s="1"/>
      <c r="IUK280" s="1"/>
      <c r="IUO280" s="1"/>
      <c r="IUS280" s="1"/>
      <c r="IUW280" s="1"/>
      <c r="IVA280" s="1"/>
      <c r="IVE280" s="1"/>
      <c r="IVI280" s="1"/>
      <c r="IVM280" s="1"/>
      <c r="IVQ280" s="1"/>
      <c r="IVU280" s="1"/>
      <c r="IVY280" s="1"/>
      <c r="IWC280" s="1"/>
      <c r="IWG280" s="1"/>
      <c r="IWK280" s="1"/>
      <c r="IWO280" s="1"/>
      <c r="IWS280" s="1"/>
      <c r="IWW280" s="1"/>
      <c r="IXA280" s="1"/>
      <c r="IXE280" s="1"/>
      <c r="IXI280" s="1"/>
      <c r="IXM280" s="1"/>
      <c r="IXQ280" s="1"/>
      <c r="IXU280" s="1"/>
      <c r="IXY280" s="1"/>
      <c r="IYC280" s="1"/>
      <c r="IYG280" s="1"/>
      <c r="IYK280" s="1"/>
      <c r="IYO280" s="1"/>
      <c r="IYS280" s="1"/>
      <c r="IYW280" s="1"/>
      <c r="IZA280" s="1"/>
      <c r="IZE280" s="1"/>
      <c r="IZI280" s="1"/>
      <c r="IZM280" s="1"/>
      <c r="IZQ280" s="1"/>
      <c r="IZU280" s="1"/>
      <c r="IZY280" s="1"/>
      <c r="JAC280" s="1"/>
      <c r="JAG280" s="1"/>
      <c r="JAK280" s="1"/>
      <c r="JAO280" s="1"/>
      <c r="JAS280" s="1"/>
      <c r="JAW280" s="1"/>
      <c r="JBA280" s="1"/>
      <c r="JBE280" s="1"/>
      <c r="JBI280" s="1"/>
      <c r="JBM280" s="1"/>
      <c r="JBQ280" s="1"/>
      <c r="JBU280" s="1"/>
      <c r="JBY280" s="1"/>
      <c r="JCC280" s="1"/>
      <c r="JCG280" s="1"/>
      <c r="JCK280" s="1"/>
      <c r="JCO280" s="1"/>
      <c r="JCS280" s="1"/>
      <c r="JCW280" s="1"/>
      <c r="JDA280" s="1"/>
      <c r="JDE280" s="1"/>
      <c r="JDI280" s="1"/>
      <c r="JDM280" s="1"/>
      <c r="JDQ280" s="1"/>
      <c r="JDU280" s="1"/>
      <c r="JDY280" s="1"/>
      <c r="JEC280" s="1"/>
      <c r="JEG280" s="1"/>
      <c r="JEK280" s="1"/>
      <c r="JEO280" s="1"/>
      <c r="JES280" s="1"/>
      <c r="JEW280" s="1"/>
      <c r="JFA280" s="1"/>
      <c r="JFE280" s="1"/>
      <c r="JFI280" s="1"/>
      <c r="JFM280" s="1"/>
      <c r="JFQ280" s="1"/>
      <c r="JFU280" s="1"/>
      <c r="JFY280" s="1"/>
      <c r="JGC280" s="1"/>
      <c r="JGG280" s="1"/>
      <c r="JGK280" s="1"/>
      <c r="JGO280" s="1"/>
      <c r="JGS280" s="1"/>
      <c r="JGW280" s="1"/>
      <c r="JHA280" s="1"/>
      <c r="JHE280" s="1"/>
      <c r="JHI280" s="1"/>
      <c r="JHM280" s="1"/>
      <c r="JHQ280" s="1"/>
      <c r="JHU280" s="1"/>
      <c r="JHY280" s="1"/>
      <c r="JIC280" s="1"/>
      <c r="JIG280" s="1"/>
      <c r="JIK280" s="1"/>
      <c r="JIO280" s="1"/>
      <c r="JIS280" s="1"/>
      <c r="JIW280" s="1"/>
      <c r="JJA280" s="1"/>
      <c r="JJE280" s="1"/>
      <c r="JJI280" s="1"/>
      <c r="JJM280" s="1"/>
      <c r="JJQ280" s="1"/>
      <c r="JJU280" s="1"/>
      <c r="JJY280" s="1"/>
      <c r="JKC280" s="1"/>
      <c r="JKG280" s="1"/>
      <c r="JKK280" s="1"/>
      <c r="JKO280" s="1"/>
      <c r="JKS280" s="1"/>
      <c r="JKW280" s="1"/>
      <c r="JLA280" s="1"/>
      <c r="JLE280" s="1"/>
      <c r="JLI280" s="1"/>
      <c r="JLM280" s="1"/>
      <c r="JLQ280" s="1"/>
      <c r="JLU280" s="1"/>
      <c r="JLY280" s="1"/>
      <c r="JMC280" s="1"/>
      <c r="JMG280" s="1"/>
      <c r="JMK280" s="1"/>
      <c r="JMO280" s="1"/>
      <c r="JMS280" s="1"/>
      <c r="JMW280" s="1"/>
      <c r="JNA280" s="1"/>
      <c r="JNE280" s="1"/>
      <c r="JNI280" s="1"/>
      <c r="JNM280" s="1"/>
      <c r="JNQ280" s="1"/>
      <c r="JNU280" s="1"/>
      <c r="JNY280" s="1"/>
      <c r="JOC280" s="1"/>
      <c r="JOG280" s="1"/>
      <c r="JOK280" s="1"/>
      <c r="JOO280" s="1"/>
      <c r="JOS280" s="1"/>
      <c r="JOW280" s="1"/>
      <c r="JPA280" s="1"/>
      <c r="JPE280" s="1"/>
      <c r="JPI280" s="1"/>
      <c r="JPM280" s="1"/>
      <c r="JPQ280" s="1"/>
      <c r="JPU280" s="1"/>
      <c r="JPY280" s="1"/>
      <c r="JQC280" s="1"/>
      <c r="JQG280" s="1"/>
      <c r="JQK280" s="1"/>
      <c r="JQO280" s="1"/>
      <c r="JQS280" s="1"/>
      <c r="JQW280" s="1"/>
      <c r="JRA280" s="1"/>
      <c r="JRE280" s="1"/>
      <c r="JRI280" s="1"/>
      <c r="JRM280" s="1"/>
      <c r="JRQ280" s="1"/>
      <c r="JRU280" s="1"/>
      <c r="JRY280" s="1"/>
      <c r="JSC280" s="1"/>
      <c r="JSG280" s="1"/>
      <c r="JSK280" s="1"/>
      <c r="JSO280" s="1"/>
      <c r="JSS280" s="1"/>
      <c r="JSW280" s="1"/>
      <c r="JTA280" s="1"/>
      <c r="JTE280" s="1"/>
      <c r="JTI280" s="1"/>
      <c r="JTM280" s="1"/>
      <c r="JTQ280" s="1"/>
      <c r="JTU280" s="1"/>
      <c r="JTY280" s="1"/>
      <c r="JUC280" s="1"/>
      <c r="JUG280" s="1"/>
      <c r="JUK280" s="1"/>
      <c r="JUO280" s="1"/>
      <c r="JUS280" s="1"/>
      <c r="JUW280" s="1"/>
      <c r="JVA280" s="1"/>
      <c r="JVE280" s="1"/>
      <c r="JVI280" s="1"/>
      <c r="JVM280" s="1"/>
      <c r="JVQ280" s="1"/>
      <c r="JVU280" s="1"/>
      <c r="JVY280" s="1"/>
      <c r="JWC280" s="1"/>
      <c r="JWG280" s="1"/>
      <c r="JWK280" s="1"/>
      <c r="JWO280" s="1"/>
      <c r="JWS280" s="1"/>
      <c r="JWW280" s="1"/>
      <c r="JXA280" s="1"/>
      <c r="JXE280" s="1"/>
      <c r="JXI280" s="1"/>
      <c r="JXM280" s="1"/>
      <c r="JXQ280" s="1"/>
      <c r="JXU280" s="1"/>
      <c r="JXY280" s="1"/>
      <c r="JYC280" s="1"/>
      <c r="JYG280" s="1"/>
      <c r="JYK280" s="1"/>
      <c r="JYO280" s="1"/>
      <c r="JYS280" s="1"/>
      <c r="JYW280" s="1"/>
      <c r="JZA280" s="1"/>
      <c r="JZE280" s="1"/>
      <c r="JZI280" s="1"/>
      <c r="JZM280" s="1"/>
      <c r="JZQ280" s="1"/>
      <c r="JZU280" s="1"/>
      <c r="JZY280" s="1"/>
      <c r="KAC280" s="1"/>
      <c r="KAG280" s="1"/>
      <c r="KAK280" s="1"/>
      <c r="KAO280" s="1"/>
      <c r="KAS280" s="1"/>
      <c r="KAW280" s="1"/>
      <c r="KBA280" s="1"/>
      <c r="KBE280" s="1"/>
      <c r="KBI280" s="1"/>
      <c r="KBM280" s="1"/>
      <c r="KBQ280" s="1"/>
      <c r="KBU280" s="1"/>
      <c r="KBY280" s="1"/>
      <c r="KCC280" s="1"/>
      <c r="KCG280" s="1"/>
      <c r="KCK280" s="1"/>
      <c r="KCO280" s="1"/>
      <c r="KCS280" s="1"/>
      <c r="KCW280" s="1"/>
      <c r="KDA280" s="1"/>
      <c r="KDE280" s="1"/>
      <c r="KDI280" s="1"/>
      <c r="KDM280" s="1"/>
      <c r="KDQ280" s="1"/>
      <c r="KDU280" s="1"/>
      <c r="KDY280" s="1"/>
      <c r="KEC280" s="1"/>
      <c r="KEG280" s="1"/>
      <c r="KEK280" s="1"/>
      <c r="KEO280" s="1"/>
      <c r="KES280" s="1"/>
      <c r="KEW280" s="1"/>
      <c r="KFA280" s="1"/>
      <c r="KFE280" s="1"/>
      <c r="KFI280" s="1"/>
      <c r="KFM280" s="1"/>
      <c r="KFQ280" s="1"/>
      <c r="KFU280" s="1"/>
      <c r="KFY280" s="1"/>
      <c r="KGC280" s="1"/>
      <c r="KGG280" s="1"/>
      <c r="KGK280" s="1"/>
      <c r="KGO280" s="1"/>
      <c r="KGS280" s="1"/>
      <c r="KGW280" s="1"/>
      <c r="KHA280" s="1"/>
      <c r="KHE280" s="1"/>
      <c r="KHI280" s="1"/>
      <c r="KHM280" s="1"/>
      <c r="KHQ280" s="1"/>
      <c r="KHU280" s="1"/>
      <c r="KHY280" s="1"/>
      <c r="KIC280" s="1"/>
      <c r="KIG280" s="1"/>
      <c r="KIK280" s="1"/>
      <c r="KIO280" s="1"/>
      <c r="KIS280" s="1"/>
      <c r="KIW280" s="1"/>
      <c r="KJA280" s="1"/>
      <c r="KJE280" s="1"/>
      <c r="KJI280" s="1"/>
      <c r="KJM280" s="1"/>
      <c r="KJQ280" s="1"/>
      <c r="KJU280" s="1"/>
      <c r="KJY280" s="1"/>
      <c r="KKC280" s="1"/>
      <c r="KKG280" s="1"/>
      <c r="KKK280" s="1"/>
      <c r="KKO280" s="1"/>
      <c r="KKS280" s="1"/>
      <c r="KKW280" s="1"/>
      <c r="KLA280" s="1"/>
      <c r="KLE280" s="1"/>
      <c r="KLI280" s="1"/>
      <c r="KLM280" s="1"/>
      <c r="KLQ280" s="1"/>
      <c r="KLU280" s="1"/>
      <c r="KLY280" s="1"/>
      <c r="KMC280" s="1"/>
      <c r="KMG280" s="1"/>
      <c r="KMK280" s="1"/>
      <c r="KMO280" s="1"/>
      <c r="KMS280" s="1"/>
      <c r="KMW280" s="1"/>
      <c r="KNA280" s="1"/>
      <c r="KNE280" s="1"/>
      <c r="KNI280" s="1"/>
      <c r="KNM280" s="1"/>
      <c r="KNQ280" s="1"/>
      <c r="KNU280" s="1"/>
      <c r="KNY280" s="1"/>
      <c r="KOC280" s="1"/>
      <c r="KOG280" s="1"/>
      <c r="KOK280" s="1"/>
      <c r="KOO280" s="1"/>
      <c r="KOS280" s="1"/>
      <c r="KOW280" s="1"/>
      <c r="KPA280" s="1"/>
      <c r="KPE280" s="1"/>
      <c r="KPI280" s="1"/>
      <c r="KPM280" s="1"/>
      <c r="KPQ280" s="1"/>
      <c r="KPU280" s="1"/>
      <c r="KPY280" s="1"/>
      <c r="KQC280" s="1"/>
      <c r="KQG280" s="1"/>
      <c r="KQK280" s="1"/>
      <c r="KQO280" s="1"/>
      <c r="KQS280" s="1"/>
      <c r="KQW280" s="1"/>
      <c r="KRA280" s="1"/>
      <c r="KRE280" s="1"/>
      <c r="KRI280" s="1"/>
      <c r="KRM280" s="1"/>
      <c r="KRQ280" s="1"/>
      <c r="KRU280" s="1"/>
      <c r="KRY280" s="1"/>
      <c r="KSC280" s="1"/>
      <c r="KSG280" s="1"/>
      <c r="KSK280" s="1"/>
      <c r="KSO280" s="1"/>
      <c r="KSS280" s="1"/>
      <c r="KSW280" s="1"/>
      <c r="KTA280" s="1"/>
      <c r="KTE280" s="1"/>
      <c r="KTI280" s="1"/>
      <c r="KTM280" s="1"/>
      <c r="KTQ280" s="1"/>
      <c r="KTU280" s="1"/>
      <c r="KTY280" s="1"/>
      <c r="KUC280" s="1"/>
      <c r="KUG280" s="1"/>
      <c r="KUK280" s="1"/>
      <c r="KUO280" s="1"/>
      <c r="KUS280" s="1"/>
      <c r="KUW280" s="1"/>
      <c r="KVA280" s="1"/>
      <c r="KVE280" s="1"/>
      <c r="KVI280" s="1"/>
      <c r="KVM280" s="1"/>
      <c r="KVQ280" s="1"/>
      <c r="KVU280" s="1"/>
      <c r="KVY280" s="1"/>
      <c r="KWC280" s="1"/>
      <c r="KWG280" s="1"/>
      <c r="KWK280" s="1"/>
      <c r="KWO280" s="1"/>
      <c r="KWS280" s="1"/>
      <c r="KWW280" s="1"/>
      <c r="KXA280" s="1"/>
      <c r="KXE280" s="1"/>
      <c r="KXI280" s="1"/>
      <c r="KXM280" s="1"/>
      <c r="KXQ280" s="1"/>
      <c r="KXU280" s="1"/>
      <c r="KXY280" s="1"/>
      <c r="KYC280" s="1"/>
      <c r="KYG280" s="1"/>
      <c r="KYK280" s="1"/>
      <c r="KYO280" s="1"/>
      <c r="KYS280" s="1"/>
      <c r="KYW280" s="1"/>
      <c r="KZA280" s="1"/>
      <c r="KZE280" s="1"/>
      <c r="KZI280" s="1"/>
      <c r="KZM280" s="1"/>
      <c r="KZQ280" s="1"/>
      <c r="KZU280" s="1"/>
      <c r="KZY280" s="1"/>
      <c r="LAC280" s="1"/>
      <c r="LAG280" s="1"/>
      <c r="LAK280" s="1"/>
      <c r="LAO280" s="1"/>
      <c r="LAS280" s="1"/>
      <c r="LAW280" s="1"/>
      <c r="LBA280" s="1"/>
      <c r="LBE280" s="1"/>
      <c r="LBI280" s="1"/>
      <c r="LBM280" s="1"/>
      <c r="LBQ280" s="1"/>
      <c r="LBU280" s="1"/>
      <c r="LBY280" s="1"/>
      <c r="LCC280" s="1"/>
      <c r="LCG280" s="1"/>
      <c r="LCK280" s="1"/>
      <c r="LCO280" s="1"/>
      <c r="LCS280" s="1"/>
      <c r="LCW280" s="1"/>
      <c r="LDA280" s="1"/>
      <c r="LDE280" s="1"/>
      <c r="LDI280" s="1"/>
      <c r="LDM280" s="1"/>
      <c r="LDQ280" s="1"/>
      <c r="LDU280" s="1"/>
      <c r="LDY280" s="1"/>
      <c r="LEC280" s="1"/>
      <c r="LEG280" s="1"/>
      <c r="LEK280" s="1"/>
      <c r="LEO280" s="1"/>
      <c r="LES280" s="1"/>
      <c r="LEW280" s="1"/>
      <c r="LFA280" s="1"/>
      <c r="LFE280" s="1"/>
      <c r="LFI280" s="1"/>
      <c r="LFM280" s="1"/>
      <c r="LFQ280" s="1"/>
      <c r="LFU280" s="1"/>
      <c r="LFY280" s="1"/>
      <c r="LGC280" s="1"/>
      <c r="LGG280" s="1"/>
      <c r="LGK280" s="1"/>
      <c r="LGO280" s="1"/>
      <c r="LGS280" s="1"/>
      <c r="LGW280" s="1"/>
      <c r="LHA280" s="1"/>
      <c r="LHE280" s="1"/>
      <c r="LHI280" s="1"/>
      <c r="LHM280" s="1"/>
      <c r="LHQ280" s="1"/>
      <c r="LHU280" s="1"/>
      <c r="LHY280" s="1"/>
      <c r="LIC280" s="1"/>
      <c r="LIG280" s="1"/>
      <c r="LIK280" s="1"/>
      <c r="LIO280" s="1"/>
      <c r="LIS280" s="1"/>
      <c r="LIW280" s="1"/>
      <c r="LJA280" s="1"/>
      <c r="LJE280" s="1"/>
      <c r="LJI280" s="1"/>
      <c r="LJM280" s="1"/>
      <c r="LJQ280" s="1"/>
      <c r="LJU280" s="1"/>
      <c r="LJY280" s="1"/>
      <c r="LKC280" s="1"/>
      <c r="LKG280" s="1"/>
      <c r="LKK280" s="1"/>
      <c r="LKO280" s="1"/>
      <c r="LKS280" s="1"/>
      <c r="LKW280" s="1"/>
      <c r="LLA280" s="1"/>
      <c r="LLE280" s="1"/>
      <c r="LLI280" s="1"/>
      <c r="LLM280" s="1"/>
      <c r="LLQ280" s="1"/>
      <c r="LLU280" s="1"/>
      <c r="LLY280" s="1"/>
      <c r="LMC280" s="1"/>
      <c r="LMG280" s="1"/>
      <c r="LMK280" s="1"/>
      <c r="LMO280" s="1"/>
      <c r="LMS280" s="1"/>
      <c r="LMW280" s="1"/>
      <c r="LNA280" s="1"/>
      <c r="LNE280" s="1"/>
      <c r="LNI280" s="1"/>
      <c r="LNM280" s="1"/>
      <c r="LNQ280" s="1"/>
      <c r="LNU280" s="1"/>
      <c r="LNY280" s="1"/>
      <c r="LOC280" s="1"/>
      <c r="LOG280" s="1"/>
      <c r="LOK280" s="1"/>
      <c r="LOO280" s="1"/>
      <c r="LOS280" s="1"/>
      <c r="LOW280" s="1"/>
      <c r="LPA280" s="1"/>
      <c r="LPE280" s="1"/>
      <c r="LPI280" s="1"/>
      <c r="LPM280" s="1"/>
      <c r="LPQ280" s="1"/>
      <c r="LPU280" s="1"/>
      <c r="LPY280" s="1"/>
      <c r="LQC280" s="1"/>
      <c r="LQG280" s="1"/>
      <c r="LQK280" s="1"/>
      <c r="LQO280" s="1"/>
      <c r="LQS280" s="1"/>
      <c r="LQW280" s="1"/>
      <c r="LRA280" s="1"/>
      <c r="LRE280" s="1"/>
      <c r="LRI280" s="1"/>
      <c r="LRM280" s="1"/>
      <c r="LRQ280" s="1"/>
      <c r="LRU280" s="1"/>
      <c r="LRY280" s="1"/>
      <c r="LSC280" s="1"/>
      <c r="LSG280" s="1"/>
      <c r="LSK280" s="1"/>
      <c r="LSO280" s="1"/>
      <c r="LSS280" s="1"/>
      <c r="LSW280" s="1"/>
      <c r="LTA280" s="1"/>
      <c r="LTE280" s="1"/>
      <c r="LTI280" s="1"/>
      <c r="LTM280" s="1"/>
      <c r="LTQ280" s="1"/>
      <c r="LTU280" s="1"/>
      <c r="LTY280" s="1"/>
      <c r="LUC280" s="1"/>
      <c r="LUG280" s="1"/>
      <c r="LUK280" s="1"/>
      <c r="LUO280" s="1"/>
      <c r="LUS280" s="1"/>
      <c r="LUW280" s="1"/>
      <c r="LVA280" s="1"/>
      <c r="LVE280" s="1"/>
      <c r="LVI280" s="1"/>
      <c r="LVM280" s="1"/>
      <c r="LVQ280" s="1"/>
      <c r="LVU280" s="1"/>
      <c r="LVY280" s="1"/>
      <c r="LWC280" s="1"/>
      <c r="LWG280" s="1"/>
      <c r="LWK280" s="1"/>
      <c r="LWO280" s="1"/>
      <c r="LWS280" s="1"/>
      <c r="LWW280" s="1"/>
      <c r="LXA280" s="1"/>
      <c r="LXE280" s="1"/>
      <c r="LXI280" s="1"/>
      <c r="LXM280" s="1"/>
      <c r="LXQ280" s="1"/>
      <c r="LXU280" s="1"/>
      <c r="LXY280" s="1"/>
      <c r="LYC280" s="1"/>
      <c r="LYG280" s="1"/>
      <c r="LYK280" s="1"/>
      <c r="LYO280" s="1"/>
      <c r="LYS280" s="1"/>
      <c r="LYW280" s="1"/>
      <c r="LZA280" s="1"/>
      <c r="LZE280" s="1"/>
      <c r="LZI280" s="1"/>
      <c r="LZM280" s="1"/>
      <c r="LZQ280" s="1"/>
      <c r="LZU280" s="1"/>
      <c r="LZY280" s="1"/>
      <c r="MAC280" s="1"/>
      <c r="MAG280" s="1"/>
      <c r="MAK280" s="1"/>
      <c r="MAO280" s="1"/>
      <c r="MAS280" s="1"/>
      <c r="MAW280" s="1"/>
      <c r="MBA280" s="1"/>
      <c r="MBE280" s="1"/>
      <c r="MBI280" s="1"/>
      <c r="MBM280" s="1"/>
      <c r="MBQ280" s="1"/>
      <c r="MBU280" s="1"/>
      <c r="MBY280" s="1"/>
      <c r="MCC280" s="1"/>
      <c r="MCG280" s="1"/>
      <c r="MCK280" s="1"/>
      <c r="MCO280" s="1"/>
      <c r="MCS280" s="1"/>
      <c r="MCW280" s="1"/>
      <c r="MDA280" s="1"/>
      <c r="MDE280" s="1"/>
      <c r="MDI280" s="1"/>
      <c r="MDM280" s="1"/>
      <c r="MDQ280" s="1"/>
      <c r="MDU280" s="1"/>
      <c r="MDY280" s="1"/>
      <c r="MEC280" s="1"/>
      <c r="MEG280" s="1"/>
      <c r="MEK280" s="1"/>
      <c r="MEO280" s="1"/>
      <c r="MES280" s="1"/>
      <c r="MEW280" s="1"/>
      <c r="MFA280" s="1"/>
      <c r="MFE280" s="1"/>
      <c r="MFI280" s="1"/>
      <c r="MFM280" s="1"/>
      <c r="MFQ280" s="1"/>
      <c r="MFU280" s="1"/>
      <c r="MFY280" s="1"/>
      <c r="MGC280" s="1"/>
      <c r="MGG280" s="1"/>
      <c r="MGK280" s="1"/>
      <c r="MGO280" s="1"/>
      <c r="MGS280" s="1"/>
      <c r="MGW280" s="1"/>
      <c r="MHA280" s="1"/>
      <c r="MHE280" s="1"/>
      <c r="MHI280" s="1"/>
      <c r="MHM280" s="1"/>
      <c r="MHQ280" s="1"/>
      <c r="MHU280" s="1"/>
      <c r="MHY280" s="1"/>
      <c r="MIC280" s="1"/>
      <c r="MIG280" s="1"/>
      <c r="MIK280" s="1"/>
      <c r="MIO280" s="1"/>
      <c r="MIS280" s="1"/>
      <c r="MIW280" s="1"/>
      <c r="MJA280" s="1"/>
      <c r="MJE280" s="1"/>
      <c r="MJI280" s="1"/>
      <c r="MJM280" s="1"/>
      <c r="MJQ280" s="1"/>
      <c r="MJU280" s="1"/>
      <c r="MJY280" s="1"/>
      <c r="MKC280" s="1"/>
      <c r="MKG280" s="1"/>
      <c r="MKK280" s="1"/>
      <c r="MKO280" s="1"/>
      <c r="MKS280" s="1"/>
      <c r="MKW280" s="1"/>
      <c r="MLA280" s="1"/>
      <c r="MLE280" s="1"/>
      <c r="MLI280" s="1"/>
      <c r="MLM280" s="1"/>
      <c r="MLQ280" s="1"/>
      <c r="MLU280" s="1"/>
      <c r="MLY280" s="1"/>
      <c r="MMC280" s="1"/>
      <c r="MMG280" s="1"/>
      <c r="MMK280" s="1"/>
      <c r="MMO280" s="1"/>
      <c r="MMS280" s="1"/>
      <c r="MMW280" s="1"/>
      <c r="MNA280" s="1"/>
      <c r="MNE280" s="1"/>
      <c r="MNI280" s="1"/>
      <c r="MNM280" s="1"/>
      <c r="MNQ280" s="1"/>
      <c r="MNU280" s="1"/>
      <c r="MNY280" s="1"/>
      <c r="MOC280" s="1"/>
      <c r="MOG280" s="1"/>
      <c r="MOK280" s="1"/>
      <c r="MOO280" s="1"/>
      <c r="MOS280" s="1"/>
      <c r="MOW280" s="1"/>
      <c r="MPA280" s="1"/>
      <c r="MPE280" s="1"/>
      <c r="MPI280" s="1"/>
      <c r="MPM280" s="1"/>
      <c r="MPQ280" s="1"/>
      <c r="MPU280" s="1"/>
      <c r="MPY280" s="1"/>
      <c r="MQC280" s="1"/>
      <c r="MQG280" s="1"/>
      <c r="MQK280" s="1"/>
      <c r="MQO280" s="1"/>
      <c r="MQS280" s="1"/>
      <c r="MQW280" s="1"/>
      <c r="MRA280" s="1"/>
      <c r="MRE280" s="1"/>
      <c r="MRI280" s="1"/>
      <c r="MRM280" s="1"/>
      <c r="MRQ280" s="1"/>
      <c r="MRU280" s="1"/>
      <c r="MRY280" s="1"/>
      <c r="MSC280" s="1"/>
      <c r="MSG280" s="1"/>
      <c r="MSK280" s="1"/>
      <c r="MSO280" s="1"/>
      <c r="MSS280" s="1"/>
      <c r="MSW280" s="1"/>
      <c r="MTA280" s="1"/>
      <c r="MTE280" s="1"/>
      <c r="MTI280" s="1"/>
      <c r="MTM280" s="1"/>
      <c r="MTQ280" s="1"/>
      <c r="MTU280" s="1"/>
      <c r="MTY280" s="1"/>
      <c r="MUC280" s="1"/>
      <c r="MUG280" s="1"/>
      <c r="MUK280" s="1"/>
      <c r="MUO280" s="1"/>
      <c r="MUS280" s="1"/>
      <c r="MUW280" s="1"/>
      <c r="MVA280" s="1"/>
      <c r="MVE280" s="1"/>
      <c r="MVI280" s="1"/>
      <c r="MVM280" s="1"/>
      <c r="MVQ280" s="1"/>
      <c r="MVU280" s="1"/>
      <c r="MVY280" s="1"/>
      <c r="MWC280" s="1"/>
      <c r="MWG280" s="1"/>
      <c r="MWK280" s="1"/>
      <c r="MWO280" s="1"/>
      <c r="MWS280" s="1"/>
      <c r="MWW280" s="1"/>
      <c r="MXA280" s="1"/>
      <c r="MXE280" s="1"/>
      <c r="MXI280" s="1"/>
      <c r="MXM280" s="1"/>
      <c r="MXQ280" s="1"/>
      <c r="MXU280" s="1"/>
      <c r="MXY280" s="1"/>
      <c r="MYC280" s="1"/>
      <c r="MYG280" s="1"/>
      <c r="MYK280" s="1"/>
      <c r="MYO280" s="1"/>
      <c r="MYS280" s="1"/>
      <c r="MYW280" s="1"/>
      <c r="MZA280" s="1"/>
      <c r="MZE280" s="1"/>
      <c r="MZI280" s="1"/>
      <c r="MZM280" s="1"/>
      <c r="MZQ280" s="1"/>
      <c r="MZU280" s="1"/>
      <c r="MZY280" s="1"/>
      <c r="NAC280" s="1"/>
      <c r="NAG280" s="1"/>
      <c r="NAK280" s="1"/>
      <c r="NAO280" s="1"/>
      <c r="NAS280" s="1"/>
      <c r="NAW280" s="1"/>
      <c r="NBA280" s="1"/>
      <c r="NBE280" s="1"/>
      <c r="NBI280" s="1"/>
      <c r="NBM280" s="1"/>
      <c r="NBQ280" s="1"/>
      <c r="NBU280" s="1"/>
      <c r="NBY280" s="1"/>
      <c r="NCC280" s="1"/>
      <c r="NCG280" s="1"/>
      <c r="NCK280" s="1"/>
      <c r="NCO280" s="1"/>
      <c r="NCS280" s="1"/>
      <c r="NCW280" s="1"/>
      <c r="NDA280" s="1"/>
      <c r="NDE280" s="1"/>
      <c r="NDI280" s="1"/>
      <c r="NDM280" s="1"/>
      <c r="NDQ280" s="1"/>
      <c r="NDU280" s="1"/>
      <c r="NDY280" s="1"/>
      <c r="NEC280" s="1"/>
      <c r="NEG280" s="1"/>
      <c r="NEK280" s="1"/>
      <c r="NEO280" s="1"/>
      <c r="NES280" s="1"/>
      <c r="NEW280" s="1"/>
      <c r="NFA280" s="1"/>
      <c r="NFE280" s="1"/>
      <c r="NFI280" s="1"/>
      <c r="NFM280" s="1"/>
      <c r="NFQ280" s="1"/>
      <c r="NFU280" s="1"/>
      <c r="NFY280" s="1"/>
      <c r="NGC280" s="1"/>
      <c r="NGG280" s="1"/>
      <c r="NGK280" s="1"/>
      <c r="NGO280" s="1"/>
      <c r="NGS280" s="1"/>
      <c r="NGW280" s="1"/>
      <c r="NHA280" s="1"/>
      <c r="NHE280" s="1"/>
      <c r="NHI280" s="1"/>
      <c r="NHM280" s="1"/>
      <c r="NHQ280" s="1"/>
      <c r="NHU280" s="1"/>
      <c r="NHY280" s="1"/>
      <c r="NIC280" s="1"/>
      <c r="NIG280" s="1"/>
      <c r="NIK280" s="1"/>
      <c r="NIO280" s="1"/>
      <c r="NIS280" s="1"/>
      <c r="NIW280" s="1"/>
      <c r="NJA280" s="1"/>
      <c r="NJE280" s="1"/>
      <c r="NJI280" s="1"/>
      <c r="NJM280" s="1"/>
      <c r="NJQ280" s="1"/>
      <c r="NJU280" s="1"/>
      <c r="NJY280" s="1"/>
      <c r="NKC280" s="1"/>
      <c r="NKG280" s="1"/>
      <c r="NKK280" s="1"/>
      <c r="NKO280" s="1"/>
      <c r="NKS280" s="1"/>
      <c r="NKW280" s="1"/>
      <c r="NLA280" s="1"/>
      <c r="NLE280" s="1"/>
      <c r="NLI280" s="1"/>
      <c r="NLM280" s="1"/>
      <c r="NLQ280" s="1"/>
      <c r="NLU280" s="1"/>
      <c r="NLY280" s="1"/>
      <c r="NMC280" s="1"/>
      <c r="NMG280" s="1"/>
      <c r="NMK280" s="1"/>
      <c r="NMO280" s="1"/>
      <c r="NMS280" s="1"/>
      <c r="NMW280" s="1"/>
      <c r="NNA280" s="1"/>
      <c r="NNE280" s="1"/>
      <c r="NNI280" s="1"/>
      <c r="NNM280" s="1"/>
      <c r="NNQ280" s="1"/>
      <c r="NNU280" s="1"/>
      <c r="NNY280" s="1"/>
      <c r="NOC280" s="1"/>
      <c r="NOG280" s="1"/>
      <c r="NOK280" s="1"/>
      <c r="NOO280" s="1"/>
      <c r="NOS280" s="1"/>
      <c r="NOW280" s="1"/>
      <c r="NPA280" s="1"/>
      <c r="NPE280" s="1"/>
      <c r="NPI280" s="1"/>
      <c r="NPM280" s="1"/>
      <c r="NPQ280" s="1"/>
      <c r="NPU280" s="1"/>
      <c r="NPY280" s="1"/>
      <c r="NQC280" s="1"/>
      <c r="NQG280" s="1"/>
      <c r="NQK280" s="1"/>
      <c r="NQO280" s="1"/>
      <c r="NQS280" s="1"/>
      <c r="NQW280" s="1"/>
      <c r="NRA280" s="1"/>
      <c r="NRE280" s="1"/>
      <c r="NRI280" s="1"/>
      <c r="NRM280" s="1"/>
      <c r="NRQ280" s="1"/>
      <c r="NRU280" s="1"/>
      <c r="NRY280" s="1"/>
      <c r="NSC280" s="1"/>
      <c r="NSG280" s="1"/>
      <c r="NSK280" s="1"/>
      <c r="NSO280" s="1"/>
      <c r="NSS280" s="1"/>
      <c r="NSW280" s="1"/>
      <c r="NTA280" s="1"/>
      <c r="NTE280" s="1"/>
      <c r="NTI280" s="1"/>
      <c r="NTM280" s="1"/>
      <c r="NTQ280" s="1"/>
      <c r="NTU280" s="1"/>
      <c r="NTY280" s="1"/>
      <c r="NUC280" s="1"/>
      <c r="NUG280" s="1"/>
      <c r="NUK280" s="1"/>
      <c r="NUO280" s="1"/>
      <c r="NUS280" s="1"/>
      <c r="NUW280" s="1"/>
      <c r="NVA280" s="1"/>
      <c r="NVE280" s="1"/>
      <c r="NVI280" s="1"/>
      <c r="NVM280" s="1"/>
      <c r="NVQ280" s="1"/>
      <c r="NVU280" s="1"/>
      <c r="NVY280" s="1"/>
      <c r="NWC280" s="1"/>
      <c r="NWG280" s="1"/>
      <c r="NWK280" s="1"/>
      <c r="NWO280" s="1"/>
      <c r="NWS280" s="1"/>
      <c r="NWW280" s="1"/>
      <c r="NXA280" s="1"/>
      <c r="NXE280" s="1"/>
      <c r="NXI280" s="1"/>
      <c r="NXM280" s="1"/>
      <c r="NXQ280" s="1"/>
      <c r="NXU280" s="1"/>
      <c r="NXY280" s="1"/>
      <c r="NYC280" s="1"/>
      <c r="NYG280" s="1"/>
      <c r="NYK280" s="1"/>
      <c r="NYO280" s="1"/>
      <c r="NYS280" s="1"/>
      <c r="NYW280" s="1"/>
      <c r="NZA280" s="1"/>
      <c r="NZE280" s="1"/>
      <c r="NZI280" s="1"/>
      <c r="NZM280" s="1"/>
      <c r="NZQ280" s="1"/>
      <c r="NZU280" s="1"/>
      <c r="NZY280" s="1"/>
      <c r="OAC280" s="1"/>
      <c r="OAG280" s="1"/>
      <c r="OAK280" s="1"/>
      <c r="OAO280" s="1"/>
      <c r="OAS280" s="1"/>
      <c r="OAW280" s="1"/>
      <c r="OBA280" s="1"/>
      <c r="OBE280" s="1"/>
      <c r="OBI280" s="1"/>
      <c r="OBM280" s="1"/>
      <c r="OBQ280" s="1"/>
      <c r="OBU280" s="1"/>
      <c r="OBY280" s="1"/>
      <c r="OCC280" s="1"/>
      <c r="OCG280" s="1"/>
      <c r="OCK280" s="1"/>
      <c r="OCO280" s="1"/>
      <c r="OCS280" s="1"/>
      <c r="OCW280" s="1"/>
      <c r="ODA280" s="1"/>
      <c r="ODE280" s="1"/>
      <c r="ODI280" s="1"/>
      <c r="ODM280" s="1"/>
      <c r="ODQ280" s="1"/>
      <c r="ODU280" s="1"/>
      <c r="ODY280" s="1"/>
      <c r="OEC280" s="1"/>
      <c r="OEG280" s="1"/>
      <c r="OEK280" s="1"/>
      <c r="OEO280" s="1"/>
      <c r="OES280" s="1"/>
      <c r="OEW280" s="1"/>
      <c r="OFA280" s="1"/>
      <c r="OFE280" s="1"/>
      <c r="OFI280" s="1"/>
      <c r="OFM280" s="1"/>
      <c r="OFQ280" s="1"/>
      <c r="OFU280" s="1"/>
      <c r="OFY280" s="1"/>
      <c r="OGC280" s="1"/>
      <c r="OGG280" s="1"/>
      <c r="OGK280" s="1"/>
      <c r="OGO280" s="1"/>
      <c r="OGS280" s="1"/>
      <c r="OGW280" s="1"/>
      <c r="OHA280" s="1"/>
      <c r="OHE280" s="1"/>
      <c r="OHI280" s="1"/>
      <c r="OHM280" s="1"/>
      <c r="OHQ280" s="1"/>
      <c r="OHU280" s="1"/>
      <c r="OHY280" s="1"/>
      <c r="OIC280" s="1"/>
      <c r="OIG280" s="1"/>
      <c r="OIK280" s="1"/>
      <c r="OIO280" s="1"/>
      <c r="OIS280" s="1"/>
      <c r="OIW280" s="1"/>
      <c r="OJA280" s="1"/>
      <c r="OJE280" s="1"/>
      <c r="OJI280" s="1"/>
      <c r="OJM280" s="1"/>
      <c r="OJQ280" s="1"/>
      <c r="OJU280" s="1"/>
      <c r="OJY280" s="1"/>
      <c r="OKC280" s="1"/>
      <c r="OKG280" s="1"/>
      <c r="OKK280" s="1"/>
      <c r="OKO280" s="1"/>
      <c r="OKS280" s="1"/>
      <c r="OKW280" s="1"/>
      <c r="OLA280" s="1"/>
      <c r="OLE280" s="1"/>
      <c r="OLI280" s="1"/>
      <c r="OLM280" s="1"/>
      <c r="OLQ280" s="1"/>
      <c r="OLU280" s="1"/>
      <c r="OLY280" s="1"/>
      <c r="OMC280" s="1"/>
      <c r="OMG280" s="1"/>
      <c r="OMK280" s="1"/>
      <c r="OMO280" s="1"/>
      <c r="OMS280" s="1"/>
      <c r="OMW280" s="1"/>
      <c r="ONA280" s="1"/>
      <c r="ONE280" s="1"/>
      <c r="ONI280" s="1"/>
      <c r="ONM280" s="1"/>
      <c r="ONQ280" s="1"/>
      <c r="ONU280" s="1"/>
      <c r="ONY280" s="1"/>
      <c r="OOC280" s="1"/>
      <c r="OOG280" s="1"/>
      <c r="OOK280" s="1"/>
      <c r="OOO280" s="1"/>
      <c r="OOS280" s="1"/>
      <c r="OOW280" s="1"/>
      <c r="OPA280" s="1"/>
      <c r="OPE280" s="1"/>
      <c r="OPI280" s="1"/>
      <c r="OPM280" s="1"/>
      <c r="OPQ280" s="1"/>
      <c r="OPU280" s="1"/>
      <c r="OPY280" s="1"/>
      <c r="OQC280" s="1"/>
      <c r="OQG280" s="1"/>
      <c r="OQK280" s="1"/>
      <c r="OQO280" s="1"/>
      <c r="OQS280" s="1"/>
      <c r="OQW280" s="1"/>
      <c r="ORA280" s="1"/>
      <c r="ORE280" s="1"/>
      <c r="ORI280" s="1"/>
      <c r="ORM280" s="1"/>
      <c r="ORQ280" s="1"/>
      <c r="ORU280" s="1"/>
      <c r="ORY280" s="1"/>
      <c r="OSC280" s="1"/>
      <c r="OSG280" s="1"/>
      <c r="OSK280" s="1"/>
      <c r="OSO280" s="1"/>
      <c r="OSS280" s="1"/>
      <c r="OSW280" s="1"/>
      <c r="OTA280" s="1"/>
      <c r="OTE280" s="1"/>
      <c r="OTI280" s="1"/>
      <c r="OTM280" s="1"/>
      <c r="OTQ280" s="1"/>
      <c r="OTU280" s="1"/>
      <c r="OTY280" s="1"/>
      <c r="OUC280" s="1"/>
      <c r="OUG280" s="1"/>
      <c r="OUK280" s="1"/>
      <c r="OUO280" s="1"/>
      <c r="OUS280" s="1"/>
      <c r="OUW280" s="1"/>
      <c r="OVA280" s="1"/>
      <c r="OVE280" s="1"/>
      <c r="OVI280" s="1"/>
      <c r="OVM280" s="1"/>
      <c r="OVQ280" s="1"/>
      <c r="OVU280" s="1"/>
      <c r="OVY280" s="1"/>
      <c r="OWC280" s="1"/>
      <c r="OWG280" s="1"/>
      <c r="OWK280" s="1"/>
      <c r="OWO280" s="1"/>
      <c r="OWS280" s="1"/>
      <c r="OWW280" s="1"/>
      <c r="OXA280" s="1"/>
      <c r="OXE280" s="1"/>
      <c r="OXI280" s="1"/>
      <c r="OXM280" s="1"/>
      <c r="OXQ280" s="1"/>
      <c r="OXU280" s="1"/>
      <c r="OXY280" s="1"/>
      <c r="OYC280" s="1"/>
      <c r="OYG280" s="1"/>
      <c r="OYK280" s="1"/>
      <c r="OYO280" s="1"/>
      <c r="OYS280" s="1"/>
      <c r="OYW280" s="1"/>
      <c r="OZA280" s="1"/>
      <c r="OZE280" s="1"/>
      <c r="OZI280" s="1"/>
      <c r="OZM280" s="1"/>
      <c r="OZQ280" s="1"/>
      <c r="OZU280" s="1"/>
      <c r="OZY280" s="1"/>
      <c r="PAC280" s="1"/>
      <c r="PAG280" s="1"/>
      <c r="PAK280" s="1"/>
      <c r="PAO280" s="1"/>
      <c r="PAS280" s="1"/>
      <c r="PAW280" s="1"/>
      <c r="PBA280" s="1"/>
      <c r="PBE280" s="1"/>
      <c r="PBI280" s="1"/>
      <c r="PBM280" s="1"/>
      <c r="PBQ280" s="1"/>
      <c r="PBU280" s="1"/>
      <c r="PBY280" s="1"/>
      <c r="PCC280" s="1"/>
      <c r="PCG280" s="1"/>
      <c r="PCK280" s="1"/>
      <c r="PCO280" s="1"/>
      <c r="PCS280" s="1"/>
      <c r="PCW280" s="1"/>
      <c r="PDA280" s="1"/>
      <c r="PDE280" s="1"/>
      <c r="PDI280" s="1"/>
      <c r="PDM280" s="1"/>
      <c r="PDQ280" s="1"/>
      <c r="PDU280" s="1"/>
      <c r="PDY280" s="1"/>
      <c r="PEC280" s="1"/>
      <c r="PEG280" s="1"/>
      <c r="PEK280" s="1"/>
      <c r="PEO280" s="1"/>
      <c r="PES280" s="1"/>
      <c r="PEW280" s="1"/>
      <c r="PFA280" s="1"/>
      <c r="PFE280" s="1"/>
      <c r="PFI280" s="1"/>
      <c r="PFM280" s="1"/>
      <c r="PFQ280" s="1"/>
      <c r="PFU280" s="1"/>
      <c r="PFY280" s="1"/>
      <c r="PGC280" s="1"/>
      <c r="PGG280" s="1"/>
      <c r="PGK280" s="1"/>
      <c r="PGO280" s="1"/>
      <c r="PGS280" s="1"/>
      <c r="PGW280" s="1"/>
      <c r="PHA280" s="1"/>
      <c r="PHE280" s="1"/>
      <c r="PHI280" s="1"/>
      <c r="PHM280" s="1"/>
      <c r="PHQ280" s="1"/>
      <c r="PHU280" s="1"/>
      <c r="PHY280" s="1"/>
      <c r="PIC280" s="1"/>
      <c r="PIG280" s="1"/>
      <c r="PIK280" s="1"/>
      <c r="PIO280" s="1"/>
      <c r="PIS280" s="1"/>
      <c r="PIW280" s="1"/>
      <c r="PJA280" s="1"/>
      <c r="PJE280" s="1"/>
      <c r="PJI280" s="1"/>
      <c r="PJM280" s="1"/>
      <c r="PJQ280" s="1"/>
      <c r="PJU280" s="1"/>
      <c r="PJY280" s="1"/>
      <c r="PKC280" s="1"/>
      <c r="PKG280" s="1"/>
      <c r="PKK280" s="1"/>
      <c r="PKO280" s="1"/>
      <c r="PKS280" s="1"/>
      <c r="PKW280" s="1"/>
      <c r="PLA280" s="1"/>
      <c r="PLE280" s="1"/>
      <c r="PLI280" s="1"/>
      <c r="PLM280" s="1"/>
      <c r="PLQ280" s="1"/>
      <c r="PLU280" s="1"/>
      <c r="PLY280" s="1"/>
      <c r="PMC280" s="1"/>
      <c r="PMG280" s="1"/>
      <c r="PMK280" s="1"/>
      <c r="PMO280" s="1"/>
      <c r="PMS280" s="1"/>
      <c r="PMW280" s="1"/>
      <c r="PNA280" s="1"/>
      <c r="PNE280" s="1"/>
      <c r="PNI280" s="1"/>
      <c r="PNM280" s="1"/>
      <c r="PNQ280" s="1"/>
      <c r="PNU280" s="1"/>
      <c r="PNY280" s="1"/>
      <c r="POC280" s="1"/>
      <c r="POG280" s="1"/>
      <c r="POK280" s="1"/>
      <c r="POO280" s="1"/>
      <c r="POS280" s="1"/>
      <c r="POW280" s="1"/>
      <c r="PPA280" s="1"/>
      <c r="PPE280" s="1"/>
      <c r="PPI280" s="1"/>
      <c r="PPM280" s="1"/>
      <c r="PPQ280" s="1"/>
      <c r="PPU280" s="1"/>
      <c r="PPY280" s="1"/>
      <c r="PQC280" s="1"/>
      <c r="PQG280" s="1"/>
      <c r="PQK280" s="1"/>
      <c r="PQO280" s="1"/>
      <c r="PQS280" s="1"/>
      <c r="PQW280" s="1"/>
      <c r="PRA280" s="1"/>
      <c r="PRE280" s="1"/>
      <c r="PRI280" s="1"/>
      <c r="PRM280" s="1"/>
      <c r="PRQ280" s="1"/>
      <c r="PRU280" s="1"/>
      <c r="PRY280" s="1"/>
      <c r="PSC280" s="1"/>
      <c r="PSG280" s="1"/>
      <c r="PSK280" s="1"/>
      <c r="PSO280" s="1"/>
      <c r="PSS280" s="1"/>
      <c r="PSW280" s="1"/>
      <c r="PTA280" s="1"/>
      <c r="PTE280" s="1"/>
      <c r="PTI280" s="1"/>
      <c r="PTM280" s="1"/>
      <c r="PTQ280" s="1"/>
      <c r="PTU280" s="1"/>
      <c r="PTY280" s="1"/>
      <c r="PUC280" s="1"/>
      <c r="PUG280" s="1"/>
      <c r="PUK280" s="1"/>
      <c r="PUO280" s="1"/>
      <c r="PUS280" s="1"/>
      <c r="PUW280" s="1"/>
      <c r="PVA280" s="1"/>
      <c r="PVE280" s="1"/>
      <c r="PVI280" s="1"/>
      <c r="PVM280" s="1"/>
      <c r="PVQ280" s="1"/>
      <c r="PVU280" s="1"/>
      <c r="PVY280" s="1"/>
      <c r="PWC280" s="1"/>
      <c r="PWG280" s="1"/>
      <c r="PWK280" s="1"/>
      <c r="PWO280" s="1"/>
      <c r="PWS280" s="1"/>
      <c r="PWW280" s="1"/>
      <c r="PXA280" s="1"/>
      <c r="PXE280" s="1"/>
      <c r="PXI280" s="1"/>
      <c r="PXM280" s="1"/>
      <c r="PXQ280" s="1"/>
      <c r="PXU280" s="1"/>
      <c r="PXY280" s="1"/>
      <c r="PYC280" s="1"/>
      <c r="PYG280" s="1"/>
      <c r="PYK280" s="1"/>
      <c r="PYO280" s="1"/>
      <c r="PYS280" s="1"/>
      <c r="PYW280" s="1"/>
      <c r="PZA280" s="1"/>
      <c r="PZE280" s="1"/>
      <c r="PZI280" s="1"/>
      <c r="PZM280" s="1"/>
      <c r="PZQ280" s="1"/>
      <c r="PZU280" s="1"/>
      <c r="PZY280" s="1"/>
      <c r="QAC280" s="1"/>
      <c r="QAG280" s="1"/>
      <c r="QAK280" s="1"/>
      <c r="QAO280" s="1"/>
      <c r="QAS280" s="1"/>
      <c r="QAW280" s="1"/>
      <c r="QBA280" s="1"/>
      <c r="QBE280" s="1"/>
      <c r="QBI280" s="1"/>
      <c r="QBM280" s="1"/>
      <c r="QBQ280" s="1"/>
      <c r="QBU280" s="1"/>
      <c r="QBY280" s="1"/>
      <c r="QCC280" s="1"/>
      <c r="QCG280" s="1"/>
      <c r="QCK280" s="1"/>
      <c r="QCO280" s="1"/>
      <c r="QCS280" s="1"/>
      <c r="QCW280" s="1"/>
      <c r="QDA280" s="1"/>
      <c r="QDE280" s="1"/>
      <c r="QDI280" s="1"/>
      <c r="QDM280" s="1"/>
      <c r="QDQ280" s="1"/>
      <c r="QDU280" s="1"/>
      <c r="QDY280" s="1"/>
      <c r="QEC280" s="1"/>
      <c r="QEG280" s="1"/>
      <c r="QEK280" s="1"/>
      <c r="QEO280" s="1"/>
      <c r="QES280" s="1"/>
      <c r="QEW280" s="1"/>
      <c r="QFA280" s="1"/>
      <c r="QFE280" s="1"/>
      <c r="QFI280" s="1"/>
      <c r="QFM280" s="1"/>
      <c r="QFQ280" s="1"/>
      <c r="QFU280" s="1"/>
      <c r="QFY280" s="1"/>
      <c r="QGC280" s="1"/>
      <c r="QGG280" s="1"/>
      <c r="QGK280" s="1"/>
      <c r="QGO280" s="1"/>
      <c r="QGS280" s="1"/>
      <c r="QGW280" s="1"/>
      <c r="QHA280" s="1"/>
      <c r="QHE280" s="1"/>
      <c r="QHI280" s="1"/>
      <c r="QHM280" s="1"/>
      <c r="QHQ280" s="1"/>
      <c r="QHU280" s="1"/>
      <c r="QHY280" s="1"/>
      <c r="QIC280" s="1"/>
      <c r="QIG280" s="1"/>
      <c r="QIK280" s="1"/>
      <c r="QIO280" s="1"/>
      <c r="QIS280" s="1"/>
      <c r="QIW280" s="1"/>
      <c r="QJA280" s="1"/>
      <c r="QJE280" s="1"/>
      <c r="QJI280" s="1"/>
      <c r="QJM280" s="1"/>
      <c r="QJQ280" s="1"/>
      <c r="QJU280" s="1"/>
      <c r="QJY280" s="1"/>
      <c r="QKC280" s="1"/>
      <c r="QKG280" s="1"/>
      <c r="QKK280" s="1"/>
      <c r="QKO280" s="1"/>
      <c r="QKS280" s="1"/>
      <c r="QKW280" s="1"/>
      <c r="QLA280" s="1"/>
      <c r="QLE280" s="1"/>
      <c r="QLI280" s="1"/>
      <c r="QLM280" s="1"/>
      <c r="QLQ280" s="1"/>
      <c r="QLU280" s="1"/>
      <c r="QLY280" s="1"/>
      <c r="QMC280" s="1"/>
      <c r="QMG280" s="1"/>
      <c r="QMK280" s="1"/>
      <c r="QMO280" s="1"/>
      <c r="QMS280" s="1"/>
      <c r="QMW280" s="1"/>
      <c r="QNA280" s="1"/>
      <c r="QNE280" s="1"/>
      <c r="QNI280" s="1"/>
      <c r="QNM280" s="1"/>
      <c r="QNQ280" s="1"/>
      <c r="QNU280" s="1"/>
      <c r="QNY280" s="1"/>
      <c r="QOC280" s="1"/>
      <c r="QOG280" s="1"/>
      <c r="QOK280" s="1"/>
      <c r="QOO280" s="1"/>
      <c r="QOS280" s="1"/>
      <c r="QOW280" s="1"/>
      <c r="QPA280" s="1"/>
      <c r="QPE280" s="1"/>
      <c r="QPI280" s="1"/>
      <c r="QPM280" s="1"/>
      <c r="QPQ280" s="1"/>
      <c r="QPU280" s="1"/>
      <c r="QPY280" s="1"/>
      <c r="QQC280" s="1"/>
      <c r="QQG280" s="1"/>
      <c r="QQK280" s="1"/>
      <c r="QQO280" s="1"/>
      <c r="QQS280" s="1"/>
      <c r="QQW280" s="1"/>
      <c r="QRA280" s="1"/>
      <c r="QRE280" s="1"/>
      <c r="QRI280" s="1"/>
      <c r="QRM280" s="1"/>
      <c r="QRQ280" s="1"/>
      <c r="QRU280" s="1"/>
      <c r="QRY280" s="1"/>
      <c r="QSC280" s="1"/>
      <c r="QSG280" s="1"/>
      <c r="QSK280" s="1"/>
      <c r="QSO280" s="1"/>
      <c r="QSS280" s="1"/>
      <c r="QSW280" s="1"/>
      <c r="QTA280" s="1"/>
      <c r="QTE280" s="1"/>
      <c r="QTI280" s="1"/>
      <c r="QTM280" s="1"/>
      <c r="QTQ280" s="1"/>
      <c r="QTU280" s="1"/>
      <c r="QTY280" s="1"/>
      <c r="QUC280" s="1"/>
      <c r="QUG280" s="1"/>
      <c r="QUK280" s="1"/>
      <c r="QUO280" s="1"/>
      <c r="QUS280" s="1"/>
      <c r="QUW280" s="1"/>
      <c r="QVA280" s="1"/>
      <c r="QVE280" s="1"/>
      <c r="QVI280" s="1"/>
      <c r="QVM280" s="1"/>
      <c r="QVQ280" s="1"/>
      <c r="QVU280" s="1"/>
      <c r="QVY280" s="1"/>
      <c r="QWC280" s="1"/>
      <c r="QWG280" s="1"/>
      <c r="QWK280" s="1"/>
      <c r="QWO280" s="1"/>
      <c r="QWS280" s="1"/>
      <c r="QWW280" s="1"/>
      <c r="QXA280" s="1"/>
      <c r="QXE280" s="1"/>
      <c r="QXI280" s="1"/>
      <c r="QXM280" s="1"/>
      <c r="QXQ280" s="1"/>
      <c r="QXU280" s="1"/>
      <c r="QXY280" s="1"/>
      <c r="QYC280" s="1"/>
      <c r="QYG280" s="1"/>
      <c r="QYK280" s="1"/>
      <c r="QYO280" s="1"/>
      <c r="QYS280" s="1"/>
      <c r="QYW280" s="1"/>
      <c r="QZA280" s="1"/>
      <c r="QZE280" s="1"/>
      <c r="QZI280" s="1"/>
      <c r="QZM280" s="1"/>
      <c r="QZQ280" s="1"/>
      <c r="QZU280" s="1"/>
      <c r="QZY280" s="1"/>
      <c r="RAC280" s="1"/>
      <c r="RAG280" s="1"/>
      <c r="RAK280" s="1"/>
      <c r="RAO280" s="1"/>
      <c r="RAS280" s="1"/>
      <c r="RAW280" s="1"/>
      <c r="RBA280" s="1"/>
      <c r="RBE280" s="1"/>
      <c r="RBI280" s="1"/>
      <c r="RBM280" s="1"/>
      <c r="RBQ280" s="1"/>
      <c r="RBU280" s="1"/>
      <c r="RBY280" s="1"/>
      <c r="RCC280" s="1"/>
      <c r="RCG280" s="1"/>
      <c r="RCK280" s="1"/>
      <c r="RCO280" s="1"/>
      <c r="RCS280" s="1"/>
      <c r="RCW280" s="1"/>
      <c r="RDA280" s="1"/>
      <c r="RDE280" s="1"/>
      <c r="RDI280" s="1"/>
      <c r="RDM280" s="1"/>
      <c r="RDQ280" s="1"/>
      <c r="RDU280" s="1"/>
      <c r="RDY280" s="1"/>
      <c r="REC280" s="1"/>
      <c r="REG280" s="1"/>
      <c r="REK280" s="1"/>
      <c r="REO280" s="1"/>
      <c r="RES280" s="1"/>
      <c r="REW280" s="1"/>
      <c r="RFA280" s="1"/>
      <c r="RFE280" s="1"/>
      <c r="RFI280" s="1"/>
      <c r="RFM280" s="1"/>
      <c r="RFQ280" s="1"/>
      <c r="RFU280" s="1"/>
      <c r="RFY280" s="1"/>
      <c r="RGC280" s="1"/>
      <c r="RGG280" s="1"/>
      <c r="RGK280" s="1"/>
      <c r="RGO280" s="1"/>
      <c r="RGS280" s="1"/>
      <c r="RGW280" s="1"/>
      <c r="RHA280" s="1"/>
      <c r="RHE280" s="1"/>
      <c r="RHI280" s="1"/>
      <c r="RHM280" s="1"/>
      <c r="RHQ280" s="1"/>
      <c r="RHU280" s="1"/>
      <c r="RHY280" s="1"/>
      <c r="RIC280" s="1"/>
      <c r="RIG280" s="1"/>
      <c r="RIK280" s="1"/>
      <c r="RIO280" s="1"/>
      <c r="RIS280" s="1"/>
      <c r="RIW280" s="1"/>
      <c r="RJA280" s="1"/>
      <c r="RJE280" s="1"/>
      <c r="RJI280" s="1"/>
      <c r="RJM280" s="1"/>
      <c r="RJQ280" s="1"/>
      <c r="RJU280" s="1"/>
      <c r="RJY280" s="1"/>
      <c r="RKC280" s="1"/>
      <c r="RKG280" s="1"/>
      <c r="RKK280" s="1"/>
      <c r="RKO280" s="1"/>
      <c r="RKS280" s="1"/>
      <c r="RKW280" s="1"/>
      <c r="RLA280" s="1"/>
      <c r="RLE280" s="1"/>
      <c r="RLI280" s="1"/>
      <c r="RLM280" s="1"/>
      <c r="RLQ280" s="1"/>
      <c r="RLU280" s="1"/>
      <c r="RLY280" s="1"/>
      <c r="RMC280" s="1"/>
      <c r="RMG280" s="1"/>
      <c r="RMK280" s="1"/>
      <c r="RMO280" s="1"/>
      <c r="RMS280" s="1"/>
      <c r="RMW280" s="1"/>
      <c r="RNA280" s="1"/>
      <c r="RNE280" s="1"/>
      <c r="RNI280" s="1"/>
      <c r="RNM280" s="1"/>
      <c r="RNQ280" s="1"/>
      <c r="RNU280" s="1"/>
      <c r="RNY280" s="1"/>
      <c r="ROC280" s="1"/>
      <c r="ROG280" s="1"/>
      <c r="ROK280" s="1"/>
      <c r="ROO280" s="1"/>
      <c r="ROS280" s="1"/>
      <c r="ROW280" s="1"/>
      <c r="RPA280" s="1"/>
      <c r="RPE280" s="1"/>
      <c r="RPI280" s="1"/>
      <c r="RPM280" s="1"/>
      <c r="RPQ280" s="1"/>
      <c r="RPU280" s="1"/>
      <c r="RPY280" s="1"/>
      <c r="RQC280" s="1"/>
      <c r="RQG280" s="1"/>
      <c r="RQK280" s="1"/>
      <c r="RQO280" s="1"/>
      <c r="RQS280" s="1"/>
      <c r="RQW280" s="1"/>
      <c r="RRA280" s="1"/>
      <c r="RRE280" s="1"/>
      <c r="RRI280" s="1"/>
      <c r="RRM280" s="1"/>
      <c r="RRQ280" s="1"/>
      <c r="RRU280" s="1"/>
      <c r="RRY280" s="1"/>
      <c r="RSC280" s="1"/>
      <c r="RSG280" s="1"/>
      <c r="RSK280" s="1"/>
      <c r="RSO280" s="1"/>
      <c r="RSS280" s="1"/>
      <c r="RSW280" s="1"/>
      <c r="RTA280" s="1"/>
      <c r="RTE280" s="1"/>
      <c r="RTI280" s="1"/>
      <c r="RTM280" s="1"/>
      <c r="RTQ280" s="1"/>
      <c r="RTU280" s="1"/>
      <c r="RTY280" s="1"/>
      <c r="RUC280" s="1"/>
      <c r="RUG280" s="1"/>
      <c r="RUK280" s="1"/>
      <c r="RUO280" s="1"/>
      <c r="RUS280" s="1"/>
      <c r="RUW280" s="1"/>
      <c r="RVA280" s="1"/>
      <c r="RVE280" s="1"/>
      <c r="RVI280" s="1"/>
      <c r="RVM280" s="1"/>
      <c r="RVQ280" s="1"/>
      <c r="RVU280" s="1"/>
      <c r="RVY280" s="1"/>
      <c r="RWC280" s="1"/>
      <c r="RWG280" s="1"/>
      <c r="RWK280" s="1"/>
      <c r="RWO280" s="1"/>
      <c r="RWS280" s="1"/>
      <c r="RWW280" s="1"/>
      <c r="RXA280" s="1"/>
      <c r="RXE280" s="1"/>
      <c r="RXI280" s="1"/>
      <c r="RXM280" s="1"/>
      <c r="RXQ280" s="1"/>
      <c r="RXU280" s="1"/>
      <c r="RXY280" s="1"/>
      <c r="RYC280" s="1"/>
      <c r="RYG280" s="1"/>
      <c r="RYK280" s="1"/>
      <c r="RYO280" s="1"/>
      <c r="RYS280" s="1"/>
      <c r="RYW280" s="1"/>
      <c r="RZA280" s="1"/>
      <c r="RZE280" s="1"/>
      <c r="RZI280" s="1"/>
      <c r="RZM280" s="1"/>
      <c r="RZQ280" s="1"/>
      <c r="RZU280" s="1"/>
      <c r="RZY280" s="1"/>
      <c r="SAC280" s="1"/>
      <c r="SAG280" s="1"/>
      <c r="SAK280" s="1"/>
      <c r="SAO280" s="1"/>
      <c r="SAS280" s="1"/>
      <c r="SAW280" s="1"/>
      <c r="SBA280" s="1"/>
      <c r="SBE280" s="1"/>
      <c r="SBI280" s="1"/>
      <c r="SBM280" s="1"/>
      <c r="SBQ280" s="1"/>
      <c r="SBU280" s="1"/>
      <c r="SBY280" s="1"/>
      <c r="SCC280" s="1"/>
      <c r="SCG280" s="1"/>
      <c r="SCK280" s="1"/>
      <c r="SCO280" s="1"/>
      <c r="SCS280" s="1"/>
      <c r="SCW280" s="1"/>
      <c r="SDA280" s="1"/>
      <c r="SDE280" s="1"/>
      <c r="SDI280" s="1"/>
      <c r="SDM280" s="1"/>
      <c r="SDQ280" s="1"/>
      <c r="SDU280" s="1"/>
      <c r="SDY280" s="1"/>
      <c r="SEC280" s="1"/>
      <c r="SEG280" s="1"/>
      <c r="SEK280" s="1"/>
      <c r="SEO280" s="1"/>
      <c r="SES280" s="1"/>
      <c r="SEW280" s="1"/>
      <c r="SFA280" s="1"/>
      <c r="SFE280" s="1"/>
      <c r="SFI280" s="1"/>
      <c r="SFM280" s="1"/>
      <c r="SFQ280" s="1"/>
      <c r="SFU280" s="1"/>
      <c r="SFY280" s="1"/>
      <c r="SGC280" s="1"/>
      <c r="SGG280" s="1"/>
      <c r="SGK280" s="1"/>
      <c r="SGO280" s="1"/>
      <c r="SGS280" s="1"/>
      <c r="SGW280" s="1"/>
      <c r="SHA280" s="1"/>
      <c r="SHE280" s="1"/>
      <c r="SHI280" s="1"/>
      <c r="SHM280" s="1"/>
      <c r="SHQ280" s="1"/>
      <c r="SHU280" s="1"/>
      <c r="SHY280" s="1"/>
      <c r="SIC280" s="1"/>
      <c r="SIG280" s="1"/>
      <c r="SIK280" s="1"/>
      <c r="SIO280" s="1"/>
      <c r="SIS280" s="1"/>
      <c r="SIW280" s="1"/>
      <c r="SJA280" s="1"/>
      <c r="SJE280" s="1"/>
      <c r="SJI280" s="1"/>
      <c r="SJM280" s="1"/>
      <c r="SJQ280" s="1"/>
      <c r="SJU280" s="1"/>
      <c r="SJY280" s="1"/>
      <c r="SKC280" s="1"/>
      <c r="SKG280" s="1"/>
      <c r="SKK280" s="1"/>
      <c r="SKO280" s="1"/>
      <c r="SKS280" s="1"/>
      <c r="SKW280" s="1"/>
      <c r="SLA280" s="1"/>
      <c r="SLE280" s="1"/>
      <c r="SLI280" s="1"/>
      <c r="SLM280" s="1"/>
      <c r="SLQ280" s="1"/>
      <c r="SLU280" s="1"/>
      <c r="SLY280" s="1"/>
      <c r="SMC280" s="1"/>
      <c r="SMG280" s="1"/>
      <c r="SMK280" s="1"/>
      <c r="SMO280" s="1"/>
      <c r="SMS280" s="1"/>
      <c r="SMW280" s="1"/>
      <c r="SNA280" s="1"/>
      <c r="SNE280" s="1"/>
      <c r="SNI280" s="1"/>
      <c r="SNM280" s="1"/>
      <c r="SNQ280" s="1"/>
      <c r="SNU280" s="1"/>
      <c r="SNY280" s="1"/>
      <c r="SOC280" s="1"/>
      <c r="SOG280" s="1"/>
      <c r="SOK280" s="1"/>
      <c r="SOO280" s="1"/>
      <c r="SOS280" s="1"/>
      <c r="SOW280" s="1"/>
      <c r="SPA280" s="1"/>
      <c r="SPE280" s="1"/>
      <c r="SPI280" s="1"/>
      <c r="SPM280" s="1"/>
      <c r="SPQ280" s="1"/>
      <c r="SPU280" s="1"/>
      <c r="SPY280" s="1"/>
      <c r="SQC280" s="1"/>
      <c r="SQG280" s="1"/>
      <c r="SQK280" s="1"/>
      <c r="SQO280" s="1"/>
      <c r="SQS280" s="1"/>
      <c r="SQW280" s="1"/>
      <c r="SRA280" s="1"/>
      <c r="SRE280" s="1"/>
      <c r="SRI280" s="1"/>
      <c r="SRM280" s="1"/>
      <c r="SRQ280" s="1"/>
      <c r="SRU280" s="1"/>
      <c r="SRY280" s="1"/>
      <c r="SSC280" s="1"/>
      <c r="SSG280" s="1"/>
      <c r="SSK280" s="1"/>
      <c r="SSO280" s="1"/>
      <c r="SSS280" s="1"/>
      <c r="SSW280" s="1"/>
      <c r="STA280" s="1"/>
      <c r="STE280" s="1"/>
      <c r="STI280" s="1"/>
      <c r="STM280" s="1"/>
      <c r="STQ280" s="1"/>
      <c r="STU280" s="1"/>
      <c r="STY280" s="1"/>
      <c r="SUC280" s="1"/>
      <c r="SUG280" s="1"/>
      <c r="SUK280" s="1"/>
      <c r="SUO280" s="1"/>
      <c r="SUS280" s="1"/>
      <c r="SUW280" s="1"/>
      <c r="SVA280" s="1"/>
      <c r="SVE280" s="1"/>
      <c r="SVI280" s="1"/>
      <c r="SVM280" s="1"/>
      <c r="SVQ280" s="1"/>
      <c r="SVU280" s="1"/>
      <c r="SVY280" s="1"/>
      <c r="SWC280" s="1"/>
      <c r="SWG280" s="1"/>
      <c r="SWK280" s="1"/>
      <c r="SWO280" s="1"/>
      <c r="SWS280" s="1"/>
      <c r="SWW280" s="1"/>
      <c r="SXA280" s="1"/>
      <c r="SXE280" s="1"/>
      <c r="SXI280" s="1"/>
      <c r="SXM280" s="1"/>
      <c r="SXQ280" s="1"/>
      <c r="SXU280" s="1"/>
      <c r="SXY280" s="1"/>
      <c r="SYC280" s="1"/>
      <c r="SYG280" s="1"/>
      <c r="SYK280" s="1"/>
      <c r="SYO280" s="1"/>
      <c r="SYS280" s="1"/>
      <c r="SYW280" s="1"/>
      <c r="SZA280" s="1"/>
      <c r="SZE280" s="1"/>
      <c r="SZI280" s="1"/>
      <c r="SZM280" s="1"/>
      <c r="SZQ280" s="1"/>
      <c r="SZU280" s="1"/>
      <c r="SZY280" s="1"/>
      <c r="TAC280" s="1"/>
      <c r="TAG280" s="1"/>
      <c r="TAK280" s="1"/>
      <c r="TAO280" s="1"/>
      <c r="TAS280" s="1"/>
      <c r="TAW280" s="1"/>
      <c r="TBA280" s="1"/>
      <c r="TBE280" s="1"/>
      <c r="TBI280" s="1"/>
      <c r="TBM280" s="1"/>
      <c r="TBQ280" s="1"/>
      <c r="TBU280" s="1"/>
      <c r="TBY280" s="1"/>
      <c r="TCC280" s="1"/>
      <c r="TCG280" s="1"/>
      <c r="TCK280" s="1"/>
      <c r="TCO280" s="1"/>
      <c r="TCS280" s="1"/>
      <c r="TCW280" s="1"/>
      <c r="TDA280" s="1"/>
      <c r="TDE280" s="1"/>
      <c r="TDI280" s="1"/>
      <c r="TDM280" s="1"/>
      <c r="TDQ280" s="1"/>
      <c r="TDU280" s="1"/>
      <c r="TDY280" s="1"/>
      <c r="TEC280" s="1"/>
      <c r="TEG280" s="1"/>
      <c r="TEK280" s="1"/>
      <c r="TEO280" s="1"/>
      <c r="TES280" s="1"/>
      <c r="TEW280" s="1"/>
      <c r="TFA280" s="1"/>
      <c r="TFE280" s="1"/>
      <c r="TFI280" s="1"/>
      <c r="TFM280" s="1"/>
      <c r="TFQ280" s="1"/>
      <c r="TFU280" s="1"/>
      <c r="TFY280" s="1"/>
      <c r="TGC280" s="1"/>
      <c r="TGG280" s="1"/>
      <c r="TGK280" s="1"/>
      <c r="TGO280" s="1"/>
      <c r="TGS280" s="1"/>
      <c r="TGW280" s="1"/>
      <c r="THA280" s="1"/>
      <c r="THE280" s="1"/>
      <c r="THI280" s="1"/>
      <c r="THM280" s="1"/>
      <c r="THQ280" s="1"/>
      <c r="THU280" s="1"/>
      <c r="THY280" s="1"/>
      <c r="TIC280" s="1"/>
      <c r="TIG280" s="1"/>
      <c r="TIK280" s="1"/>
      <c r="TIO280" s="1"/>
      <c r="TIS280" s="1"/>
      <c r="TIW280" s="1"/>
      <c r="TJA280" s="1"/>
      <c r="TJE280" s="1"/>
      <c r="TJI280" s="1"/>
      <c r="TJM280" s="1"/>
      <c r="TJQ280" s="1"/>
      <c r="TJU280" s="1"/>
      <c r="TJY280" s="1"/>
      <c r="TKC280" s="1"/>
      <c r="TKG280" s="1"/>
      <c r="TKK280" s="1"/>
      <c r="TKO280" s="1"/>
      <c r="TKS280" s="1"/>
      <c r="TKW280" s="1"/>
      <c r="TLA280" s="1"/>
      <c r="TLE280" s="1"/>
      <c r="TLI280" s="1"/>
      <c r="TLM280" s="1"/>
      <c r="TLQ280" s="1"/>
      <c r="TLU280" s="1"/>
      <c r="TLY280" s="1"/>
      <c r="TMC280" s="1"/>
      <c r="TMG280" s="1"/>
      <c r="TMK280" s="1"/>
      <c r="TMO280" s="1"/>
      <c r="TMS280" s="1"/>
      <c r="TMW280" s="1"/>
      <c r="TNA280" s="1"/>
      <c r="TNE280" s="1"/>
      <c r="TNI280" s="1"/>
      <c r="TNM280" s="1"/>
      <c r="TNQ280" s="1"/>
      <c r="TNU280" s="1"/>
      <c r="TNY280" s="1"/>
      <c r="TOC280" s="1"/>
      <c r="TOG280" s="1"/>
      <c r="TOK280" s="1"/>
      <c r="TOO280" s="1"/>
      <c r="TOS280" s="1"/>
      <c r="TOW280" s="1"/>
      <c r="TPA280" s="1"/>
      <c r="TPE280" s="1"/>
      <c r="TPI280" s="1"/>
      <c r="TPM280" s="1"/>
      <c r="TPQ280" s="1"/>
      <c r="TPU280" s="1"/>
      <c r="TPY280" s="1"/>
      <c r="TQC280" s="1"/>
      <c r="TQG280" s="1"/>
      <c r="TQK280" s="1"/>
      <c r="TQO280" s="1"/>
      <c r="TQS280" s="1"/>
      <c r="TQW280" s="1"/>
      <c r="TRA280" s="1"/>
      <c r="TRE280" s="1"/>
      <c r="TRI280" s="1"/>
      <c r="TRM280" s="1"/>
      <c r="TRQ280" s="1"/>
      <c r="TRU280" s="1"/>
      <c r="TRY280" s="1"/>
      <c r="TSC280" s="1"/>
      <c r="TSG280" s="1"/>
      <c r="TSK280" s="1"/>
      <c r="TSO280" s="1"/>
      <c r="TSS280" s="1"/>
      <c r="TSW280" s="1"/>
      <c r="TTA280" s="1"/>
      <c r="TTE280" s="1"/>
      <c r="TTI280" s="1"/>
      <c r="TTM280" s="1"/>
      <c r="TTQ280" s="1"/>
      <c r="TTU280" s="1"/>
      <c r="TTY280" s="1"/>
      <c r="TUC280" s="1"/>
      <c r="TUG280" s="1"/>
      <c r="TUK280" s="1"/>
      <c r="TUO280" s="1"/>
      <c r="TUS280" s="1"/>
      <c r="TUW280" s="1"/>
      <c r="TVA280" s="1"/>
      <c r="TVE280" s="1"/>
      <c r="TVI280" s="1"/>
      <c r="TVM280" s="1"/>
      <c r="TVQ280" s="1"/>
      <c r="TVU280" s="1"/>
      <c r="TVY280" s="1"/>
      <c r="TWC280" s="1"/>
      <c r="TWG280" s="1"/>
      <c r="TWK280" s="1"/>
      <c r="TWO280" s="1"/>
      <c r="TWS280" s="1"/>
      <c r="TWW280" s="1"/>
      <c r="TXA280" s="1"/>
      <c r="TXE280" s="1"/>
      <c r="TXI280" s="1"/>
      <c r="TXM280" s="1"/>
      <c r="TXQ280" s="1"/>
      <c r="TXU280" s="1"/>
      <c r="TXY280" s="1"/>
      <c r="TYC280" s="1"/>
      <c r="TYG280" s="1"/>
      <c r="TYK280" s="1"/>
      <c r="TYO280" s="1"/>
      <c r="TYS280" s="1"/>
      <c r="TYW280" s="1"/>
      <c r="TZA280" s="1"/>
      <c r="TZE280" s="1"/>
      <c r="TZI280" s="1"/>
      <c r="TZM280" s="1"/>
      <c r="TZQ280" s="1"/>
      <c r="TZU280" s="1"/>
      <c r="TZY280" s="1"/>
      <c r="UAC280" s="1"/>
      <c r="UAG280" s="1"/>
      <c r="UAK280" s="1"/>
      <c r="UAO280" s="1"/>
      <c r="UAS280" s="1"/>
      <c r="UAW280" s="1"/>
      <c r="UBA280" s="1"/>
      <c r="UBE280" s="1"/>
      <c r="UBI280" s="1"/>
      <c r="UBM280" s="1"/>
      <c r="UBQ280" s="1"/>
      <c r="UBU280" s="1"/>
      <c r="UBY280" s="1"/>
      <c r="UCC280" s="1"/>
      <c r="UCG280" s="1"/>
      <c r="UCK280" s="1"/>
      <c r="UCO280" s="1"/>
      <c r="UCS280" s="1"/>
      <c r="UCW280" s="1"/>
      <c r="UDA280" s="1"/>
      <c r="UDE280" s="1"/>
      <c r="UDI280" s="1"/>
      <c r="UDM280" s="1"/>
      <c r="UDQ280" s="1"/>
      <c r="UDU280" s="1"/>
      <c r="UDY280" s="1"/>
      <c r="UEC280" s="1"/>
      <c r="UEG280" s="1"/>
      <c r="UEK280" s="1"/>
      <c r="UEO280" s="1"/>
      <c r="UES280" s="1"/>
      <c r="UEW280" s="1"/>
      <c r="UFA280" s="1"/>
      <c r="UFE280" s="1"/>
      <c r="UFI280" s="1"/>
      <c r="UFM280" s="1"/>
      <c r="UFQ280" s="1"/>
      <c r="UFU280" s="1"/>
      <c r="UFY280" s="1"/>
      <c r="UGC280" s="1"/>
      <c r="UGG280" s="1"/>
      <c r="UGK280" s="1"/>
      <c r="UGO280" s="1"/>
      <c r="UGS280" s="1"/>
      <c r="UGW280" s="1"/>
      <c r="UHA280" s="1"/>
      <c r="UHE280" s="1"/>
      <c r="UHI280" s="1"/>
      <c r="UHM280" s="1"/>
      <c r="UHQ280" s="1"/>
      <c r="UHU280" s="1"/>
      <c r="UHY280" s="1"/>
      <c r="UIC280" s="1"/>
      <c r="UIG280" s="1"/>
      <c r="UIK280" s="1"/>
      <c r="UIO280" s="1"/>
      <c r="UIS280" s="1"/>
      <c r="UIW280" s="1"/>
      <c r="UJA280" s="1"/>
      <c r="UJE280" s="1"/>
      <c r="UJI280" s="1"/>
      <c r="UJM280" s="1"/>
      <c r="UJQ280" s="1"/>
      <c r="UJU280" s="1"/>
      <c r="UJY280" s="1"/>
      <c r="UKC280" s="1"/>
      <c r="UKG280" s="1"/>
      <c r="UKK280" s="1"/>
      <c r="UKO280" s="1"/>
      <c r="UKS280" s="1"/>
      <c r="UKW280" s="1"/>
      <c r="ULA280" s="1"/>
      <c r="ULE280" s="1"/>
      <c r="ULI280" s="1"/>
      <c r="ULM280" s="1"/>
      <c r="ULQ280" s="1"/>
      <c r="ULU280" s="1"/>
      <c r="ULY280" s="1"/>
      <c r="UMC280" s="1"/>
      <c r="UMG280" s="1"/>
      <c r="UMK280" s="1"/>
      <c r="UMO280" s="1"/>
      <c r="UMS280" s="1"/>
      <c r="UMW280" s="1"/>
      <c r="UNA280" s="1"/>
      <c r="UNE280" s="1"/>
      <c r="UNI280" s="1"/>
      <c r="UNM280" s="1"/>
      <c r="UNQ280" s="1"/>
      <c r="UNU280" s="1"/>
      <c r="UNY280" s="1"/>
      <c r="UOC280" s="1"/>
      <c r="UOG280" s="1"/>
      <c r="UOK280" s="1"/>
      <c r="UOO280" s="1"/>
      <c r="UOS280" s="1"/>
      <c r="UOW280" s="1"/>
      <c r="UPA280" s="1"/>
      <c r="UPE280" s="1"/>
      <c r="UPI280" s="1"/>
      <c r="UPM280" s="1"/>
      <c r="UPQ280" s="1"/>
      <c r="UPU280" s="1"/>
      <c r="UPY280" s="1"/>
      <c r="UQC280" s="1"/>
      <c r="UQG280" s="1"/>
      <c r="UQK280" s="1"/>
      <c r="UQO280" s="1"/>
      <c r="UQS280" s="1"/>
      <c r="UQW280" s="1"/>
      <c r="URA280" s="1"/>
      <c r="URE280" s="1"/>
      <c r="URI280" s="1"/>
      <c r="URM280" s="1"/>
      <c r="URQ280" s="1"/>
      <c r="URU280" s="1"/>
      <c r="URY280" s="1"/>
      <c r="USC280" s="1"/>
      <c r="USG280" s="1"/>
      <c r="USK280" s="1"/>
      <c r="USO280" s="1"/>
      <c r="USS280" s="1"/>
      <c r="USW280" s="1"/>
      <c r="UTA280" s="1"/>
      <c r="UTE280" s="1"/>
      <c r="UTI280" s="1"/>
      <c r="UTM280" s="1"/>
      <c r="UTQ280" s="1"/>
      <c r="UTU280" s="1"/>
      <c r="UTY280" s="1"/>
      <c r="UUC280" s="1"/>
      <c r="UUG280" s="1"/>
      <c r="UUK280" s="1"/>
      <c r="UUO280" s="1"/>
      <c r="UUS280" s="1"/>
      <c r="UUW280" s="1"/>
      <c r="UVA280" s="1"/>
      <c r="UVE280" s="1"/>
      <c r="UVI280" s="1"/>
      <c r="UVM280" s="1"/>
      <c r="UVQ280" s="1"/>
      <c r="UVU280" s="1"/>
      <c r="UVY280" s="1"/>
      <c r="UWC280" s="1"/>
      <c r="UWG280" s="1"/>
      <c r="UWK280" s="1"/>
      <c r="UWO280" s="1"/>
      <c r="UWS280" s="1"/>
      <c r="UWW280" s="1"/>
      <c r="UXA280" s="1"/>
      <c r="UXE280" s="1"/>
      <c r="UXI280" s="1"/>
      <c r="UXM280" s="1"/>
      <c r="UXQ280" s="1"/>
      <c r="UXU280" s="1"/>
      <c r="UXY280" s="1"/>
      <c r="UYC280" s="1"/>
      <c r="UYG280" s="1"/>
      <c r="UYK280" s="1"/>
      <c r="UYO280" s="1"/>
      <c r="UYS280" s="1"/>
      <c r="UYW280" s="1"/>
      <c r="UZA280" s="1"/>
      <c r="UZE280" s="1"/>
      <c r="UZI280" s="1"/>
      <c r="UZM280" s="1"/>
      <c r="UZQ280" s="1"/>
      <c r="UZU280" s="1"/>
      <c r="UZY280" s="1"/>
      <c r="VAC280" s="1"/>
      <c r="VAG280" s="1"/>
      <c r="VAK280" s="1"/>
      <c r="VAO280" s="1"/>
      <c r="VAS280" s="1"/>
      <c r="VAW280" s="1"/>
      <c r="VBA280" s="1"/>
      <c r="VBE280" s="1"/>
      <c r="VBI280" s="1"/>
      <c r="VBM280" s="1"/>
      <c r="VBQ280" s="1"/>
      <c r="VBU280" s="1"/>
      <c r="VBY280" s="1"/>
      <c r="VCC280" s="1"/>
      <c r="VCG280" s="1"/>
      <c r="VCK280" s="1"/>
      <c r="VCO280" s="1"/>
      <c r="VCS280" s="1"/>
      <c r="VCW280" s="1"/>
      <c r="VDA280" s="1"/>
      <c r="VDE280" s="1"/>
      <c r="VDI280" s="1"/>
      <c r="VDM280" s="1"/>
      <c r="VDQ280" s="1"/>
      <c r="VDU280" s="1"/>
      <c r="VDY280" s="1"/>
      <c r="VEC280" s="1"/>
      <c r="VEG280" s="1"/>
      <c r="VEK280" s="1"/>
      <c r="VEO280" s="1"/>
      <c r="VES280" s="1"/>
      <c r="VEW280" s="1"/>
      <c r="VFA280" s="1"/>
      <c r="VFE280" s="1"/>
      <c r="VFI280" s="1"/>
      <c r="VFM280" s="1"/>
      <c r="VFQ280" s="1"/>
      <c r="VFU280" s="1"/>
      <c r="VFY280" s="1"/>
      <c r="VGC280" s="1"/>
      <c r="VGG280" s="1"/>
      <c r="VGK280" s="1"/>
      <c r="VGO280" s="1"/>
      <c r="VGS280" s="1"/>
      <c r="VGW280" s="1"/>
      <c r="VHA280" s="1"/>
      <c r="VHE280" s="1"/>
      <c r="VHI280" s="1"/>
      <c r="VHM280" s="1"/>
      <c r="VHQ280" s="1"/>
      <c r="VHU280" s="1"/>
      <c r="VHY280" s="1"/>
      <c r="VIC280" s="1"/>
      <c r="VIG280" s="1"/>
      <c r="VIK280" s="1"/>
      <c r="VIO280" s="1"/>
      <c r="VIS280" s="1"/>
      <c r="VIW280" s="1"/>
      <c r="VJA280" s="1"/>
      <c r="VJE280" s="1"/>
      <c r="VJI280" s="1"/>
      <c r="VJM280" s="1"/>
      <c r="VJQ280" s="1"/>
      <c r="VJU280" s="1"/>
      <c r="VJY280" s="1"/>
      <c r="VKC280" s="1"/>
      <c r="VKG280" s="1"/>
      <c r="VKK280" s="1"/>
      <c r="VKO280" s="1"/>
      <c r="VKS280" s="1"/>
      <c r="VKW280" s="1"/>
      <c r="VLA280" s="1"/>
      <c r="VLE280" s="1"/>
      <c r="VLI280" s="1"/>
      <c r="VLM280" s="1"/>
      <c r="VLQ280" s="1"/>
      <c r="VLU280" s="1"/>
      <c r="VLY280" s="1"/>
      <c r="VMC280" s="1"/>
      <c r="VMG280" s="1"/>
      <c r="VMK280" s="1"/>
      <c r="VMO280" s="1"/>
      <c r="VMS280" s="1"/>
      <c r="VMW280" s="1"/>
      <c r="VNA280" s="1"/>
      <c r="VNE280" s="1"/>
      <c r="VNI280" s="1"/>
      <c r="VNM280" s="1"/>
      <c r="VNQ280" s="1"/>
      <c r="VNU280" s="1"/>
      <c r="VNY280" s="1"/>
      <c r="VOC280" s="1"/>
      <c r="VOG280" s="1"/>
      <c r="VOK280" s="1"/>
      <c r="VOO280" s="1"/>
      <c r="VOS280" s="1"/>
      <c r="VOW280" s="1"/>
      <c r="VPA280" s="1"/>
      <c r="VPE280" s="1"/>
      <c r="VPI280" s="1"/>
      <c r="VPM280" s="1"/>
      <c r="VPQ280" s="1"/>
      <c r="VPU280" s="1"/>
      <c r="VPY280" s="1"/>
      <c r="VQC280" s="1"/>
      <c r="VQG280" s="1"/>
      <c r="VQK280" s="1"/>
      <c r="VQO280" s="1"/>
      <c r="VQS280" s="1"/>
      <c r="VQW280" s="1"/>
      <c r="VRA280" s="1"/>
      <c r="VRE280" s="1"/>
      <c r="VRI280" s="1"/>
      <c r="VRM280" s="1"/>
      <c r="VRQ280" s="1"/>
      <c r="VRU280" s="1"/>
      <c r="VRY280" s="1"/>
      <c r="VSC280" s="1"/>
      <c r="VSG280" s="1"/>
      <c r="VSK280" s="1"/>
      <c r="VSO280" s="1"/>
      <c r="VSS280" s="1"/>
      <c r="VSW280" s="1"/>
      <c r="VTA280" s="1"/>
      <c r="VTE280" s="1"/>
      <c r="VTI280" s="1"/>
      <c r="VTM280" s="1"/>
      <c r="VTQ280" s="1"/>
      <c r="VTU280" s="1"/>
      <c r="VTY280" s="1"/>
      <c r="VUC280" s="1"/>
      <c r="VUG280" s="1"/>
      <c r="VUK280" s="1"/>
      <c r="VUO280" s="1"/>
      <c r="VUS280" s="1"/>
      <c r="VUW280" s="1"/>
      <c r="VVA280" s="1"/>
      <c r="VVE280" s="1"/>
      <c r="VVI280" s="1"/>
      <c r="VVM280" s="1"/>
      <c r="VVQ280" s="1"/>
      <c r="VVU280" s="1"/>
      <c r="VVY280" s="1"/>
      <c r="VWC280" s="1"/>
      <c r="VWG280" s="1"/>
      <c r="VWK280" s="1"/>
      <c r="VWO280" s="1"/>
      <c r="VWS280" s="1"/>
      <c r="VWW280" s="1"/>
      <c r="VXA280" s="1"/>
      <c r="VXE280" s="1"/>
      <c r="VXI280" s="1"/>
      <c r="VXM280" s="1"/>
      <c r="VXQ280" s="1"/>
      <c r="VXU280" s="1"/>
      <c r="VXY280" s="1"/>
      <c r="VYC280" s="1"/>
      <c r="VYG280" s="1"/>
      <c r="VYK280" s="1"/>
      <c r="VYO280" s="1"/>
      <c r="VYS280" s="1"/>
      <c r="VYW280" s="1"/>
      <c r="VZA280" s="1"/>
      <c r="VZE280" s="1"/>
      <c r="VZI280" s="1"/>
      <c r="VZM280" s="1"/>
      <c r="VZQ280" s="1"/>
      <c r="VZU280" s="1"/>
      <c r="VZY280" s="1"/>
      <c r="WAC280" s="1"/>
      <c r="WAG280" s="1"/>
      <c r="WAK280" s="1"/>
      <c r="WAO280" s="1"/>
      <c r="WAS280" s="1"/>
      <c r="WAW280" s="1"/>
      <c r="WBA280" s="1"/>
      <c r="WBE280" s="1"/>
      <c r="WBI280" s="1"/>
      <c r="WBM280" s="1"/>
      <c r="WBQ280" s="1"/>
      <c r="WBU280" s="1"/>
      <c r="WBY280" s="1"/>
      <c r="WCC280" s="1"/>
      <c r="WCG280" s="1"/>
      <c r="WCK280" s="1"/>
      <c r="WCO280" s="1"/>
      <c r="WCS280" s="1"/>
      <c r="WCW280" s="1"/>
      <c r="WDA280" s="1"/>
      <c r="WDE280" s="1"/>
      <c r="WDI280" s="1"/>
      <c r="WDM280" s="1"/>
      <c r="WDQ280" s="1"/>
      <c r="WDU280" s="1"/>
      <c r="WDY280" s="1"/>
      <c r="WEC280" s="1"/>
      <c r="WEG280" s="1"/>
      <c r="WEK280" s="1"/>
      <c r="WEO280" s="1"/>
      <c r="WES280" s="1"/>
      <c r="WEW280" s="1"/>
      <c r="WFA280" s="1"/>
      <c r="WFE280" s="1"/>
      <c r="WFI280" s="1"/>
      <c r="WFM280" s="1"/>
      <c r="WFQ280" s="1"/>
      <c r="WFU280" s="1"/>
      <c r="WFY280" s="1"/>
      <c r="WGC280" s="1"/>
      <c r="WGG280" s="1"/>
      <c r="WGK280" s="1"/>
      <c r="WGO280" s="1"/>
      <c r="WGS280" s="1"/>
      <c r="WGW280" s="1"/>
      <c r="WHA280" s="1"/>
      <c r="WHE280" s="1"/>
      <c r="WHI280" s="1"/>
      <c r="WHM280" s="1"/>
      <c r="WHQ280" s="1"/>
      <c r="WHU280" s="1"/>
      <c r="WHY280" s="1"/>
      <c r="WIC280" s="1"/>
      <c r="WIG280" s="1"/>
      <c r="WIK280" s="1"/>
      <c r="WIO280" s="1"/>
      <c r="WIS280" s="1"/>
      <c r="WIW280" s="1"/>
      <c r="WJA280" s="1"/>
      <c r="WJE280" s="1"/>
      <c r="WJI280" s="1"/>
      <c r="WJM280" s="1"/>
      <c r="WJQ280" s="1"/>
      <c r="WJU280" s="1"/>
      <c r="WJY280" s="1"/>
      <c r="WKC280" s="1"/>
      <c r="WKG280" s="1"/>
      <c r="WKK280" s="1"/>
      <c r="WKO280" s="1"/>
      <c r="WKS280" s="1"/>
      <c r="WKW280" s="1"/>
      <c r="WLA280" s="1"/>
      <c r="WLE280" s="1"/>
      <c r="WLI280" s="1"/>
      <c r="WLM280" s="1"/>
      <c r="WLQ280" s="1"/>
      <c r="WLU280" s="1"/>
      <c r="WLY280" s="1"/>
      <c r="WMC280" s="1"/>
      <c r="WMG280" s="1"/>
      <c r="WMK280" s="1"/>
      <c r="WMO280" s="1"/>
      <c r="WMS280" s="1"/>
      <c r="WMW280" s="1"/>
      <c r="WNA280" s="1"/>
      <c r="WNE280" s="1"/>
      <c r="WNI280" s="1"/>
      <c r="WNM280" s="1"/>
      <c r="WNQ280" s="1"/>
      <c r="WNU280" s="1"/>
      <c r="WNY280" s="1"/>
      <c r="WOC280" s="1"/>
      <c r="WOG280" s="1"/>
      <c r="WOK280" s="1"/>
      <c r="WOO280" s="1"/>
      <c r="WOS280" s="1"/>
      <c r="WOW280" s="1"/>
      <c r="WPA280" s="1"/>
      <c r="WPE280" s="1"/>
      <c r="WPI280" s="1"/>
      <c r="WPM280" s="1"/>
      <c r="WPQ280" s="1"/>
      <c r="WPU280" s="1"/>
      <c r="WPY280" s="1"/>
      <c r="WQC280" s="1"/>
      <c r="WQG280" s="1"/>
      <c r="WQK280" s="1"/>
      <c r="WQO280" s="1"/>
      <c r="WQS280" s="1"/>
      <c r="WQW280" s="1"/>
      <c r="WRA280" s="1"/>
      <c r="WRE280" s="1"/>
      <c r="WRI280" s="1"/>
      <c r="WRM280" s="1"/>
      <c r="WRQ280" s="1"/>
      <c r="WRU280" s="1"/>
      <c r="WRY280" s="1"/>
      <c r="WSC280" s="1"/>
      <c r="WSG280" s="1"/>
      <c r="WSK280" s="1"/>
      <c r="WSO280" s="1"/>
      <c r="WSS280" s="1"/>
      <c r="WSW280" s="1"/>
      <c r="WTA280" s="1"/>
      <c r="WTE280" s="1"/>
      <c r="WTI280" s="1"/>
      <c r="WTM280" s="1"/>
      <c r="WTQ280" s="1"/>
      <c r="WTU280" s="1"/>
      <c r="WTY280" s="1"/>
      <c r="WUC280" s="1"/>
      <c r="WUG280" s="1"/>
      <c r="WUK280" s="1"/>
      <c r="WUO280" s="1"/>
      <c r="WUS280" s="1"/>
      <c r="WUW280" s="1"/>
      <c r="WVA280" s="1"/>
      <c r="WVE280" s="1"/>
      <c r="WVI280" s="1"/>
      <c r="WVM280" s="1"/>
      <c r="WVQ280" s="1"/>
      <c r="WVU280" s="1"/>
      <c r="WVY280" s="1"/>
      <c r="WWC280" s="1"/>
      <c r="WWG280" s="1"/>
      <c r="WWK280" s="1"/>
      <c r="WWO280" s="1"/>
      <c r="WWS280" s="1"/>
      <c r="WWW280" s="1"/>
      <c r="WXA280" s="1"/>
      <c r="WXE280" s="1"/>
      <c r="WXI280" s="1"/>
      <c r="WXM280" s="1"/>
      <c r="WXQ280" s="1"/>
      <c r="WXU280" s="1"/>
      <c r="WXY280" s="1"/>
      <c r="WYC280" s="1"/>
      <c r="WYG280" s="1"/>
      <c r="WYK280" s="1"/>
      <c r="WYO280" s="1"/>
      <c r="WYS280" s="1"/>
      <c r="WYW280" s="1"/>
      <c r="WZA280" s="1"/>
      <c r="WZE280" s="1"/>
      <c r="WZI280" s="1"/>
      <c r="WZM280" s="1"/>
      <c r="WZQ280" s="1"/>
      <c r="WZU280" s="1"/>
      <c r="WZY280" s="1"/>
      <c r="XAC280" s="1"/>
      <c r="XAG280" s="1"/>
      <c r="XAK280" s="1"/>
      <c r="XAO280" s="1"/>
      <c r="XAS280" s="1"/>
      <c r="XAW280" s="1"/>
      <c r="XBA280" s="1"/>
      <c r="XBE280" s="1"/>
      <c r="XBI280" s="1"/>
      <c r="XBM280" s="1"/>
      <c r="XBQ280" s="1"/>
      <c r="XBU280" s="1"/>
      <c r="XBY280" s="1"/>
      <c r="XCC280" s="1"/>
      <c r="XCG280" s="1"/>
      <c r="XCK280" s="1"/>
      <c r="XCO280" s="1"/>
      <c r="XCS280" s="1"/>
      <c r="XCW280" s="1"/>
      <c r="XDA280" s="1"/>
      <c r="XDE280" s="1"/>
      <c r="XDI280" s="1"/>
      <c r="XDM280" s="1"/>
      <c r="XDQ280" s="1"/>
      <c r="XDU280" s="1"/>
      <c r="XDY280" s="1"/>
      <c r="XEC280" s="1"/>
      <c r="XEG280" s="1"/>
      <c r="XEK280" s="1"/>
      <c r="XEO280" s="1"/>
      <c r="XES280" s="1"/>
      <c r="XEW280" s="1"/>
      <c r="XFA280" s="1"/>
    </row>
    <row r="281" spans="1:1022 1025:2046 2049:3070 3073:4094 4097:5118 5121:6142 6145:7166 7169:8190 8193:9214 9217:10238 10241:11262 11265:12286 12289:13310 13313:14334 14337:15358 15361:16382" x14ac:dyDescent="0.25">
      <c r="A281" t="str">
        <f t="shared" si="6"/>
        <v>20121. Agricultura, ganadería, silvicultura y pesca</v>
      </c>
      <c r="B281" s="8">
        <v>2012</v>
      </c>
      <c r="C281" t="s">
        <v>14</v>
      </c>
      <c r="D281" t="s">
        <v>31</v>
      </c>
      <c r="E281" s="1">
        <f>20886+27007</f>
        <v>47893</v>
      </c>
      <c r="I281" s="1"/>
      <c r="M281" s="1"/>
      <c r="Q281" s="1"/>
      <c r="U281" s="1"/>
      <c r="Y281" s="1"/>
      <c r="AC281" s="1"/>
      <c r="AG281" s="1"/>
      <c r="AK281" s="1"/>
      <c r="AO281" s="1"/>
      <c r="AS281" s="1"/>
      <c r="AW281" s="1"/>
      <c r="BA281" s="1"/>
      <c r="BE281" s="1"/>
      <c r="BI281" s="1"/>
      <c r="BM281" s="1"/>
      <c r="BQ281" s="1"/>
      <c r="BU281" s="1"/>
      <c r="BY281" s="1"/>
      <c r="CC281" s="1"/>
      <c r="CG281" s="1"/>
      <c r="CK281" s="1"/>
      <c r="CO281" s="1"/>
      <c r="CS281" s="1"/>
      <c r="CW281" s="1"/>
      <c r="DA281" s="1"/>
      <c r="DE281" s="1"/>
      <c r="DI281" s="1"/>
      <c r="DM281" s="1"/>
      <c r="DQ281" s="1"/>
      <c r="DU281" s="1"/>
      <c r="DY281" s="1"/>
      <c r="EC281" s="1"/>
      <c r="EG281" s="1"/>
      <c r="EK281" s="1"/>
      <c r="EO281" s="1"/>
      <c r="ES281" s="1"/>
      <c r="EW281" s="1"/>
      <c r="FA281" s="1"/>
      <c r="FE281" s="1"/>
      <c r="FI281" s="1"/>
      <c r="FM281" s="1"/>
      <c r="FQ281" s="1"/>
      <c r="FU281" s="1"/>
      <c r="FY281" s="1"/>
      <c r="GC281" s="1"/>
      <c r="GG281" s="1"/>
      <c r="GK281" s="1"/>
      <c r="GO281" s="1"/>
      <c r="GS281" s="1"/>
      <c r="GW281" s="1"/>
      <c r="HA281" s="1"/>
      <c r="HE281" s="1"/>
      <c r="HI281" s="1"/>
      <c r="HM281" s="1"/>
      <c r="HQ281" s="1"/>
      <c r="HU281" s="1"/>
      <c r="HY281" s="1"/>
      <c r="IC281" s="1"/>
      <c r="IG281" s="1"/>
      <c r="IK281" s="1"/>
      <c r="IO281" s="1"/>
      <c r="IS281" s="1"/>
      <c r="IW281" s="1"/>
      <c r="JA281" s="1"/>
      <c r="JE281" s="1"/>
      <c r="JI281" s="1"/>
      <c r="JM281" s="1"/>
      <c r="JQ281" s="1"/>
      <c r="JU281" s="1"/>
      <c r="JY281" s="1"/>
      <c r="KC281" s="1"/>
      <c r="KG281" s="1"/>
      <c r="KK281" s="1"/>
      <c r="KO281" s="1"/>
      <c r="KS281" s="1"/>
      <c r="KW281" s="1"/>
      <c r="LA281" s="1"/>
      <c r="LE281" s="1"/>
      <c r="LI281" s="1"/>
      <c r="LM281" s="1"/>
      <c r="LQ281" s="1"/>
      <c r="LU281" s="1"/>
      <c r="LY281" s="1"/>
      <c r="MC281" s="1"/>
      <c r="MG281" s="1"/>
      <c r="MK281" s="1"/>
      <c r="MO281" s="1"/>
      <c r="MS281" s="1"/>
      <c r="MW281" s="1"/>
      <c r="NA281" s="1"/>
      <c r="NE281" s="1"/>
      <c r="NI281" s="1"/>
      <c r="NM281" s="1"/>
      <c r="NQ281" s="1"/>
      <c r="NU281" s="1"/>
      <c r="NY281" s="1"/>
      <c r="OC281" s="1"/>
      <c r="OG281" s="1"/>
      <c r="OK281" s="1"/>
      <c r="OO281" s="1"/>
      <c r="OS281" s="1"/>
      <c r="OW281" s="1"/>
      <c r="PA281" s="1"/>
      <c r="PE281" s="1"/>
      <c r="PI281" s="1"/>
      <c r="PM281" s="1"/>
      <c r="PQ281" s="1"/>
      <c r="PU281" s="1"/>
      <c r="PY281" s="1"/>
      <c r="QC281" s="1"/>
      <c r="QG281" s="1"/>
      <c r="QK281" s="1"/>
      <c r="QO281" s="1"/>
      <c r="QS281" s="1"/>
      <c r="QW281" s="1"/>
      <c r="RA281" s="1"/>
      <c r="RE281" s="1"/>
      <c r="RI281" s="1"/>
      <c r="RM281" s="1"/>
      <c r="RQ281" s="1"/>
      <c r="RU281" s="1"/>
      <c r="RY281" s="1"/>
      <c r="SC281" s="1"/>
      <c r="SG281" s="1"/>
      <c r="SK281" s="1"/>
      <c r="SO281" s="1"/>
      <c r="SS281" s="1"/>
      <c r="SW281" s="1"/>
      <c r="TA281" s="1"/>
      <c r="TE281" s="1"/>
      <c r="TI281" s="1"/>
      <c r="TM281" s="1"/>
      <c r="TQ281" s="1"/>
      <c r="TU281" s="1"/>
      <c r="TY281" s="1"/>
      <c r="UC281" s="1"/>
      <c r="UG281" s="1"/>
      <c r="UK281" s="1"/>
      <c r="UO281" s="1"/>
      <c r="US281" s="1"/>
      <c r="UW281" s="1"/>
      <c r="VA281" s="1"/>
      <c r="VE281" s="1"/>
      <c r="VI281" s="1"/>
      <c r="VM281" s="1"/>
      <c r="VQ281" s="1"/>
      <c r="VU281" s="1"/>
      <c r="VY281" s="1"/>
      <c r="WC281" s="1"/>
      <c r="WG281" s="1"/>
      <c r="WK281" s="1"/>
      <c r="WO281" s="1"/>
      <c r="WS281" s="1"/>
      <c r="WW281" s="1"/>
      <c r="XA281" s="1"/>
      <c r="XE281" s="1"/>
      <c r="XI281" s="1"/>
      <c r="XM281" s="1"/>
      <c r="XQ281" s="1"/>
      <c r="XU281" s="1"/>
      <c r="XY281" s="1"/>
      <c r="YC281" s="1"/>
      <c r="YG281" s="1"/>
      <c r="YK281" s="1"/>
      <c r="YO281" s="1"/>
      <c r="YS281" s="1"/>
      <c r="YW281" s="1"/>
      <c r="ZA281" s="1"/>
      <c r="ZE281" s="1"/>
      <c r="ZI281" s="1"/>
      <c r="ZM281" s="1"/>
      <c r="ZQ281" s="1"/>
      <c r="ZU281" s="1"/>
      <c r="ZY281" s="1"/>
      <c r="AAC281" s="1"/>
      <c r="AAG281" s="1"/>
      <c r="AAK281" s="1"/>
      <c r="AAO281" s="1"/>
      <c r="AAS281" s="1"/>
      <c r="AAW281" s="1"/>
      <c r="ABA281" s="1"/>
      <c r="ABE281" s="1"/>
      <c r="ABI281" s="1"/>
      <c r="ABM281" s="1"/>
      <c r="ABQ281" s="1"/>
      <c r="ABU281" s="1"/>
      <c r="ABY281" s="1"/>
      <c r="ACC281" s="1"/>
      <c r="ACG281" s="1"/>
      <c r="ACK281" s="1"/>
      <c r="ACO281" s="1"/>
      <c r="ACS281" s="1"/>
      <c r="ACW281" s="1"/>
      <c r="ADA281" s="1"/>
      <c r="ADE281" s="1"/>
      <c r="ADI281" s="1"/>
      <c r="ADM281" s="1"/>
      <c r="ADQ281" s="1"/>
      <c r="ADU281" s="1"/>
      <c r="ADY281" s="1"/>
      <c r="AEC281" s="1"/>
      <c r="AEG281" s="1"/>
      <c r="AEK281" s="1"/>
      <c r="AEO281" s="1"/>
      <c r="AES281" s="1"/>
      <c r="AEW281" s="1"/>
      <c r="AFA281" s="1"/>
      <c r="AFE281" s="1"/>
      <c r="AFI281" s="1"/>
      <c r="AFM281" s="1"/>
      <c r="AFQ281" s="1"/>
      <c r="AFU281" s="1"/>
      <c r="AFY281" s="1"/>
      <c r="AGC281" s="1"/>
      <c r="AGG281" s="1"/>
      <c r="AGK281" s="1"/>
      <c r="AGO281" s="1"/>
      <c r="AGS281" s="1"/>
      <c r="AGW281" s="1"/>
      <c r="AHA281" s="1"/>
      <c r="AHE281" s="1"/>
      <c r="AHI281" s="1"/>
      <c r="AHM281" s="1"/>
      <c r="AHQ281" s="1"/>
      <c r="AHU281" s="1"/>
      <c r="AHY281" s="1"/>
      <c r="AIC281" s="1"/>
      <c r="AIG281" s="1"/>
      <c r="AIK281" s="1"/>
      <c r="AIO281" s="1"/>
      <c r="AIS281" s="1"/>
      <c r="AIW281" s="1"/>
      <c r="AJA281" s="1"/>
      <c r="AJE281" s="1"/>
      <c r="AJI281" s="1"/>
      <c r="AJM281" s="1"/>
      <c r="AJQ281" s="1"/>
      <c r="AJU281" s="1"/>
      <c r="AJY281" s="1"/>
      <c r="AKC281" s="1"/>
      <c r="AKG281" s="1"/>
      <c r="AKK281" s="1"/>
      <c r="AKO281" s="1"/>
      <c r="AKS281" s="1"/>
      <c r="AKW281" s="1"/>
      <c r="ALA281" s="1"/>
      <c r="ALE281" s="1"/>
      <c r="ALI281" s="1"/>
      <c r="ALM281" s="1"/>
      <c r="ALQ281" s="1"/>
      <c r="ALU281" s="1"/>
      <c r="ALY281" s="1"/>
      <c r="AMC281" s="1"/>
      <c r="AMG281" s="1"/>
      <c r="AMK281" s="1"/>
      <c r="AMO281" s="1"/>
      <c r="AMS281" s="1"/>
      <c r="AMW281" s="1"/>
      <c r="ANA281" s="1"/>
      <c r="ANE281" s="1"/>
      <c r="ANI281" s="1"/>
      <c r="ANM281" s="1"/>
      <c r="ANQ281" s="1"/>
      <c r="ANU281" s="1"/>
      <c r="ANY281" s="1"/>
      <c r="AOC281" s="1"/>
      <c r="AOG281" s="1"/>
      <c r="AOK281" s="1"/>
      <c r="AOO281" s="1"/>
      <c r="AOS281" s="1"/>
      <c r="AOW281" s="1"/>
      <c r="APA281" s="1"/>
      <c r="APE281" s="1"/>
      <c r="API281" s="1"/>
      <c r="APM281" s="1"/>
      <c r="APQ281" s="1"/>
      <c r="APU281" s="1"/>
      <c r="APY281" s="1"/>
      <c r="AQC281" s="1"/>
      <c r="AQG281" s="1"/>
      <c r="AQK281" s="1"/>
      <c r="AQO281" s="1"/>
      <c r="AQS281" s="1"/>
      <c r="AQW281" s="1"/>
      <c r="ARA281" s="1"/>
      <c r="ARE281" s="1"/>
      <c r="ARI281" s="1"/>
      <c r="ARM281" s="1"/>
      <c r="ARQ281" s="1"/>
      <c r="ARU281" s="1"/>
      <c r="ARY281" s="1"/>
      <c r="ASC281" s="1"/>
      <c r="ASG281" s="1"/>
      <c r="ASK281" s="1"/>
      <c r="ASO281" s="1"/>
      <c r="ASS281" s="1"/>
      <c r="ASW281" s="1"/>
      <c r="ATA281" s="1"/>
      <c r="ATE281" s="1"/>
      <c r="ATI281" s="1"/>
      <c r="ATM281" s="1"/>
      <c r="ATQ281" s="1"/>
      <c r="ATU281" s="1"/>
      <c r="ATY281" s="1"/>
      <c r="AUC281" s="1"/>
      <c r="AUG281" s="1"/>
      <c r="AUK281" s="1"/>
      <c r="AUO281" s="1"/>
      <c r="AUS281" s="1"/>
      <c r="AUW281" s="1"/>
      <c r="AVA281" s="1"/>
      <c r="AVE281" s="1"/>
      <c r="AVI281" s="1"/>
      <c r="AVM281" s="1"/>
      <c r="AVQ281" s="1"/>
      <c r="AVU281" s="1"/>
      <c r="AVY281" s="1"/>
      <c r="AWC281" s="1"/>
      <c r="AWG281" s="1"/>
      <c r="AWK281" s="1"/>
      <c r="AWO281" s="1"/>
      <c r="AWS281" s="1"/>
      <c r="AWW281" s="1"/>
      <c r="AXA281" s="1"/>
      <c r="AXE281" s="1"/>
      <c r="AXI281" s="1"/>
      <c r="AXM281" s="1"/>
      <c r="AXQ281" s="1"/>
      <c r="AXU281" s="1"/>
      <c r="AXY281" s="1"/>
      <c r="AYC281" s="1"/>
      <c r="AYG281" s="1"/>
      <c r="AYK281" s="1"/>
      <c r="AYO281" s="1"/>
      <c r="AYS281" s="1"/>
      <c r="AYW281" s="1"/>
      <c r="AZA281" s="1"/>
      <c r="AZE281" s="1"/>
      <c r="AZI281" s="1"/>
      <c r="AZM281" s="1"/>
      <c r="AZQ281" s="1"/>
      <c r="AZU281" s="1"/>
      <c r="AZY281" s="1"/>
      <c r="BAC281" s="1"/>
      <c r="BAG281" s="1"/>
      <c r="BAK281" s="1"/>
      <c r="BAO281" s="1"/>
      <c r="BAS281" s="1"/>
      <c r="BAW281" s="1"/>
      <c r="BBA281" s="1"/>
      <c r="BBE281" s="1"/>
      <c r="BBI281" s="1"/>
      <c r="BBM281" s="1"/>
      <c r="BBQ281" s="1"/>
      <c r="BBU281" s="1"/>
      <c r="BBY281" s="1"/>
      <c r="BCC281" s="1"/>
      <c r="BCG281" s="1"/>
      <c r="BCK281" s="1"/>
      <c r="BCO281" s="1"/>
      <c r="BCS281" s="1"/>
      <c r="BCW281" s="1"/>
      <c r="BDA281" s="1"/>
      <c r="BDE281" s="1"/>
      <c r="BDI281" s="1"/>
      <c r="BDM281" s="1"/>
      <c r="BDQ281" s="1"/>
      <c r="BDU281" s="1"/>
      <c r="BDY281" s="1"/>
      <c r="BEC281" s="1"/>
      <c r="BEG281" s="1"/>
      <c r="BEK281" s="1"/>
      <c r="BEO281" s="1"/>
      <c r="BES281" s="1"/>
      <c r="BEW281" s="1"/>
      <c r="BFA281" s="1"/>
      <c r="BFE281" s="1"/>
      <c r="BFI281" s="1"/>
      <c r="BFM281" s="1"/>
      <c r="BFQ281" s="1"/>
      <c r="BFU281" s="1"/>
      <c r="BFY281" s="1"/>
      <c r="BGC281" s="1"/>
      <c r="BGG281" s="1"/>
      <c r="BGK281" s="1"/>
      <c r="BGO281" s="1"/>
      <c r="BGS281" s="1"/>
      <c r="BGW281" s="1"/>
      <c r="BHA281" s="1"/>
      <c r="BHE281" s="1"/>
      <c r="BHI281" s="1"/>
      <c r="BHM281" s="1"/>
      <c r="BHQ281" s="1"/>
      <c r="BHU281" s="1"/>
      <c r="BHY281" s="1"/>
      <c r="BIC281" s="1"/>
      <c r="BIG281" s="1"/>
      <c r="BIK281" s="1"/>
      <c r="BIO281" s="1"/>
      <c r="BIS281" s="1"/>
      <c r="BIW281" s="1"/>
      <c r="BJA281" s="1"/>
      <c r="BJE281" s="1"/>
      <c r="BJI281" s="1"/>
      <c r="BJM281" s="1"/>
      <c r="BJQ281" s="1"/>
      <c r="BJU281" s="1"/>
      <c r="BJY281" s="1"/>
      <c r="BKC281" s="1"/>
      <c r="BKG281" s="1"/>
      <c r="BKK281" s="1"/>
      <c r="BKO281" s="1"/>
      <c r="BKS281" s="1"/>
      <c r="BKW281" s="1"/>
      <c r="BLA281" s="1"/>
      <c r="BLE281" s="1"/>
      <c r="BLI281" s="1"/>
      <c r="BLM281" s="1"/>
      <c r="BLQ281" s="1"/>
      <c r="BLU281" s="1"/>
      <c r="BLY281" s="1"/>
      <c r="BMC281" s="1"/>
      <c r="BMG281" s="1"/>
      <c r="BMK281" s="1"/>
      <c r="BMO281" s="1"/>
      <c r="BMS281" s="1"/>
      <c r="BMW281" s="1"/>
      <c r="BNA281" s="1"/>
      <c r="BNE281" s="1"/>
      <c r="BNI281" s="1"/>
      <c r="BNM281" s="1"/>
      <c r="BNQ281" s="1"/>
      <c r="BNU281" s="1"/>
      <c r="BNY281" s="1"/>
      <c r="BOC281" s="1"/>
      <c r="BOG281" s="1"/>
      <c r="BOK281" s="1"/>
      <c r="BOO281" s="1"/>
      <c r="BOS281" s="1"/>
      <c r="BOW281" s="1"/>
      <c r="BPA281" s="1"/>
      <c r="BPE281" s="1"/>
      <c r="BPI281" s="1"/>
      <c r="BPM281" s="1"/>
      <c r="BPQ281" s="1"/>
      <c r="BPU281" s="1"/>
      <c r="BPY281" s="1"/>
      <c r="BQC281" s="1"/>
      <c r="BQG281" s="1"/>
      <c r="BQK281" s="1"/>
      <c r="BQO281" s="1"/>
      <c r="BQS281" s="1"/>
      <c r="BQW281" s="1"/>
      <c r="BRA281" s="1"/>
      <c r="BRE281" s="1"/>
      <c r="BRI281" s="1"/>
      <c r="BRM281" s="1"/>
      <c r="BRQ281" s="1"/>
      <c r="BRU281" s="1"/>
      <c r="BRY281" s="1"/>
      <c r="BSC281" s="1"/>
      <c r="BSG281" s="1"/>
      <c r="BSK281" s="1"/>
      <c r="BSO281" s="1"/>
      <c r="BSS281" s="1"/>
      <c r="BSW281" s="1"/>
      <c r="BTA281" s="1"/>
      <c r="BTE281" s="1"/>
      <c r="BTI281" s="1"/>
      <c r="BTM281" s="1"/>
      <c r="BTQ281" s="1"/>
      <c r="BTU281" s="1"/>
      <c r="BTY281" s="1"/>
      <c r="BUC281" s="1"/>
      <c r="BUG281" s="1"/>
      <c r="BUK281" s="1"/>
      <c r="BUO281" s="1"/>
      <c r="BUS281" s="1"/>
      <c r="BUW281" s="1"/>
      <c r="BVA281" s="1"/>
      <c r="BVE281" s="1"/>
      <c r="BVI281" s="1"/>
      <c r="BVM281" s="1"/>
      <c r="BVQ281" s="1"/>
      <c r="BVU281" s="1"/>
      <c r="BVY281" s="1"/>
      <c r="BWC281" s="1"/>
      <c r="BWG281" s="1"/>
      <c r="BWK281" s="1"/>
      <c r="BWO281" s="1"/>
      <c r="BWS281" s="1"/>
      <c r="BWW281" s="1"/>
      <c r="BXA281" s="1"/>
      <c r="BXE281" s="1"/>
      <c r="BXI281" s="1"/>
      <c r="BXM281" s="1"/>
      <c r="BXQ281" s="1"/>
      <c r="BXU281" s="1"/>
      <c r="BXY281" s="1"/>
      <c r="BYC281" s="1"/>
      <c r="BYG281" s="1"/>
      <c r="BYK281" s="1"/>
      <c r="BYO281" s="1"/>
      <c r="BYS281" s="1"/>
      <c r="BYW281" s="1"/>
      <c r="BZA281" s="1"/>
      <c r="BZE281" s="1"/>
      <c r="BZI281" s="1"/>
      <c r="BZM281" s="1"/>
      <c r="BZQ281" s="1"/>
      <c r="BZU281" s="1"/>
      <c r="BZY281" s="1"/>
      <c r="CAC281" s="1"/>
      <c r="CAG281" s="1"/>
      <c r="CAK281" s="1"/>
      <c r="CAO281" s="1"/>
      <c r="CAS281" s="1"/>
      <c r="CAW281" s="1"/>
      <c r="CBA281" s="1"/>
      <c r="CBE281" s="1"/>
      <c r="CBI281" s="1"/>
      <c r="CBM281" s="1"/>
      <c r="CBQ281" s="1"/>
      <c r="CBU281" s="1"/>
      <c r="CBY281" s="1"/>
      <c r="CCC281" s="1"/>
      <c r="CCG281" s="1"/>
      <c r="CCK281" s="1"/>
      <c r="CCO281" s="1"/>
      <c r="CCS281" s="1"/>
      <c r="CCW281" s="1"/>
      <c r="CDA281" s="1"/>
      <c r="CDE281" s="1"/>
      <c r="CDI281" s="1"/>
      <c r="CDM281" s="1"/>
      <c r="CDQ281" s="1"/>
      <c r="CDU281" s="1"/>
      <c r="CDY281" s="1"/>
      <c r="CEC281" s="1"/>
      <c r="CEG281" s="1"/>
      <c r="CEK281" s="1"/>
      <c r="CEO281" s="1"/>
      <c r="CES281" s="1"/>
      <c r="CEW281" s="1"/>
      <c r="CFA281" s="1"/>
      <c r="CFE281" s="1"/>
      <c r="CFI281" s="1"/>
      <c r="CFM281" s="1"/>
      <c r="CFQ281" s="1"/>
      <c r="CFU281" s="1"/>
      <c r="CFY281" s="1"/>
      <c r="CGC281" s="1"/>
      <c r="CGG281" s="1"/>
      <c r="CGK281" s="1"/>
      <c r="CGO281" s="1"/>
      <c r="CGS281" s="1"/>
      <c r="CGW281" s="1"/>
      <c r="CHA281" s="1"/>
      <c r="CHE281" s="1"/>
      <c r="CHI281" s="1"/>
      <c r="CHM281" s="1"/>
      <c r="CHQ281" s="1"/>
      <c r="CHU281" s="1"/>
      <c r="CHY281" s="1"/>
      <c r="CIC281" s="1"/>
      <c r="CIG281" s="1"/>
      <c r="CIK281" s="1"/>
      <c r="CIO281" s="1"/>
      <c r="CIS281" s="1"/>
      <c r="CIW281" s="1"/>
      <c r="CJA281" s="1"/>
      <c r="CJE281" s="1"/>
      <c r="CJI281" s="1"/>
      <c r="CJM281" s="1"/>
      <c r="CJQ281" s="1"/>
      <c r="CJU281" s="1"/>
      <c r="CJY281" s="1"/>
      <c r="CKC281" s="1"/>
      <c r="CKG281" s="1"/>
      <c r="CKK281" s="1"/>
      <c r="CKO281" s="1"/>
      <c r="CKS281" s="1"/>
      <c r="CKW281" s="1"/>
      <c r="CLA281" s="1"/>
      <c r="CLE281" s="1"/>
      <c r="CLI281" s="1"/>
      <c r="CLM281" s="1"/>
      <c r="CLQ281" s="1"/>
      <c r="CLU281" s="1"/>
      <c r="CLY281" s="1"/>
      <c r="CMC281" s="1"/>
      <c r="CMG281" s="1"/>
      <c r="CMK281" s="1"/>
      <c r="CMO281" s="1"/>
      <c r="CMS281" s="1"/>
      <c r="CMW281" s="1"/>
      <c r="CNA281" s="1"/>
      <c r="CNE281" s="1"/>
      <c r="CNI281" s="1"/>
      <c r="CNM281" s="1"/>
      <c r="CNQ281" s="1"/>
      <c r="CNU281" s="1"/>
      <c r="CNY281" s="1"/>
      <c r="COC281" s="1"/>
      <c r="COG281" s="1"/>
      <c r="COK281" s="1"/>
      <c r="COO281" s="1"/>
      <c r="COS281" s="1"/>
      <c r="COW281" s="1"/>
      <c r="CPA281" s="1"/>
      <c r="CPE281" s="1"/>
      <c r="CPI281" s="1"/>
      <c r="CPM281" s="1"/>
      <c r="CPQ281" s="1"/>
      <c r="CPU281" s="1"/>
      <c r="CPY281" s="1"/>
      <c r="CQC281" s="1"/>
      <c r="CQG281" s="1"/>
      <c r="CQK281" s="1"/>
      <c r="CQO281" s="1"/>
      <c r="CQS281" s="1"/>
      <c r="CQW281" s="1"/>
      <c r="CRA281" s="1"/>
      <c r="CRE281" s="1"/>
      <c r="CRI281" s="1"/>
      <c r="CRM281" s="1"/>
      <c r="CRQ281" s="1"/>
      <c r="CRU281" s="1"/>
      <c r="CRY281" s="1"/>
      <c r="CSC281" s="1"/>
      <c r="CSG281" s="1"/>
      <c r="CSK281" s="1"/>
      <c r="CSO281" s="1"/>
      <c r="CSS281" s="1"/>
      <c r="CSW281" s="1"/>
      <c r="CTA281" s="1"/>
      <c r="CTE281" s="1"/>
      <c r="CTI281" s="1"/>
      <c r="CTM281" s="1"/>
      <c r="CTQ281" s="1"/>
      <c r="CTU281" s="1"/>
      <c r="CTY281" s="1"/>
      <c r="CUC281" s="1"/>
      <c r="CUG281" s="1"/>
      <c r="CUK281" s="1"/>
      <c r="CUO281" s="1"/>
      <c r="CUS281" s="1"/>
      <c r="CUW281" s="1"/>
      <c r="CVA281" s="1"/>
      <c r="CVE281" s="1"/>
      <c r="CVI281" s="1"/>
      <c r="CVM281" s="1"/>
      <c r="CVQ281" s="1"/>
      <c r="CVU281" s="1"/>
      <c r="CVY281" s="1"/>
      <c r="CWC281" s="1"/>
      <c r="CWG281" s="1"/>
      <c r="CWK281" s="1"/>
      <c r="CWO281" s="1"/>
      <c r="CWS281" s="1"/>
      <c r="CWW281" s="1"/>
      <c r="CXA281" s="1"/>
      <c r="CXE281" s="1"/>
      <c r="CXI281" s="1"/>
      <c r="CXM281" s="1"/>
      <c r="CXQ281" s="1"/>
      <c r="CXU281" s="1"/>
      <c r="CXY281" s="1"/>
      <c r="CYC281" s="1"/>
      <c r="CYG281" s="1"/>
      <c r="CYK281" s="1"/>
      <c r="CYO281" s="1"/>
      <c r="CYS281" s="1"/>
      <c r="CYW281" s="1"/>
      <c r="CZA281" s="1"/>
      <c r="CZE281" s="1"/>
      <c r="CZI281" s="1"/>
      <c r="CZM281" s="1"/>
      <c r="CZQ281" s="1"/>
      <c r="CZU281" s="1"/>
      <c r="CZY281" s="1"/>
      <c r="DAC281" s="1"/>
      <c r="DAG281" s="1"/>
      <c r="DAK281" s="1"/>
      <c r="DAO281" s="1"/>
      <c r="DAS281" s="1"/>
      <c r="DAW281" s="1"/>
      <c r="DBA281" s="1"/>
      <c r="DBE281" s="1"/>
      <c r="DBI281" s="1"/>
      <c r="DBM281" s="1"/>
      <c r="DBQ281" s="1"/>
      <c r="DBU281" s="1"/>
      <c r="DBY281" s="1"/>
      <c r="DCC281" s="1"/>
      <c r="DCG281" s="1"/>
      <c r="DCK281" s="1"/>
      <c r="DCO281" s="1"/>
      <c r="DCS281" s="1"/>
      <c r="DCW281" s="1"/>
      <c r="DDA281" s="1"/>
      <c r="DDE281" s="1"/>
      <c r="DDI281" s="1"/>
      <c r="DDM281" s="1"/>
      <c r="DDQ281" s="1"/>
      <c r="DDU281" s="1"/>
      <c r="DDY281" s="1"/>
      <c r="DEC281" s="1"/>
      <c r="DEG281" s="1"/>
      <c r="DEK281" s="1"/>
      <c r="DEO281" s="1"/>
      <c r="DES281" s="1"/>
      <c r="DEW281" s="1"/>
      <c r="DFA281" s="1"/>
      <c r="DFE281" s="1"/>
      <c r="DFI281" s="1"/>
      <c r="DFM281" s="1"/>
      <c r="DFQ281" s="1"/>
      <c r="DFU281" s="1"/>
      <c r="DFY281" s="1"/>
      <c r="DGC281" s="1"/>
      <c r="DGG281" s="1"/>
      <c r="DGK281" s="1"/>
      <c r="DGO281" s="1"/>
      <c r="DGS281" s="1"/>
      <c r="DGW281" s="1"/>
      <c r="DHA281" s="1"/>
      <c r="DHE281" s="1"/>
      <c r="DHI281" s="1"/>
      <c r="DHM281" s="1"/>
      <c r="DHQ281" s="1"/>
      <c r="DHU281" s="1"/>
      <c r="DHY281" s="1"/>
      <c r="DIC281" s="1"/>
      <c r="DIG281" s="1"/>
      <c r="DIK281" s="1"/>
      <c r="DIO281" s="1"/>
      <c r="DIS281" s="1"/>
      <c r="DIW281" s="1"/>
      <c r="DJA281" s="1"/>
      <c r="DJE281" s="1"/>
      <c r="DJI281" s="1"/>
      <c r="DJM281" s="1"/>
      <c r="DJQ281" s="1"/>
      <c r="DJU281" s="1"/>
      <c r="DJY281" s="1"/>
      <c r="DKC281" s="1"/>
      <c r="DKG281" s="1"/>
      <c r="DKK281" s="1"/>
      <c r="DKO281" s="1"/>
      <c r="DKS281" s="1"/>
      <c r="DKW281" s="1"/>
      <c r="DLA281" s="1"/>
      <c r="DLE281" s="1"/>
      <c r="DLI281" s="1"/>
      <c r="DLM281" s="1"/>
      <c r="DLQ281" s="1"/>
      <c r="DLU281" s="1"/>
      <c r="DLY281" s="1"/>
      <c r="DMC281" s="1"/>
      <c r="DMG281" s="1"/>
      <c r="DMK281" s="1"/>
      <c r="DMO281" s="1"/>
      <c r="DMS281" s="1"/>
      <c r="DMW281" s="1"/>
      <c r="DNA281" s="1"/>
      <c r="DNE281" s="1"/>
      <c r="DNI281" s="1"/>
      <c r="DNM281" s="1"/>
      <c r="DNQ281" s="1"/>
      <c r="DNU281" s="1"/>
      <c r="DNY281" s="1"/>
      <c r="DOC281" s="1"/>
      <c r="DOG281" s="1"/>
      <c r="DOK281" s="1"/>
      <c r="DOO281" s="1"/>
      <c r="DOS281" s="1"/>
      <c r="DOW281" s="1"/>
      <c r="DPA281" s="1"/>
      <c r="DPE281" s="1"/>
      <c r="DPI281" s="1"/>
      <c r="DPM281" s="1"/>
      <c r="DPQ281" s="1"/>
      <c r="DPU281" s="1"/>
      <c r="DPY281" s="1"/>
      <c r="DQC281" s="1"/>
      <c r="DQG281" s="1"/>
      <c r="DQK281" s="1"/>
      <c r="DQO281" s="1"/>
      <c r="DQS281" s="1"/>
      <c r="DQW281" s="1"/>
      <c r="DRA281" s="1"/>
      <c r="DRE281" s="1"/>
      <c r="DRI281" s="1"/>
      <c r="DRM281" s="1"/>
      <c r="DRQ281" s="1"/>
      <c r="DRU281" s="1"/>
      <c r="DRY281" s="1"/>
      <c r="DSC281" s="1"/>
      <c r="DSG281" s="1"/>
      <c r="DSK281" s="1"/>
      <c r="DSO281" s="1"/>
      <c r="DSS281" s="1"/>
      <c r="DSW281" s="1"/>
      <c r="DTA281" s="1"/>
      <c r="DTE281" s="1"/>
      <c r="DTI281" s="1"/>
      <c r="DTM281" s="1"/>
      <c r="DTQ281" s="1"/>
      <c r="DTU281" s="1"/>
      <c r="DTY281" s="1"/>
      <c r="DUC281" s="1"/>
      <c r="DUG281" s="1"/>
      <c r="DUK281" s="1"/>
      <c r="DUO281" s="1"/>
      <c r="DUS281" s="1"/>
      <c r="DUW281" s="1"/>
      <c r="DVA281" s="1"/>
      <c r="DVE281" s="1"/>
      <c r="DVI281" s="1"/>
      <c r="DVM281" s="1"/>
      <c r="DVQ281" s="1"/>
      <c r="DVU281" s="1"/>
      <c r="DVY281" s="1"/>
      <c r="DWC281" s="1"/>
      <c r="DWG281" s="1"/>
      <c r="DWK281" s="1"/>
      <c r="DWO281" s="1"/>
      <c r="DWS281" s="1"/>
      <c r="DWW281" s="1"/>
      <c r="DXA281" s="1"/>
      <c r="DXE281" s="1"/>
      <c r="DXI281" s="1"/>
      <c r="DXM281" s="1"/>
      <c r="DXQ281" s="1"/>
      <c r="DXU281" s="1"/>
      <c r="DXY281" s="1"/>
      <c r="DYC281" s="1"/>
      <c r="DYG281" s="1"/>
      <c r="DYK281" s="1"/>
      <c r="DYO281" s="1"/>
      <c r="DYS281" s="1"/>
      <c r="DYW281" s="1"/>
      <c r="DZA281" s="1"/>
      <c r="DZE281" s="1"/>
      <c r="DZI281" s="1"/>
      <c r="DZM281" s="1"/>
      <c r="DZQ281" s="1"/>
      <c r="DZU281" s="1"/>
      <c r="DZY281" s="1"/>
      <c r="EAC281" s="1"/>
      <c r="EAG281" s="1"/>
      <c r="EAK281" s="1"/>
      <c r="EAO281" s="1"/>
      <c r="EAS281" s="1"/>
      <c r="EAW281" s="1"/>
      <c r="EBA281" s="1"/>
      <c r="EBE281" s="1"/>
      <c r="EBI281" s="1"/>
      <c r="EBM281" s="1"/>
      <c r="EBQ281" s="1"/>
      <c r="EBU281" s="1"/>
      <c r="EBY281" s="1"/>
      <c r="ECC281" s="1"/>
      <c r="ECG281" s="1"/>
      <c r="ECK281" s="1"/>
      <c r="ECO281" s="1"/>
      <c r="ECS281" s="1"/>
      <c r="ECW281" s="1"/>
      <c r="EDA281" s="1"/>
      <c r="EDE281" s="1"/>
      <c r="EDI281" s="1"/>
      <c r="EDM281" s="1"/>
      <c r="EDQ281" s="1"/>
      <c r="EDU281" s="1"/>
      <c r="EDY281" s="1"/>
      <c r="EEC281" s="1"/>
      <c r="EEG281" s="1"/>
      <c r="EEK281" s="1"/>
      <c r="EEO281" s="1"/>
      <c r="EES281" s="1"/>
      <c r="EEW281" s="1"/>
      <c r="EFA281" s="1"/>
      <c r="EFE281" s="1"/>
      <c r="EFI281" s="1"/>
      <c r="EFM281" s="1"/>
      <c r="EFQ281" s="1"/>
      <c r="EFU281" s="1"/>
      <c r="EFY281" s="1"/>
      <c r="EGC281" s="1"/>
      <c r="EGG281" s="1"/>
      <c r="EGK281" s="1"/>
      <c r="EGO281" s="1"/>
      <c r="EGS281" s="1"/>
      <c r="EGW281" s="1"/>
      <c r="EHA281" s="1"/>
      <c r="EHE281" s="1"/>
      <c r="EHI281" s="1"/>
      <c r="EHM281" s="1"/>
      <c r="EHQ281" s="1"/>
      <c r="EHU281" s="1"/>
      <c r="EHY281" s="1"/>
      <c r="EIC281" s="1"/>
      <c r="EIG281" s="1"/>
      <c r="EIK281" s="1"/>
      <c r="EIO281" s="1"/>
      <c r="EIS281" s="1"/>
      <c r="EIW281" s="1"/>
      <c r="EJA281" s="1"/>
      <c r="EJE281" s="1"/>
      <c r="EJI281" s="1"/>
      <c r="EJM281" s="1"/>
      <c r="EJQ281" s="1"/>
      <c r="EJU281" s="1"/>
      <c r="EJY281" s="1"/>
      <c r="EKC281" s="1"/>
      <c r="EKG281" s="1"/>
      <c r="EKK281" s="1"/>
      <c r="EKO281" s="1"/>
      <c r="EKS281" s="1"/>
      <c r="EKW281" s="1"/>
      <c r="ELA281" s="1"/>
      <c r="ELE281" s="1"/>
      <c r="ELI281" s="1"/>
      <c r="ELM281" s="1"/>
      <c r="ELQ281" s="1"/>
      <c r="ELU281" s="1"/>
      <c r="ELY281" s="1"/>
      <c r="EMC281" s="1"/>
      <c r="EMG281" s="1"/>
      <c r="EMK281" s="1"/>
      <c r="EMO281" s="1"/>
      <c r="EMS281" s="1"/>
      <c r="EMW281" s="1"/>
      <c r="ENA281" s="1"/>
      <c r="ENE281" s="1"/>
      <c r="ENI281" s="1"/>
      <c r="ENM281" s="1"/>
      <c r="ENQ281" s="1"/>
      <c r="ENU281" s="1"/>
      <c r="ENY281" s="1"/>
      <c r="EOC281" s="1"/>
      <c r="EOG281" s="1"/>
      <c r="EOK281" s="1"/>
      <c r="EOO281" s="1"/>
      <c r="EOS281" s="1"/>
      <c r="EOW281" s="1"/>
      <c r="EPA281" s="1"/>
      <c r="EPE281" s="1"/>
      <c r="EPI281" s="1"/>
      <c r="EPM281" s="1"/>
      <c r="EPQ281" s="1"/>
      <c r="EPU281" s="1"/>
      <c r="EPY281" s="1"/>
      <c r="EQC281" s="1"/>
      <c r="EQG281" s="1"/>
      <c r="EQK281" s="1"/>
      <c r="EQO281" s="1"/>
      <c r="EQS281" s="1"/>
      <c r="EQW281" s="1"/>
      <c r="ERA281" s="1"/>
      <c r="ERE281" s="1"/>
      <c r="ERI281" s="1"/>
      <c r="ERM281" s="1"/>
      <c r="ERQ281" s="1"/>
      <c r="ERU281" s="1"/>
      <c r="ERY281" s="1"/>
      <c r="ESC281" s="1"/>
      <c r="ESG281" s="1"/>
      <c r="ESK281" s="1"/>
      <c r="ESO281" s="1"/>
      <c r="ESS281" s="1"/>
      <c r="ESW281" s="1"/>
      <c r="ETA281" s="1"/>
      <c r="ETE281" s="1"/>
      <c r="ETI281" s="1"/>
      <c r="ETM281" s="1"/>
      <c r="ETQ281" s="1"/>
      <c r="ETU281" s="1"/>
      <c r="ETY281" s="1"/>
      <c r="EUC281" s="1"/>
      <c r="EUG281" s="1"/>
      <c r="EUK281" s="1"/>
      <c r="EUO281" s="1"/>
      <c r="EUS281" s="1"/>
      <c r="EUW281" s="1"/>
      <c r="EVA281" s="1"/>
      <c r="EVE281" s="1"/>
      <c r="EVI281" s="1"/>
      <c r="EVM281" s="1"/>
      <c r="EVQ281" s="1"/>
      <c r="EVU281" s="1"/>
      <c r="EVY281" s="1"/>
      <c r="EWC281" s="1"/>
      <c r="EWG281" s="1"/>
      <c r="EWK281" s="1"/>
      <c r="EWO281" s="1"/>
      <c r="EWS281" s="1"/>
      <c r="EWW281" s="1"/>
      <c r="EXA281" s="1"/>
      <c r="EXE281" s="1"/>
      <c r="EXI281" s="1"/>
      <c r="EXM281" s="1"/>
      <c r="EXQ281" s="1"/>
      <c r="EXU281" s="1"/>
      <c r="EXY281" s="1"/>
      <c r="EYC281" s="1"/>
      <c r="EYG281" s="1"/>
      <c r="EYK281" s="1"/>
      <c r="EYO281" s="1"/>
      <c r="EYS281" s="1"/>
      <c r="EYW281" s="1"/>
      <c r="EZA281" s="1"/>
      <c r="EZE281" s="1"/>
      <c r="EZI281" s="1"/>
      <c r="EZM281" s="1"/>
      <c r="EZQ281" s="1"/>
      <c r="EZU281" s="1"/>
      <c r="EZY281" s="1"/>
      <c r="FAC281" s="1"/>
      <c r="FAG281" s="1"/>
      <c r="FAK281" s="1"/>
      <c r="FAO281" s="1"/>
      <c r="FAS281" s="1"/>
      <c r="FAW281" s="1"/>
      <c r="FBA281" s="1"/>
      <c r="FBE281" s="1"/>
      <c r="FBI281" s="1"/>
      <c r="FBM281" s="1"/>
      <c r="FBQ281" s="1"/>
      <c r="FBU281" s="1"/>
      <c r="FBY281" s="1"/>
      <c r="FCC281" s="1"/>
      <c r="FCG281" s="1"/>
      <c r="FCK281" s="1"/>
      <c r="FCO281" s="1"/>
      <c r="FCS281" s="1"/>
      <c r="FCW281" s="1"/>
      <c r="FDA281" s="1"/>
      <c r="FDE281" s="1"/>
      <c r="FDI281" s="1"/>
      <c r="FDM281" s="1"/>
      <c r="FDQ281" s="1"/>
      <c r="FDU281" s="1"/>
      <c r="FDY281" s="1"/>
      <c r="FEC281" s="1"/>
      <c r="FEG281" s="1"/>
      <c r="FEK281" s="1"/>
      <c r="FEO281" s="1"/>
      <c r="FES281" s="1"/>
      <c r="FEW281" s="1"/>
      <c r="FFA281" s="1"/>
      <c r="FFE281" s="1"/>
      <c r="FFI281" s="1"/>
      <c r="FFM281" s="1"/>
      <c r="FFQ281" s="1"/>
      <c r="FFU281" s="1"/>
      <c r="FFY281" s="1"/>
      <c r="FGC281" s="1"/>
      <c r="FGG281" s="1"/>
      <c r="FGK281" s="1"/>
      <c r="FGO281" s="1"/>
      <c r="FGS281" s="1"/>
      <c r="FGW281" s="1"/>
      <c r="FHA281" s="1"/>
      <c r="FHE281" s="1"/>
      <c r="FHI281" s="1"/>
      <c r="FHM281" s="1"/>
      <c r="FHQ281" s="1"/>
      <c r="FHU281" s="1"/>
      <c r="FHY281" s="1"/>
      <c r="FIC281" s="1"/>
      <c r="FIG281" s="1"/>
      <c r="FIK281" s="1"/>
      <c r="FIO281" s="1"/>
      <c r="FIS281" s="1"/>
      <c r="FIW281" s="1"/>
      <c r="FJA281" s="1"/>
      <c r="FJE281" s="1"/>
      <c r="FJI281" s="1"/>
      <c r="FJM281" s="1"/>
      <c r="FJQ281" s="1"/>
      <c r="FJU281" s="1"/>
      <c r="FJY281" s="1"/>
      <c r="FKC281" s="1"/>
      <c r="FKG281" s="1"/>
      <c r="FKK281" s="1"/>
      <c r="FKO281" s="1"/>
      <c r="FKS281" s="1"/>
      <c r="FKW281" s="1"/>
      <c r="FLA281" s="1"/>
      <c r="FLE281" s="1"/>
      <c r="FLI281" s="1"/>
      <c r="FLM281" s="1"/>
      <c r="FLQ281" s="1"/>
      <c r="FLU281" s="1"/>
      <c r="FLY281" s="1"/>
      <c r="FMC281" s="1"/>
      <c r="FMG281" s="1"/>
      <c r="FMK281" s="1"/>
      <c r="FMO281" s="1"/>
      <c r="FMS281" s="1"/>
      <c r="FMW281" s="1"/>
      <c r="FNA281" s="1"/>
      <c r="FNE281" s="1"/>
      <c r="FNI281" s="1"/>
      <c r="FNM281" s="1"/>
      <c r="FNQ281" s="1"/>
      <c r="FNU281" s="1"/>
      <c r="FNY281" s="1"/>
      <c r="FOC281" s="1"/>
      <c r="FOG281" s="1"/>
      <c r="FOK281" s="1"/>
      <c r="FOO281" s="1"/>
      <c r="FOS281" s="1"/>
      <c r="FOW281" s="1"/>
      <c r="FPA281" s="1"/>
      <c r="FPE281" s="1"/>
      <c r="FPI281" s="1"/>
      <c r="FPM281" s="1"/>
      <c r="FPQ281" s="1"/>
      <c r="FPU281" s="1"/>
      <c r="FPY281" s="1"/>
      <c r="FQC281" s="1"/>
      <c r="FQG281" s="1"/>
      <c r="FQK281" s="1"/>
      <c r="FQO281" s="1"/>
      <c r="FQS281" s="1"/>
      <c r="FQW281" s="1"/>
      <c r="FRA281" s="1"/>
      <c r="FRE281" s="1"/>
      <c r="FRI281" s="1"/>
      <c r="FRM281" s="1"/>
      <c r="FRQ281" s="1"/>
      <c r="FRU281" s="1"/>
      <c r="FRY281" s="1"/>
      <c r="FSC281" s="1"/>
      <c r="FSG281" s="1"/>
      <c r="FSK281" s="1"/>
      <c r="FSO281" s="1"/>
      <c r="FSS281" s="1"/>
      <c r="FSW281" s="1"/>
      <c r="FTA281" s="1"/>
      <c r="FTE281" s="1"/>
      <c r="FTI281" s="1"/>
      <c r="FTM281" s="1"/>
      <c r="FTQ281" s="1"/>
      <c r="FTU281" s="1"/>
      <c r="FTY281" s="1"/>
      <c r="FUC281" s="1"/>
      <c r="FUG281" s="1"/>
      <c r="FUK281" s="1"/>
      <c r="FUO281" s="1"/>
      <c r="FUS281" s="1"/>
      <c r="FUW281" s="1"/>
      <c r="FVA281" s="1"/>
      <c r="FVE281" s="1"/>
      <c r="FVI281" s="1"/>
      <c r="FVM281" s="1"/>
      <c r="FVQ281" s="1"/>
      <c r="FVU281" s="1"/>
      <c r="FVY281" s="1"/>
      <c r="FWC281" s="1"/>
      <c r="FWG281" s="1"/>
      <c r="FWK281" s="1"/>
      <c r="FWO281" s="1"/>
      <c r="FWS281" s="1"/>
      <c r="FWW281" s="1"/>
      <c r="FXA281" s="1"/>
      <c r="FXE281" s="1"/>
      <c r="FXI281" s="1"/>
      <c r="FXM281" s="1"/>
      <c r="FXQ281" s="1"/>
      <c r="FXU281" s="1"/>
      <c r="FXY281" s="1"/>
      <c r="FYC281" s="1"/>
      <c r="FYG281" s="1"/>
      <c r="FYK281" s="1"/>
      <c r="FYO281" s="1"/>
      <c r="FYS281" s="1"/>
      <c r="FYW281" s="1"/>
      <c r="FZA281" s="1"/>
      <c r="FZE281" s="1"/>
      <c r="FZI281" s="1"/>
      <c r="FZM281" s="1"/>
      <c r="FZQ281" s="1"/>
      <c r="FZU281" s="1"/>
      <c r="FZY281" s="1"/>
      <c r="GAC281" s="1"/>
      <c r="GAG281" s="1"/>
      <c r="GAK281" s="1"/>
      <c r="GAO281" s="1"/>
      <c r="GAS281" s="1"/>
      <c r="GAW281" s="1"/>
      <c r="GBA281" s="1"/>
      <c r="GBE281" s="1"/>
      <c r="GBI281" s="1"/>
      <c r="GBM281" s="1"/>
      <c r="GBQ281" s="1"/>
      <c r="GBU281" s="1"/>
      <c r="GBY281" s="1"/>
      <c r="GCC281" s="1"/>
      <c r="GCG281" s="1"/>
      <c r="GCK281" s="1"/>
      <c r="GCO281" s="1"/>
      <c r="GCS281" s="1"/>
      <c r="GCW281" s="1"/>
      <c r="GDA281" s="1"/>
      <c r="GDE281" s="1"/>
      <c r="GDI281" s="1"/>
      <c r="GDM281" s="1"/>
      <c r="GDQ281" s="1"/>
      <c r="GDU281" s="1"/>
      <c r="GDY281" s="1"/>
      <c r="GEC281" s="1"/>
      <c r="GEG281" s="1"/>
      <c r="GEK281" s="1"/>
      <c r="GEO281" s="1"/>
      <c r="GES281" s="1"/>
      <c r="GEW281" s="1"/>
      <c r="GFA281" s="1"/>
      <c r="GFE281" s="1"/>
      <c r="GFI281" s="1"/>
      <c r="GFM281" s="1"/>
      <c r="GFQ281" s="1"/>
      <c r="GFU281" s="1"/>
      <c r="GFY281" s="1"/>
      <c r="GGC281" s="1"/>
      <c r="GGG281" s="1"/>
      <c r="GGK281" s="1"/>
      <c r="GGO281" s="1"/>
      <c r="GGS281" s="1"/>
      <c r="GGW281" s="1"/>
      <c r="GHA281" s="1"/>
      <c r="GHE281" s="1"/>
      <c r="GHI281" s="1"/>
      <c r="GHM281" s="1"/>
      <c r="GHQ281" s="1"/>
      <c r="GHU281" s="1"/>
      <c r="GHY281" s="1"/>
      <c r="GIC281" s="1"/>
      <c r="GIG281" s="1"/>
      <c r="GIK281" s="1"/>
      <c r="GIO281" s="1"/>
      <c r="GIS281" s="1"/>
      <c r="GIW281" s="1"/>
      <c r="GJA281" s="1"/>
      <c r="GJE281" s="1"/>
      <c r="GJI281" s="1"/>
      <c r="GJM281" s="1"/>
      <c r="GJQ281" s="1"/>
      <c r="GJU281" s="1"/>
      <c r="GJY281" s="1"/>
      <c r="GKC281" s="1"/>
      <c r="GKG281" s="1"/>
      <c r="GKK281" s="1"/>
      <c r="GKO281" s="1"/>
      <c r="GKS281" s="1"/>
      <c r="GKW281" s="1"/>
      <c r="GLA281" s="1"/>
      <c r="GLE281" s="1"/>
      <c r="GLI281" s="1"/>
      <c r="GLM281" s="1"/>
      <c r="GLQ281" s="1"/>
      <c r="GLU281" s="1"/>
      <c r="GLY281" s="1"/>
      <c r="GMC281" s="1"/>
      <c r="GMG281" s="1"/>
      <c r="GMK281" s="1"/>
      <c r="GMO281" s="1"/>
      <c r="GMS281" s="1"/>
      <c r="GMW281" s="1"/>
      <c r="GNA281" s="1"/>
      <c r="GNE281" s="1"/>
      <c r="GNI281" s="1"/>
      <c r="GNM281" s="1"/>
      <c r="GNQ281" s="1"/>
      <c r="GNU281" s="1"/>
      <c r="GNY281" s="1"/>
      <c r="GOC281" s="1"/>
      <c r="GOG281" s="1"/>
      <c r="GOK281" s="1"/>
      <c r="GOO281" s="1"/>
      <c r="GOS281" s="1"/>
      <c r="GOW281" s="1"/>
      <c r="GPA281" s="1"/>
      <c r="GPE281" s="1"/>
      <c r="GPI281" s="1"/>
      <c r="GPM281" s="1"/>
      <c r="GPQ281" s="1"/>
      <c r="GPU281" s="1"/>
      <c r="GPY281" s="1"/>
      <c r="GQC281" s="1"/>
      <c r="GQG281" s="1"/>
      <c r="GQK281" s="1"/>
      <c r="GQO281" s="1"/>
      <c r="GQS281" s="1"/>
      <c r="GQW281" s="1"/>
      <c r="GRA281" s="1"/>
      <c r="GRE281" s="1"/>
      <c r="GRI281" s="1"/>
      <c r="GRM281" s="1"/>
      <c r="GRQ281" s="1"/>
      <c r="GRU281" s="1"/>
      <c r="GRY281" s="1"/>
      <c r="GSC281" s="1"/>
      <c r="GSG281" s="1"/>
      <c r="GSK281" s="1"/>
      <c r="GSO281" s="1"/>
      <c r="GSS281" s="1"/>
      <c r="GSW281" s="1"/>
      <c r="GTA281" s="1"/>
      <c r="GTE281" s="1"/>
      <c r="GTI281" s="1"/>
      <c r="GTM281" s="1"/>
      <c r="GTQ281" s="1"/>
      <c r="GTU281" s="1"/>
      <c r="GTY281" s="1"/>
      <c r="GUC281" s="1"/>
      <c r="GUG281" s="1"/>
      <c r="GUK281" s="1"/>
      <c r="GUO281" s="1"/>
      <c r="GUS281" s="1"/>
      <c r="GUW281" s="1"/>
      <c r="GVA281" s="1"/>
      <c r="GVE281" s="1"/>
      <c r="GVI281" s="1"/>
      <c r="GVM281" s="1"/>
      <c r="GVQ281" s="1"/>
      <c r="GVU281" s="1"/>
      <c r="GVY281" s="1"/>
      <c r="GWC281" s="1"/>
      <c r="GWG281" s="1"/>
      <c r="GWK281" s="1"/>
      <c r="GWO281" s="1"/>
      <c r="GWS281" s="1"/>
      <c r="GWW281" s="1"/>
      <c r="GXA281" s="1"/>
      <c r="GXE281" s="1"/>
      <c r="GXI281" s="1"/>
      <c r="GXM281" s="1"/>
      <c r="GXQ281" s="1"/>
      <c r="GXU281" s="1"/>
      <c r="GXY281" s="1"/>
      <c r="GYC281" s="1"/>
      <c r="GYG281" s="1"/>
      <c r="GYK281" s="1"/>
      <c r="GYO281" s="1"/>
      <c r="GYS281" s="1"/>
      <c r="GYW281" s="1"/>
      <c r="GZA281" s="1"/>
      <c r="GZE281" s="1"/>
      <c r="GZI281" s="1"/>
      <c r="GZM281" s="1"/>
      <c r="GZQ281" s="1"/>
      <c r="GZU281" s="1"/>
      <c r="GZY281" s="1"/>
      <c r="HAC281" s="1"/>
      <c r="HAG281" s="1"/>
      <c r="HAK281" s="1"/>
      <c r="HAO281" s="1"/>
      <c r="HAS281" s="1"/>
      <c r="HAW281" s="1"/>
      <c r="HBA281" s="1"/>
      <c r="HBE281" s="1"/>
      <c r="HBI281" s="1"/>
      <c r="HBM281" s="1"/>
      <c r="HBQ281" s="1"/>
      <c r="HBU281" s="1"/>
      <c r="HBY281" s="1"/>
      <c r="HCC281" s="1"/>
      <c r="HCG281" s="1"/>
      <c r="HCK281" s="1"/>
      <c r="HCO281" s="1"/>
      <c r="HCS281" s="1"/>
      <c r="HCW281" s="1"/>
      <c r="HDA281" s="1"/>
      <c r="HDE281" s="1"/>
      <c r="HDI281" s="1"/>
      <c r="HDM281" s="1"/>
      <c r="HDQ281" s="1"/>
      <c r="HDU281" s="1"/>
      <c r="HDY281" s="1"/>
      <c r="HEC281" s="1"/>
      <c r="HEG281" s="1"/>
      <c r="HEK281" s="1"/>
      <c r="HEO281" s="1"/>
      <c r="HES281" s="1"/>
      <c r="HEW281" s="1"/>
      <c r="HFA281" s="1"/>
      <c r="HFE281" s="1"/>
      <c r="HFI281" s="1"/>
      <c r="HFM281" s="1"/>
      <c r="HFQ281" s="1"/>
      <c r="HFU281" s="1"/>
      <c r="HFY281" s="1"/>
      <c r="HGC281" s="1"/>
      <c r="HGG281" s="1"/>
      <c r="HGK281" s="1"/>
      <c r="HGO281" s="1"/>
      <c r="HGS281" s="1"/>
      <c r="HGW281" s="1"/>
      <c r="HHA281" s="1"/>
      <c r="HHE281" s="1"/>
      <c r="HHI281" s="1"/>
      <c r="HHM281" s="1"/>
      <c r="HHQ281" s="1"/>
      <c r="HHU281" s="1"/>
      <c r="HHY281" s="1"/>
      <c r="HIC281" s="1"/>
      <c r="HIG281" s="1"/>
      <c r="HIK281" s="1"/>
      <c r="HIO281" s="1"/>
      <c r="HIS281" s="1"/>
      <c r="HIW281" s="1"/>
      <c r="HJA281" s="1"/>
      <c r="HJE281" s="1"/>
      <c r="HJI281" s="1"/>
      <c r="HJM281" s="1"/>
      <c r="HJQ281" s="1"/>
      <c r="HJU281" s="1"/>
      <c r="HJY281" s="1"/>
      <c r="HKC281" s="1"/>
      <c r="HKG281" s="1"/>
      <c r="HKK281" s="1"/>
      <c r="HKO281" s="1"/>
      <c r="HKS281" s="1"/>
      <c r="HKW281" s="1"/>
      <c r="HLA281" s="1"/>
      <c r="HLE281" s="1"/>
      <c r="HLI281" s="1"/>
      <c r="HLM281" s="1"/>
      <c r="HLQ281" s="1"/>
      <c r="HLU281" s="1"/>
      <c r="HLY281" s="1"/>
      <c r="HMC281" s="1"/>
      <c r="HMG281" s="1"/>
      <c r="HMK281" s="1"/>
      <c r="HMO281" s="1"/>
      <c r="HMS281" s="1"/>
      <c r="HMW281" s="1"/>
      <c r="HNA281" s="1"/>
      <c r="HNE281" s="1"/>
      <c r="HNI281" s="1"/>
      <c r="HNM281" s="1"/>
      <c r="HNQ281" s="1"/>
      <c r="HNU281" s="1"/>
      <c r="HNY281" s="1"/>
      <c r="HOC281" s="1"/>
      <c r="HOG281" s="1"/>
      <c r="HOK281" s="1"/>
      <c r="HOO281" s="1"/>
      <c r="HOS281" s="1"/>
      <c r="HOW281" s="1"/>
      <c r="HPA281" s="1"/>
      <c r="HPE281" s="1"/>
      <c r="HPI281" s="1"/>
      <c r="HPM281" s="1"/>
      <c r="HPQ281" s="1"/>
      <c r="HPU281" s="1"/>
      <c r="HPY281" s="1"/>
      <c r="HQC281" s="1"/>
      <c r="HQG281" s="1"/>
      <c r="HQK281" s="1"/>
      <c r="HQO281" s="1"/>
      <c r="HQS281" s="1"/>
      <c r="HQW281" s="1"/>
      <c r="HRA281" s="1"/>
      <c r="HRE281" s="1"/>
      <c r="HRI281" s="1"/>
      <c r="HRM281" s="1"/>
      <c r="HRQ281" s="1"/>
      <c r="HRU281" s="1"/>
      <c r="HRY281" s="1"/>
      <c r="HSC281" s="1"/>
      <c r="HSG281" s="1"/>
      <c r="HSK281" s="1"/>
      <c r="HSO281" s="1"/>
      <c r="HSS281" s="1"/>
      <c r="HSW281" s="1"/>
      <c r="HTA281" s="1"/>
      <c r="HTE281" s="1"/>
      <c r="HTI281" s="1"/>
      <c r="HTM281" s="1"/>
      <c r="HTQ281" s="1"/>
      <c r="HTU281" s="1"/>
      <c r="HTY281" s="1"/>
      <c r="HUC281" s="1"/>
      <c r="HUG281" s="1"/>
      <c r="HUK281" s="1"/>
      <c r="HUO281" s="1"/>
      <c r="HUS281" s="1"/>
      <c r="HUW281" s="1"/>
      <c r="HVA281" s="1"/>
      <c r="HVE281" s="1"/>
      <c r="HVI281" s="1"/>
      <c r="HVM281" s="1"/>
      <c r="HVQ281" s="1"/>
      <c r="HVU281" s="1"/>
      <c r="HVY281" s="1"/>
      <c r="HWC281" s="1"/>
      <c r="HWG281" s="1"/>
      <c r="HWK281" s="1"/>
      <c r="HWO281" s="1"/>
      <c r="HWS281" s="1"/>
      <c r="HWW281" s="1"/>
      <c r="HXA281" s="1"/>
      <c r="HXE281" s="1"/>
      <c r="HXI281" s="1"/>
      <c r="HXM281" s="1"/>
      <c r="HXQ281" s="1"/>
      <c r="HXU281" s="1"/>
      <c r="HXY281" s="1"/>
      <c r="HYC281" s="1"/>
      <c r="HYG281" s="1"/>
      <c r="HYK281" s="1"/>
      <c r="HYO281" s="1"/>
      <c r="HYS281" s="1"/>
      <c r="HYW281" s="1"/>
      <c r="HZA281" s="1"/>
      <c r="HZE281" s="1"/>
      <c r="HZI281" s="1"/>
      <c r="HZM281" s="1"/>
      <c r="HZQ281" s="1"/>
      <c r="HZU281" s="1"/>
      <c r="HZY281" s="1"/>
      <c r="IAC281" s="1"/>
      <c r="IAG281" s="1"/>
      <c r="IAK281" s="1"/>
      <c r="IAO281" s="1"/>
      <c r="IAS281" s="1"/>
      <c r="IAW281" s="1"/>
      <c r="IBA281" s="1"/>
      <c r="IBE281" s="1"/>
      <c r="IBI281" s="1"/>
      <c r="IBM281" s="1"/>
      <c r="IBQ281" s="1"/>
      <c r="IBU281" s="1"/>
      <c r="IBY281" s="1"/>
      <c r="ICC281" s="1"/>
      <c r="ICG281" s="1"/>
      <c r="ICK281" s="1"/>
      <c r="ICO281" s="1"/>
      <c r="ICS281" s="1"/>
      <c r="ICW281" s="1"/>
      <c r="IDA281" s="1"/>
      <c r="IDE281" s="1"/>
      <c r="IDI281" s="1"/>
      <c r="IDM281" s="1"/>
      <c r="IDQ281" s="1"/>
      <c r="IDU281" s="1"/>
      <c r="IDY281" s="1"/>
      <c r="IEC281" s="1"/>
      <c r="IEG281" s="1"/>
      <c r="IEK281" s="1"/>
      <c r="IEO281" s="1"/>
      <c r="IES281" s="1"/>
      <c r="IEW281" s="1"/>
      <c r="IFA281" s="1"/>
      <c r="IFE281" s="1"/>
      <c r="IFI281" s="1"/>
      <c r="IFM281" s="1"/>
      <c r="IFQ281" s="1"/>
      <c r="IFU281" s="1"/>
      <c r="IFY281" s="1"/>
      <c r="IGC281" s="1"/>
      <c r="IGG281" s="1"/>
      <c r="IGK281" s="1"/>
      <c r="IGO281" s="1"/>
      <c r="IGS281" s="1"/>
      <c r="IGW281" s="1"/>
      <c r="IHA281" s="1"/>
      <c r="IHE281" s="1"/>
      <c r="IHI281" s="1"/>
      <c r="IHM281" s="1"/>
      <c r="IHQ281" s="1"/>
      <c r="IHU281" s="1"/>
      <c r="IHY281" s="1"/>
      <c r="IIC281" s="1"/>
      <c r="IIG281" s="1"/>
      <c r="IIK281" s="1"/>
      <c r="IIO281" s="1"/>
      <c r="IIS281" s="1"/>
      <c r="IIW281" s="1"/>
      <c r="IJA281" s="1"/>
      <c r="IJE281" s="1"/>
      <c r="IJI281" s="1"/>
      <c r="IJM281" s="1"/>
      <c r="IJQ281" s="1"/>
      <c r="IJU281" s="1"/>
      <c r="IJY281" s="1"/>
      <c r="IKC281" s="1"/>
      <c r="IKG281" s="1"/>
      <c r="IKK281" s="1"/>
      <c r="IKO281" s="1"/>
      <c r="IKS281" s="1"/>
      <c r="IKW281" s="1"/>
      <c r="ILA281" s="1"/>
      <c r="ILE281" s="1"/>
      <c r="ILI281" s="1"/>
      <c r="ILM281" s="1"/>
      <c r="ILQ281" s="1"/>
      <c r="ILU281" s="1"/>
      <c r="ILY281" s="1"/>
      <c r="IMC281" s="1"/>
      <c r="IMG281" s="1"/>
      <c r="IMK281" s="1"/>
      <c r="IMO281" s="1"/>
      <c r="IMS281" s="1"/>
      <c r="IMW281" s="1"/>
      <c r="INA281" s="1"/>
      <c r="INE281" s="1"/>
      <c r="INI281" s="1"/>
      <c r="INM281" s="1"/>
      <c r="INQ281" s="1"/>
      <c r="INU281" s="1"/>
      <c r="INY281" s="1"/>
      <c r="IOC281" s="1"/>
      <c r="IOG281" s="1"/>
      <c r="IOK281" s="1"/>
      <c r="IOO281" s="1"/>
      <c r="IOS281" s="1"/>
      <c r="IOW281" s="1"/>
      <c r="IPA281" s="1"/>
      <c r="IPE281" s="1"/>
      <c r="IPI281" s="1"/>
      <c r="IPM281" s="1"/>
      <c r="IPQ281" s="1"/>
      <c r="IPU281" s="1"/>
      <c r="IPY281" s="1"/>
      <c r="IQC281" s="1"/>
      <c r="IQG281" s="1"/>
      <c r="IQK281" s="1"/>
      <c r="IQO281" s="1"/>
      <c r="IQS281" s="1"/>
      <c r="IQW281" s="1"/>
      <c r="IRA281" s="1"/>
      <c r="IRE281" s="1"/>
      <c r="IRI281" s="1"/>
      <c r="IRM281" s="1"/>
      <c r="IRQ281" s="1"/>
      <c r="IRU281" s="1"/>
      <c r="IRY281" s="1"/>
      <c r="ISC281" s="1"/>
      <c r="ISG281" s="1"/>
      <c r="ISK281" s="1"/>
      <c r="ISO281" s="1"/>
      <c r="ISS281" s="1"/>
      <c r="ISW281" s="1"/>
      <c r="ITA281" s="1"/>
      <c r="ITE281" s="1"/>
      <c r="ITI281" s="1"/>
      <c r="ITM281" s="1"/>
      <c r="ITQ281" s="1"/>
      <c r="ITU281" s="1"/>
      <c r="ITY281" s="1"/>
      <c r="IUC281" s="1"/>
      <c r="IUG281" s="1"/>
      <c r="IUK281" s="1"/>
      <c r="IUO281" s="1"/>
      <c r="IUS281" s="1"/>
      <c r="IUW281" s="1"/>
      <c r="IVA281" s="1"/>
      <c r="IVE281" s="1"/>
      <c r="IVI281" s="1"/>
      <c r="IVM281" s="1"/>
      <c r="IVQ281" s="1"/>
      <c r="IVU281" s="1"/>
      <c r="IVY281" s="1"/>
      <c r="IWC281" s="1"/>
      <c r="IWG281" s="1"/>
      <c r="IWK281" s="1"/>
      <c r="IWO281" s="1"/>
      <c r="IWS281" s="1"/>
      <c r="IWW281" s="1"/>
      <c r="IXA281" s="1"/>
      <c r="IXE281" s="1"/>
      <c r="IXI281" s="1"/>
      <c r="IXM281" s="1"/>
      <c r="IXQ281" s="1"/>
      <c r="IXU281" s="1"/>
      <c r="IXY281" s="1"/>
      <c r="IYC281" s="1"/>
      <c r="IYG281" s="1"/>
      <c r="IYK281" s="1"/>
      <c r="IYO281" s="1"/>
      <c r="IYS281" s="1"/>
      <c r="IYW281" s="1"/>
      <c r="IZA281" s="1"/>
      <c r="IZE281" s="1"/>
      <c r="IZI281" s="1"/>
      <c r="IZM281" s="1"/>
      <c r="IZQ281" s="1"/>
      <c r="IZU281" s="1"/>
      <c r="IZY281" s="1"/>
      <c r="JAC281" s="1"/>
      <c r="JAG281" s="1"/>
      <c r="JAK281" s="1"/>
      <c r="JAO281" s="1"/>
      <c r="JAS281" s="1"/>
      <c r="JAW281" s="1"/>
      <c r="JBA281" s="1"/>
      <c r="JBE281" s="1"/>
      <c r="JBI281" s="1"/>
      <c r="JBM281" s="1"/>
      <c r="JBQ281" s="1"/>
      <c r="JBU281" s="1"/>
      <c r="JBY281" s="1"/>
      <c r="JCC281" s="1"/>
      <c r="JCG281" s="1"/>
      <c r="JCK281" s="1"/>
      <c r="JCO281" s="1"/>
      <c r="JCS281" s="1"/>
      <c r="JCW281" s="1"/>
      <c r="JDA281" s="1"/>
      <c r="JDE281" s="1"/>
      <c r="JDI281" s="1"/>
      <c r="JDM281" s="1"/>
      <c r="JDQ281" s="1"/>
      <c r="JDU281" s="1"/>
      <c r="JDY281" s="1"/>
      <c r="JEC281" s="1"/>
      <c r="JEG281" s="1"/>
      <c r="JEK281" s="1"/>
      <c r="JEO281" s="1"/>
      <c r="JES281" s="1"/>
      <c r="JEW281" s="1"/>
      <c r="JFA281" s="1"/>
      <c r="JFE281" s="1"/>
      <c r="JFI281" s="1"/>
      <c r="JFM281" s="1"/>
      <c r="JFQ281" s="1"/>
      <c r="JFU281" s="1"/>
      <c r="JFY281" s="1"/>
      <c r="JGC281" s="1"/>
      <c r="JGG281" s="1"/>
      <c r="JGK281" s="1"/>
      <c r="JGO281" s="1"/>
      <c r="JGS281" s="1"/>
      <c r="JGW281" s="1"/>
      <c r="JHA281" s="1"/>
      <c r="JHE281" s="1"/>
      <c r="JHI281" s="1"/>
      <c r="JHM281" s="1"/>
      <c r="JHQ281" s="1"/>
      <c r="JHU281" s="1"/>
      <c r="JHY281" s="1"/>
      <c r="JIC281" s="1"/>
      <c r="JIG281" s="1"/>
      <c r="JIK281" s="1"/>
      <c r="JIO281" s="1"/>
      <c r="JIS281" s="1"/>
      <c r="JIW281" s="1"/>
      <c r="JJA281" s="1"/>
      <c r="JJE281" s="1"/>
      <c r="JJI281" s="1"/>
      <c r="JJM281" s="1"/>
      <c r="JJQ281" s="1"/>
      <c r="JJU281" s="1"/>
      <c r="JJY281" s="1"/>
      <c r="JKC281" s="1"/>
      <c r="JKG281" s="1"/>
      <c r="JKK281" s="1"/>
      <c r="JKO281" s="1"/>
      <c r="JKS281" s="1"/>
      <c r="JKW281" s="1"/>
      <c r="JLA281" s="1"/>
      <c r="JLE281" s="1"/>
      <c r="JLI281" s="1"/>
      <c r="JLM281" s="1"/>
      <c r="JLQ281" s="1"/>
      <c r="JLU281" s="1"/>
      <c r="JLY281" s="1"/>
      <c r="JMC281" s="1"/>
      <c r="JMG281" s="1"/>
      <c r="JMK281" s="1"/>
      <c r="JMO281" s="1"/>
      <c r="JMS281" s="1"/>
      <c r="JMW281" s="1"/>
      <c r="JNA281" s="1"/>
      <c r="JNE281" s="1"/>
      <c r="JNI281" s="1"/>
      <c r="JNM281" s="1"/>
      <c r="JNQ281" s="1"/>
      <c r="JNU281" s="1"/>
      <c r="JNY281" s="1"/>
      <c r="JOC281" s="1"/>
      <c r="JOG281" s="1"/>
      <c r="JOK281" s="1"/>
      <c r="JOO281" s="1"/>
      <c r="JOS281" s="1"/>
      <c r="JOW281" s="1"/>
      <c r="JPA281" s="1"/>
      <c r="JPE281" s="1"/>
      <c r="JPI281" s="1"/>
      <c r="JPM281" s="1"/>
      <c r="JPQ281" s="1"/>
      <c r="JPU281" s="1"/>
      <c r="JPY281" s="1"/>
      <c r="JQC281" s="1"/>
      <c r="JQG281" s="1"/>
      <c r="JQK281" s="1"/>
      <c r="JQO281" s="1"/>
      <c r="JQS281" s="1"/>
      <c r="JQW281" s="1"/>
      <c r="JRA281" s="1"/>
      <c r="JRE281" s="1"/>
      <c r="JRI281" s="1"/>
      <c r="JRM281" s="1"/>
      <c r="JRQ281" s="1"/>
      <c r="JRU281" s="1"/>
      <c r="JRY281" s="1"/>
      <c r="JSC281" s="1"/>
      <c r="JSG281" s="1"/>
      <c r="JSK281" s="1"/>
      <c r="JSO281" s="1"/>
      <c r="JSS281" s="1"/>
      <c r="JSW281" s="1"/>
      <c r="JTA281" s="1"/>
      <c r="JTE281" s="1"/>
      <c r="JTI281" s="1"/>
      <c r="JTM281" s="1"/>
      <c r="JTQ281" s="1"/>
      <c r="JTU281" s="1"/>
      <c r="JTY281" s="1"/>
      <c r="JUC281" s="1"/>
      <c r="JUG281" s="1"/>
      <c r="JUK281" s="1"/>
      <c r="JUO281" s="1"/>
      <c r="JUS281" s="1"/>
      <c r="JUW281" s="1"/>
      <c r="JVA281" s="1"/>
      <c r="JVE281" s="1"/>
      <c r="JVI281" s="1"/>
      <c r="JVM281" s="1"/>
      <c r="JVQ281" s="1"/>
      <c r="JVU281" s="1"/>
      <c r="JVY281" s="1"/>
      <c r="JWC281" s="1"/>
      <c r="JWG281" s="1"/>
      <c r="JWK281" s="1"/>
      <c r="JWO281" s="1"/>
      <c r="JWS281" s="1"/>
      <c r="JWW281" s="1"/>
      <c r="JXA281" s="1"/>
      <c r="JXE281" s="1"/>
      <c r="JXI281" s="1"/>
      <c r="JXM281" s="1"/>
      <c r="JXQ281" s="1"/>
      <c r="JXU281" s="1"/>
      <c r="JXY281" s="1"/>
      <c r="JYC281" s="1"/>
      <c r="JYG281" s="1"/>
      <c r="JYK281" s="1"/>
      <c r="JYO281" s="1"/>
      <c r="JYS281" s="1"/>
      <c r="JYW281" s="1"/>
      <c r="JZA281" s="1"/>
      <c r="JZE281" s="1"/>
      <c r="JZI281" s="1"/>
      <c r="JZM281" s="1"/>
      <c r="JZQ281" s="1"/>
      <c r="JZU281" s="1"/>
      <c r="JZY281" s="1"/>
      <c r="KAC281" s="1"/>
      <c r="KAG281" s="1"/>
      <c r="KAK281" s="1"/>
      <c r="KAO281" s="1"/>
      <c r="KAS281" s="1"/>
      <c r="KAW281" s="1"/>
      <c r="KBA281" s="1"/>
      <c r="KBE281" s="1"/>
      <c r="KBI281" s="1"/>
      <c r="KBM281" s="1"/>
      <c r="KBQ281" s="1"/>
      <c r="KBU281" s="1"/>
      <c r="KBY281" s="1"/>
      <c r="KCC281" s="1"/>
      <c r="KCG281" s="1"/>
      <c r="KCK281" s="1"/>
      <c r="KCO281" s="1"/>
      <c r="KCS281" s="1"/>
      <c r="KCW281" s="1"/>
      <c r="KDA281" s="1"/>
      <c r="KDE281" s="1"/>
      <c r="KDI281" s="1"/>
      <c r="KDM281" s="1"/>
      <c r="KDQ281" s="1"/>
      <c r="KDU281" s="1"/>
      <c r="KDY281" s="1"/>
      <c r="KEC281" s="1"/>
      <c r="KEG281" s="1"/>
      <c r="KEK281" s="1"/>
      <c r="KEO281" s="1"/>
      <c r="KES281" s="1"/>
      <c r="KEW281" s="1"/>
      <c r="KFA281" s="1"/>
      <c r="KFE281" s="1"/>
      <c r="KFI281" s="1"/>
      <c r="KFM281" s="1"/>
      <c r="KFQ281" s="1"/>
      <c r="KFU281" s="1"/>
      <c r="KFY281" s="1"/>
      <c r="KGC281" s="1"/>
      <c r="KGG281" s="1"/>
      <c r="KGK281" s="1"/>
      <c r="KGO281" s="1"/>
      <c r="KGS281" s="1"/>
      <c r="KGW281" s="1"/>
      <c r="KHA281" s="1"/>
      <c r="KHE281" s="1"/>
      <c r="KHI281" s="1"/>
      <c r="KHM281" s="1"/>
      <c r="KHQ281" s="1"/>
      <c r="KHU281" s="1"/>
      <c r="KHY281" s="1"/>
      <c r="KIC281" s="1"/>
      <c r="KIG281" s="1"/>
      <c r="KIK281" s="1"/>
      <c r="KIO281" s="1"/>
      <c r="KIS281" s="1"/>
      <c r="KIW281" s="1"/>
      <c r="KJA281" s="1"/>
      <c r="KJE281" s="1"/>
      <c r="KJI281" s="1"/>
      <c r="KJM281" s="1"/>
      <c r="KJQ281" s="1"/>
      <c r="KJU281" s="1"/>
      <c r="KJY281" s="1"/>
      <c r="KKC281" s="1"/>
      <c r="KKG281" s="1"/>
      <c r="KKK281" s="1"/>
      <c r="KKO281" s="1"/>
      <c r="KKS281" s="1"/>
      <c r="KKW281" s="1"/>
      <c r="KLA281" s="1"/>
      <c r="KLE281" s="1"/>
      <c r="KLI281" s="1"/>
      <c r="KLM281" s="1"/>
      <c r="KLQ281" s="1"/>
      <c r="KLU281" s="1"/>
      <c r="KLY281" s="1"/>
      <c r="KMC281" s="1"/>
      <c r="KMG281" s="1"/>
      <c r="KMK281" s="1"/>
      <c r="KMO281" s="1"/>
      <c r="KMS281" s="1"/>
      <c r="KMW281" s="1"/>
      <c r="KNA281" s="1"/>
      <c r="KNE281" s="1"/>
      <c r="KNI281" s="1"/>
      <c r="KNM281" s="1"/>
      <c r="KNQ281" s="1"/>
      <c r="KNU281" s="1"/>
      <c r="KNY281" s="1"/>
      <c r="KOC281" s="1"/>
      <c r="KOG281" s="1"/>
      <c r="KOK281" s="1"/>
      <c r="KOO281" s="1"/>
      <c r="KOS281" s="1"/>
      <c r="KOW281" s="1"/>
      <c r="KPA281" s="1"/>
      <c r="KPE281" s="1"/>
      <c r="KPI281" s="1"/>
      <c r="KPM281" s="1"/>
      <c r="KPQ281" s="1"/>
      <c r="KPU281" s="1"/>
      <c r="KPY281" s="1"/>
      <c r="KQC281" s="1"/>
      <c r="KQG281" s="1"/>
      <c r="KQK281" s="1"/>
      <c r="KQO281" s="1"/>
      <c r="KQS281" s="1"/>
      <c r="KQW281" s="1"/>
      <c r="KRA281" s="1"/>
      <c r="KRE281" s="1"/>
      <c r="KRI281" s="1"/>
      <c r="KRM281" s="1"/>
      <c r="KRQ281" s="1"/>
      <c r="KRU281" s="1"/>
      <c r="KRY281" s="1"/>
      <c r="KSC281" s="1"/>
      <c r="KSG281" s="1"/>
      <c r="KSK281" s="1"/>
      <c r="KSO281" s="1"/>
      <c r="KSS281" s="1"/>
      <c r="KSW281" s="1"/>
      <c r="KTA281" s="1"/>
      <c r="KTE281" s="1"/>
      <c r="KTI281" s="1"/>
      <c r="KTM281" s="1"/>
      <c r="KTQ281" s="1"/>
      <c r="KTU281" s="1"/>
      <c r="KTY281" s="1"/>
      <c r="KUC281" s="1"/>
      <c r="KUG281" s="1"/>
      <c r="KUK281" s="1"/>
      <c r="KUO281" s="1"/>
      <c r="KUS281" s="1"/>
      <c r="KUW281" s="1"/>
      <c r="KVA281" s="1"/>
      <c r="KVE281" s="1"/>
      <c r="KVI281" s="1"/>
      <c r="KVM281" s="1"/>
      <c r="KVQ281" s="1"/>
      <c r="KVU281" s="1"/>
      <c r="KVY281" s="1"/>
      <c r="KWC281" s="1"/>
      <c r="KWG281" s="1"/>
      <c r="KWK281" s="1"/>
      <c r="KWO281" s="1"/>
      <c r="KWS281" s="1"/>
      <c r="KWW281" s="1"/>
      <c r="KXA281" s="1"/>
      <c r="KXE281" s="1"/>
      <c r="KXI281" s="1"/>
      <c r="KXM281" s="1"/>
      <c r="KXQ281" s="1"/>
      <c r="KXU281" s="1"/>
      <c r="KXY281" s="1"/>
      <c r="KYC281" s="1"/>
      <c r="KYG281" s="1"/>
      <c r="KYK281" s="1"/>
      <c r="KYO281" s="1"/>
      <c r="KYS281" s="1"/>
      <c r="KYW281" s="1"/>
      <c r="KZA281" s="1"/>
      <c r="KZE281" s="1"/>
      <c r="KZI281" s="1"/>
      <c r="KZM281" s="1"/>
      <c r="KZQ281" s="1"/>
      <c r="KZU281" s="1"/>
      <c r="KZY281" s="1"/>
      <c r="LAC281" s="1"/>
      <c r="LAG281" s="1"/>
      <c r="LAK281" s="1"/>
      <c r="LAO281" s="1"/>
      <c r="LAS281" s="1"/>
      <c r="LAW281" s="1"/>
      <c r="LBA281" s="1"/>
      <c r="LBE281" s="1"/>
      <c r="LBI281" s="1"/>
      <c r="LBM281" s="1"/>
      <c r="LBQ281" s="1"/>
      <c r="LBU281" s="1"/>
      <c r="LBY281" s="1"/>
      <c r="LCC281" s="1"/>
      <c r="LCG281" s="1"/>
      <c r="LCK281" s="1"/>
      <c r="LCO281" s="1"/>
      <c r="LCS281" s="1"/>
      <c r="LCW281" s="1"/>
      <c r="LDA281" s="1"/>
      <c r="LDE281" s="1"/>
      <c r="LDI281" s="1"/>
      <c r="LDM281" s="1"/>
      <c r="LDQ281" s="1"/>
      <c r="LDU281" s="1"/>
      <c r="LDY281" s="1"/>
      <c r="LEC281" s="1"/>
      <c r="LEG281" s="1"/>
      <c r="LEK281" s="1"/>
      <c r="LEO281" s="1"/>
      <c r="LES281" s="1"/>
      <c r="LEW281" s="1"/>
      <c r="LFA281" s="1"/>
      <c r="LFE281" s="1"/>
      <c r="LFI281" s="1"/>
      <c r="LFM281" s="1"/>
      <c r="LFQ281" s="1"/>
      <c r="LFU281" s="1"/>
      <c r="LFY281" s="1"/>
      <c r="LGC281" s="1"/>
      <c r="LGG281" s="1"/>
      <c r="LGK281" s="1"/>
      <c r="LGO281" s="1"/>
      <c r="LGS281" s="1"/>
      <c r="LGW281" s="1"/>
      <c r="LHA281" s="1"/>
      <c r="LHE281" s="1"/>
      <c r="LHI281" s="1"/>
      <c r="LHM281" s="1"/>
      <c r="LHQ281" s="1"/>
      <c r="LHU281" s="1"/>
      <c r="LHY281" s="1"/>
      <c r="LIC281" s="1"/>
      <c r="LIG281" s="1"/>
      <c r="LIK281" s="1"/>
      <c r="LIO281" s="1"/>
      <c r="LIS281" s="1"/>
      <c r="LIW281" s="1"/>
      <c r="LJA281" s="1"/>
      <c r="LJE281" s="1"/>
      <c r="LJI281" s="1"/>
      <c r="LJM281" s="1"/>
      <c r="LJQ281" s="1"/>
      <c r="LJU281" s="1"/>
      <c r="LJY281" s="1"/>
      <c r="LKC281" s="1"/>
      <c r="LKG281" s="1"/>
      <c r="LKK281" s="1"/>
      <c r="LKO281" s="1"/>
      <c r="LKS281" s="1"/>
      <c r="LKW281" s="1"/>
      <c r="LLA281" s="1"/>
      <c r="LLE281" s="1"/>
      <c r="LLI281" s="1"/>
      <c r="LLM281" s="1"/>
      <c r="LLQ281" s="1"/>
      <c r="LLU281" s="1"/>
      <c r="LLY281" s="1"/>
      <c r="LMC281" s="1"/>
      <c r="LMG281" s="1"/>
      <c r="LMK281" s="1"/>
      <c r="LMO281" s="1"/>
      <c r="LMS281" s="1"/>
      <c r="LMW281" s="1"/>
      <c r="LNA281" s="1"/>
      <c r="LNE281" s="1"/>
      <c r="LNI281" s="1"/>
      <c r="LNM281" s="1"/>
      <c r="LNQ281" s="1"/>
      <c r="LNU281" s="1"/>
      <c r="LNY281" s="1"/>
      <c r="LOC281" s="1"/>
      <c r="LOG281" s="1"/>
      <c r="LOK281" s="1"/>
      <c r="LOO281" s="1"/>
      <c r="LOS281" s="1"/>
      <c r="LOW281" s="1"/>
      <c r="LPA281" s="1"/>
      <c r="LPE281" s="1"/>
      <c r="LPI281" s="1"/>
      <c r="LPM281" s="1"/>
      <c r="LPQ281" s="1"/>
      <c r="LPU281" s="1"/>
      <c r="LPY281" s="1"/>
      <c r="LQC281" s="1"/>
      <c r="LQG281" s="1"/>
      <c r="LQK281" s="1"/>
      <c r="LQO281" s="1"/>
      <c r="LQS281" s="1"/>
      <c r="LQW281" s="1"/>
      <c r="LRA281" s="1"/>
      <c r="LRE281" s="1"/>
      <c r="LRI281" s="1"/>
      <c r="LRM281" s="1"/>
      <c r="LRQ281" s="1"/>
      <c r="LRU281" s="1"/>
      <c r="LRY281" s="1"/>
      <c r="LSC281" s="1"/>
      <c r="LSG281" s="1"/>
      <c r="LSK281" s="1"/>
      <c r="LSO281" s="1"/>
      <c r="LSS281" s="1"/>
      <c r="LSW281" s="1"/>
      <c r="LTA281" s="1"/>
      <c r="LTE281" s="1"/>
      <c r="LTI281" s="1"/>
      <c r="LTM281" s="1"/>
      <c r="LTQ281" s="1"/>
      <c r="LTU281" s="1"/>
      <c r="LTY281" s="1"/>
      <c r="LUC281" s="1"/>
      <c r="LUG281" s="1"/>
      <c r="LUK281" s="1"/>
      <c r="LUO281" s="1"/>
      <c r="LUS281" s="1"/>
      <c r="LUW281" s="1"/>
      <c r="LVA281" s="1"/>
      <c r="LVE281" s="1"/>
      <c r="LVI281" s="1"/>
      <c r="LVM281" s="1"/>
      <c r="LVQ281" s="1"/>
      <c r="LVU281" s="1"/>
      <c r="LVY281" s="1"/>
      <c r="LWC281" s="1"/>
      <c r="LWG281" s="1"/>
      <c r="LWK281" s="1"/>
      <c r="LWO281" s="1"/>
      <c r="LWS281" s="1"/>
      <c r="LWW281" s="1"/>
      <c r="LXA281" s="1"/>
      <c r="LXE281" s="1"/>
      <c r="LXI281" s="1"/>
      <c r="LXM281" s="1"/>
      <c r="LXQ281" s="1"/>
      <c r="LXU281" s="1"/>
      <c r="LXY281" s="1"/>
      <c r="LYC281" s="1"/>
      <c r="LYG281" s="1"/>
      <c r="LYK281" s="1"/>
      <c r="LYO281" s="1"/>
      <c r="LYS281" s="1"/>
      <c r="LYW281" s="1"/>
      <c r="LZA281" s="1"/>
      <c r="LZE281" s="1"/>
      <c r="LZI281" s="1"/>
      <c r="LZM281" s="1"/>
      <c r="LZQ281" s="1"/>
      <c r="LZU281" s="1"/>
      <c r="LZY281" s="1"/>
      <c r="MAC281" s="1"/>
      <c r="MAG281" s="1"/>
      <c r="MAK281" s="1"/>
      <c r="MAO281" s="1"/>
      <c r="MAS281" s="1"/>
      <c r="MAW281" s="1"/>
      <c r="MBA281" s="1"/>
      <c r="MBE281" s="1"/>
      <c r="MBI281" s="1"/>
      <c r="MBM281" s="1"/>
      <c r="MBQ281" s="1"/>
      <c r="MBU281" s="1"/>
      <c r="MBY281" s="1"/>
      <c r="MCC281" s="1"/>
      <c r="MCG281" s="1"/>
      <c r="MCK281" s="1"/>
      <c r="MCO281" s="1"/>
      <c r="MCS281" s="1"/>
      <c r="MCW281" s="1"/>
      <c r="MDA281" s="1"/>
      <c r="MDE281" s="1"/>
      <c r="MDI281" s="1"/>
      <c r="MDM281" s="1"/>
      <c r="MDQ281" s="1"/>
      <c r="MDU281" s="1"/>
      <c r="MDY281" s="1"/>
      <c r="MEC281" s="1"/>
      <c r="MEG281" s="1"/>
      <c r="MEK281" s="1"/>
      <c r="MEO281" s="1"/>
      <c r="MES281" s="1"/>
      <c r="MEW281" s="1"/>
      <c r="MFA281" s="1"/>
      <c r="MFE281" s="1"/>
      <c r="MFI281" s="1"/>
      <c r="MFM281" s="1"/>
      <c r="MFQ281" s="1"/>
      <c r="MFU281" s="1"/>
      <c r="MFY281" s="1"/>
      <c r="MGC281" s="1"/>
      <c r="MGG281" s="1"/>
      <c r="MGK281" s="1"/>
      <c r="MGO281" s="1"/>
      <c r="MGS281" s="1"/>
      <c r="MGW281" s="1"/>
      <c r="MHA281" s="1"/>
      <c r="MHE281" s="1"/>
      <c r="MHI281" s="1"/>
      <c r="MHM281" s="1"/>
      <c r="MHQ281" s="1"/>
      <c r="MHU281" s="1"/>
      <c r="MHY281" s="1"/>
      <c r="MIC281" s="1"/>
      <c r="MIG281" s="1"/>
      <c r="MIK281" s="1"/>
      <c r="MIO281" s="1"/>
      <c r="MIS281" s="1"/>
      <c r="MIW281" s="1"/>
      <c r="MJA281" s="1"/>
      <c r="MJE281" s="1"/>
      <c r="MJI281" s="1"/>
      <c r="MJM281" s="1"/>
      <c r="MJQ281" s="1"/>
      <c r="MJU281" s="1"/>
      <c r="MJY281" s="1"/>
      <c r="MKC281" s="1"/>
      <c r="MKG281" s="1"/>
      <c r="MKK281" s="1"/>
      <c r="MKO281" s="1"/>
      <c r="MKS281" s="1"/>
      <c r="MKW281" s="1"/>
      <c r="MLA281" s="1"/>
      <c r="MLE281" s="1"/>
      <c r="MLI281" s="1"/>
      <c r="MLM281" s="1"/>
      <c r="MLQ281" s="1"/>
      <c r="MLU281" s="1"/>
      <c r="MLY281" s="1"/>
      <c r="MMC281" s="1"/>
      <c r="MMG281" s="1"/>
      <c r="MMK281" s="1"/>
      <c r="MMO281" s="1"/>
      <c r="MMS281" s="1"/>
      <c r="MMW281" s="1"/>
      <c r="MNA281" s="1"/>
      <c r="MNE281" s="1"/>
      <c r="MNI281" s="1"/>
      <c r="MNM281" s="1"/>
      <c r="MNQ281" s="1"/>
      <c r="MNU281" s="1"/>
      <c r="MNY281" s="1"/>
      <c r="MOC281" s="1"/>
      <c r="MOG281" s="1"/>
      <c r="MOK281" s="1"/>
      <c r="MOO281" s="1"/>
      <c r="MOS281" s="1"/>
      <c r="MOW281" s="1"/>
      <c r="MPA281" s="1"/>
      <c r="MPE281" s="1"/>
      <c r="MPI281" s="1"/>
      <c r="MPM281" s="1"/>
      <c r="MPQ281" s="1"/>
      <c r="MPU281" s="1"/>
      <c r="MPY281" s="1"/>
      <c r="MQC281" s="1"/>
      <c r="MQG281" s="1"/>
      <c r="MQK281" s="1"/>
      <c r="MQO281" s="1"/>
      <c r="MQS281" s="1"/>
      <c r="MQW281" s="1"/>
      <c r="MRA281" s="1"/>
      <c r="MRE281" s="1"/>
      <c r="MRI281" s="1"/>
      <c r="MRM281" s="1"/>
      <c r="MRQ281" s="1"/>
      <c r="MRU281" s="1"/>
      <c r="MRY281" s="1"/>
      <c r="MSC281" s="1"/>
      <c r="MSG281" s="1"/>
      <c r="MSK281" s="1"/>
      <c r="MSO281" s="1"/>
      <c r="MSS281" s="1"/>
      <c r="MSW281" s="1"/>
      <c r="MTA281" s="1"/>
      <c r="MTE281" s="1"/>
      <c r="MTI281" s="1"/>
      <c r="MTM281" s="1"/>
      <c r="MTQ281" s="1"/>
      <c r="MTU281" s="1"/>
      <c r="MTY281" s="1"/>
      <c r="MUC281" s="1"/>
      <c r="MUG281" s="1"/>
      <c r="MUK281" s="1"/>
      <c r="MUO281" s="1"/>
      <c r="MUS281" s="1"/>
      <c r="MUW281" s="1"/>
      <c r="MVA281" s="1"/>
      <c r="MVE281" s="1"/>
      <c r="MVI281" s="1"/>
      <c r="MVM281" s="1"/>
      <c r="MVQ281" s="1"/>
      <c r="MVU281" s="1"/>
      <c r="MVY281" s="1"/>
      <c r="MWC281" s="1"/>
      <c r="MWG281" s="1"/>
      <c r="MWK281" s="1"/>
      <c r="MWO281" s="1"/>
      <c r="MWS281" s="1"/>
      <c r="MWW281" s="1"/>
      <c r="MXA281" s="1"/>
      <c r="MXE281" s="1"/>
      <c r="MXI281" s="1"/>
      <c r="MXM281" s="1"/>
      <c r="MXQ281" s="1"/>
      <c r="MXU281" s="1"/>
      <c r="MXY281" s="1"/>
      <c r="MYC281" s="1"/>
      <c r="MYG281" s="1"/>
      <c r="MYK281" s="1"/>
      <c r="MYO281" s="1"/>
      <c r="MYS281" s="1"/>
      <c r="MYW281" s="1"/>
      <c r="MZA281" s="1"/>
      <c r="MZE281" s="1"/>
      <c r="MZI281" s="1"/>
      <c r="MZM281" s="1"/>
      <c r="MZQ281" s="1"/>
      <c r="MZU281" s="1"/>
      <c r="MZY281" s="1"/>
      <c r="NAC281" s="1"/>
      <c r="NAG281" s="1"/>
      <c r="NAK281" s="1"/>
      <c r="NAO281" s="1"/>
      <c r="NAS281" s="1"/>
      <c r="NAW281" s="1"/>
      <c r="NBA281" s="1"/>
      <c r="NBE281" s="1"/>
      <c r="NBI281" s="1"/>
      <c r="NBM281" s="1"/>
      <c r="NBQ281" s="1"/>
      <c r="NBU281" s="1"/>
      <c r="NBY281" s="1"/>
      <c r="NCC281" s="1"/>
      <c r="NCG281" s="1"/>
      <c r="NCK281" s="1"/>
      <c r="NCO281" s="1"/>
      <c r="NCS281" s="1"/>
      <c r="NCW281" s="1"/>
      <c r="NDA281" s="1"/>
      <c r="NDE281" s="1"/>
      <c r="NDI281" s="1"/>
      <c r="NDM281" s="1"/>
      <c r="NDQ281" s="1"/>
      <c r="NDU281" s="1"/>
      <c r="NDY281" s="1"/>
      <c r="NEC281" s="1"/>
      <c r="NEG281" s="1"/>
      <c r="NEK281" s="1"/>
      <c r="NEO281" s="1"/>
      <c r="NES281" s="1"/>
      <c r="NEW281" s="1"/>
      <c r="NFA281" s="1"/>
      <c r="NFE281" s="1"/>
      <c r="NFI281" s="1"/>
      <c r="NFM281" s="1"/>
      <c r="NFQ281" s="1"/>
      <c r="NFU281" s="1"/>
      <c r="NFY281" s="1"/>
      <c r="NGC281" s="1"/>
      <c r="NGG281" s="1"/>
      <c r="NGK281" s="1"/>
      <c r="NGO281" s="1"/>
      <c r="NGS281" s="1"/>
      <c r="NGW281" s="1"/>
      <c r="NHA281" s="1"/>
      <c r="NHE281" s="1"/>
      <c r="NHI281" s="1"/>
      <c r="NHM281" s="1"/>
      <c r="NHQ281" s="1"/>
      <c r="NHU281" s="1"/>
      <c r="NHY281" s="1"/>
      <c r="NIC281" s="1"/>
      <c r="NIG281" s="1"/>
      <c r="NIK281" s="1"/>
      <c r="NIO281" s="1"/>
      <c r="NIS281" s="1"/>
      <c r="NIW281" s="1"/>
      <c r="NJA281" s="1"/>
      <c r="NJE281" s="1"/>
      <c r="NJI281" s="1"/>
      <c r="NJM281" s="1"/>
      <c r="NJQ281" s="1"/>
      <c r="NJU281" s="1"/>
      <c r="NJY281" s="1"/>
      <c r="NKC281" s="1"/>
      <c r="NKG281" s="1"/>
      <c r="NKK281" s="1"/>
      <c r="NKO281" s="1"/>
      <c r="NKS281" s="1"/>
      <c r="NKW281" s="1"/>
      <c r="NLA281" s="1"/>
      <c r="NLE281" s="1"/>
      <c r="NLI281" s="1"/>
      <c r="NLM281" s="1"/>
      <c r="NLQ281" s="1"/>
      <c r="NLU281" s="1"/>
      <c r="NLY281" s="1"/>
      <c r="NMC281" s="1"/>
      <c r="NMG281" s="1"/>
      <c r="NMK281" s="1"/>
      <c r="NMO281" s="1"/>
      <c r="NMS281" s="1"/>
      <c r="NMW281" s="1"/>
      <c r="NNA281" s="1"/>
      <c r="NNE281" s="1"/>
      <c r="NNI281" s="1"/>
      <c r="NNM281" s="1"/>
      <c r="NNQ281" s="1"/>
      <c r="NNU281" s="1"/>
      <c r="NNY281" s="1"/>
      <c r="NOC281" s="1"/>
      <c r="NOG281" s="1"/>
      <c r="NOK281" s="1"/>
      <c r="NOO281" s="1"/>
      <c r="NOS281" s="1"/>
      <c r="NOW281" s="1"/>
      <c r="NPA281" s="1"/>
      <c r="NPE281" s="1"/>
      <c r="NPI281" s="1"/>
      <c r="NPM281" s="1"/>
      <c r="NPQ281" s="1"/>
      <c r="NPU281" s="1"/>
      <c r="NPY281" s="1"/>
      <c r="NQC281" s="1"/>
      <c r="NQG281" s="1"/>
      <c r="NQK281" s="1"/>
      <c r="NQO281" s="1"/>
      <c r="NQS281" s="1"/>
      <c r="NQW281" s="1"/>
      <c r="NRA281" s="1"/>
      <c r="NRE281" s="1"/>
      <c r="NRI281" s="1"/>
      <c r="NRM281" s="1"/>
      <c r="NRQ281" s="1"/>
      <c r="NRU281" s="1"/>
      <c r="NRY281" s="1"/>
      <c r="NSC281" s="1"/>
      <c r="NSG281" s="1"/>
      <c r="NSK281" s="1"/>
      <c r="NSO281" s="1"/>
      <c r="NSS281" s="1"/>
      <c r="NSW281" s="1"/>
      <c r="NTA281" s="1"/>
      <c r="NTE281" s="1"/>
      <c r="NTI281" s="1"/>
      <c r="NTM281" s="1"/>
      <c r="NTQ281" s="1"/>
      <c r="NTU281" s="1"/>
      <c r="NTY281" s="1"/>
      <c r="NUC281" s="1"/>
      <c r="NUG281" s="1"/>
      <c r="NUK281" s="1"/>
      <c r="NUO281" s="1"/>
      <c r="NUS281" s="1"/>
      <c r="NUW281" s="1"/>
      <c r="NVA281" s="1"/>
      <c r="NVE281" s="1"/>
      <c r="NVI281" s="1"/>
      <c r="NVM281" s="1"/>
      <c r="NVQ281" s="1"/>
      <c r="NVU281" s="1"/>
      <c r="NVY281" s="1"/>
      <c r="NWC281" s="1"/>
      <c r="NWG281" s="1"/>
      <c r="NWK281" s="1"/>
      <c r="NWO281" s="1"/>
      <c r="NWS281" s="1"/>
      <c r="NWW281" s="1"/>
      <c r="NXA281" s="1"/>
      <c r="NXE281" s="1"/>
      <c r="NXI281" s="1"/>
      <c r="NXM281" s="1"/>
      <c r="NXQ281" s="1"/>
      <c r="NXU281" s="1"/>
      <c r="NXY281" s="1"/>
      <c r="NYC281" s="1"/>
      <c r="NYG281" s="1"/>
      <c r="NYK281" s="1"/>
      <c r="NYO281" s="1"/>
      <c r="NYS281" s="1"/>
      <c r="NYW281" s="1"/>
      <c r="NZA281" s="1"/>
      <c r="NZE281" s="1"/>
      <c r="NZI281" s="1"/>
      <c r="NZM281" s="1"/>
      <c r="NZQ281" s="1"/>
      <c r="NZU281" s="1"/>
      <c r="NZY281" s="1"/>
      <c r="OAC281" s="1"/>
      <c r="OAG281" s="1"/>
      <c r="OAK281" s="1"/>
      <c r="OAO281" s="1"/>
      <c r="OAS281" s="1"/>
      <c r="OAW281" s="1"/>
      <c r="OBA281" s="1"/>
      <c r="OBE281" s="1"/>
      <c r="OBI281" s="1"/>
      <c r="OBM281" s="1"/>
      <c r="OBQ281" s="1"/>
      <c r="OBU281" s="1"/>
      <c r="OBY281" s="1"/>
      <c r="OCC281" s="1"/>
      <c r="OCG281" s="1"/>
      <c r="OCK281" s="1"/>
      <c r="OCO281" s="1"/>
      <c r="OCS281" s="1"/>
      <c r="OCW281" s="1"/>
      <c r="ODA281" s="1"/>
      <c r="ODE281" s="1"/>
      <c r="ODI281" s="1"/>
      <c r="ODM281" s="1"/>
      <c r="ODQ281" s="1"/>
      <c r="ODU281" s="1"/>
      <c r="ODY281" s="1"/>
      <c r="OEC281" s="1"/>
      <c r="OEG281" s="1"/>
      <c r="OEK281" s="1"/>
      <c r="OEO281" s="1"/>
      <c r="OES281" s="1"/>
      <c r="OEW281" s="1"/>
      <c r="OFA281" s="1"/>
      <c r="OFE281" s="1"/>
      <c r="OFI281" s="1"/>
      <c r="OFM281" s="1"/>
      <c r="OFQ281" s="1"/>
      <c r="OFU281" s="1"/>
      <c r="OFY281" s="1"/>
      <c r="OGC281" s="1"/>
      <c r="OGG281" s="1"/>
      <c r="OGK281" s="1"/>
      <c r="OGO281" s="1"/>
      <c r="OGS281" s="1"/>
      <c r="OGW281" s="1"/>
      <c r="OHA281" s="1"/>
      <c r="OHE281" s="1"/>
      <c r="OHI281" s="1"/>
      <c r="OHM281" s="1"/>
      <c r="OHQ281" s="1"/>
      <c r="OHU281" s="1"/>
      <c r="OHY281" s="1"/>
      <c r="OIC281" s="1"/>
      <c r="OIG281" s="1"/>
      <c r="OIK281" s="1"/>
      <c r="OIO281" s="1"/>
      <c r="OIS281" s="1"/>
      <c r="OIW281" s="1"/>
      <c r="OJA281" s="1"/>
      <c r="OJE281" s="1"/>
      <c r="OJI281" s="1"/>
      <c r="OJM281" s="1"/>
      <c r="OJQ281" s="1"/>
      <c r="OJU281" s="1"/>
      <c r="OJY281" s="1"/>
      <c r="OKC281" s="1"/>
      <c r="OKG281" s="1"/>
      <c r="OKK281" s="1"/>
      <c r="OKO281" s="1"/>
      <c r="OKS281" s="1"/>
      <c r="OKW281" s="1"/>
      <c r="OLA281" s="1"/>
      <c r="OLE281" s="1"/>
      <c r="OLI281" s="1"/>
      <c r="OLM281" s="1"/>
      <c r="OLQ281" s="1"/>
      <c r="OLU281" s="1"/>
      <c r="OLY281" s="1"/>
      <c r="OMC281" s="1"/>
      <c r="OMG281" s="1"/>
      <c r="OMK281" s="1"/>
      <c r="OMO281" s="1"/>
      <c r="OMS281" s="1"/>
      <c r="OMW281" s="1"/>
      <c r="ONA281" s="1"/>
      <c r="ONE281" s="1"/>
      <c r="ONI281" s="1"/>
      <c r="ONM281" s="1"/>
      <c r="ONQ281" s="1"/>
      <c r="ONU281" s="1"/>
      <c r="ONY281" s="1"/>
      <c r="OOC281" s="1"/>
      <c r="OOG281" s="1"/>
      <c r="OOK281" s="1"/>
      <c r="OOO281" s="1"/>
      <c r="OOS281" s="1"/>
      <c r="OOW281" s="1"/>
      <c r="OPA281" s="1"/>
      <c r="OPE281" s="1"/>
      <c r="OPI281" s="1"/>
      <c r="OPM281" s="1"/>
      <c r="OPQ281" s="1"/>
      <c r="OPU281" s="1"/>
      <c r="OPY281" s="1"/>
      <c r="OQC281" s="1"/>
      <c r="OQG281" s="1"/>
      <c r="OQK281" s="1"/>
      <c r="OQO281" s="1"/>
      <c r="OQS281" s="1"/>
      <c r="OQW281" s="1"/>
      <c r="ORA281" s="1"/>
      <c r="ORE281" s="1"/>
      <c r="ORI281" s="1"/>
      <c r="ORM281" s="1"/>
      <c r="ORQ281" s="1"/>
      <c r="ORU281" s="1"/>
      <c r="ORY281" s="1"/>
      <c r="OSC281" s="1"/>
      <c r="OSG281" s="1"/>
      <c r="OSK281" s="1"/>
      <c r="OSO281" s="1"/>
      <c r="OSS281" s="1"/>
      <c r="OSW281" s="1"/>
      <c r="OTA281" s="1"/>
      <c r="OTE281" s="1"/>
      <c r="OTI281" s="1"/>
      <c r="OTM281" s="1"/>
      <c r="OTQ281" s="1"/>
      <c r="OTU281" s="1"/>
      <c r="OTY281" s="1"/>
      <c r="OUC281" s="1"/>
      <c r="OUG281" s="1"/>
      <c r="OUK281" s="1"/>
      <c r="OUO281" s="1"/>
      <c r="OUS281" s="1"/>
      <c r="OUW281" s="1"/>
      <c r="OVA281" s="1"/>
      <c r="OVE281" s="1"/>
      <c r="OVI281" s="1"/>
      <c r="OVM281" s="1"/>
      <c r="OVQ281" s="1"/>
      <c r="OVU281" s="1"/>
      <c r="OVY281" s="1"/>
      <c r="OWC281" s="1"/>
      <c r="OWG281" s="1"/>
      <c r="OWK281" s="1"/>
      <c r="OWO281" s="1"/>
      <c r="OWS281" s="1"/>
      <c r="OWW281" s="1"/>
      <c r="OXA281" s="1"/>
      <c r="OXE281" s="1"/>
      <c r="OXI281" s="1"/>
      <c r="OXM281" s="1"/>
      <c r="OXQ281" s="1"/>
      <c r="OXU281" s="1"/>
      <c r="OXY281" s="1"/>
      <c r="OYC281" s="1"/>
      <c r="OYG281" s="1"/>
      <c r="OYK281" s="1"/>
      <c r="OYO281" s="1"/>
      <c r="OYS281" s="1"/>
      <c r="OYW281" s="1"/>
      <c r="OZA281" s="1"/>
      <c r="OZE281" s="1"/>
      <c r="OZI281" s="1"/>
      <c r="OZM281" s="1"/>
      <c r="OZQ281" s="1"/>
      <c r="OZU281" s="1"/>
      <c r="OZY281" s="1"/>
      <c r="PAC281" s="1"/>
      <c r="PAG281" s="1"/>
      <c r="PAK281" s="1"/>
      <c r="PAO281" s="1"/>
      <c r="PAS281" s="1"/>
      <c r="PAW281" s="1"/>
      <c r="PBA281" s="1"/>
      <c r="PBE281" s="1"/>
      <c r="PBI281" s="1"/>
      <c r="PBM281" s="1"/>
      <c r="PBQ281" s="1"/>
      <c r="PBU281" s="1"/>
      <c r="PBY281" s="1"/>
      <c r="PCC281" s="1"/>
      <c r="PCG281" s="1"/>
      <c r="PCK281" s="1"/>
      <c r="PCO281" s="1"/>
      <c r="PCS281" s="1"/>
      <c r="PCW281" s="1"/>
      <c r="PDA281" s="1"/>
      <c r="PDE281" s="1"/>
      <c r="PDI281" s="1"/>
      <c r="PDM281" s="1"/>
      <c r="PDQ281" s="1"/>
      <c r="PDU281" s="1"/>
      <c r="PDY281" s="1"/>
      <c r="PEC281" s="1"/>
      <c r="PEG281" s="1"/>
      <c r="PEK281" s="1"/>
      <c r="PEO281" s="1"/>
      <c r="PES281" s="1"/>
      <c r="PEW281" s="1"/>
      <c r="PFA281" s="1"/>
      <c r="PFE281" s="1"/>
      <c r="PFI281" s="1"/>
      <c r="PFM281" s="1"/>
      <c r="PFQ281" s="1"/>
      <c r="PFU281" s="1"/>
      <c r="PFY281" s="1"/>
      <c r="PGC281" s="1"/>
      <c r="PGG281" s="1"/>
      <c r="PGK281" s="1"/>
      <c r="PGO281" s="1"/>
      <c r="PGS281" s="1"/>
      <c r="PGW281" s="1"/>
      <c r="PHA281" s="1"/>
      <c r="PHE281" s="1"/>
      <c r="PHI281" s="1"/>
      <c r="PHM281" s="1"/>
      <c r="PHQ281" s="1"/>
      <c r="PHU281" s="1"/>
      <c r="PHY281" s="1"/>
      <c r="PIC281" s="1"/>
      <c r="PIG281" s="1"/>
      <c r="PIK281" s="1"/>
      <c r="PIO281" s="1"/>
      <c r="PIS281" s="1"/>
      <c r="PIW281" s="1"/>
      <c r="PJA281" s="1"/>
      <c r="PJE281" s="1"/>
      <c r="PJI281" s="1"/>
      <c r="PJM281" s="1"/>
      <c r="PJQ281" s="1"/>
      <c r="PJU281" s="1"/>
      <c r="PJY281" s="1"/>
      <c r="PKC281" s="1"/>
      <c r="PKG281" s="1"/>
      <c r="PKK281" s="1"/>
      <c r="PKO281" s="1"/>
      <c r="PKS281" s="1"/>
      <c r="PKW281" s="1"/>
      <c r="PLA281" s="1"/>
      <c r="PLE281" s="1"/>
      <c r="PLI281" s="1"/>
      <c r="PLM281" s="1"/>
      <c r="PLQ281" s="1"/>
      <c r="PLU281" s="1"/>
      <c r="PLY281" s="1"/>
      <c r="PMC281" s="1"/>
      <c r="PMG281" s="1"/>
      <c r="PMK281" s="1"/>
      <c r="PMO281" s="1"/>
      <c r="PMS281" s="1"/>
      <c r="PMW281" s="1"/>
      <c r="PNA281" s="1"/>
      <c r="PNE281" s="1"/>
      <c r="PNI281" s="1"/>
      <c r="PNM281" s="1"/>
      <c r="PNQ281" s="1"/>
      <c r="PNU281" s="1"/>
      <c r="PNY281" s="1"/>
      <c r="POC281" s="1"/>
      <c r="POG281" s="1"/>
      <c r="POK281" s="1"/>
      <c r="POO281" s="1"/>
      <c r="POS281" s="1"/>
      <c r="POW281" s="1"/>
      <c r="PPA281" s="1"/>
      <c r="PPE281" s="1"/>
      <c r="PPI281" s="1"/>
      <c r="PPM281" s="1"/>
      <c r="PPQ281" s="1"/>
      <c r="PPU281" s="1"/>
      <c r="PPY281" s="1"/>
      <c r="PQC281" s="1"/>
      <c r="PQG281" s="1"/>
      <c r="PQK281" s="1"/>
      <c r="PQO281" s="1"/>
      <c r="PQS281" s="1"/>
      <c r="PQW281" s="1"/>
      <c r="PRA281" s="1"/>
      <c r="PRE281" s="1"/>
      <c r="PRI281" s="1"/>
      <c r="PRM281" s="1"/>
      <c r="PRQ281" s="1"/>
      <c r="PRU281" s="1"/>
      <c r="PRY281" s="1"/>
      <c r="PSC281" s="1"/>
      <c r="PSG281" s="1"/>
      <c r="PSK281" s="1"/>
      <c r="PSO281" s="1"/>
      <c r="PSS281" s="1"/>
      <c r="PSW281" s="1"/>
      <c r="PTA281" s="1"/>
      <c r="PTE281" s="1"/>
      <c r="PTI281" s="1"/>
      <c r="PTM281" s="1"/>
      <c r="PTQ281" s="1"/>
      <c r="PTU281" s="1"/>
      <c r="PTY281" s="1"/>
      <c r="PUC281" s="1"/>
      <c r="PUG281" s="1"/>
      <c r="PUK281" s="1"/>
      <c r="PUO281" s="1"/>
      <c r="PUS281" s="1"/>
      <c r="PUW281" s="1"/>
      <c r="PVA281" s="1"/>
      <c r="PVE281" s="1"/>
      <c r="PVI281" s="1"/>
      <c r="PVM281" s="1"/>
      <c r="PVQ281" s="1"/>
      <c r="PVU281" s="1"/>
      <c r="PVY281" s="1"/>
      <c r="PWC281" s="1"/>
      <c r="PWG281" s="1"/>
      <c r="PWK281" s="1"/>
      <c r="PWO281" s="1"/>
      <c r="PWS281" s="1"/>
      <c r="PWW281" s="1"/>
      <c r="PXA281" s="1"/>
      <c r="PXE281" s="1"/>
      <c r="PXI281" s="1"/>
      <c r="PXM281" s="1"/>
      <c r="PXQ281" s="1"/>
      <c r="PXU281" s="1"/>
      <c r="PXY281" s="1"/>
      <c r="PYC281" s="1"/>
      <c r="PYG281" s="1"/>
      <c r="PYK281" s="1"/>
      <c r="PYO281" s="1"/>
      <c r="PYS281" s="1"/>
      <c r="PYW281" s="1"/>
      <c r="PZA281" s="1"/>
      <c r="PZE281" s="1"/>
      <c r="PZI281" s="1"/>
      <c r="PZM281" s="1"/>
      <c r="PZQ281" s="1"/>
      <c r="PZU281" s="1"/>
      <c r="PZY281" s="1"/>
      <c r="QAC281" s="1"/>
      <c r="QAG281" s="1"/>
      <c r="QAK281" s="1"/>
      <c r="QAO281" s="1"/>
      <c r="QAS281" s="1"/>
      <c r="QAW281" s="1"/>
      <c r="QBA281" s="1"/>
      <c r="QBE281" s="1"/>
      <c r="QBI281" s="1"/>
      <c r="QBM281" s="1"/>
      <c r="QBQ281" s="1"/>
      <c r="QBU281" s="1"/>
      <c r="QBY281" s="1"/>
      <c r="QCC281" s="1"/>
      <c r="QCG281" s="1"/>
      <c r="QCK281" s="1"/>
      <c r="QCO281" s="1"/>
      <c r="QCS281" s="1"/>
      <c r="QCW281" s="1"/>
      <c r="QDA281" s="1"/>
      <c r="QDE281" s="1"/>
      <c r="QDI281" s="1"/>
      <c r="QDM281" s="1"/>
      <c r="QDQ281" s="1"/>
      <c r="QDU281" s="1"/>
      <c r="QDY281" s="1"/>
      <c r="QEC281" s="1"/>
      <c r="QEG281" s="1"/>
      <c r="QEK281" s="1"/>
      <c r="QEO281" s="1"/>
      <c r="QES281" s="1"/>
      <c r="QEW281" s="1"/>
      <c r="QFA281" s="1"/>
      <c r="QFE281" s="1"/>
      <c r="QFI281" s="1"/>
      <c r="QFM281" s="1"/>
      <c r="QFQ281" s="1"/>
      <c r="QFU281" s="1"/>
      <c r="QFY281" s="1"/>
      <c r="QGC281" s="1"/>
      <c r="QGG281" s="1"/>
      <c r="QGK281" s="1"/>
      <c r="QGO281" s="1"/>
      <c r="QGS281" s="1"/>
      <c r="QGW281" s="1"/>
      <c r="QHA281" s="1"/>
      <c r="QHE281" s="1"/>
      <c r="QHI281" s="1"/>
      <c r="QHM281" s="1"/>
      <c r="QHQ281" s="1"/>
      <c r="QHU281" s="1"/>
      <c r="QHY281" s="1"/>
      <c r="QIC281" s="1"/>
      <c r="QIG281" s="1"/>
      <c r="QIK281" s="1"/>
      <c r="QIO281" s="1"/>
      <c r="QIS281" s="1"/>
      <c r="QIW281" s="1"/>
      <c r="QJA281" s="1"/>
      <c r="QJE281" s="1"/>
      <c r="QJI281" s="1"/>
      <c r="QJM281" s="1"/>
      <c r="QJQ281" s="1"/>
      <c r="QJU281" s="1"/>
      <c r="QJY281" s="1"/>
      <c r="QKC281" s="1"/>
      <c r="QKG281" s="1"/>
      <c r="QKK281" s="1"/>
      <c r="QKO281" s="1"/>
      <c r="QKS281" s="1"/>
      <c r="QKW281" s="1"/>
      <c r="QLA281" s="1"/>
      <c r="QLE281" s="1"/>
      <c r="QLI281" s="1"/>
      <c r="QLM281" s="1"/>
      <c r="QLQ281" s="1"/>
      <c r="QLU281" s="1"/>
      <c r="QLY281" s="1"/>
      <c r="QMC281" s="1"/>
      <c r="QMG281" s="1"/>
      <c r="QMK281" s="1"/>
      <c r="QMO281" s="1"/>
      <c r="QMS281" s="1"/>
      <c r="QMW281" s="1"/>
      <c r="QNA281" s="1"/>
      <c r="QNE281" s="1"/>
      <c r="QNI281" s="1"/>
      <c r="QNM281" s="1"/>
      <c r="QNQ281" s="1"/>
      <c r="QNU281" s="1"/>
      <c r="QNY281" s="1"/>
      <c r="QOC281" s="1"/>
      <c r="QOG281" s="1"/>
      <c r="QOK281" s="1"/>
      <c r="QOO281" s="1"/>
      <c r="QOS281" s="1"/>
      <c r="QOW281" s="1"/>
      <c r="QPA281" s="1"/>
      <c r="QPE281" s="1"/>
      <c r="QPI281" s="1"/>
      <c r="QPM281" s="1"/>
      <c r="QPQ281" s="1"/>
      <c r="QPU281" s="1"/>
      <c r="QPY281" s="1"/>
      <c r="QQC281" s="1"/>
      <c r="QQG281" s="1"/>
      <c r="QQK281" s="1"/>
      <c r="QQO281" s="1"/>
      <c r="QQS281" s="1"/>
      <c r="QQW281" s="1"/>
      <c r="QRA281" s="1"/>
      <c r="QRE281" s="1"/>
      <c r="QRI281" s="1"/>
      <c r="QRM281" s="1"/>
      <c r="QRQ281" s="1"/>
      <c r="QRU281" s="1"/>
      <c r="QRY281" s="1"/>
      <c r="QSC281" s="1"/>
      <c r="QSG281" s="1"/>
      <c r="QSK281" s="1"/>
      <c r="QSO281" s="1"/>
      <c r="QSS281" s="1"/>
      <c r="QSW281" s="1"/>
      <c r="QTA281" s="1"/>
      <c r="QTE281" s="1"/>
      <c r="QTI281" s="1"/>
      <c r="QTM281" s="1"/>
      <c r="QTQ281" s="1"/>
      <c r="QTU281" s="1"/>
      <c r="QTY281" s="1"/>
      <c r="QUC281" s="1"/>
      <c r="QUG281" s="1"/>
      <c r="QUK281" s="1"/>
      <c r="QUO281" s="1"/>
      <c r="QUS281" s="1"/>
      <c r="QUW281" s="1"/>
      <c r="QVA281" s="1"/>
      <c r="QVE281" s="1"/>
      <c r="QVI281" s="1"/>
      <c r="QVM281" s="1"/>
      <c r="QVQ281" s="1"/>
      <c r="QVU281" s="1"/>
      <c r="QVY281" s="1"/>
      <c r="QWC281" s="1"/>
      <c r="QWG281" s="1"/>
      <c r="QWK281" s="1"/>
      <c r="QWO281" s="1"/>
      <c r="QWS281" s="1"/>
      <c r="QWW281" s="1"/>
      <c r="QXA281" s="1"/>
      <c r="QXE281" s="1"/>
      <c r="QXI281" s="1"/>
      <c r="QXM281" s="1"/>
      <c r="QXQ281" s="1"/>
      <c r="QXU281" s="1"/>
      <c r="QXY281" s="1"/>
      <c r="QYC281" s="1"/>
      <c r="QYG281" s="1"/>
      <c r="QYK281" s="1"/>
      <c r="QYO281" s="1"/>
      <c r="QYS281" s="1"/>
      <c r="QYW281" s="1"/>
      <c r="QZA281" s="1"/>
      <c r="QZE281" s="1"/>
      <c r="QZI281" s="1"/>
      <c r="QZM281" s="1"/>
      <c r="QZQ281" s="1"/>
      <c r="QZU281" s="1"/>
      <c r="QZY281" s="1"/>
      <c r="RAC281" s="1"/>
      <c r="RAG281" s="1"/>
      <c r="RAK281" s="1"/>
      <c r="RAO281" s="1"/>
      <c r="RAS281" s="1"/>
      <c r="RAW281" s="1"/>
      <c r="RBA281" s="1"/>
      <c r="RBE281" s="1"/>
      <c r="RBI281" s="1"/>
      <c r="RBM281" s="1"/>
      <c r="RBQ281" s="1"/>
      <c r="RBU281" s="1"/>
      <c r="RBY281" s="1"/>
      <c r="RCC281" s="1"/>
      <c r="RCG281" s="1"/>
      <c r="RCK281" s="1"/>
      <c r="RCO281" s="1"/>
      <c r="RCS281" s="1"/>
      <c r="RCW281" s="1"/>
      <c r="RDA281" s="1"/>
      <c r="RDE281" s="1"/>
      <c r="RDI281" s="1"/>
      <c r="RDM281" s="1"/>
      <c r="RDQ281" s="1"/>
      <c r="RDU281" s="1"/>
      <c r="RDY281" s="1"/>
      <c r="REC281" s="1"/>
      <c r="REG281" s="1"/>
      <c r="REK281" s="1"/>
      <c r="REO281" s="1"/>
      <c r="RES281" s="1"/>
      <c r="REW281" s="1"/>
      <c r="RFA281" s="1"/>
      <c r="RFE281" s="1"/>
      <c r="RFI281" s="1"/>
      <c r="RFM281" s="1"/>
      <c r="RFQ281" s="1"/>
      <c r="RFU281" s="1"/>
      <c r="RFY281" s="1"/>
      <c r="RGC281" s="1"/>
      <c r="RGG281" s="1"/>
      <c r="RGK281" s="1"/>
      <c r="RGO281" s="1"/>
      <c r="RGS281" s="1"/>
      <c r="RGW281" s="1"/>
      <c r="RHA281" s="1"/>
      <c r="RHE281" s="1"/>
      <c r="RHI281" s="1"/>
      <c r="RHM281" s="1"/>
      <c r="RHQ281" s="1"/>
      <c r="RHU281" s="1"/>
      <c r="RHY281" s="1"/>
      <c r="RIC281" s="1"/>
      <c r="RIG281" s="1"/>
      <c r="RIK281" s="1"/>
      <c r="RIO281" s="1"/>
      <c r="RIS281" s="1"/>
      <c r="RIW281" s="1"/>
      <c r="RJA281" s="1"/>
      <c r="RJE281" s="1"/>
      <c r="RJI281" s="1"/>
      <c r="RJM281" s="1"/>
      <c r="RJQ281" s="1"/>
      <c r="RJU281" s="1"/>
      <c r="RJY281" s="1"/>
      <c r="RKC281" s="1"/>
      <c r="RKG281" s="1"/>
      <c r="RKK281" s="1"/>
      <c r="RKO281" s="1"/>
      <c r="RKS281" s="1"/>
      <c r="RKW281" s="1"/>
      <c r="RLA281" s="1"/>
      <c r="RLE281" s="1"/>
      <c r="RLI281" s="1"/>
      <c r="RLM281" s="1"/>
      <c r="RLQ281" s="1"/>
      <c r="RLU281" s="1"/>
      <c r="RLY281" s="1"/>
      <c r="RMC281" s="1"/>
      <c r="RMG281" s="1"/>
      <c r="RMK281" s="1"/>
      <c r="RMO281" s="1"/>
      <c r="RMS281" s="1"/>
      <c r="RMW281" s="1"/>
      <c r="RNA281" s="1"/>
      <c r="RNE281" s="1"/>
      <c r="RNI281" s="1"/>
      <c r="RNM281" s="1"/>
      <c r="RNQ281" s="1"/>
      <c r="RNU281" s="1"/>
      <c r="RNY281" s="1"/>
      <c r="ROC281" s="1"/>
      <c r="ROG281" s="1"/>
      <c r="ROK281" s="1"/>
      <c r="ROO281" s="1"/>
      <c r="ROS281" s="1"/>
      <c r="ROW281" s="1"/>
      <c r="RPA281" s="1"/>
      <c r="RPE281" s="1"/>
      <c r="RPI281" s="1"/>
      <c r="RPM281" s="1"/>
      <c r="RPQ281" s="1"/>
      <c r="RPU281" s="1"/>
      <c r="RPY281" s="1"/>
      <c r="RQC281" s="1"/>
      <c r="RQG281" s="1"/>
      <c r="RQK281" s="1"/>
      <c r="RQO281" s="1"/>
      <c r="RQS281" s="1"/>
      <c r="RQW281" s="1"/>
      <c r="RRA281" s="1"/>
      <c r="RRE281" s="1"/>
      <c r="RRI281" s="1"/>
      <c r="RRM281" s="1"/>
      <c r="RRQ281" s="1"/>
      <c r="RRU281" s="1"/>
      <c r="RRY281" s="1"/>
      <c r="RSC281" s="1"/>
      <c r="RSG281" s="1"/>
      <c r="RSK281" s="1"/>
      <c r="RSO281" s="1"/>
      <c r="RSS281" s="1"/>
      <c r="RSW281" s="1"/>
      <c r="RTA281" s="1"/>
      <c r="RTE281" s="1"/>
      <c r="RTI281" s="1"/>
      <c r="RTM281" s="1"/>
      <c r="RTQ281" s="1"/>
      <c r="RTU281" s="1"/>
      <c r="RTY281" s="1"/>
      <c r="RUC281" s="1"/>
      <c r="RUG281" s="1"/>
      <c r="RUK281" s="1"/>
      <c r="RUO281" s="1"/>
      <c r="RUS281" s="1"/>
      <c r="RUW281" s="1"/>
      <c r="RVA281" s="1"/>
      <c r="RVE281" s="1"/>
      <c r="RVI281" s="1"/>
      <c r="RVM281" s="1"/>
      <c r="RVQ281" s="1"/>
      <c r="RVU281" s="1"/>
      <c r="RVY281" s="1"/>
      <c r="RWC281" s="1"/>
      <c r="RWG281" s="1"/>
      <c r="RWK281" s="1"/>
      <c r="RWO281" s="1"/>
      <c r="RWS281" s="1"/>
      <c r="RWW281" s="1"/>
      <c r="RXA281" s="1"/>
      <c r="RXE281" s="1"/>
      <c r="RXI281" s="1"/>
      <c r="RXM281" s="1"/>
      <c r="RXQ281" s="1"/>
      <c r="RXU281" s="1"/>
      <c r="RXY281" s="1"/>
      <c r="RYC281" s="1"/>
      <c r="RYG281" s="1"/>
      <c r="RYK281" s="1"/>
      <c r="RYO281" s="1"/>
      <c r="RYS281" s="1"/>
      <c r="RYW281" s="1"/>
      <c r="RZA281" s="1"/>
      <c r="RZE281" s="1"/>
      <c r="RZI281" s="1"/>
      <c r="RZM281" s="1"/>
      <c r="RZQ281" s="1"/>
      <c r="RZU281" s="1"/>
      <c r="RZY281" s="1"/>
      <c r="SAC281" s="1"/>
      <c r="SAG281" s="1"/>
      <c r="SAK281" s="1"/>
      <c r="SAO281" s="1"/>
      <c r="SAS281" s="1"/>
      <c r="SAW281" s="1"/>
      <c r="SBA281" s="1"/>
      <c r="SBE281" s="1"/>
      <c r="SBI281" s="1"/>
      <c r="SBM281" s="1"/>
      <c r="SBQ281" s="1"/>
      <c r="SBU281" s="1"/>
      <c r="SBY281" s="1"/>
      <c r="SCC281" s="1"/>
      <c r="SCG281" s="1"/>
      <c r="SCK281" s="1"/>
      <c r="SCO281" s="1"/>
      <c r="SCS281" s="1"/>
      <c r="SCW281" s="1"/>
      <c r="SDA281" s="1"/>
      <c r="SDE281" s="1"/>
      <c r="SDI281" s="1"/>
      <c r="SDM281" s="1"/>
      <c r="SDQ281" s="1"/>
      <c r="SDU281" s="1"/>
      <c r="SDY281" s="1"/>
      <c r="SEC281" s="1"/>
      <c r="SEG281" s="1"/>
      <c r="SEK281" s="1"/>
      <c r="SEO281" s="1"/>
      <c r="SES281" s="1"/>
      <c r="SEW281" s="1"/>
      <c r="SFA281" s="1"/>
      <c r="SFE281" s="1"/>
      <c r="SFI281" s="1"/>
      <c r="SFM281" s="1"/>
      <c r="SFQ281" s="1"/>
      <c r="SFU281" s="1"/>
      <c r="SFY281" s="1"/>
      <c r="SGC281" s="1"/>
      <c r="SGG281" s="1"/>
      <c r="SGK281" s="1"/>
      <c r="SGO281" s="1"/>
      <c r="SGS281" s="1"/>
      <c r="SGW281" s="1"/>
      <c r="SHA281" s="1"/>
      <c r="SHE281" s="1"/>
      <c r="SHI281" s="1"/>
      <c r="SHM281" s="1"/>
      <c r="SHQ281" s="1"/>
      <c r="SHU281" s="1"/>
      <c r="SHY281" s="1"/>
      <c r="SIC281" s="1"/>
      <c r="SIG281" s="1"/>
      <c r="SIK281" s="1"/>
      <c r="SIO281" s="1"/>
      <c r="SIS281" s="1"/>
      <c r="SIW281" s="1"/>
      <c r="SJA281" s="1"/>
      <c r="SJE281" s="1"/>
      <c r="SJI281" s="1"/>
      <c r="SJM281" s="1"/>
      <c r="SJQ281" s="1"/>
      <c r="SJU281" s="1"/>
      <c r="SJY281" s="1"/>
      <c r="SKC281" s="1"/>
      <c r="SKG281" s="1"/>
      <c r="SKK281" s="1"/>
      <c r="SKO281" s="1"/>
      <c r="SKS281" s="1"/>
      <c r="SKW281" s="1"/>
      <c r="SLA281" s="1"/>
      <c r="SLE281" s="1"/>
      <c r="SLI281" s="1"/>
      <c r="SLM281" s="1"/>
      <c r="SLQ281" s="1"/>
      <c r="SLU281" s="1"/>
      <c r="SLY281" s="1"/>
      <c r="SMC281" s="1"/>
      <c r="SMG281" s="1"/>
      <c r="SMK281" s="1"/>
      <c r="SMO281" s="1"/>
      <c r="SMS281" s="1"/>
      <c r="SMW281" s="1"/>
      <c r="SNA281" s="1"/>
      <c r="SNE281" s="1"/>
      <c r="SNI281" s="1"/>
      <c r="SNM281" s="1"/>
      <c r="SNQ281" s="1"/>
      <c r="SNU281" s="1"/>
      <c r="SNY281" s="1"/>
      <c r="SOC281" s="1"/>
      <c r="SOG281" s="1"/>
      <c r="SOK281" s="1"/>
      <c r="SOO281" s="1"/>
      <c r="SOS281" s="1"/>
      <c r="SOW281" s="1"/>
      <c r="SPA281" s="1"/>
      <c r="SPE281" s="1"/>
      <c r="SPI281" s="1"/>
      <c r="SPM281" s="1"/>
      <c r="SPQ281" s="1"/>
      <c r="SPU281" s="1"/>
      <c r="SPY281" s="1"/>
      <c r="SQC281" s="1"/>
      <c r="SQG281" s="1"/>
      <c r="SQK281" s="1"/>
      <c r="SQO281" s="1"/>
      <c r="SQS281" s="1"/>
      <c r="SQW281" s="1"/>
      <c r="SRA281" s="1"/>
      <c r="SRE281" s="1"/>
      <c r="SRI281" s="1"/>
      <c r="SRM281" s="1"/>
      <c r="SRQ281" s="1"/>
      <c r="SRU281" s="1"/>
      <c r="SRY281" s="1"/>
      <c r="SSC281" s="1"/>
      <c r="SSG281" s="1"/>
      <c r="SSK281" s="1"/>
      <c r="SSO281" s="1"/>
      <c r="SSS281" s="1"/>
      <c r="SSW281" s="1"/>
      <c r="STA281" s="1"/>
      <c r="STE281" s="1"/>
      <c r="STI281" s="1"/>
      <c r="STM281" s="1"/>
      <c r="STQ281" s="1"/>
      <c r="STU281" s="1"/>
      <c r="STY281" s="1"/>
      <c r="SUC281" s="1"/>
      <c r="SUG281" s="1"/>
      <c r="SUK281" s="1"/>
      <c r="SUO281" s="1"/>
      <c r="SUS281" s="1"/>
      <c r="SUW281" s="1"/>
      <c r="SVA281" s="1"/>
      <c r="SVE281" s="1"/>
      <c r="SVI281" s="1"/>
      <c r="SVM281" s="1"/>
      <c r="SVQ281" s="1"/>
      <c r="SVU281" s="1"/>
      <c r="SVY281" s="1"/>
      <c r="SWC281" s="1"/>
      <c r="SWG281" s="1"/>
      <c r="SWK281" s="1"/>
      <c r="SWO281" s="1"/>
      <c r="SWS281" s="1"/>
      <c r="SWW281" s="1"/>
      <c r="SXA281" s="1"/>
      <c r="SXE281" s="1"/>
      <c r="SXI281" s="1"/>
      <c r="SXM281" s="1"/>
      <c r="SXQ281" s="1"/>
      <c r="SXU281" s="1"/>
      <c r="SXY281" s="1"/>
      <c r="SYC281" s="1"/>
      <c r="SYG281" s="1"/>
      <c r="SYK281" s="1"/>
      <c r="SYO281" s="1"/>
      <c r="SYS281" s="1"/>
      <c r="SYW281" s="1"/>
      <c r="SZA281" s="1"/>
      <c r="SZE281" s="1"/>
      <c r="SZI281" s="1"/>
      <c r="SZM281" s="1"/>
      <c r="SZQ281" s="1"/>
      <c r="SZU281" s="1"/>
      <c r="SZY281" s="1"/>
      <c r="TAC281" s="1"/>
      <c r="TAG281" s="1"/>
      <c r="TAK281" s="1"/>
      <c r="TAO281" s="1"/>
      <c r="TAS281" s="1"/>
      <c r="TAW281" s="1"/>
      <c r="TBA281" s="1"/>
      <c r="TBE281" s="1"/>
      <c r="TBI281" s="1"/>
      <c r="TBM281" s="1"/>
      <c r="TBQ281" s="1"/>
      <c r="TBU281" s="1"/>
      <c r="TBY281" s="1"/>
      <c r="TCC281" s="1"/>
      <c r="TCG281" s="1"/>
      <c r="TCK281" s="1"/>
      <c r="TCO281" s="1"/>
      <c r="TCS281" s="1"/>
      <c r="TCW281" s="1"/>
      <c r="TDA281" s="1"/>
      <c r="TDE281" s="1"/>
      <c r="TDI281" s="1"/>
      <c r="TDM281" s="1"/>
      <c r="TDQ281" s="1"/>
      <c r="TDU281" s="1"/>
      <c r="TDY281" s="1"/>
      <c r="TEC281" s="1"/>
      <c r="TEG281" s="1"/>
      <c r="TEK281" s="1"/>
      <c r="TEO281" s="1"/>
      <c r="TES281" s="1"/>
      <c r="TEW281" s="1"/>
      <c r="TFA281" s="1"/>
      <c r="TFE281" s="1"/>
      <c r="TFI281" s="1"/>
      <c r="TFM281" s="1"/>
      <c r="TFQ281" s="1"/>
      <c r="TFU281" s="1"/>
      <c r="TFY281" s="1"/>
      <c r="TGC281" s="1"/>
      <c r="TGG281" s="1"/>
      <c r="TGK281" s="1"/>
      <c r="TGO281" s="1"/>
      <c r="TGS281" s="1"/>
      <c r="TGW281" s="1"/>
      <c r="THA281" s="1"/>
      <c r="THE281" s="1"/>
      <c r="THI281" s="1"/>
      <c r="THM281" s="1"/>
      <c r="THQ281" s="1"/>
      <c r="THU281" s="1"/>
      <c r="THY281" s="1"/>
      <c r="TIC281" s="1"/>
      <c r="TIG281" s="1"/>
      <c r="TIK281" s="1"/>
      <c r="TIO281" s="1"/>
      <c r="TIS281" s="1"/>
      <c r="TIW281" s="1"/>
      <c r="TJA281" s="1"/>
      <c r="TJE281" s="1"/>
      <c r="TJI281" s="1"/>
      <c r="TJM281" s="1"/>
      <c r="TJQ281" s="1"/>
      <c r="TJU281" s="1"/>
      <c r="TJY281" s="1"/>
      <c r="TKC281" s="1"/>
      <c r="TKG281" s="1"/>
      <c r="TKK281" s="1"/>
      <c r="TKO281" s="1"/>
      <c r="TKS281" s="1"/>
      <c r="TKW281" s="1"/>
      <c r="TLA281" s="1"/>
      <c r="TLE281" s="1"/>
      <c r="TLI281" s="1"/>
      <c r="TLM281" s="1"/>
      <c r="TLQ281" s="1"/>
      <c r="TLU281" s="1"/>
      <c r="TLY281" s="1"/>
      <c r="TMC281" s="1"/>
      <c r="TMG281" s="1"/>
      <c r="TMK281" s="1"/>
      <c r="TMO281" s="1"/>
      <c r="TMS281" s="1"/>
      <c r="TMW281" s="1"/>
      <c r="TNA281" s="1"/>
      <c r="TNE281" s="1"/>
      <c r="TNI281" s="1"/>
      <c r="TNM281" s="1"/>
      <c r="TNQ281" s="1"/>
      <c r="TNU281" s="1"/>
      <c r="TNY281" s="1"/>
      <c r="TOC281" s="1"/>
      <c r="TOG281" s="1"/>
      <c r="TOK281" s="1"/>
      <c r="TOO281" s="1"/>
      <c r="TOS281" s="1"/>
      <c r="TOW281" s="1"/>
      <c r="TPA281" s="1"/>
      <c r="TPE281" s="1"/>
      <c r="TPI281" s="1"/>
      <c r="TPM281" s="1"/>
      <c r="TPQ281" s="1"/>
      <c r="TPU281" s="1"/>
      <c r="TPY281" s="1"/>
      <c r="TQC281" s="1"/>
      <c r="TQG281" s="1"/>
      <c r="TQK281" s="1"/>
      <c r="TQO281" s="1"/>
      <c r="TQS281" s="1"/>
      <c r="TQW281" s="1"/>
      <c r="TRA281" s="1"/>
      <c r="TRE281" s="1"/>
      <c r="TRI281" s="1"/>
      <c r="TRM281" s="1"/>
      <c r="TRQ281" s="1"/>
      <c r="TRU281" s="1"/>
      <c r="TRY281" s="1"/>
      <c r="TSC281" s="1"/>
      <c r="TSG281" s="1"/>
      <c r="TSK281" s="1"/>
      <c r="TSO281" s="1"/>
      <c r="TSS281" s="1"/>
      <c r="TSW281" s="1"/>
      <c r="TTA281" s="1"/>
      <c r="TTE281" s="1"/>
      <c r="TTI281" s="1"/>
      <c r="TTM281" s="1"/>
      <c r="TTQ281" s="1"/>
      <c r="TTU281" s="1"/>
      <c r="TTY281" s="1"/>
      <c r="TUC281" s="1"/>
      <c r="TUG281" s="1"/>
      <c r="TUK281" s="1"/>
      <c r="TUO281" s="1"/>
      <c r="TUS281" s="1"/>
      <c r="TUW281" s="1"/>
      <c r="TVA281" s="1"/>
      <c r="TVE281" s="1"/>
      <c r="TVI281" s="1"/>
      <c r="TVM281" s="1"/>
      <c r="TVQ281" s="1"/>
      <c r="TVU281" s="1"/>
      <c r="TVY281" s="1"/>
      <c r="TWC281" s="1"/>
      <c r="TWG281" s="1"/>
      <c r="TWK281" s="1"/>
      <c r="TWO281" s="1"/>
      <c r="TWS281" s="1"/>
      <c r="TWW281" s="1"/>
      <c r="TXA281" s="1"/>
      <c r="TXE281" s="1"/>
      <c r="TXI281" s="1"/>
      <c r="TXM281" s="1"/>
      <c r="TXQ281" s="1"/>
      <c r="TXU281" s="1"/>
      <c r="TXY281" s="1"/>
      <c r="TYC281" s="1"/>
      <c r="TYG281" s="1"/>
      <c r="TYK281" s="1"/>
      <c r="TYO281" s="1"/>
      <c r="TYS281" s="1"/>
      <c r="TYW281" s="1"/>
      <c r="TZA281" s="1"/>
      <c r="TZE281" s="1"/>
      <c r="TZI281" s="1"/>
      <c r="TZM281" s="1"/>
      <c r="TZQ281" s="1"/>
      <c r="TZU281" s="1"/>
      <c r="TZY281" s="1"/>
      <c r="UAC281" s="1"/>
      <c r="UAG281" s="1"/>
      <c r="UAK281" s="1"/>
      <c r="UAO281" s="1"/>
      <c r="UAS281" s="1"/>
      <c r="UAW281" s="1"/>
      <c r="UBA281" s="1"/>
      <c r="UBE281" s="1"/>
      <c r="UBI281" s="1"/>
      <c r="UBM281" s="1"/>
      <c r="UBQ281" s="1"/>
      <c r="UBU281" s="1"/>
      <c r="UBY281" s="1"/>
      <c r="UCC281" s="1"/>
      <c r="UCG281" s="1"/>
      <c r="UCK281" s="1"/>
      <c r="UCO281" s="1"/>
      <c r="UCS281" s="1"/>
      <c r="UCW281" s="1"/>
      <c r="UDA281" s="1"/>
      <c r="UDE281" s="1"/>
      <c r="UDI281" s="1"/>
      <c r="UDM281" s="1"/>
      <c r="UDQ281" s="1"/>
      <c r="UDU281" s="1"/>
      <c r="UDY281" s="1"/>
      <c r="UEC281" s="1"/>
      <c r="UEG281" s="1"/>
      <c r="UEK281" s="1"/>
      <c r="UEO281" s="1"/>
      <c r="UES281" s="1"/>
      <c r="UEW281" s="1"/>
      <c r="UFA281" s="1"/>
      <c r="UFE281" s="1"/>
      <c r="UFI281" s="1"/>
      <c r="UFM281" s="1"/>
      <c r="UFQ281" s="1"/>
      <c r="UFU281" s="1"/>
      <c r="UFY281" s="1"/>
      <c r="UGC281" s="1"/>
      <c r="UGG281" s="1"/>
      <c r="UGK281" s="1"/>
      <c r="UGO281" s="1"/>
      <c r="UGS281" s="1"/>
      <c r="UGW281" s="1"/>
      <c r="UHA281" s="1"/>
      <c r="UHE281" s="1"/>
      <c r="UHI281" s="1"/>
      <c r="UHM281" s="1"/>
      <c r="UHQ281" s="1"/>
      <c r="UHU281" s="1"/>
      <c r="UHY281" s="1"/>
      <c r="UIC281" s="1"/>
      <c r="UIG281" s="1"/>
      <c r="UIK281" s="1"/>
      <c r="UIO281" s="1"/>
      <c r="UIS281" s="1"/>
      <c r="UIW281" s="1"/>
      <c r="UJA281" s="1"/>
      <c r="UJE281" s="1"/>
      <c r="UJI281" s="1"/>
      <c r="UJM281" s="1"/>
      <c r="UJQ281" s="1"/>
      <c r="UJU281" s="1"/>
      <c r="UJY281" s="1"/>
      <c r="UKC281" s="1"/>
      <c r="UKG281" s="1"/>
      <c r="UKK281" s="1"/>
      <c r="UKO281" s="1"/>
      <c r="UKS281" s="1"/>
      <c r="UKW281" s="1"/>
      <c r="ULA281" s="1"/>
      <c r="ULE281" s="1"/>
      <c r="ULI281" s="1"/>
      <c r="ULM281" s="1"/>
      <c r="ULQ281" s="1"/>
      <c r="ULU281" s="1"/>
      <c r="ULY281" s="1"/>
      <c r="UMC281" s="1"/>
      <c r="UMG281" s="1"/>
      <c r="UMK281" s="1"/>
      <c r="UMO281" s="1"/>
      <c r="UMS281" s="1"/>
      <c r="UMW281" s="1"/>
      <c r="UNA281" s="1"/>
      <c r="UNE281" s="1"/>
      <c r="UNI281" s="1"/>
      <c r="UNM281" s="1"/>
      <c r="UNQ281" s="1"/>
      <c r="UNU281" s="1"/>
      <c r="UNY281" s="1"/>
      <c r="UOC281" s="1"/>
      <c r="UOG281" s="1"/>
      <c r="UOK281" s="1"/>
      <c r="UOO281" s="1"/>
      <c r="UOS281" s="1"/>
      <c r="UOW281" s="1"/>
      <c r="UPA281" s="1"/>
      <c r="UPE281" s="1"/>
      <c r="UPI281" s="1"/>
      <c r="UPM281" s="1"/>
      <c r="UPQ281" s="1"/>
      <c r="UPU281" s="1"/>
      <c r="UPY281" s="1"/>
      <c r="UQC281" s="1"/>
      <c r="UQG281" s="1"/>
      <c r="UQK281" s="1"/>
      <c r="UQO281" s="1"/>
      <c r="UQS281" s="1"/>
      <c r="UQW281" s="1"/>
      <c r="URA281" s="1"/>
      <c r="URE281" s="1"/>
      <c r="URI281" s="1"/>
      <c r="URM281" s="1"/>
      <c r="URQ281" s="1"/>
      <c r="URU281" s="1"/>
      <c r="URY281" s="1"/>
      <c r="USC281" s="1"/>
      <c r="USG281" s="1"/>
      <c r="USK281" s="1"/>
      <c r="USO281" s="1"/>
      <c r="USS281" s="1"/>
      <c r="USW281" s="1"/>
      <c r="UTA281" s="1"/>
      <c r="UTE281" s="1"/>
      <c r="UTI281" s="1"/>
      <c r="UTM281" s="1"/>
      <c r="UTQ281" s="1"/>
      <c r="UTU281" s="1"/>
      <c r="UTY281" s="1"/>
      <c r="UUC281" s="1"/>
      <c r="UUG281" s="1"/>
      <c r="UUK281" s="1"/>
      <c r="UUO281" s="1"/>
      <c r="UUS281" s="1"/>
      <c r="UUW281" s="1"/>
      <c r="UVA281" s="1"/>
      <c r="UVE281" s="1"/>
      <c r="UVI281" s="1"/>
      <c r="UVM281" s="1"/>
      <c r="UVQ281" s="1"/>
      <c r="UVU281" s="1"/>
      <c r="UVY281" s="1"/>
      <c r="UWC281" s="1"/>
      <c r="UWG281" s="1"/>
      <c r="UWK281" s="1"/>
      <c r="UWO281" s="1"/>
      <c r="UWS281" s="1"/>
      <c r="UWW281" s="1"/>
      <c r="UXA281" s="1"/>
      <c r="UXE281" s="1"/>
      <c r="UXI281" s="1"/>
      <c r="UXM281" s="1"/>
      <c r="UXQ281" s="1"/>
      <c r="UXU281" s="1"/>
      <c r="UXY281" s="1"/>
      <c r="UYC281" s="1"/>
      <c r="UYG281" s="1"/>
      <c r="UYK281" s="1"/>
      <c r="UYO281" s="1"/>
      <c r="UYS281" s="1"/>
      <c r="UYW281" s="1"/>
      <c r="UZA281" s="1"/>
      <c r="UZE281" s="1"/>
      <c r="UZI281" s="1"/>
      <c r="UZM281" s="1"/>
      <c r="UZQ281" s="1"/>
      <c r="UZU281" s="1"/>
      <c r="UZY281" s="1"/>
      <c r="VAC281" s="1"/>
      <c r="VAG281" s="1"/>
      <c r="VAK281" s="1"/>
      <c r="VAO281" s="1"/>
      <c r="VAS281" s="1"/>
      <c r="VAW281" s="1"/>
      <c r="VBA281" s="1"/>
      <c r="VBE281" s="1"/>
      <c r="VBI281" s="1"/>
      <c r="VBM281" s="1"/>
      <c r="VBQ281" s="1"/>
      <c r="VBU281" s="1"/>
      <c r="VBY281" s="1"/>
      <c r="VCC281" s="1"/>
      <c r="VCG281" s="1"/>
      <c r="VCK281" s="1"/>
      <c r="VCO281" s="1"/>
      <c r="VCS281" s="1"/>
      <c r="VCW281" s="1"/>
      <c r="VDA281" s="1"/>
      <c r="VDE281" s="1"/>
      <c r="VDI281" s="1"/>
      <c r="VDM281" s="1"/>
      <c r="VDQ281" s="1"/>
      <c r="VDU281" s="1"/>
      <c r="VDY281" s="1"/>
      <c r="VEC281" s="1"/>
      <c r="VEG281" s="1"/>
      <c r="VEK281" s="1"/>
      <c r="VEO281" s="1"/>
      <c r="VES281" s="1"/>
      <c r="VEW281" s="1"/>
      <c r="VFA281" s="1"/>
      <c r="VFE281" s="1"/>
      <c r="VFI281" s="1"/>
      <c r="VFM281" s="1"/>
      <c r="VFQ281" s="1"/>
      <c r="VFU281" s="1"/>
      <c r="VFY281" s="1"/>
      <c r="VGC281" s="1"/>
      <c r="VGG281" s="1"/>
      <c r="VGK281" s="1"/>
      <c r="VGO281" s="1"/>
      <c r="VGS281" s="1"/>
      <c r="VGW281" s="1"/>
      <c r="VHA281" s="1"/>
      <c r="VHE281" s="1"/>
      <c r="VHI281" s="1"/>
      <c r="VHM281" s="1"/>
      <c r="VHQ281" s="1"/>
      <c r="VHU281" s="1"/>
      <c r="VHY281" s="1"/>
      <c r="VIC281" s="1"/>
      <c r="VIG281" s="1"/>
      <c r="VIK281" s="1"/>
      <c r="VIO281" s="1"/>
      <c r="VIS281" s="1"/>
      <c r="VIW281" s="1"/>
      <c r="VJA281" s="1"/>
      <c r="VJE281" s="1"/>
      <c r="VJI281" s="1"/>
      <c r="VJM281" s="1"/>
      <c r="VJQ281" s="1"/>
      <c r="VJU281" s="1"/>
      <c r="VJY281" s="1"/>
      <c r="VKC281" s="1"/>
      <c r="VKG281" s="1"/>
      <c r="VKK281" s="1"/>
      <c r="VKO281" s="1"/>
      <c r="VKS281" s="1"/>
      <c r="VKW281" s="1"/>
      <c r="VLA281" s="1"/>
      <c r="VLE281" s="1"/>
      <c r="VLI281" s="1"/>
      <c r="VLM281" s="1"/>
      <c r="VLQ281" s="1"/>
      <c r="VLU281" s="1"/>
      <c r="VLY281" s="1"/>
      <c r="VMC281" s="1"/>
      <c r="VMG281" s="1"/>
      <c r="VMK281" s="1"/>
      <c r="VMO281" s="1"/>
      <c r="VMS281" s="1"/>
      <c r="VMW281" s="1"/>
      <c r="VNA281" s="1"/>
      <c r="VNE281" s="1"/>
      <c r="VNI281" s="1"/>
      <c r="VNM281" s="1"/>
      <c r="VNQ281" s="1"/>
      <c r="VNU281" s="1"/>
      <c r="VNY281" s="1"/>
      <c r="VOC281" s="1"/>
      <c r="VOG281" s="1"/>
      <c r="VOK281" s="1"/>
      <c r="VOO281" s="1"/>
      <c r="VOS281" s="1"/>
      <c r="VOW281" s="1"/>
      <c r="VPA281" s="1"/>
      <c r="VPE281" s="1"/>
      <c r="VPI281" s="1"/>
      <c r="VPM281" s="1"/>
      <c r="VPQ281" s="1"/>
      <c r="VPU281" s="1"/>
      <c r="VPY281" s="1"/>
      <c r="VQC281" s="1"/>
      <c r="VQG281" s="1"/>
      <c r="VQK281" s="1"/>
      <c r="VQO281" s="1"/>
      <c r="VQS281" s="1"/>
      <c r="VQW281" s="1"/>
      <c r="VRA281" s="1"/>
      <c r="VRE281" s="1"/>
      <c r="VRI281" s="1"/>
      <c r="VRM281" s="1"/>
      <c r="VRQ281" s="1"/>
      <c r="VRU281" s="1"/>
      <c r="VRY281" s="1"/>
      <c r="VSC281" s="1"/>
      <c r="VSG281" s="1"/>
      <c r="VSK281" s="1"/>
      <c r="VSO281" s="1"/>
      <c r="VSS281" s="1"/>
      <c r="VSW281" s="1"/>
      <c r="VTA281" s="1"/>
      <c r="VTE281" s="1"/>
      <c r="VTI281" s="1"/>
      <c r="VTM281" s="1"/>
      <c r="VTQ281" s="1"/>
      <c r="VTU281" s="1"/>
      <c r="VTY281" s="1"/>
      <c r="VUC281" s="1"/>
      <c r="VUG281" s="1"/>
      <c r="VUK281" s="1"/>
      <c r="VUO281" s="1"/>
      <c r="VUS281" s="1"/>
      <c r="VUW281" s="1"/>
      <c r="VVA281" s="1"/>
      <c r="VVE281" s="1"/>
      <c r="VVI281" s="1"/>
      <c r="VVM281" s="1"/>
      <c r="VVQ281" s="1"/>
      <c r="VVU281" s="1"/>
      <c r="VVY281" s="1"/>
      <c r="VWC281" s="1"/>
      <c r="VWG281" s="1"/>
      <c r="VWK281" s="1"/>
      <c r="VWO281" s="1"/>
      <c r="VWS281" s="1"/>
      <c r="VWW281" s="1"/>
      <c r="VXA281" s="1"/>
      <c r="VXE281" s="1"/>
      <c r="VXI281" s="1"/>
      <c r="VXM281" s="1"/>
      <c r="VXQ281" s="1"/>
      <c r="VXU281" s="1"/>
      <c r="VXY281" s="1"/>
      <c r="VYC281" s="1"/>
      <c r="VYG281" s="1"/>
      <c r="VYK281" s="1"/>
      <c r="VYO281" s="1"/>
      <c r="VYS281" s="1"/>
      <c r="VYW281" s="1"/>
      <c r="VZA281" s="1"/>
      <c r="VZE281" s="1"/>
      <c r="VZI281" s="1"/>
      <c r="VZM281" s="1"/>
      <c r="VZQ281" s="1"/>
      <c r="VZU281" s="1"/>
      <c r="VZY281" s="1"/>
      <c r="WAC281" s="1"/>
      <c r="WAG281" s="1"/>
      <c r="WAK281" s="1"/>
      <c r="WAO281" s="1"/>
      <c r="WAS281" s="1"/>
      <c r="WAW281" s="1"/>
      <c r="WBA281" s="1"/>
      <c r="WBE281" s="1"/>
      <c r="WBI281" s="1"/>
      <c r="WBM281" s="1"/>
      <c r="WBQ281" s="1"/>
      <c r="WBU281" s="1"/>
      <c r="WBY281" s="1"/>
      <c r="WCC281" s="1"/>
      <c r="WCG281" s="1"/>
      <c r="WCK281" s="1"/>
      <c r="WCO281" s="1"/>
      <c r="WCS281" s="1"/>
      <c r="WCW281" s="1"/>
      <c r="WDA281" s="1"/>
      <c r="WDE281" s="1"/>
      <c r="WDI281" s="1"/>
      <c r="WDM281" s="1"/>
      <c r="WDQ281" s="1"/>
      <c r="WDU281" s="1"/>
      <c r="WDY281" s="1"/>
      <c r="WEC281" s="1"/>
      <c r="WEG281" s="1"/>
      <c r="WEK281" s="1"/>
      <c r="WEO281" s="1"/>
      <c r="WES281" s="1"/>
      <c r="WEW281" s="1"/>
      <c r="WFA281" s="1"/>
      <c r="WFE281" s="1"/>
      <c r="WFI281" s="1"/>
      <c r="WFM281" s="1"/>
      <c r="WFQ281" s="1"/>
      <c r="WFU281" s="1"/>
      <c r="WFY281" s="1"/>
      <c r="WGC281" s="1"/>
      <c r="WGG281" s="1"/>
      <c r="WGK281" s="1"/>
      <c r="WGO281" s="1"/>
      <c r="WGS281" s="1"/>
      <c r="WGW281" s="1"/>
      <c r="WHA281" s="1"/>
      <c r="WHE281" s="1"/>
      <c r="WHI281" s="1"/>
      <c r="WHM281" s="1"/>
      <c r="WHQ281" s="1"/>
      <c r="WHU281" s="1"/>
      <c r="WHY281" s="1"/>
      <c r="WIC281" s="1"/>
      <c r="WIG281" s="1"/>
      <c r="WIK281" s="1"/>
      <c r="WIO281" s="1"/>
      <c r="WIS281" s="1"/>
      <c r="WIW281" s="1"/>
      <c r="WJA281" s="1"/>
      <c r="WJE281" s="1"/>
      <c r="WJI281" s="1"/>
      <c r="WJM281" s="1"/>
      <c r="WJQ281" s="1"/>
      <c r="WJU281" s="1"/>
      <c r="WJY281" s="1"/>
      <c r="WKC281" s="1"/>
      <c r="WKG281" s="1"/>
      <c r="WKK281" s="1"/>
      <c r="WKO281" s="1"/>
      <c r="WKS281" s="1"/>
      <c r="WKW281" s="1"/>
      <c r="WLA281" s="1"/>
      <c r="WLE281" s="1"/>
      <c r="WLI281" s="1"/>
      <c r="WLM281" s="1"/>
      <c r="WLQ281" s="1"/>
      <c r="WLU281" s="1"/>
      <c r="WLY281" s="1"/>
      <c r="WMC281" s="1"/>
      <c r="WMG281" s="1"/>
      <c r="WMK281" s="1"/>
      <c r="WMO281" s="1"/>
      <c r="WMS281" s="1"/>
      <c r="WMW281" s="1"/>
      <c r="WNA281" s="1"/>
      <c r="WNE281" s="1"/>
      <c r="WNI281" s="1"/>
      <c r="WNM281" s="1"/>
      <c r="WNQ281" s="1"/>
      <c r="WNU281" s="1"/>
      <c r="WNY281" s="1"/>
      <c r="WOC281" s="1"/>
      <c r="WOG281" s="1"/>
      <c r="WOK281" s="1"/>
      <c r="WOO281" s="1"/>
      <c r="WOS281" s="1"/>
      <c r="WOW281" s="1"/>
      <c r="WPA281" s="1"/>
      <c r="WPE281" s="1"/>
      <c r="WPI281" s="1"/>
      <c r="WPM281" s="1"/>
      <c r="WPQ281" s="1"/>
      <c r="WPU281" s="1"/>
      <c r="WPY281" s="1"/>
      <c r="WQC281" s="1"/>
      <c r="WQG281" s="1"/>
      <c r="WQK281" s="1"/>
      <c r="WQO281" s="1"/>
      <c r="WQS281" s="1"/>
      <c r="WQW281" s="1"/>
      <c r="WRA281" s="1"/>
      <c r="WRE281" s="1"/>
      <c r="WRI281" s="1"/>
      <c r="WRM281" s="1"/>
      <c r="WRQ281" s="1"/>
      <c r="WRU281" s="1"/>
      <c r="WRY281" s="1"/>
      <c r="WSC281" s="1"/>
      <c r="WSG281" s="1"/>
      <c r="WSK281" s="1"/>
      <c r="WSO281" s="1"/>
      <c r="WSS281" s="1"/>
      <c r="WSW281" s="1"/>
      <c r="WTA281" s="1"/>
      <c r="WTE281" s="1"/>
      <c r="WTI281" s="1"/>
      <c r="WTM281" s="1"/>
      <c r="WTQ281" s="1"/>
      <c r="WTU281" s="1"/>
      <c r="WTY281" s="1"/>
      <c r="WUC281" s="1"/>
      <c r="WUG281" s="1"/>
      <c r="WUK281" s="1"/>
      <c r="WUO281" s="1"/>
      <c r="WUS281" s="1"/>
      <c r="WUW281" s="1"/>
      <c r="WVA281" s="1"/>
      <c r="WVE281" s="1"/>
      <c r="WVI281" s="1"/>
      <c r="WVM281" s="1"/>
      <c r="WVQ281" s="1"/>
      <c r="WVU281" s="1"/>
      <c r="WVY281" s="1"/>
      <c r="WWC281" s="1"/>
      <c r="WWG281" s="1"/>
      <c r="WWK281" s="1"/>
      <c r="WWO281" s="1"/>
      <c r="WWS281" s="1"/>
      <c r="WWW281" s="1"/>
      <c r="WXA281" s="1"/>
      <c r="WXE281" s="1"/>
      <c r="WXI281" s="1"/>
      <c r="WXM281" s="1"/>
      <c r="WXQ281" s="1"/>
      <c r="WXU281" s="1"/>
      <c r="WXY281" s="1"/>
      <c r="WYC281" s="1"/>
      <c r="WYG281" s="1"/>
      <c r="WYK281" s="1"/>
      <c r="WYO281" s="1"/>
      <c r="WYS281" s="1"/>
      <c r="WYW281" s="1"/>
      <c r="WZA281" s="1"/>
      <c r="WZE281" s="1"/>
      <c r="WZI281" s="1"/>
      <c r="WZM281" s="1"/>
      <c r="WZQ281" s="1"/>
      <c r="WZU281" s="1"/>
      <c r="WZY281" s="1"/>
      <c r="XAC281" s="1"/>
      <c r="XAG281" s="1"/>
      <c r="XAK281" s="1"/>
      <c r="XAO281" s="1"/>
      <c r="XAS281" s="1"/>
      <c r="XAW281" s="1"/>
      <c r="XBA281" s="1"/>
      <c r="XBE281" s="1"/>
      <c r="XBI281" s="1"/>
      <c r="XBM281" s="1"/>
      <c r="XBQ281" s="1"/>
      <c r="XBU281" s="1"/>
      <c r="XBY281" s="1"/>
      <c r="XCC281" s="1"/>
      <c r="XCG281" s="1"/>
      <c r="XCK281" s="1"/>
      <c r="XCO281" s="1"/>
      <c r="XCS281" s="1"/>
      <c r="XCW281" s="1"/>
      <c r="XDA281" s="1"/>
      <c r="XDE281" s="1"/>
      <c r="XDI281" s="1"/>
      <c r="XDM281" s="1"/>
      <c r="XDQ281" s="1"/>
      <c r="XDU281" s="1"/>
      <c r="XDY281" s="1"/>
      <c r="XEC281" s="1"/>
      <c r="XEG281" s="1"/>
      <c r="XEK281" s="1"/>
      <c r="XEO281" s="1"/>
      <c r="XES281" s="1"/>
      <c r="XEW281" s="1"/>
      <c r="XFA281" s="1"/>
    </row>
    <row r="282" spans="1:1022 1025:2046 2049:3070 3073:4094 4097:5118 5121:6142 6145:7166 7169:8190 8193:9214 9217:10238 10241:11262 11265:12286 12289:13310 13313:14334 14337:15358 15361:16382" x14ac:dyDescent="0.25">
      <c r="A282" t="str">
        <f t="shared" si="6"/>
        <v>20122. Minería</v>
      </c>
      <c r="B282" s="8">
        <v>2012</v>
      </c>
      <c r="C282" t="s">
        <v>15</v>
      </c>
      <c r="D282" t="s">
        <v>4</v>
      </c>
      <c r="E282" s="1">
        <f>3727+246317</f>
        <v>250044</v>
      </c>
      <c r="I282" s="1"/>
      <c r="M282" s="1"/>
      <c r="Q282" s="1"/>
      <c r="U282" s="1"/>
      <c r="Y282" s="1"/>
      <c r="AC282" s="1"/>
      <c r="AG282" s="1"/>
      <c r="AK282" s="1"/>
      <c r="AO282" s="1"/>
      <c r="AS282" s="1"/>
      <c r="AW282" s="1"/>
      <c r="BA282" s="1"/>
      <c r="BE282" s="1"/>
      <c r="BI282" s="1"/>
      <c r="BM282" s="1"/>
      <c r="BQ282" s="1"/>
      <c r="BU282" s="1"/>
      <c r="BY282" s="1"/>
      <c r="CC282" s="1"/>
      <c r="CG282" s="1"/>
      <c r="CK282" s="1"/>
      <c r="CO282" s="1"/>
      <c r="CS282" s="1"/>
      <c r="CW282" s="1"/>
      <c r="DA282" s="1"/>
      <c r="DE282" s="1"/>
      <c r="DI282" s="1"/>
      <c r="DM282" s="1"/>
      <c r="DQ282" s="1"/>
      <c r="DU282" s="1"/>
      <c r="DY282" s="1"/>
      <c r="EC282" s="1"/>
      <c r="EG282" s="1"/>
      <c r="EK282" s="1"/>
      <c r="EO282" s="1"/>
      <c r="ES282" s="1"/>
      <c r="EW282" s="1"/>
      <c r="FA282" s="1"/>
      <c r="FE282" s="1"/>
      <c r="FI282" s="1"/>
      <c r="FM282" s="1"/>
      <c r="FQ282" s="1"/>
      <c r="FU282" s="1"/>
      <c r="FY282" s="1"/>
      <c r="GC282" s="1"/>
      <c r="GG282" s="1"/>
      <c r="GK282" s="1"/>
      <c r="GO282" s="1"/>
      <c r="GS282" s="1"/>
      <c r="GW282" s="1"/>
      <c r="HA282" s="1"/>
      <c r="HE282" s="1"/>
      <c r="HI282" s="1"/>
      <c r="HM282" s="1"/>
      <c r="HQ282" s="1"/>
      <c r="HU282" s="1"/>
      <c r="HY282" s="1"/>
      <c r="IC282" s="1"/>
      <c r="IG282" s="1"/>
      <c r="IK282" s="1"/>
      <c r="IO282" s="1"/>
      <c r="IS282" s="1"/>
      <c r="IW282" s="1"/>
      <c r="JA282" s="1"/>
      <c r="JE282" s="1"/>
      <c r="JI282" s="1"/>
      <c r="JM282" s="1"/>
      <c r="JQ282" s="1"/>
      <c r="JU282" s="1"/>
      <c r="JY282" s="1"/>
      <c r="KC282" s="1"/>
      <c r="KG282" s="1"/>
      <c r="KK282" s="1"/>
      <c r="KO282" s="1"/>
      <c r="KS282" s="1"/>
      <c r="KW282" s="1"/>
      <c r="LA282" s="1"/>
      <c r="LE282" s="1"/>
      <c r="LI282" s="1"/>
      <c r="LM282" s="1"/>
      <c r="LQ282" s="1"/>
      <c r="LU282" s="1"/>
      <c r="LY282" s="1"/>
      <c r="MC282" s="1"/>
      <c r="MG282" s="1"/>
      <c r="MK282" s="1"/>
      <c r="MO282" s="1"/>
      <c r="MS282" s="1"/>
      <c r="MW282" s="1"/>
      <c r="NA282" s="1"/>
      <c r="NE282" s="1"/>
      <c r="NI282" s="1"/>
      <c r="NM282" s="1"/>
      <c r="NQ282" s="1"/>
      <c r="NU282" s="1"/>
      <c r="NY282" s="1"/>
      <c r="OC282" s="1"/>
      <c r="OG282" s="1"/>
      <c r="OK282" s="1"/>
      <c r="OO282" s="1"/>
      <c r="OS282" s="1"/>
      <c r="OW282" s="1"/>
      <c r="PA282" s="1"/>
      <c r="PE282" s="1"/>
      <c r="PI282" s="1"/>
      <c r="PM282" s="1"/>
      <c r="PQ282" s="1"/>
      <c r="PU282" s="1"/>
      <c r="PY282" s="1"/>
      <c r="QC282" s="1"/>
      <c r="QG282" s="1"/>
      <c r="QK282" s="1"/>
      <c r="QO282" s="1"/>
      <c r="QS282" s="1"/>
      <c r="QW282" s="1"/>
      <c r="RA282" s="1"/>
      <c r="RE282" s="1"/>
      <c r="RI282" s="1"/>
      <c r="RM282" s="1"/>
      <c r="RQ282" s="1"/>
      <c r="RU282" s="1"/>
      <c r="RY282" s="1"/>
      <c r="SC282" s="1"/>
      <c r="SG282" s="1"/>
      <c r="SK282" s="1"/>
      <c r="SO282" s="1"/>
      <c r="SS282" s="1"/>
      <c r="SW282" s="1"/>
      <c r="TA282" s="1"/>
      <c r="TE282" s="1"/>
      <c r="TI282" s="1"/>
      <c r="TM282" s="1"/>
      <c r="TQ282" s="1"/>
      <c r="TU282" s="1"/>
      <c r="TY282" s="1"/>
      <c r="UC282" s="1"/>
      <c r="UG282" s="1"/>
      <c r="UK282" s="1"/>
      <c r="UO282" s="1"/>
      <c r="US282" s="1"/>
      <c r="UW282" s="1"/>
      <c r="VA282" s="1"/>
      <c r="VE282" s="1"/>
      <c r="VI282" s="1"/>
      <c r="VM282" s="1"/>
      <c r="VQ282" s="1"/>
      <c r="VU282" s="1"/>
      <c r="VY282" s="1"/>
      <c r="WC282" s="1"/>
      <c r="WG282" s="1"/>
      <c r="WK282" s="1"/>
      <c r="WO282" s="1"/>
      <c r="WS282" s="1"/>
      <c r="WW282" s="1"/>
      <c r="XA282" s="1"/>
      <c r="XE282" s="1"/>
      <c r="XI282" s="1"/>
      <c r="XM282" s="1"/>
      <c r="XQ282" s="1"/>
      <c r="XU282" s="1"/>
      <c r="XY282" s="1"/>
      <c r="YC282" s="1"/>
      <c r="YG282" s="1"/>
      <c r="YK282" s="1"/>
      <c r="YO282" s="1"/>
      <c r="YS282" s="1"/>
      <c r="YW282" s="1"/>
      <c r="ZA282" s="1"/>
      <c r="ZE282" s="1"/>
      <c r="ZI282" s="1"/>
      <c r="ZM282" s="1"/>
      <c r="ZQ282" s="1"/>
      <c r="ZU282" s="1"/>
      <c r="ZY282" s="1"/>
      <c r="AAC282" s="1"/>
      <c r="AAG282" s="1"/>
      <c r="AAK282" s="1"/>
      <c r="AAO282" s="1"/>
      <c r="AAS282" s="1"/>
      <c r="AAW282" s="1"/>
      <c r="ABA282" s="1"/>
      <c r="ABE282" s="1"/>
      <c r="ABI282" s="1"/>
      <c r="ABM282" s="1"/>
      <c r="ABQ282" s="1"/>
      <c r="ABU282" s="1"/>
      <c r="ABY282" s="1"/>
      <c r="ACC282" s="1"/>
      <c r="ACG282" s="1"/>
      <c r="ACK282" s="1"/>
      <c r="ACO282" s="1"/>
      <c r="ACS282" s="1"/>
      <c r="ACW282" s="1"/>
      <c r="ADA282" s="1"/>
      <c r="ADE282" s="1"/>
      <c r="ADI282" s="1"/>
      <c r="ADM282" s="1"/>
      <c r="ADQ282" s="1"/>
      <c r="ADU282" s="1"/>
      <c r="ADY282" s="1"/>
      <c r="AEC282" s="1"/>
      <c r="AEG282" s="1"/>
      <c r="AEK282" s="1"/>
      <c r="AEO282" s="1"/>
      <c r="AES282" s="1"/>
      <c r="AEW282" s="1"/>
      <c r="AFA282" s="1"/>
      <c r="AFE282" s="1"/>
      <c r="AFI282" s="1"/>
      <c r="AFM282" s="1"/>
      <c r="AFQ282" s="1"/>
      <c r="AFU282" s="1"/>
      <c r="AFY282" s="1"/>
      <c r="AGC282" s="1"/>
      <c r="AGG282" s="1"/>
      <c r="AGK282" s="1"/>
      <c r="AGO282" s="1"/>
      <c r="AGS282" s="1"/>
      <c r="AGW282" s="1"/>
      <c r="AHA282" s="1"/>
      <c r="AHE282" s="1"/>
      <c r="AHI282" s="1"/>
      <c r="AHM282" s="1"/>
      <c r="AHQ282" s="1"/>
      <c r="AHU282" s="1"/>
      <c r="AHY282" s="1"/>
      <c r="AIC282" s="1"/>
      <c r="AIG282" s="1"/>
      <c r="AIK282" s="1"/>
      <c r="AIO282" s="1"/>
      <c r="AIS282" s="1"/>
      <c r="AIW282" s="1"/>
      <c r="AJA282" s="1"/>
      <c r="AJE282" s="1"/>
      <c r="AJI282" s="1"/>
      <c r="AJM282" s="1"/>
      <c r="AJQ282" s="1"/>
      <c r="AJU282" s="1"/>
      <c r="AJY282" s="1"/>
      <c r="AKC282" s="1"/>
      <c r="AKG282" s="1"/>
      <c r="AKK282" s="1"/>
      <c r="AKO282" s="1"/>
      <c r="AKS282" s="1"/>
      <c r="AKW282" s="1"/>
      <c r="ALA282" s="1"/>
      <c r="ALE282" s="1"/>
      <c r="ALI282" s="1"/>
      <c r="ALM282" s="1"/>
      <c r="ALQ282" s="1"/>
      <c r="ALU282" s="1"/>
      <c r="ALY282" s="1"/>
      <c r="AMC282" s="1"/>
      <c r="AMG282" s="1"/>
      <c r="AMK282" s="1"/>
      <c r="AMO282" s="1"/>
      <c r="AMS282" s="1"/>
      <c r="AMW282" s="1"/>
      <c r="ANA282" s="1"/>
      <c r="ANE282" s="1"/>
      <c r="ANI282" s="1"/>
      <c r="ANM282" s="1"/>
      <c r="ANQ282" s="1"/>
      <c r="ANU282" s="1"/>
      <c r="ANY282" s="1"/>
      <c r="AOC282" s="1"/>
      <c r="AOG282" s="1"/>
      <c r="AOK282" s="1"/>
      <c r="AOO282" s="1"/>
      <c r="AOS282" s="1"/>
      <c r="AOW282" s="1"/>
      <c r="APA282" s="1"/>
      <c r="APE282" s="1"/>
      <c r="API282" s="1"/>
      <c r="APM282" s="1"/>
      <c r="APQ282" s="1"/>
      <c r="APU282" s="1"/>
      <c r="APY282" s="1"/>
      <c r="AQC282" s="1"/>
      <c r="AQG282" s="1"/>
      <c r="AQK282" s="1"/>
      <c r="AQO282" s="1"/>
      <c r="AQS282" s="1"/>
      <c r="AQW282" s="1"/>
      <c r="ARA282" s="1"/>
      <c r="ARE282" s="1"/>
      <c r="ARI282" s="1"/>
      <c r="ARM282" s="1"/>
      <c r="ARQ282" s="1"/>
      <c r="ARU282" s="1"/>
      <c r="ARY282" s="1"/>
      <c r="ASC282" s="1"/>
      <c r="ASG282" s="1"/>
      <c r="ASK282" s="1"/>
      <c r="ASO282" s="1"/>
      <c r="ASS282" s="1"/>
      <c r="ASW282" s="1"/>
      <c r="ATA282" s="1"/>
      <c r="ATE282" s="1"/>
      <c r="ATI282" s="1"/>
      <c r="ATM282" s="1"/>
      <c r="ATQ282" s="1"/>
      <c r="ATU282" s="1"/>
      <c r="ATY282" s="1"/>
      <c r="AUC282" s="1"/>
      <c r="AUG282" s="1"/>
      <c r="AUK282" s="1"/>
      <c r="AUO282" s="1"/>
      <c r="AUS282" s="1"/>
      <c r="AUW282" s="1"/>
      <c r="AVA282" s="1"/>
      <c r="AVE282" s="1"/>
      <c r="AVI282" s="1"/>
      <c r="AVM282" s="1"/>
      <c r="AVQ282" s="1"/>
      <c r="AVU282" s="1"/>
      <c r="AVY282" s="1"/>
      <c r="AWC282" s="1"/>
      <c r="AWG282" s="1"/>
      <c r="AWK282" s="1"/>
      <c r="AWO282" s="1"/>
      <c r="AWS282" s="1"/>
      <c r="AWW282" s="1"/>
      <c r="AXA282" s="1"/>
      <c r="AXE282" s="1"/>
      <c r="AXI282" s="1"/>
      <c r="AXM282" s="1"/>
      <c r="AXQ282" s="1"/>
      <c r="AXU282" s="1"/>
      <c r="AXY282" s="1"/>
      <c r="AYC282" s="1"/>
      <c r="AYG282" s="1"/>
      <c r="AYK282" s="1"/>
      <c r="AYO282" s="1"/>
      <c r="AYS282" s="1"/>
      <c r="AYW282" s="1"/>
      <c r="AZA282" s="1"/>
      <c r="AZE282" s="1"/>
      <c r="AZI282" s="1"/>
      <c r="AZM282" s="1"/>
      <c r="AZQ282" s="1"/>
      <c r="AZU282" s="1"/>
      <c r="AZY282" s="1"/>
      <c r="BAC282" s="1"/>
      <c r="BAG282" s="1"/>
      <c r="BAK282" s="1"/>
      <c r="BAO282" s="1"/>
      <c r="BAS282" s="1"/>
      <c r="BAW282" s="1"/>
      <c r="BBA282" s="1"/>
      <c r="BBE282" s="1"/>
      <c r="BBI282" s="1"/>
      <c r="BBM282" s="1"/>
      <c r="BBQ282" s="1"/>
      <c r="BBU282" s="1"/>
      <c r="BBY282" s="1"/>
      <c r="BCC282" s="1"/>
      <c r="BCG282" s="1"/>
      <c r="BCK282" s="1"/>
      <c r="BCO282" s="1"/>
      <c r="BCS282" s="1"/>
      <c r="BCW282" s="1"/>
      <c r="BDA282" s="1"/>
      <c r="BDE282" s="1"/>
      <c r="BDI282" s="1"/>
      <c r="BDM282" s="1"/>
      <c r="BDQ282" s="1"/>
      <c r="BDU282" s="1"/>
      <c r="BDY282" s="1"/>
      <c r="BEC282" s="1"/>
      <c r="BEG282" s="1"/>
      <c r="BEK282" s="1"/>
      <c r="BEO282" s="1"/>
      <c r="BES282" s="1"/>
      <c r="BEW282" s="1"/>
      <c r="BFA282" s="1"/>
      <c r="BFE282" s="1"/>
      <c r="BFI282" s="1"/>
      <c r="BFM282" s="1"/>
      <c r="BFQ282" s="1"/>
      <c r="BFU282" s="1"/>
      <c r="BFY282" s="1"/>
      <c r="BGC282" s="1"/>
      <c r="BGG282" s="1"/>
      <c r="BGK282" s="1"/>
      <c r="BGO282" s="1"/>
      <c r="BGS282" s="1"/>
      <c r="BGW282" s="1"/>
      <c r="BHA282" s="1"/>
      <c r="BHE282" s="1"/>
      <c r="BHI282" s="1"/>
      <c r="BHM282" s="1"/>
      <c r="BHQ282" s="1"/>
      <c r="BHU282" s="1"/>
      <c r="BHY282" s="1"/>
      <c r="BIC282" s="1"/>
      <c r="BIG282" s="1"/>
      <c r="BIK282" s="1"/>
      <c r="BIO282" s="1"/>
      <c r="BIS282" s="1"/>
      <c r="BIW282" s="1"/>
      <c r="BJA282" s="1"/>
      <c r="BJE282" s="1"/>
      <c r="BJI282" s="1"/>
      <c r="BJM282" s="1"/>
      <c r="BJQ282" s="1"/>
      <c r="BJU282" s="1"/>
      <c r="BJY282" s="1"/>
      <c r="BKC282" s="1"/>
      <c r="BKG282" s="1"/>
      <c r="BKK282" s="1"/>
      <c r="BKO282" s="1"/>
      <c r="BKS282" s="1"/>
      <c r="BKW282" s="1"/>
      <c r="BLA282" s="1"/>
      <c r="BLE282" s="1"/>
      <c r="BLI282" s="1"/>
      <c r="BLM282" s="1"/>
      <c r="BLQ282" s="1"/>
      <c r="BLU282" s="1"/>
      <c r="BLY282" s="1"/>
      <c r="BMC282" s="1"/>
      <c r="BMG282" s="1"/>
      <c r="BMK282" s="1"/>
      <c r="BMO282" s="1"/>
      <c r="BMS282" s="1"/>
      <c r="BMW282" s="1"/>
      <c r="BNA282" s="1"/>
      <c r="BNE282" s="1"/>
      <c r="BNI282" s="1"/>
      <c r="BNM282" s="1"/>
      <c r="BNQ282" s="1"/>
      <c r="BNU282" s="1"/>
      <c r="BNY282" s="1"/>
      <c r="BOC282" s="1"/>
      <c r="BOG282" s="1"/>
      <c r="BOK282" s="1"/>
      <c r="BOO282" s="1"/>
      <c r="BOS282" s="1"/>
      <c r="BOW282" s="1"/>
      <c r="BPA282" s="1"/>
      <c r="BPE282" s="1"/>
      <c r="BPI282" s="1"/>
      <c r="BPM282" s="1"/>
      <c r="BPQ282" s="1"/>
      <c r="BPU282" s="1"/>
      <c r="BPY282" s="1"/>
      <c r="BQC282" s="1"/>
      <c r="BQG282" s="1"/>
      <c r="BQK282" s="1"/>
      <c r="BQO282" s="1"/>
      <c r="BQS282" s="1"/>
      <c r="BQW282" s="1"/>
      <c r="BRA282" s="1"/>
      <c r="BRE282" s="1"/>
      <c r="BRI282" s="1"/>
      <c r="BRM282" s="1"/>
      <c r="BRQ282" s="1"/>
      <c r="BRU282" s="1"/>
      <c r="BRY282" s="1"/>
      <c r="BSC282" s="1"/>
      <c r="BSG282" s="1"/>
      <c r="BSK282" s="1"/>
      <c r="BSO282" s="1"/>
      <c r="BSS282" s="1"/>
      <c r="BSW282" s="1"/>
      <c r="BTA282" s="1"/>
      <c r="BTE282" s="1"/>
      <c r="BTI282" s="1"/>
      <c r="BTM282" s="1"/>
      <c r="BTQ282" s="1"/>
      <c r="BTU282" s="1"/>
      <c r="BTY282" s="1"/>
      <c r="BUC282" s="1"/>
      <c r="BUG282" s="1"/>
      <c r="BUK282" s="1"/>
      <c r="BUO282" s="1"/>
      <c r="BUS282" s="1"/>
      <c r="BUW282" s="1"/>
      <c r="BVA282" s="1"/>
      <c r="BVE282" s="1"/>
      <c r="BVI282" s="1"/>
      <c r="BVM282" s="1"/>
      <c r="BVQ282" s="1"/>
      <c r="BVU282" s="1"/>
      <c r="BVY282" s="1"/>
      <c r="BWC282" s="1"/>
      <c r="BWG282" s="1"/>
      <c r="BWK282" s="1"/>
      <c r="BWO282" s="1"/>
      <c r="BWS282" s="1"/>
      <c r="BWW282" s="1"/>
      <c r="BXA282" s="1"/>
      <c r="BXE282" s="1"/>
      <c r="BXI282" s="1"/>
      <c r="BXM282" s="1"/>
      <c r="BXQ282" s="1"/>
      <c r="BXU282" s="1"/>
      <c r="BXY282" s="1"/>
      <c r="BYC282" s="1"/>
      <c r="BYG282" s="1"/>
      <c r="BYK282" s="1"/>
      <c r="BYO282" s="1"/>
      <c r="BYS282" s="1"/>
      <c r="BYW282" s="1"/>
      <c r="BZA282" s="1"/>
      <c r="BZE282" s="1"/>
      <c r="BZI282" s="1"/>
      <c r="BZM282" s="1"/>
      <c r="BZQ282" s="1"/>
      <c r="BZU282" s="1"/>
      <c r="BZY282" s="1"/>
      <c r="CAC282" s="1"/>
      <c r="CAG282" s="1"/>
      <c r="CAK282" s="1"/>
      <c r="CAO282" s="1"/>
      <c r="CAS282" s="1"/>
      <c r="CAW282" s="1"/>
      <c r="CBA282" s="1"/>
      <c r="CBE282" s="1"/>
      <c r="CBI282" s="1"/>
      <c r="CBM282" s="1"/>
      <c r="CBQ282" s="1"/>
      <c r="CBU282" s="1"/>
      <c r="CBY282" s="1"/>
      <c r="CCC282" s="1"/>
      <c r="CCG282" s="1"/>
      <c r="CCK282" s="1"/>
      <c r="CCO282" s="1"/>
      <c r="CCS282" s="1"/>
      <c r="CCW282" s="1"/>
      <c r="CDA282" s="1"/>
      <c r="CDE282" s="1"/>
      <c r="CDI282" s="1"/>
      <c r="CDM282" s="1"/>
      <c r="CDQ282" s="1"/>
      <c r="CDU282" s="1"/>
      <c r="CDY282" s="1"/>
      <c r="CEC282" s="1"/>
      <c r="CEG282" s="1"/>
      <c r="CEK282" s="1"/>
      <c r="CEO282" s="1"/>
      <c r="CES282" s="1"/>
      <c r="CEW282" s="1"/>
      <c r="CFA282" s="1"/>
      <c r="CFE282" s="1"/>
      <c r="CFI282" s="1"/>
      <c r="CFM282" s="1"/>
      <c r="CFQ282" s="1"/>
      <c r="CFU282" s="1"/>
      <c r="CFY282" s="1"/>
      <c r="CGC282" s="1"/>
      <c r="CGG282" s="1"/>
      <c r="CGK282" s="1"/>
      <c r="CGO282" s="1"/>
      <c r="CGS282" s="1"/>
      <c r="CGW282" s="1"/>
      <c r="CHA282" s="1"/>
      <c r="CHE282" s="1"/>
      <c r="CHI282" s="1"/>
      <c r="CHM282" s="1"/>
      <c r="CHQ282" s="1"/>
      <c r="CHU282" s="1"/>
      <c r="CHY282" s="1"/>
      <c r="CIC282" s="1"/>
      <c r="CIG282" s="1"/>
      <c r="CIK282" s="1"/>
      <c r="CIO282" s="1"/>
      <c r="CIS282" s="1"/>
      <c r="CIW282" s="1"/>
      <c r="CJA282" s="1"/>
      <c r="CJE282" s="1"/>
      <c r="CJI282" s="1"/>
      <c r="CJM282" s="1"/>
      <c r="CJQ282" s="1"/>
      <c r="CJU282" s="1"/>
      <c r="CJY282" s="1"/>
      <c r="CKC282" s="1"/>
      <c r="CKG282" s="1"/>
      <c r="CKK282" s="1"/>
      <c r="CKO282" s="1"/>
      <c r="CKS282" s="1"/>
      <c r="CKW282" s="1"/>
      <c r="CLA282" s="1"/>
      <c r="CLE282" s="1"/>
      <c r="CLI282" s="1"/>
      <c r="CLM282" s="1"/>
      <c r="CLQ282" s="1"/>
      <c r="CLU282" s="1"/>
      <c r="CLY282" s="1"/>
      <c r="CMC282" s="1"/>
      <c r="CMG282" s="1"/>
      <c r="CMK282" s="1"/>
      <c r="CMO282" s="1"/>
      <c r="CMS282" s="1"/>
      <c r="CMW282" s="1"/>
      <c r="CNA282" s="1"/>
      <c r="CNE282" s="1"/>
      <c r="CNI282" s="1"/>
      <c r="CNM282" s="1"/>
      <c r="CNQ282" s="1"/>
      <c r="CNU282" s="1"/>
      <c r="CNY282" s="1"/>
      <c r="COC282" s="1"/>
      <c r="COG282" s="1"/>
      <c r="COK282" s="1"/>
      <c r="COO282" s="1"/>
      <c r="COS282" s="1"/>
      <c r="COW282" s="1"/>
      <c r="CPA282" s="1"/>
      <c r="CPE282" s="1"/>
      <c r="CPI282" s="1"/>
      <c r="CPM282" s="1"/>
      <c r="CPQ282" s="1"/>
      <c r="CPU282" s="1"/>
      <c r="CPY282" s="1"/>
      <c r="CQC282" s="1"/>
      <c r="CQG282" s="1"/>
      <c r="CQK282" s="1"/>
      <c r="CQO282" s="1"/>
      <c r="CQS282" s="1"/>
      <c r="CQW282" s="1"/>
      <c r="CRA282" s="1"/>
      <c r="CRE282" s="1"/>
      <c r="CRI282" s="1"/>
      <c r="CRM282" s="1"/>
      <c r="CRQ282" s="1"/>
      <c r="CRU282" s="1"/>
      <c r="CRY282" s="1"/>
      <c r="CSC282" s="1"/>
      <c r="CSG282" s="1"/>
      <c r="CSK282" s="1"/>
      <c r="CSO282" s="1"/>
      <c r="CSS282" s="1"/>
      <c r="CSW282" s="1"/>
      <c r="CTA282" s="1"/>
      <c r="CTE282" s="1"/>
      <c r="CTI282" s="1"/>
      <c r="CTM282" s="1"/>
      <c r="CTQ282" s="1"/>
      <c r="CTU282" s="1"/>
      <c r="CTY282" s="1"/>
      <c r="CUC282" s="1"/>
      <c r="CUG282" s="1"/>
      <c r="CUK282" s="1"/>
      <c r="CUO282" s="1"/>
      <c r="CUS282" s="1"/>
      <c r="CUW282" s="1"/>
      <c r="CVA282" s="1"/>
      <c r="CVE282" s="1"/>
      <c r="CVI282" s="1"/>
      <c r="CVM282" s="1"/>
      <c r="CVQ282" s="1"/>
      <c r="CVU282" s="1"/>
      <c r="CVY282" s="1"/>
      <c r="CWC282" s="1"/>
      <c r="CWG282" s="1"/>
      <c r="CWK282" s="1"/>
      <c r="CWO282" s="1"/>
      <c r="CWS282" s="1"/>
      <c r="CWW282" s="1"/>
      <c r="CXA282" s="1"/>
      <c r="CXE282" s="1"/>
      <c r="CXI282" s="1"/>
      <c r="CXM282" s="1"/>
      <c r="CXQ282" s="1"/>
      <c r="CXU282" s="1"/>
      <c r="CXY282" s="1"/>
      <c r="CYC282" s="1"/>
      <c r="CYG282" s="1"/>
      <c r="CYK282" s="1"/>
      <c r="CYO282" s="1"/>
      <c r="CYS282" s="1"/>
      <c r="CYW282" s="1"/>
      <c r="CZA282" s="1"/>
      <c r="CZE282" s="1"/>
      <c r="CZI282" s="1"/>
      <c r="CZM282" s="1"/>
      <c r="CZQ282" s="1"/>
      <c r="CZU282" s="1"/>
      <c r="CZY282" s="1"/>
      <c r="DAC282" s="1"/>
      <c r="DAG282" s="1"/>
      <c r="DAK282" s="1"/>
      <c r="DAO282" s="1"/>
      <c r="DAS282" s="1"/>
      <c r="DAW282" s="1"/>
      <c r="DBA282" s="1"/>
      <c r="DBE282" s="1"/>
      <c r="DBI282" s="1"/>
      <c r="DBM282" s="1"/>
      <c r="DBQ282" s="1"/>
      <c r="DBU282" s="1"/>
      <c r="DBY282" s="1"/>
      <c r="DCC282" s="1"/>
      <c r="DCG282" s="1"/>
      <c r="DCK282" s="1"/>
      <c r="DCO282" s="1"/>
      <c r="DCS282" s="1"/>
      <c r="DCW282" s="1"/>
      <c r="DDA282" s="1"/>
      <c r="DDE282" s="1"/>
      <c r="DDI282" s="1"/>
      <c r="DDM282" s="1"/>
      <c r="DDQ282" s="1"/>
      <c r="DDU282" s="1"/>
      <c r="DDY282" s="1"/>
      <c r="DEC282" s="1"/>
      <c r="DEG282" s="1"/>
      <c r="DEK282" s="1"/>
      <c r="DEO282" s="1"/>
      <c r="DES282" s="1"/>
      <c r="DEW282" s="1"/>
      <c r="DFA282" s="1"/>
      <c r="DFE282" s="1"/>
      <c r="DFI282" s="1"/>
      <c r="DFM282" s="1"/>
      <c r="DFQ282" s="1"/>
      <c r="DFU282" s="1"/>
      <c r="DFY282" s="1"/>
      <c r="DGC282" s="1"/>
      <c r="DGG282" s="1"/>
      <c r="DGK282" s="1"/>
      <c r="DGO282" s="1"/>
      <c r="DGS282" s="1"/>
      <c r="DGW282" s="1"/>
      <c r="DHA282" s="1"/>
      <c r="DHE282" s="1"/>
      <c r="DHI282" s="1"/>
      <c r="DHM282" s="1"/>
      <c r="DHQ282" s="1"/>
      <c r="DHU282" s="1"/>
      <c r="DHY282" s="1"/>
      <c r="DIC282" s="1"/>
      <c r="DIG282" s="1"/>
      <c r="DIK282" s="1"/>
      <c r="DIO282" s="1"/>
      <c r="DIS282" s="1"/>
      <c r="DIW282" s="1"/>
      <c r="DJA282" s="1"/>
      <c r="DJE282" s="1"/>
      <c r="DJI282" s="1"/>
      <c r="DJM282" s="1"/>
      <c r="DJQ282" s="1"/>
      <c r="DJU282" s="1"/>
      <c r="DJY282" s="1"/>
      <c r="DKC282" s="1"/>
      <c r="DKG282" s="1"/>
      <c r="DKK282" s="1"/>
      <c r="DKO282" s="1"/>
      <c r="DKS282" s="1"/>
      <c r="DKW282" s="1"/>
      <c r="DLA282" s="1"/>
      <c r="DLE282" s="1"/>
      <c r="DLI282" s="1"/>
      <c r="DLM282" s="1"/>
      <c r="DLQ282" s="1"/>
      <c r="DLU282" s="1"/>
      <c r="DLY282" s="1"/>
      <c r="DMC282" s="1"/>
      <c r="DMG282" s="1"/>
      <c r="DMK282" s="1"/>
      <c r="DMO282" s="1"/>
      <c r="DMS282" s="1"/>
      <c r="DMW282" s="1"/>
      <c r="DNA282" s="1"/>
      <c r="DNE282" s="1"/>
      <c r="DNI282" s="1"/>
      <c r="DNM282" s="1"/>
      <c r="DNQ282" s="1"/>
      <c r="DNU282" s="1"/>
      <c r="DNY282" s="1"/>
      <c r="DOC282" s="1"/>
      <c r="DOG282" s="1"/>
      <c r="DOK282" s="1"/>
      <c r="DOO282" s="1"/>
      <c r="DOS282" s="1"/>
      <c r="DOW282" s="1"/>
      <c r="DPA282" s="1"/>
      <c r="DPE282" s="1"/>
      <c r="DPI282" s="1"/>
      <c r="DPM282" s="1"/>
      <c r="DPQ282" s="1"/>
      <c r="DPU282" s="1"/>
      <c r="DPY282" s="1"/>
      <c r="DQC282" s="1"/>
      <c r="DQG282" s="1"/>
      <c r="DQK282" s="1"/>
      <c r="DQO282" s="1"/>
      <c r="DQS282" s="1"/>
      <c r="DQW282" s="1"/>
      <c r="DRA282" s="1"/>
      <c r="DRE282" s="1"/>
      <c r="DRI282" s="1"/>
      <c r="DRM282" s="1"/>
      <c r="DRQ282" s="1"/>
      <c r="DRU282" s="1"/>
      <c r="DRY282" s="1"/>
      <c r="DSC282" s="1"/>
      <c r="DSG282" s="1"/>
      <c r="DSK282" s="1"/>
      <c r="DSO282" s="1"/>
      <c r="DSS282" s="1"/>
      <c r="DSW282" s="1"/>
      <c r="DTA282" s="1"/>
      <c r="DTE282" s="1"/>
      <c r="DTI282" s="1"/>
      <c r="DTM282" s="1"/>
      <c r="DTQ282" s="1"/>
      <c r="DTU282" s="1"/>
      <c r="DTY282" s="1"/>
      <c r="DUC282" s="1"/>
      <c r="DUG282" s="1"/>
      <c r="DUK282" s="1"/>
      <c r="DUO282" s="1"/>
      <c r="DUS282" s="1"/>
      <c r="DUW282" s="1"/>
      <c r="DVA282" s="1"/>
      <c r="DVE282" s="1"/>
      <c r="DVI282" s="1"/>
      <c r="DVM282" s="1"/>
      <c r="DVQ282" s="1"/>
      <c r="DVU282" s="1"/>
      <c r="DVY282" s="1"/>
      <c r="DWC282" s="1"/>
      <c r="DWG282" s="1"/>
      <c r="DWK282" s="1"/>
      <c r="DWO282" s="1"/>
      <c r="DWS282" s="1"/>
      <c r="DWW282" s="1"/>
      <c r="DXA282" s="1"/>
      <c r="DXE282" s="1"/>
      <c r="DXI282" s="1"/>
      <c r="DXM282" s="1"/>
      <c r="DXQ282" s="1"/>
      <c r="DXU282" s="1"/>
      <c r="DXY282" s="1"/>
      <c r="DYC282" s="1"/>
      <c r="DYG282" s="1"/>
      <c r="DYK282" s="1"/>
      <c r="DYO282" s="1"/>
      <c r="DYS282" s="1"/>
      <c r="DYW282" s="1"/>
      <c r="DZA282" s="1"/>
      <c r="DZE282" s="1"/>
      <c r="DZI282" s="1"/>
      <c r="DZM282" s="1"/>
      <c r="DZQ282" s="1"/>
      <c r="DZU282" s="1"/>
      <c r="DZY282" s="1"/>
      <c r="EAC282" s="1"/>
      <c r="EAG282" s="1"/>
      <c r="EAK282" s="1"/>
      <c r="EAO282" s="1"/>
      <c r="EAS282" s="1"/>
      <c r="EAW282" s="1"/>
      <c r="EBA282" s="1"/>
      <c r="EBE282" s="1"/>
      <c r="EBI282" s="1"/>
      <c r="EBM282" s="1"/>
      <c r="EBQ282" s="1"/>
      <c r="EBU282" s="1"/>
      <c r="EBY282" s="1"/>
      <c r="ECC282" s="1"/>
      <c r="ECG282" s="1"/>
      <c r="ECK282" s="1"/>
      <c r="ECO282" s="1"/>
      <c r="ECS282" s="1"/>
      <c r="ECW282" s="1"/>
      <c r="EDA282" s="1"/>
      <c r="EDE282" s="1"/>
      <c r="EDI282" s="1"/>
      <c r="EDM282" s="1"/>
      <c r="EDQ282" s="1"/>
      <c r="EDU282" s="1"/>
      <c r="EDY282" s="1"/>
      <c r="EEC282" s="1"/>
      <c r="EEG282" s="1"/>
      <c r="EEK282" s="1"/>
      <c r="EEO282" s="1"/>
      <c r="EES282" s="1"/>
      <c r="EEW282" s="1"/>
      <c r="EFA282" s="1"/>
      <c r="EFE282" s="1"/>
      <c r="EFI282" s="1"/>
      <c r="EFM282" s="1"/>
      <c r="EFQ282" s="1"/>
      <c r="EFU282" s="1"/>
      <c r="EFY282" s="1"/>
      <c r="EGC282" s="1"/>
      <c r="EGG282" s="1"/>
      <c r="EGK282" s="1"/>
      <c r="EGO282" s="1"/>
      <c r="EGS282" s="1"/>
      <c r="EGW282" s="1"/>
      <c r="EHA282" s="1"/>
      <c r="EHE282" s="1"/>
      <c r="EHI282" s="1"/>
      <c r="EHM282" s="1"/>
      <c r="EHQ282" s="1"/>
      <c r="EHU282" s="1"/>
      <c r="EHY282" s="1"/>
      <c r="EIC282" s="1"/>
      <c r="EIG282" s="1"/>
      <c r="EIK282" s="1"/>
      <c r="EIO282" s="1"/>
      <c r="EIS282" s="1"/>
      <c r="EIW282" s="1"/>
      <c r="EJA282" s="1"/>
      <c r="EJE282" s="1"/>
      <c r="EJI282" s="1"/>
      <c r="EJM282" s="1"/>
      <c r="EJQ282" s="1"/>
      <c r="EJU282" s="1"/>
      <c r="EJY282" s="1"/>
      <c r="EKC282" s="1"/>
      <c r="EKG282" s="1"/>
      <c r="EKK282" s="1"/>
      <c r="EKO282" s="1"/>
      <c r="EKS282" s="1"/>
      <c r="EKW282" s="1"/>
      <c r="ELA282" s="1"/>
      <c r="ELE282" s="1"/>
      <c r="ELI282" s="1"/>
      <c r="ELM282" s="1"/>
      <c r="ELQ282" s="1"/>
      <c r="ELU282" s="1"/>
      <c r="ELY282" s="1"/>
      <c r="EMC282" s="1"/>
      <c r="EMG282" s="1"/>
      <c r="EMK282" s="1"/>
      <c r="EMO282" s="1"/>
      <c r="EMS282" s="1"/>
      <c r="EMW282" s="1"/>
      <c r="ENA282" s="1"/>
      <c r="ENE282" s="1"/>
      <c r="ENI282" s="1"/>
      <c r="ENM282" s="1"/>
      <c r="ENQ282" s="1"/>
      <c r="ENU282" s="1"/>
      <c r="ENY282" s="1"/>
      <c r="EOC282" s="1"/>
      <c r="EOG282" s="1"/>
      <c r="EOK282" s="1"/>
      <c r="EOO282" s="1"/>
      <c r="EOS282" s="1"/>
      <c r="EOW282" s="1"/>
      <c r="EPA282" s="1"/>
      <c r="EPE282" s="1"/>
      <c r="EPI282" s="1"/>
      <c r="EPM282" s="1"/>
      <c r="EPQ282" s="1"/>
      <c r="EPU282" s="1"/>
      <c r="EPY282" s="1"/>
      <c r="EQC282" s="1"/>
      <c r="EQG282" s="1"/>
      <c r="EQK282" s="1"/>
      <c r="EQO282" s="1"/>
      <c r="EQS282" s="1"/>
      <c r="EQW282" s="1"/>
      <c r="ERA282" s="1"/>
      <c r="ERE282" s="1"/>
      <c r="ERI282" s="1"/>
      <c r="ERM282" s="1"/>
      <c r="ERQ282" s="1"/>
      <c r="ERU282" s="1"/>
      <c r="ERY282" s="1"/>
      <c r="ESC282" s="1"/>
      <c r="ESG282" s="1"/>
      <c r="ESK282" s="1"/>
      <c r="ESO282" s="1"/>
      <c r="ESS282" s="1"/>
      <c r="ESW282" s="1"/>
      <c r="ETA282" s="1"/>
      <c r="ETE282" s="1"/>
      <c r="ETI282" s="1"/>
      <c r="ETM282" s="1"/>
      <c r="ETQ282" s="1"/>
      <c r="ETU282" s="1"/>
      <c r="ETY282" s="1"/>
      <c r="EUC282" s="1"/>
      <c r="EUG282" s="1"/>
      <c r="EUK282" s="1"/>
      <c r="EUO282" s="1"/>
      <c r="EUS282" s="1"/>
      <c r="EUW282" s="1"/>
      <c r="EVA282" s="1"/>
      <c r="EVE282" s="1"/>
      <c r="EVI282" s="1"/>
      <c r="EVM282" s="1"/>
      <c r="EVQ282" s="1"/>
      <c r="EVU282" s="1"/>
      <c r="EVY282" s="1"/>
      <c r="EWC282" s="1"/>
      <c r="EWG282" s="1"/>
      <c r="EWK282" s="1"/>
      <c r="EWO282" s="1"/>
      <c r="EWS282" s="1"/>
      <c r="EWW282" s="1"/>
      <c r="EXA282" s="1"/>
      <c r="EXE282" s="1"/>
      <c r="EXI282" s="1"/>
      <c r="EXM282" s="1"/>
      <c r="EXQ282" s="1"/>
      <c r="EXU282" s="1"/>
      <c r="EXY282" s="1"/>
      <c r="EYC282" s="1"/>
      <c r="EYG282" s="1"/>
      <c r="EYK282" s="1"/>
      <c r="EYO282" s="1"/>
      <c r="EYS282" s="1"/>
      <c r="EYW282" s="1"/>
      <c r="EZA282" s="1"/>
      <c r="EZE282" s="1"/>
      <c r="EZI282" s="1"/>
      <c r="EZM282" s="1"/>
      <c r="EZQ282" s="1"/>
      <c r="EZU282" s="1"/>
      <c r="EZY282" s="1"/>
      <c r="FAC282" s="1"/>
      <c r="FAG282" s="1"/>
      <c r="FAK282" s="1"/>
      <c r="FAO282" s="1"/>
      <c r="FAS282" s="1"/>
      <c r="FAW282" s="1"/>
      <c r="FBA282" s="1"/>
      <c r="FBE282" s="1"/>
      <c r="FBI282" s="1"/>
      <c r="FBM282" s="1"/>
      <c r="FBQ282" s="1"/>
      <c r="FBU282" s="1"/>
      <c r="FBY282" s="1"/>
      <c r="FCC282" s="1"/>
      <c r="FCG282" s="1"/>
      <c r="FCK282" s="1"/>
      <c r="FCO282" s="1"/>
      <c r="FCS282" s="1"/>
      <c r="FCW282" s="1"/>
      <c r="FDA282" s="1"/>
      <c r="FDE282" s="1"/>
      <c r="FDI282" s="1"/>
      <c r="FDM282" s="1"/>
      <c r="FDQ282" s="1"/>
      <c r="FDU282" s="1"/>
      <c r="FDY282" s="1"/>
      <c r="FEC282" s="1"/>
      <c r="FEG282" s="1"/>
      <c r="FEK282" s="1"/>
      <c r="FEO282" s="1"/>
      <c r="FES282" s="1"/>
      <c r="FEW282" s="1"/>
      <c r="FFA282" s="1"/>
      <c r="FFE282" s="1"/>
      <c r="FFI282" s="1"/>
      <c r="FFM282" s="1"/>
      <c r="FFQ282" s="1"/>
      <c r="FFU282" s="1"/>
      <c r="FFY282" s="1"/>
      <c r="FGC282" s="1"/>
      <c r="FGG282" s="1"/>
      <c r="FGK282" s="1"/>
      <c r="FGO282" s="1"/>
      <c r="FGS282" s="1"/>
      <c r="FGW282" s="1"/>
      <c r="FHA282" s="1"/>
      <c r="FHE282" s="1"/>
      <c r="FHI282" s="1"/>
      <c r="FHM282" s="1"/>
      <c r="FHQ282" s="1"/>
      <c r="FHU282" s="1"/>
      <c r="FHY282" s="1"/>
      <c r="FIC282" s="1"/>
      <c r="FIG282" s="1"/>
      <c r="FIK282" s="1"/>
      <c r="FIO282" s="1"/>
      <c r="FIS282" s="1"/>
      <c r="FIW282" s="1"/>
      <c r="FJA282" s="1"/>
      <c r="FJE282" s="1"/>
      <c r="FJI282" s="1"/>
      <c r="FJM282" s="1"/>
      <c r="FJQ282" s="1"/>
      <c r="FJU282" s="1"/>
      <c r="FJY282" s="1"/>
      <c r="FKC282" s="1"/>
      <c r="FKG282" s="1"/>
      <c r="FKK282" s="1"/>
      <c r="FKO282" s="1"/>
      <c r="FKS282" s="1"/>
      <c r="FKW282" s="1"/>
      <c r="FLA282" s="1"/>
      <c r="FLE282" s="1"/>
      <c r="FLI282" s="1"/>
      <c r="FLM282" s="1"/>
      <c r="FLQ282" s="1"/>
      <c r="FLU282" s="1"/>
      <c r="FLY282" s="1"/>
      <c r="FMC282" s="1"/>
      <c r="FMG282" s="1"/>
      <c r="FMK282" s="1"/>
      <c r="FMO282" s="1"/>
      <c r="FMS282" s="1"/>
      <c r="FMW282" s="1"/>
      <c r="FNA282" s="1"/>
      <c r="FNE282" s="1"/>
      <c r="FNI282" s="1"/>
      <c r="FNM282" s="1"/>
      <c r="FNQ282" s="1"/>
      <c r="FNU282" s="1"/>
      <c r="FNY282" s="1"/>
      <c r="FOC282" s="1"/>
      <c r="FOG282" s="1"/>
      <c r="FOK282" s="1"/>
      <c r="FOO282" s="1"/>
      <c r="FOS282" s="1"/>
      <c r="FOW282" s="1"/>
      <c r="FPA282" s="1"/>
      <c r="FPE282" s="1"/>
      <c r="FPI282" s="1"/>
      <c r="FPM282" s="1"/>
      <c r="FPQ282" s="1"/>
      <c r="FPU282" s="1"/>
      <c r="FPY282" s="1"/>
      <c r="FQC282" s="1"/>
      <c r="FQG282" s="1"/>
      <c r="FQK282" s="1"/>
      <c r="FQO282" s="1"/>
      <c r="FQS282" s="1"/>
      <c r="FQW282" s="1"/>
      <c r="FRA282" s="1"/>
      <c r="FRE282" s="1"/>
      <c r="FRI282" s="1"/>
      <c r="FRM282" s="1"/>
      <c r="FRQ282" s="1"/>
      <c r="FRU282" s="1"/>
      <c r="FRY282" s="1"/>
      <c r="FSC282" s="1"/>
      <c r="FSG282" s="1"/>
      <c r="FSK282" s="1"/>
      <c r="FSO282" s="1"/>
      <c r="FSS282" s="1"/>
      <c r="FSW282" s="1"/>
      <c r="FTA282" s="1"/>
      <c r="FTE282" s="1"/>
      <c r="FTI282" s="1"/>
      <c r="FTM282" s="1"/>
      <c r="FTQ282" s="1"/>
      <c r="FTU282" s="1"/>
      <c r="FTY282" s="1"/>
      <c r="FUC282" s="1"/>
      <c r="FUG282" s="1"/>
      <c r="FUK282" s="1"/>
      <c r="FUO282" s="1"/>
      <c r="FUS282" s="1"/>
      <c r="FUW282" s="1"/>
      <c r="FVA282" s="1"/>
      <c r="FVE282" s="1"/>
      <c r="FVI282" s="1"/>
      <c r="FVM282" s="1"/>
      <c r="FVQ282" s="1"/>
      <c r="FVU282" s="1"/>
      <c r="FVY282" s="1"/>
      <c r="FWC282" s="1"/>
      <c r="FWG282" s="1"/>
      <c r="FWK282" s="1"/>
      <c r="FWO282" s="1"/>
      <c r="FWS282" s="1"/>
      <c r="FWW282" s="1"/>
      <c r="FXA282" s="1"/>
      <c r="FXE282" s="1"/>
      <c r="FXI282" s="1"/>
      <c r="FXM282" s="1"/>
      <c r="FXQ282" s="1"/>
      <c r="FXU282" s="1"/>
      <c r="FXY282" s="1"/>
      <c r="FYC282" s="1"/>
      <c r="FYG282" s="1"/>
      <c r="FYK282" s="1"/>
      <c r="FYO282" s="1"/>
      <c r="FYS282" s="1"/>
      <c r="FYW282" s="1"/>
      <c r="FZA282" s="1"/>
      <c r="FZE282" s="1"/>
      <c r="FZI282" s="1"/>
      <c r="FZM282" s="1"/>
      <c r="FZQ282" s="1"/>
      <c r="FZU282" s="1"/>
      <c r="FZY282" s="1"/>
      <c r="GAC282" s="1"/>
      <c r="GAG282" s="1"/>
      <c r="GAK282" s="1"/>
      <c r="GAO282" s="1"/>
      <c r="GAS282" s="1"/>
      <c r="GAW282" s="1"/>
      <c r="GBA282" s="1"/>
      <c r="GBE282" s="1"/>
      <c r="GBI282" s="1"/>
      <c r="GBM282" s="1"/>
      <c r="GBQ282" s="1"/>
      <c r="GBU282" s="1"/>
      <c r="GBY282" s="1"/>
      <c r="GCC282" s="1"/>
      <c r="GCG282" s="1"/>
      <c r="GCK282" s="1"/>
      <c r="GCO282" s="1"/>
      <c r="GCS282" s="1"/>
      <c r="GCW282" s="1"/>
      <c r="GDA282" s="1"/>
      <c r="GDE282" s="1"/>
      <c r="GDI282" s="1"/>
      <c r="GDM282" s="1"/>
      <c r="GDQ282" s="1"/>
      <c r="GDU282" s="1"/>
      <c r="GDY282" s="1"/>
      <c r="GEC282" s="1"/>
      <c r="GEG282" s="1"/>
      <c r="GEK282" s="1"/>
      <c r="GEO282" s="1"/>
      <c r="GES282" s="1"/>
      <c r="GEW282" s="1"/>
      <c r="GFA282" s="1"/>
      <c r="GFE282" s="1"/>
      <c r="GFI282" s="1"/>
      <c r="GFM282" s="1"/>
      <c r="GFQ282" s="1"/>
      <c r="GFU282" s="1"/>
      <c r="GFY282" s="1"/>
      <c r="GGC282" s="1"/>
      <c r="GGG282" s="1"/>
      <c r="GGK282" s="1"/>
      <c r="GGO282" s="1"/>
      <c r="GGS282" s="1"/>
      <c r="GGW282" s="1"/>
      <c r="GHA282" s="1"/>
      <c r="GHE282" s="1"/>
      <c r="GHI282" s="1"/>
      <c r="GHM282" s="1"/>
      <c r="GHQ282" s="1"/>
      <c r="GHU282" s="1"/>
      <c r="GHY282" s="1"/>
      <c r="GIC282" s="1"/>
      <c r="GIG282" s="1"/>
      <c r="GIK282" s="1"/>
      <c r="GIO282" s="1"/>
      <c r="GIS282" s="1"/>
      <c r="GIW282" s="1"/>
      <c r="GJA282" s="1"/>
      <c r="GJE282" s="1"/>
      <c r="GJI282" s="1"/>
      <c r="GJM282" s="1"/>
      <c r="GJQ282" s="1"/>
      <c r="GJU282" s="1"/>
      <c r="GJY282" s="1"/>
      <c r="GKC282" s="1"/>
      <c r="GKG282" s="1"/>
      <c r="GKK282" s="1"/>
      <c r="GKO282" s="1"/>
      <c r="GKS282" s="1"/>
      <c r="GKW282" s="1"/>
      <c r="GLA282" s="1"/>
      <c r="GLE282" s="1"/>
      <c r="GLI282" s="1"/>
      <c r="GLM282" s="1"/>
      <c r="GLQ282" s="1"/>
      <c r="GLU282" s="1"/>
      <c r="GLY282" s="1"/>
      <c r="GMC282" s="1"/>
      <c r="GMG282" s="1"/>
      <c r="GMK282" s="1"/>
      <c r="GMO282" s="1"/>
      <c r="GMS282" s="1"/>
      <c r="GMW282" s="1"/>
      <c r="GNA282" s="1"/>
      <c r="GNE282" s="1"/>
      <c r="GNI282" s="1"/>
      <c r="GNM282" s="1"/>
      <c r="GNQ282" s="1"/>
      <c r="GNU282" s="1"/>
      <c r="GNY282" s="1"/>
      <c r="GOC282" s="1"/>
      <c r="GOG282" s="1"/>
      <c r="GOK282" s="1"/>
      <c r="GOO282" s="1"/>
      <c r="GOS282" s="1"/>
      <c r="GOW282" s="1"/>
      <c r="GPA282" s="1"/>
      <c r="GPE282" s="1"/>
      <c r="GPI282" s="1"/>
      <c r="GPM282" s="1"/>
      <c r="GPQ282" s="1"/>
      <c r="GPU282" s="1"/>
      <c r="GPY282" s="1"/>
      <c r="GQC282" s="1"/>
      <c r="GQG282" s="1"/>
      <c r="GQK282" s="1"/>
      <c r="GQO282" s="1"/>
      <c r="GQS282" s="1"/>
      <c r="GQW282" s="1"/>
      <c r="GRA282" s="1"/>
      <c r="GRE282" s="1"/>
      <c r="GRI282" s="1"/>
      <c r="GRM282" s="1"/>
      <c r="GRQ282" s="1"/>
      <c r="GRU282" s="1"/>
      <c r="GRY282" s="1"/>
      <c r="GSC282" s="1"/>
      <c r="GSG282" s="1"/>
      <c r="GSK282" s="1"/>
      <c r="GSO282" s="1"/>
      <c r="GSS282" s="1"/>
      <c r="GSW282" s="1"/>
      <c r="GTA282" s="1"/>
      <c r="GTE282" s="1"/>
      <c r="GTI282" s="1"/>
      <c r="GTM282" s="1"/>
      <c r="GTQ282" s="1"/>
      <c r="GTU282" s="1"/>
      <c r="GTY282" s="1"/>
      <c r="GUC282" s="1"/>
      <c r="GUG282" s="1"/>
      <c r="GUK282" s="1"/>
      <c r="GUO282" s="1"/>
      <c r="GUS282" s="1"/>
      <c r="GUW282" s="1"/>
      <c r="GVA282" s="1"/>
      <c r="GVE282" s="1"/>
      <c r="GVI282" s="1"/>
      <c r="GVM282" s="1"/>
      <c r="GVQ282" s="1"/>
      <c r="GVU282" s="1"/>
      <c r="GVY282" s="1"/>
      <c r="GWC282" s="1"/>
      <c r="GWG282" s="1"/>
      <c r="GWK282" s="1"/>
      <c r="GWO282" s="1"/>
      <c r="GWS282" s="1"/>
      <c r="GWW282" s="1"/>
      <c r="GXA282" s="1"/>
      <c r="GXE282" s="1"/>
      <c r="GXI282" s="1"/>
      <c r="GXM282" s="1"/>
      <c r="GXQ282" s="1"/>
      <c r="GXU282" s="1"/>
      <c r="GXY282" s="1"/>
      <c r="GYC282" s="1"/>
      <c r="GYG282" s="1"/>
      <c r="GYK282" s="1"/>
      <c r="GYO282" s="1"/>
      <c r="GYS282" s="1"/>
      <c r="GYW282" s="1"/>
      <c r="GZA282" s="1"/>
      <c r="GZE282" s="1"/>
      <c r="GZI282" s="1"/>
      <c r="GZM282" s="1"/>
      <c r="GZQ282" s="1"/>
      <c r="GZU282" s="1"/>
      <c r="GZY282" s="1"/>
      <c r="HAC282" s="1"/>
      <c r="HAG282" s="1"/>
      <c r="HAK282" s="1"/>
      <c r="HAO282" s="1"/>
      <c r="HAS282" s="1"/>
      <c r="HAW282" s="1"/>
      <c r="HBA282" s="1"/>
      <c r="HBE282" s="1"/>
      <c r="HBI282" s="1"/>
      <c r="HBM282" s="1"/>
      <c r="HBQ282" s="1"/>
      <c r="HBU282" s="1"/>
      <c r="HBY282" s="1"/>
      <c r="HCC282" s="1"/>
      <c r="HCG282" s="1"/>
      <c r="HCK282" s="1"/>
      <c r="HCO282" s="1"/>
      <c r="HCS282" s="1"/>
      <c r="HCW282" s="1"/>
      <c r="HDA282" s="1"/>
      <c r="HDE282" s="1"/>
      <c r="HDI282" s="1"/>
      <c r="HDM282" s="1"/>
      <c r="HDQ282" s="1"/>
      <c r="HDU282" s="1"/>
      <c r="HDY282" s="1"/>
      <c r="HEC282" s="1"/>
      <c r="HEG282" s="1"/>
      <c r="HEK282" s="1"/>
      <c r="HEO282" s="1"/>
      <c r="HES282" s="1"/>
      <c r="HEW282" s="1"/>
      <c r="HFA282" s="1"/>
      <c r="HFE282" s="1"/>
      <c r="HFI282" s="1"/>
      <c r="HFM282" s="1"/>
      <c r="HFQ282" s="1"/>
      <c r="HFU282" s="1"/>
      <c r="HFY282" s="1"/>
      <c r="HGC282" s="1"/>
      <c r="HGG282" s="1"/>
      <c r="HGK282" s="1"/>
      <c r="HGO282" s="1"/>
      <c r="HGS282" s="1"/>
      <c r="HGW282" s="1"/>
      <c r="HHA282" s="1"/>
      <c r="HHE282" s="1"/>
      <c r="HHI282" s="1"/>
      <c r="HHM282" s="1"/>
      <c r="HHQ282" s="1"/>
      <c r="HHU282" s="1"/>
      <c r="HHY282" s="1"/>
      <c r="HIC282" s="1"/>
      <c r="HIG282" s="1"/>
      <c r="HIK282" s="1"/>
      <c r="HIO282" s="1"/>
      <c r="HIS282" s="1"/>
      <c r="HIW282" s="1"/>
      <c r="HJA282" s="1"/>
      <c r="HJE282" s="1"/>
      <c r="HJI282" s="1"/>
      <c r="HJM282" s="1"/>
      <c r="HJQ282" s="1"/>
      <c r="HJU282" s="1"/>
      <c r="HJY282" s="1"/>
      <c r="HKC282" s="1"/>
      <c r="HKG282" s="1"/>
      <c r="HKK282" s="1"/>
      <c r="HKO282" s="1"/>
      <c r="HKS282" s="1"/>
      <c r="HKW282" s="1"/>
      <c r="HLA282" s="1"/>
      <c r="HLE282" s="1"/>
      <c r="HLI282" s="1"/>
      <c r="HLM282" s="1"/>
      <c r="HLQ282" s="1"/>
      <c r="HLU282" s="1"/>
      <c r="HLY282" s="1"/>
      <c r="HMC282" s="1"/>
      <c r="HMG282" s="1"/>
      <c r="HMK282" s="1"/>
      <c r="HMO282" s="1"/>
      <c r="HMS282" s="1"/>
      <c r="HMW282" s="1"/>
      <c r="HNA282" s="1"/>
      <c r="HNE282" s="1"/>
      <c r="HNI282" s="1"/>
      <c r="HNM282" s="1"/>
      <c r="HNQ282" s="1"/>
      <c r="HNU282" s="1"/>
      <c r="HNY282" s="1"/>
      <c r="HOC282" s="1"/>
      <c r="HOG282" s="1"/>
      <c r="HOK282" s="1"/>
      <c r="HOO282" s="1"/>
      <c r="HOS282" s="1"/>
      <c r="HOW282" s="1"/>
      <c r="HPA282" s="1"/>
      <c r="HPE282" s="1"/>
      <c r="HPI282" s="1"/>
      <c r="HPM282" s="1"/>
      <c r="HPQ282" s="1"/>
      <c r="HPU282" s="1"/>
      <c r="HPY282" s="1"/>
      <c r="HQC282" s="1"/>
      <c r="HQG282" s="1"/>
      <c r="HQK282" s="1"/>
      <c r="HQO282" s="1"/>
      <c r="HQS282" s="1"/>
      <c r="HQW282" s="1"/>
      <c r="HRA282" s="1"/>
      <c r="HRE282" s="1"/>
      <c r="HRI282" s="1"/>
      <c r="HRM282" s="1"/>
      <c r="HRQ282" s="1"/>
      <c r="HRU282" s="1"/>
      <c r="HRY282" s="1"/>
      <c r="HSC282" s="1"/>
      <c r="HSG282" s="1"/>
      <c r="HSK282" s="1"/>
      <c r="HSO282" s="1"/>
      <c r="HSS282" s="1"/>
      <c r="HSW282" s="1"/>
      <c r="HTA282" s="1"/>
      <c r="HTE282" s="1"/>
      <c r="HTI282" s="1"/>
      <c r="HTM282" s="1"/>
      <c r="HTQ282" s="1"/>
      <c r="HTU282" s="1"/>
      <c r="HTY282" s="1"/>
      <c r="HUC282" s="1"/>
      <c r="HUG282" s="1"/>
      <c r="HUK282" s="1"/>
      <c r="HUO282" s="1"/>
      <c r="HUS282" s="1"/>
      <c r="HUW282" s="1"/>
      <c r="HVA282" s="1"/>
      <c r="HVE282" s="1"/>
      <c r="HVI282" s="1"/>
      <c r="HVM282" s="1"/>
      <c r="HVQ282" s="1"/>
      <c r="HVU282" s="1"/>
      <c r="HVY282" s="1"/>
      <c r="HWC282" s="1"/>
      <c r="HWG282" s="1"/>
      <c r="HWK282" s="1"/>
      <c r="HWO282" s="1"/>
      <c r="HWS282" s="1"/>
      <c r="HWW282" s="1"/>
      <c r="HXA282" s="1"/>
      <c r="HXE282" s="1"/>
      <c r="HXI282" s="1"/>
      <c r="HXM282" s="1"/>
      <c r="HXQ282" s="1"/>
      <c r="HXU282" s="1"/>
      <c r="HXY282" s="1"/>
      <c r="HYC282" s="1"/>
      <c r="HYG282" s="1"/>
      <c r="HYK282" s="1"/>
      <c r="HYO282" s="1"/>
      <c r="HYS282" s="1"/>
      <c r="HYW282" s="1"/>
      <c r="HZA282" s="1"/>
      <c r="HZE282" s="1"/>
      <c r="HZI282" s="1"/>
      <c r="HZM282" s="1"/>
      <c r="HZQ282" s="1"/>
      <c r="HZU282" s="1"/>
      <c r="HZY282" s="1"/>
      <c r="IAC282" s="1"/>
      <c r="IAG282" s="1"/>
      <c r="IAK282" s="1"/>
      <c r="IAO282" s="1"/>
      <c r="IAS282" s="1"/>
      <c r="IAW282" s="1"/>
      <c r="IBA282" s="1"/>
      <c r="IBE282" s="1"/>
      <c r="IBI282" s="1"/>
      <c r="IBM282" s="1"/>
      <c r="IBQ282" s="1"/>
      <c r="IBU282" s="1"/>
      <c r="IBY282" s="1"/>
      <c r="ICC282" s="1"/>
      <c r="ICG282" s="1"/>
      <c r="ICK282" s="1"/>
      <c r="ICO282" s="1"/>
      <c r="ICS282" s="1"/>
      <c r="ICW282" s="1"/>
      <c r="IDA282" s="1"/>
      <c r="IDE282" s="1"/>
      <c r="IDI282" s="1"/>
      <c r="IDM282" s="1"/>
      <c r="IDQ282" s="1"/>
      <c r="IDU282" s="1"/>
      <c r="IDY282" s="1"/>
      <c r="IEC282" s="1"/>
      <c r="IEG282" s="1"/>
      <c r="IEK282" s="1"/>
      <c r="IEO282" s="1"/>
      <c r="IES282" s="1"/>
      <c r="IEW282" s="1"/>
      <c r="IFA282" s="1"/>
      <c r="IFE282" s="1"/>
      <c r="IFI282" s="1"/>
      <c r="IFM282" s="1"/>
      <c r="IFQ282" s="1"/>
      <c r="IFU282" s="1"/>
      <c r="IFY282" s="1"/>
      <c r="IGC282" s="1"/>
      <c r="IGG282" s="1"/>
      <c r="IGK282" s="1"/>
      <c r="IGO282" s="1"/>
      <c r="IGS282" s="1"/>
      <c r="IGW282" s="1"/>
      <c r="IHA282" s="1"/>
      <c r="IHE282" s="1"/>
      <c r="IHI282" s="1"/>
      <c r="IHM282" s="1"/>
      <c r="IHQ282" s="1"/>
      <c r="IHU282" s="1"/>
      <c r="IHY282" s="1"/>
      <c r="IIC282" s="1"/>
      <c r="IIG282" s="1"/>
      <c r="IIK282" s="1"/>
      <c r="IIO282" s="1"/>
      <c r="IIS282" s="1"/>
      <c r="IIW282" s="1"/>
      <c r="IJA282" s="1"/>
      <c r="IJE282" s="1"/>
      <c r="IJI282" s="1"/>
      <c r="IJM282" s="1"/>
      <c r="IJQ282" s="1"/>
      <c r="IJU282" s="1"/>
      <c r="IJY282" s="1"/>
      <c r="IKC282" s="1"/>
      <c r="IKG282" s="1"/>
      <c r="IKK282" s="1"/>
      <c r="IKO282" s="1"/>
      <c r="IKS282" s="1"/>
      <c r="IKW282" s="1"/>
      <c r="ILA282" s="1"/>
      <c r="ILE282" s="1"/>
      <c r="ILI282" s="1"/>
      <c r="ILM282" s="1"/>
      <c r="ILQ282" s="1"/>
      <c r="ILU282" s="1"/>
      <c r="ILY282" s="1"/>
      <c r="IMC282" s="1"/>
      <c r="IMG282" s="1"/>
      <c r="IMK282" s="1"/>
      <c r="IMO282" s="1"/>
      <c r="IMS282" s="1"/>
      <c r="IMW282" s="1"/>
      <c r="INA282" s="1"/>
      <c r="INE282" s="1"/>
      <c r="INI282" s="1"/>
      <c r="INM282" s="1"/>
      <c r="INQ282" s="1"/>
      <c r="INU282" s="1"/>
      <c r="INY282" s="1"/>
      <c r="IOC282" s="1"/>
      <c r="IOG282" s="1"/>
      <c r="IOK282" s="1"/>
      <c r="IOO282" s="1"/>
      <c r="IOS282" s="1"/>
      <c r="IOW282" s="1"/>
      <c r="IPA282" s="1"/>
      <c r="IPE282" s="1"/>
      <c r="IPI282" s="1"/>
      <c r="IPM282" s="1"/>
      <c r="IPQ282" s="1"/>
      <c r="IPU282" s="1"/>
      <c r="IPY282" s="1"/>
      <c r="IQC282" s="1"/>
      <c r="IQG282" s="1"/>
      <c r="IQK282" s="1"/>
      <c r="IQO282" s="1"/>
      <c r="IQS282" s="1"/>
      <c r="IQW282" s="1"/>
      <c r="IRA282" s="1"/>
      <c r="IRE282" s="1"/>
      <c r="IRI282" s="1"/>
      <c r="IRM282" s="1"/>
      <c r="IRQ282" s="1"/>
      <c r="IRU282" s="1"/>
      <c r="IRY282" s="1"/>
      <c r="ISC282" s="1"/>
      <c r="ISG282" s="1"/>
      <c r="ISK282" s="1"/>
      <c r="ISO282" s="1"/>
      <c r="ISS282" s="1"/>
      <c r="ISW282" s="1"/>
      <c r="ITA282" s="1"/>
      <c r="ITE282" s="1"/>
      <c r="ITI282" s="1"/>
      <c r="ITM282" s="1"/>
      <c r="ITQ282" s="1"/>
      <c r="ITU282" s="1"/>
      <c r="ITY282" s="1"/>
      <c r="IUC282" s="1"/>
      <c r="IUG282" s="1"/>
      <c r="IUK282" s="1"/>
      <c r="IUO282" s="1"/>
      <c r="IUS282" s="1"/>
      <c r="IUW282" s="1"/>
      <c r="IVA282" s="1"/>
      <c r="IVE282" s="1"/>
      <c r="IVI282" s="1"/>
      <c r="IVM282" s="1"/>
      <c r="IVQ282" s="1"/>
      <c r="IVU282" s="1"/>
      <c r="IVY282" s="1"/>
      <c r="IWC282" s="1"/>
      <c r="IWG282" s="1"/>
      <c r="IWK282" s="1"/>
      <c r="IWO282" s="1"/>
      <c r="IWS282" s="1"/>
      <c r="IWW282" s="1"/>
      <c r="IXA282" s="1"/>
      <c r="IXE282" s="1"/>
      <c r="IXI282" s="1"/>
      <c r="IXM282" s="1"/>
      <c r="IXQ282" s="1"/>
      <c r="IXU282" s="1"/>
      <c r="IXY282" s="1"/>
      <c r="IYC282" s="1"/>
      <c r="IYG282" s="1"/>
      <c r="IYK282" s="1"/>
      <c r="IYO282" s="1"/>
      <c r="IYS282" s="1"/>
      <c r="IYW282" s="1"/>
      <c r="IZA282" s="1"/>
      <c r="IZE282" s="1"/>
      <c r="IZI282" s="1"/>
      <c r="IZM282" s="1"/>
      <c r="IZQ282" s="1"/>
      <c r="IZU282" s="1"/>
      <c r="IZY282" s="1"/>
      <c r="JAC282" s="1"/>
      <c r="JAG282" s="1"/>
      <c r="JAK282" s="1"/>
      <c r="JAO282" s="1"/>
      <c r="JAS282" s="1"/>
      <c r="JAW282" s="1"/>
      <c r="JBA282" s="1"/>
      <c r="JBE282" s="1"/>
      <c r="JBI282" s="1"/>
      <c r="JBM282" s="1"/>
      <c r="JBQ282" s="1"/>
      <c r="JBU282" s="1"/>
      <c r="JBY282" s="1"/>
      <c r="JCC282" s="1"/>
      <c r="JCG282" s="1"/>
      <c r="JCK282" s="1"/>
      <c r="JCO282" s="1"/>
      <c r="JCS282" s="1"/>
      <c r="JCW282" s="1"/>
      <c r="JDA282" s="1"/>
      <c r="JDE282" s="1"/>
      <c r="JDI282" s="1"/>
      <c r="JDM282" s="1"/>
      <c r="JDQ282" s="1"/>
      <c r="JDU282" s="1"/>
      <c r="JDY282" s="1"/>
      <c r="JEC282" s="1"/>
      <c r="JEG282" s="1"/>
      <c r="JEK282" s="1"/>
      <c r="JEO282" s="1"/>
      <c r="JES282" s="1"/>
      <c r="JEW282" s="1"/>
      <c r="JFA282" s="1"/>
      <c r="JFE282" s="1"/>
      <c r="JFI282" s="1"/>
      <c r="JFM282" s="1"/>
      <c r="JFQ282" s="1"/>
      <c r="JFU282" s="1"/>
      <c r="JFY282" s="1"/>
      <c r="JGC282" s="1"/>
      <c r="JGG282" s="1"/>
      <c r="JGK282" s="1"/>
      <c r="JGO282" s="1"/>
      <c r="JGS282" s="1"/>
      <c r="JGW282" s="1"/>
      <c r="JHA282" s="1"/>
      <c r="JHE282" s="1"/>
      <c r="JHI282" s="1"/>
      <c r="JHM282" s="1"/>
      <c r="JHQ282" s="1"/>
      <c r="JHU282" s="1"/>
      <c r="JHY282" s="1"/>
      <c r="JIC282" s="1"/>
      <c r="JIG282" s="1"/>
      <c r="JIK282" s="1"/>
      <c r="JIO282" s="1"/>
      <c r="JIS282" s="1"/>
      <c r="JIW282" s="1"/>
      <c r="JJA282" s="1"/>
      <c r="JJE282" s="1"/>
      <c r="JJI282" s="1"/>
      <c r="JJM282" s="1"/>
      <c r="JJQ282" s="1"/>
      <c r="JJU282" s="1"/>
      <c r="JJY282" s="1"/>
      <c r="JKC282" s="1"/>
      <c r="JKG282" s="1"/>
      <c r="JKK282" s="1"/>
      <c r="JKO282" s="1"/>
      <c r="JKS282" s="1"/>
      <c r="JKW282" s="1"/>
      <c r="JLA282" s="1"/>
      <c r="JLE282" s="1"/>
      <c r="JLI282" s="1"/>
      <c r="JLM282" s="1"/>
      <c r="JLQ282" s="1"/>
      <c r="JLU282" s="1"/>
      <c r="JLY282" s="1"/>
      <c r="JMC282" s="1"/>
      <c r="JMG282" s="1"/>
      <c r="JMK282" s="1"/>
      <c r="JMO282" s="1"/>
      <c r="JMS282" s="1"/>
      <c r="JMW282" s="1"/>
      <c r="JNA282" s="1"/>
      <c r="JNE282" s="1"/>
      <c r="JNI282" s="1"/>
      <c r="JNM282" s="1"/>
      <c r="JNQ282" s="1"/>
      <c r="JNU282" s="1"/>
      <c r="JNY282" s="1"/>
      <c r="JOC282" s="1"/>
      <c r="JOG282" s="1"/>
      <c r="JOK282" s="1"/>
      <c r="JOO282" s="1"/>
      <c r="JOS282" s="1"/>
      <c r="JOW282" s="1"/>
      <c r="JPA282" s="1"/>
      <c r="JPE282" s="1"/>
      <c r="JPI282" s="1"/>
      <c r="JPM282" s="1"/>
      <c r="JPQ282" s="1"/>
      <c r="JPU282" s="1"/>
      <c r="JPY282" s="1"/>
      <c r="JQC282" s="1"/>
      <c r="JQG282" s="1"/>
      <c r="JQK282" s="1"/>
      <c r="JQO282" s="1"/>
      <c r="JQS282" s="1"/>
      <c r="JQW282" s="1"/>
      <c r="JRA282" s="1"/>
      <c r="JRE282" s="1"/>
      <c r="JRI282" s="1"/>
      <c r="JRM282" s="1"/>
      <c r="JRQ282" s="1"/>
      <c r="JRU282" s="1"/>
      <c r="JRY282" s="1"/>
      <c r="JSC282" s="1"/>
      <c r="JSG282" s="1"/>
      <c r="JSK282" s="1"/>
      <c r="JSO282" s="1"/>
      <c r="JSS282" s="1"/>
      <c r="JSW282" s="1"/>
      <c r="JTA282" s="1"/>
      <c r="JTE282" s="1"/>
      <c r="JTI282" s="1"/>
      <c r="JTM282" s="1"/>
      <c r="JTQ282" s="1"/>
      <c r="JTU282" s="1"/>
      <c r="JTY282" s="1"/>
      <c r="JUC282" s="1"/>
      <c r="JUG282" s="1"/>
      <c r="JUK282" s="1"/>
      <c r="JUO282" s="1"/>
      <c r="JUS282" s="1"/>
      <c r="JUW282" s="1"/>
      <c r="JVA282" s="1"/>
      <c r="JVE282" s="1"/>
      <c r="JVI282" s="1"/>
      <c r="JVM282" s="1"/>
      <c r="JVQ282" s="1"/>
      <c r="JVU282" s="1"/>
      <c r="JVY282" s="1"/>
      <c r="JWC282" s="1"/>
      <c r="JWG282" s="1"/>
      <c r="JWK282" s="1"/>
      <c r="JWO282" s="1"/>
      <c r="JWS282" s="1"/>
      <c r="JWW282" s="1"/>
      <c r="JXA282" s="1"/>
      <c r="JXE282" s="1"/>
      <c r="JXI282" s="1"/>
      <c r="JXM282" s="1"/>
      <c r="JXQ282" s="1"/>
      <c r="JXU282" s="1"/>
      <c r="JXY282" s="1"/>
      <c r="JYC282" s="1"/>
      <c r="JYG282" s="1"/>
      <c r="JYK282" s="1"/>
      <c r="JYO282" s="1"/>
      <c r="JYS282" s="1"/>
      <c r="JYW282" s="1"/>
      <c r="JZA282" s="1"/>
      <c r="JZE282" s="1"/>
      <c r="JZI282" s="1"/>
      <c r="JZM282" s="1"/>
      <c r="JZQ282" s="1"/>
      <c r="JZU282" s="1"/>
      <c r="JZY282" s="1"/>
      <c r="KAC282" s="1"/>
      <c r="KAG282" s="1"/>
      <c r="KAK282" s="1"/>
      <c r="KAO282" s="1"/>
      <c r="KAS282" s="1"/>
      <c r="KAW282" s="1"/>
      <c r="KBA282" s="1"/>
      <c r="KBE282" s="1"/>
      <c r="KBI282" s="1"/>
      <c r="KBM282" s="1"/>
      <c r="KBQ282" s="1"/>
      <c r="KBU282" s="1"/>
      <c r="KBY282" s="1"/>
      <c r="KCC282" s="1"/>
      <c r="KCG282" s="1"/>
      <c r="KCK282" s="1"/>
      <c r="KCO282" s="1"/>
      <c r="KCS282" s="1"/>
      <c r="KCW282" s="1"/>
      <c r="KDA282" s="1"/>
      <c r="KDE282" s="1"/>
      <c r="KDI282" s="1"/>
      <c r="KDM282" s="1"/>
      <c r="KDQ282" s="1"/>
      <c r="KDU282" s="1"/>
      <c r="KDY282" s="1"/>
      <c r="KEC282" s="1"/>
      <c r="KEG282" s="1"/>
      <c r="KEK282" s="1"/>
      <c r="KEO282" s="1"/>
      <c r="KES282" s="1"/>
      <c r="KEW282" s="1"/>
      <c r="KFA282" s="1"/>
      <c r="KFE282" s="1"/>
      <c r="KFI282" s="1"/>
      <c r="KFM282" s="1"/>
      <c r="KFQ282" s="1"/>
      <c r="KFU282" s="1"/>
      <c r="KFY282" s="1"/>
      <c r="KGC282" s="1"/>
      <c r="KGG282" s="1"/>
      <c r="KGK282" s="1"/>
      <c r="KGO282" s="1"/>
      <c r="KGS282" s="1"/>
      <c r="KGW282" s="1"/>
      <c r="KHA282" s="1"/>
      <c r="KHE282" s="1"/>
      <c r="KHI282" s="1"/>
      <c r="KHM282" s="1"/>
      <c r="KHQ282" s="1"/>
      <c r="KHU282" s="1"/>
      <c r="KHY282" s="1"/>
      <c r="KIC282" s="1"/>
      <c r="KIG282" s="1"/>
      <c r="KIK282" s="1"/>
      <c r="KIO282" s="1"/>
      <c r="KIS282" s="1"/>
      <c r="KIW282" s="1"/>
      <c r="KJA282" s="1"/>
      <c r="KJE282" s="1"/>
      <c r="KJI282" s="1"/>
      <c r="KJM282" s="1"/>
      <c r="KJQ282" s="1"/>
      <c r="KJU282" s="1"/>
      <c r="KJY282" s="1"/>
      <c r="KKC282" s="1"/>
      <c r="KKG282" s="1"/>
      <c r="KKK282" s="1"/>
      <c r="KKO282" s="1"/>
      <c r="KKS282" s="1"/>
      <c r="KKW282" s="1"/>
      <c r="KLA282" s="1"/>
      <c r="KLE282" s="1"/>
      <c r="KLI282" s="1"/>
      <c r="KLM282" s="1"/>
      <c r="KLQ282" s="1"/>
      <c r="KLU282" s="1"/>
      <c r="KLY282" s="1"/>
      <c r="KMC282" s="1"/>
      <c r="KMG282" s="1"/>
      <c r="KMK282" s="1"/>
      <c r="KMO282" s="1"/>
      <c r="KMS282" s="1"/>
      <c r="KMW282" s="1"/>
      <c r="KNA282" s="1"/>
      <c r="KNE282" s="1"/>
      <c r="KNI282" s="1"/>
      <c r="KNM282" s="1"/>
      <c r="KNQ282" s="1"/>
      <c r="KNU282" s="1"/>
      <c r="KNY282" s="1"/>
      <c r="KOC282" s="1"/>
      <c r="KOG282" s="1"/>
      <c r="KOK282" s="1"/>
      <c r="KOO282" s="1"/>
      <c r="KOS282" s="1"/>
      <c r="KOW282" s="1"/>
      <c r="KPA282" s="1"/>
      <c r="KPE282" s="1"/>
      <c r="KPI282" s="1"/>
      <c r="KPM282" s="1"/>
      <c r="KPQ282" s="1"/>
      <c r="KPU282" s="1"/>
      <c r="KPY282" s="1"/>
      <c r="KQC282" s="1"/>
      <c r="KQG282" s="1"/>
      <c r="KQK282" s="1"/>
      <c r="KQO282" s="1"/>
      <c r="KQS282" s="1"/>
      <c r="KQW282" s="1"/>
      <c r="KRA282" s="1"/>
      <c r="KRE282" s="1"/>
      <c r="KRI282" s="1"/>
      <c r="KRM282" s="1"/>
      <c r="KRQ282" s="1"/>
      <c r="KRU282" s="1"/>
      <c r="KRY282" s="1"/>
      <c r="KSC282" s="1"/>
      <c r="KSG282" s="1"/>
      <c r="KSK282" s="1"/>
      <c r="KSO282" s="1"/>
      <c r="KSS282" s="1"/>
      <c r="KSW282" s="1"/>
      <c r="KTA282" s="1"/>
      <c r="KTE282" s="1"/>
      <c r="KTI282" s="1"/>
      <c r="KTM282" s="1"/>
      <c r="KTQ282" s="1"/>
      <c r="KTU282" s="1"/>
      <c r="KTY282" s="1"/>
      <c r="KUC282" s="1"/>
      <c r="KUG282" s="1"/>
      <c r="KUK282" s="1"/>
      <c r="KUO282" s="1"/>
      <c r="KUS282" s="1"/>
      <c r="KUW282" s="1"/>
      <c r="KVA282" s="1"/>
      <c r="KVE282" s="1"/>
      <c r="KVI282" s="1"/>
      <c r="KVM282" s="1"/>
      <c r="KVQ282" s="1"/>
      <c r="KVU282" s="1"/>
      <c r="KVY282" s="1"/>
      <c r="KWC282" s="1"/>
      <c r="KWG282" s="1"/>
      <c r="KWK282" s="1"/>
      <c r="KWO282" s="1"/>
      <c r="KWS282" s="1"/>
      <c r="KWW282" s="1"/>
      <c r="KXA282" s="1"/>
      <c r="KXE282" s="1"/>
      <c r="KXI282" s="1"/>
      <c r="KXM282" s="1"/>
      <c r="KXQ282" s="1"/>
      <c r="KXU282" s="1"/>
      <c r="KXY282" s="1"/>
      <c r="KYC282" s="1"/>
      <c r="KYG282" s="1"/>
      <c r="KYK282" s="1"/>
      <c r="KYO282" s="1"/>
      <c r="KYS282" s="1"/>
      <c r="KYW282" s="1"/>
      <c r="KZA282" s="1"/>
      <c r="KZE282" s="1"/>
      <c r="KZI282" s="1"/>
      <c r="KZM282" s="1"/>
      <c r="KZQ282" s="1"/>
      <c r="KZU282" s="1"/>
      <c r="KZY282" s="1"/>
      <c r="LAC282" s="1"/>
      <c r="LAG282" s="1"/>
      <c r="LAK282" s="1"/>
      <c r="LAO282" s="1"/>
      <c r="LAS282" s="1"/>
      <c r="LAW282" s="1"/>
      <c r="LBA282" s="1"/>
      <c r="LBE282" s="1"/>
      <c r="LBI282" s="1"/>
      <c r="LBM282" s="1"/>
      <c r="LBQ282" s="1"/>
      <c r="LBU282" s="1"/>
      <c r="LBY282" s="1"/>
      <c r="LCC282" s="1"/>
      <c r="LCG282" s="1"/>
      <c r="LCK282" s="1"/>
      <c r="LCO282" s="1"/>
      <c r="LCS282" s="1"/>
      <c r="LCW282" s="1"/>
      <c r="LDA282" s="1"/>
      <c r="LDE282" s="1"/>
      <c r="LDI282" s="1"/>
      <c r="LDM282" s="1"/>
      <c r="LDQ282" s="1"/>
      <c r="LDU282" s="1"/>
      <c r="LDY282" s="1"/>
      <c r="LEC282" s="1"/>
      <c r="LEG282" s="1"/>
      <c r="LEK282" s="1"/>
      <c r="LEO282" s="1"/>
      <c r="LES282" s="1"/>
      <c r="LEW282" s="1"/>
      <c r="LFA282" s="1"/>
      <c r="LFE282" s="1"/>
      <c r="LFI282" s="1"/>
      <c r="LFM282" s="1"/>
      <c r="LFQ282" s="1"/>
      <c r="LFU282" s="1"/>
      <c r="LFY282" s="1"/>
      <c r="LGC282" s="1"/>
      <c r="LGG282" s="1"/>
      <c r="LGK282" s="1"/>
      <c r="LGO282" s="1"/>
      <c r="LGS282" s="1"/>
      <c r="LGW282" s="1"/>
      <c r="LHA282" s="1"/>
      <c r="LHE282" s="1"/>
      <c r="LHI282" s="1"/>
      <c r="LHM282" s="1"/>
      <c r="LHQ282" s="1"/>
      <c r="LHU282" s="1"/>
      <c r="LHY282" s="1"/>
      <c r="LIC282" s="1"/>
      <c r="LIG282" s="1"/>
      <c r="LIK282" s="1"/>
      <c r="LIO282" s="1"/>
      <c r="LIS282" s="1"/>
      <c r="LIW282" s="1"/>
      <c r="LJA282" s="1"/>
      <c r="LJE282" s="1"/>
      <c r="LJI282" s="1"/>
      <c r="LJM282" s="1"/>
      <c r="LJQ282" s="1"/>
      <c r="LJU282" s="1"/>
      <c r="LJY282" s="1"/>
      <c r="LKC282" s="1"/>
      <c r="LKG282" s="1"/>
      <c r="LKK282" s="1"/>
      <c r="LKO282" s="1"/>
      <c r="LKS282" s="1"/>
      <c r="LKW282" s="1"/>
      <c r="LLA282" s="1"/>
      <c r="LLE282" s="1"/>
      <c r="LLI282" s="1"/>
      <c r="LLM282" s="1"/>
      <c r="LLQ282" s="1"/>
      <c r="LLU282" s="1"/>
      <c r="LLY282" s="1"/>
      <c r="LMC282" s="1"/>
      <c r="LMG282" s="1"/>
      <c r="LMK282" s="1"/>
      <c r="LMO282" s="1"/>
      <c r="LMS282" s="1"/>
      <c r="LMW282" s="1"/>
      <c r="LNA282" s="1"/>
      <c r="LNE282" s="1"/>
      <c r="LNI282" s="1"/>
      <c r="LNM282" s="1"/>
      <c r="LNQ282" s="1"/>
      <c r="LNU282" s="1"/>
      <c r="LNY282" s="1"/>
      <c r="LOC282" s="1"/>
      <c r="LOG282" s="1"/>
      <c r="LOK282" s="1"/>
      <c r="LOO282" s="1"/>
      <c r="LOS282" s="1"/>
      <c r="LOW282" s="1"/>
      <c r="LPA282" s="1"/>
      <c r="LPE282" s="1"/>
      <c r="LPI282" s="1"/>
      <c r="LPM282" s="1"/>
      <c r="LPQ282" s="1"/>
      <c r="LPU282" s="1"/>
      <c r="LPY282" s="1"/>
      <c r="LQC282" s="1"/>
      <c r="LQG282" s="1"/>
      <c r="LQK282" s="1"/>
      <c r="LQO282" s="1"/>
      <c r="LQS282" s="1"/>
      <c r="LQW282" s="1"/>
      <c r="LRA282" s="1"/>
      <c r="LRE282" s="1"/>
      <c r="LRI282" s="1"/>
      <c r="LRM282" s="1"/>
      <c r="LRQ282" s="1"/>
      <c r="LRU282" s="1"/>
      <c r="LRY282" s="1"/>
      <c r="LSC282" s="1"/>
      <c r="LSG282" s="1"/>
      <c r="LSK282" s="1"/>
      <c r="LSO282" s="1"/>
      <c r="LSS282" s="1"/>
      <c r="LSW282" s="1"/>
      <c r="LTA282" s="1"/>
      <c r="LTE282" s="1"/>
      <c r="LTI282" s="1"/>
      <c r="LTM282" s="1"/>
      <c r="LTQ282" s="1"/>
      <c r="LTU282" s="1"/>
      <c r="LTY282" s="1"/>
      <c r="LUC282" s="1"/>
      <c r="LUG282" s="1"/>
      <c r="LUK282" s="1"/>
      <c r="LUO282" s="1"/>
      <c r="LUS282" s="1"/>
      <c r="LUW282" s="1"/>
      <c r="LVA282" s="1"/>
      <c r="LVE282" s="1"/>
      <c r="LVI282" s="1"/>
      <c r="LVM282" s="1"/>
      <c r="LVQ282" s="1"/>
      <c r="LVU282" s="1"/>
      <c r="LVY282" s="1"/>
      <c r="LWC282" s="1"/>
      <c r="LWG282" s="1"/>
      <c r="LWK282" s="1"/>
      <c r="LWO282" s="1"/>
      <c r="LWS282" s="1"/>
      <c r="LWW282" s="1"/>
      <c r="LXA282" s="1"/>
      <c r="LXE282" s="1"/>
      <c r="LXI282" s="1"/>
      <c r="LXM282" s="1"/>
      <c r="LXQ282" s="1"/>
      <c r="LXU282" s="1"/>
      <c r="LXY282" s="1"/>
      <c r="LYC282" s="1"/>
      <c r="LYG282" s="1"/>
      <c r="LYK282" s="1"/>
      <c r="LYO282" s="1"/>
      <c r="LYS282" s="1"/>
      <c r="LYW282" s="1"/>
      <c r="LZA282" s="1"/>
      <c r="LZE282" s="1"/>
      <c r="LZI282" s="1"/>
      <c r="LZM282" s="1"/>
      <c r="LZQ282" s="1"/>
      <c r="LZU282" s="1"/>
      <c r="LZY282" s="1"/>
      <c r="MAC282" s="1"/>
      <c r="MAG282" s="1"/>
      <c r="MAK282" s="1"/>
      <c r="MAO282" s="1"/>
      <c r="MAS282" s="1"/>
      <c r="MAW282" s="1"/>
      <c r="MBA282" s="1"/>
      <c r="MBE282" s="1"/>
      <c r="MBI282" s="1"/>
      <c r="MBM282" s="1"/>
      <c r="MBQ282" s="1"/>
      <c r="MBU282" s="1"/>
      <c r="MBY282" s="1"/>
      <c r="MCC282" s="1"/>
      <c r="MCG282" s="1"/>
      <c r="MCK282" s="1"/>
      <c r="MCO282" s="1"/>
      <c r="MCS282" s="1"/>
      <c r="MCW282" s="1"/>
      <c r="MDA282" s="1"/>
      <c r="MDE282" s="1"/>
      <c r="MDI282" s="1"/>
      <c r="MDM282" s="1"/>
      <c r="MDQ282" s="1"/>
      <c r="MDU282" s="1"/>
      <c r="MDY282" s="1"/>
      <c r="MEC282" s="1"/>
      <c r="MEG282" s="1"/>
      <c r="MEK282" s="1"/>
      <c r="MEO282" s="1"/>
      <c r="MES282" s="1"/>
      <c r="MEW282" s="1"/>
      <c r="MFA282" s="1"/>
      <c r="MFE282" s="1"/>
      <c r="MFI282" s="1"/>
      <c r="MFM282" s="1"/>
      <c r="MFQ282" s="1"/>
      <c r="MFU282" s="1"/>
      <c r="MFY282" s="1"/>
      <c r="MGC282" s="1"/>
      <c r="MGG282" s="1"/>
      <c r="MGK282" s="1"/>
      <c r="MGO282" s="1"/>
      <c r="MGS282" s="1"/>
      <c r="MGW282" s="1"/>
      <c r="MHA282" s="1"/>
      <c r="MHE282" s="1"/>
      <c r="MHI282" s="1"/>
      <c r="MHM282" s="1"/>
      <c r="MHQ282" s="1"/>
      <c r="MHU282" s="1"/>
      <c r="MHY282" s="1"/>
      <c r="MIC282" s="1"/>
      <c r="MIG282" s="1"/>
      <c r="MIK282" s="1"/>
      <c r="MIO282" s="1"/>
      <c r="MIS282" s="1"/>
      <c r="MIW282" s="1"/>
      <c r="MJA282" s="1"/>
      <c r="MJE282" s="1"/>
      <c r="MJI282" s="1"/>
      <c r="MJM282" s="1"/>
      <c r="MJQ282" s="1"/>
      <c r="MJU282" s="1"/>
      <c r="MJY282" s="1"/>
      <c r="MKC282" s="1"/>
      <c r="MKG282" s="1"/>
      <c r="MKK282" s="1"/>
      <c r="MKO282" s="1"/>
      <c r="MKS282" s="1"/>
      <c r="MKW282" s="1"/>
      <c r="MLA282" s="1"/>
      <c r="MLE282" s="1"/>
      <c r="MLI282" s="1"/>
      <c r="MLM282" s="1"/>
      <c r="MLQ282" s="1"/>
      <c r="MLU282" s="1"/>
      <c r="MLY282" s="1"/>
      <c r="MMC282" s="1"/>
      <c r="MMG282" s="1"/>
      <c r="MMK282" s="1"/>
      <c r="MMO282" s="1"/>
      <c r="MMS282" s="1"/>
      <c r="MMW282" s="1"/>
      <c r="MNA282" s="1"/>
      <c r="MNE282" s="1"/>
      <c r="MNI282" s="1"/>
      <c r="MNM282" s="1"/>
      <c r="MNQ282" s="1"/>
      <c r="MNU282" s="1"/>
      <c r="MNY282" s="1"/>
      <c r="MOC282" s="1"/>
      <c r="MOG282" s="1"/>
      <c r="MOK282" s="1"/>
      <c r="MOO282" s="1"/>
      <c r="MOS282" s="1"/>
      <c r="MOW282" s="1"/>
      <c r="MPA282" s="1"/>
      <c r="MPE282" s="1"/>
      <c r="MPI282" s="1"/>
      <c r="MPM282" s="1"/>
      <c r="MPQ282" s="1"/>
      <c r="MPU282" s="1"/>
      <c r="MPY282" s="1"/>
      <c r="MQC282" s="1"/>
      <c r="MQG282" s="1"/>
      <c r="MQK282" s="1"/>
      <c r="MQO282" s="1"/>
      <c r="MQS282" s="1"/>
      <c r="MQW282" s="1"/>
      <c r="MRA282" s="1"/>
      <c r="MRE282" s="1"/>
      <c r="MRI282" s="1"/>
      <c r="MRM282" s="1"/>
      <c r="MRQ282" s="1"/>
      <c r="MRU282" s="1"/>
      <c r="MRY282" s="1"/>
      <c r="MSC282" s="1"/>
      <c r="MSG282" s="1"/>
      <c r="MSK282" s="1"/>
      <c r="MSO282" s="1"/>
      <c r="MSS282" s="1"/>
      <c r="MSW282" s="1"/>
      <c r="MTA282" s="1"/>
      <c r="MTE282" s="1"/>
      <c r="MTI282" s="1"/>
      <c r="MTM282" s="1"/>
      <c r="MTQ282" s="1"/>
      <c r="MTU282" s="1"/>
      <c r="MTY282" s="1"/>
      <c r="MUC282" s="1"/>
      <c r="MUG282" s="1"/>
      <c r="MUK282" s="1"/>
      <c r="MUO282" s="1"/>
      <c r="MUS282" s="1"/>
      <c r="MUW282" s="1"/>
      <c r="MVA282" s="1"/>
      <c r="MVE282" s="1"/>
      <c r="MVI282" s="1"/>
      <c r="MVM282" s="1"/>
      <c r="MVQ282" s="1"/>
      <c r="MVU282" s="1"/>
      <c r="MVY282" s="1"/>
      <c r="MWC282" s="1"/>
      <c r="MWG282" s="1"/>
      <c r="MWK282" s="1"/>
      <c r="MWO282" s="1"/>
      <c r="MWS282" s="1"/>
      <c r="MWW282" s="1"/>
      <c r="MXA282" s="1"/>
      <c r="MXE282" s="1"/>
      <c r="MXI282" s="1"/>
      <c r="MXM282" s="1"/>
      <c r="MXQ282" s="1"/>
      <c r="MXU282" s="1"/>
      <c r="MXY282" s="1"/>
      <c r="MYC282" s="1"/>
      <c r="MYG282" s="1"/>
      <c r="MYK282" s="1"/>
      <c r="MYO282" s="1"/>
      <c r="MYS282" s="1"/>
      <c r="MYW282" s="1"/>
      <c r="MZA282" s="1"/>
      <c r="MZE282" s="1"/>
      <c r="MZI282" s="1"/>
      <c r="MZM282" s="1"/>
      <c r="MZQ282" s="1"/>
      <c r="MZU282" s="1"/>
      <c r="MZY282" s="1"/>
      <c r="NAC282" s="1"/>
      <c r="NAG282" s="1"/>
      <c r="NAK282" s="1"/>
      <c r="NAO282" s="1"/>
      <c r="NAS282" s="1"/>
      <c r="NAW282" s="1"/>
      <c r="NBA282" s="1"/>
      <c r="NBE282" s="1"/>
      <c r="NBI282" s="1"/>
      <c r="NBM282" s="1"/>
      <c r="NBQ282" s="1"/>
      <c r="NBU282" s="1"/>
      <c r="NBY282" s="1"/>
      <c r="NCC282" s="1"/>
      <c r="NCG282" s="1"/>
      <c r="NCK282" s="1"/>
      <c r="NCO282" s="1"/>
      <c r="NCS282" s="1"/>
      <c r="NCW282" s="1"/>
      <c r="NDA282" s="1"/>
      <c r="NDE282" s="1"/>
      <c r="NDI282" s="1"/>
      <c r="NDM282" s="1"/>
      <c r="NDQ282" s="1"/>
      <c r="NDU282" s="1"/>
      <c r="NDY282" s="1"/>
      <c r="NEC282" s="1"/>
      <c r="NEG282" s="1"/>
      <c r="NEK282" s="1"/>
      <c r="NEO282" s="1"/>
      <c r="NES282" s="1"/>
      <c r="NEW282" s="1"/>
      <c r="NFA282" s="1"/>
      <c r="NFE282" s="1"/>
      <c r="NFI282" s="1"/>
      <c r="NFM282" s="1"/>
      <c r="NFQ282" s="1"/>
      <c r="NFU282" s="1"/>
      <c r="NFY282" s="1"/>
      <c r="NGC282" s="1"/>
      <c r="NGG282" s="1"/>
      <c r="NGK282" s="1"/>
      <c r="NGO282" s="1"/>
      <c r="NGS282" s="1"/>
      <c r="NGW282" s="1"/>
      <c r="NHA282" s="1"/>
      <c r="NHE282" s="1"/>
      <c r="NHI282" s="1"/>
      <c r="NHM282" s="1"/>
      <c r="NHQ282" s="1"/>
      <c r="NHU282" s="1"/>
      <c r="NHY282" s="1"/>
      <c r="NIC282" s="1"/>
      <c r="NIG282" s="1"/>
      <c r="NIK282" s="1"/>
      <c r="NIO282" s="1"/>
      <c r="NIS282" s="1"/>
      <c r="NIW282" s="1"/>
      <c r="NJA282" s="1"/>
      <c r="NJE282" s="1"/>
      <c r="NJI282" s="1"/>
      <c r="NJM282" s="1"/>
      <c r="NJQ282" s="1"/>
      <c r="NJU282" s="1"/>
      <c r="NJY282" s="1"/>
      <c r="NKC282" s="1"/>
      <c r="NKG282" s="1"/>
      <c r="NKK282" s="1"/>
      <c r="NKO282" s="1"/>
      <c r="NKS282" s="1"/>
      <c r="NKW282" s="1"/>
      <c r="NLA282" s="1"/>
      <c r="NLE282" s="1"/>
      <c r="NLI282" s="1"/>
      <c r="NLM282" s="1"/>
      <c r="NLQ282" s="1"/>
      <c r="NLU282" s="1"/>
      <c r="NLY282" s="1"/>
      <c r="NMC282" s="1"/>
      <c r="NMG282" s="1"/>
      <c r="NMK282" s="1"/>
      <c r="NMO282" s="1"/>
      <c r="NMS282" s="1"/>
      <c r="NMW282" s="1"/>
      <c r="NNA282" s="1"/>
      <c r="NNE282" s="1"/>
      <c r="NNI282" s="1"/>
      <c r="NNM282" s="1"/>
      <c r="NNQ282" s="1"/>
      <c r="NNU282" s="1"/>
      <c r="NNY282" s="1"/>
      <c r="NOC282" s="1"/>
      <c r="NOG282" s="1"/>
      <c r="NOK282" s="1"/>
      <c r="NOO282" s="1"/>
      <c r="NOS282" s="1"/>
      <c r="NOW282" s="1"/>
      <c r="NPA282" s="1"/>
      <c r="NPE282" s="1"/>
      <c r="NPI282" s="1"/>
      <c r="NPM282" s="1"/>
      <c r="NPQ282" s="1"/>
      <c r="NPU282" s="1"/>
      <c r="NPY282" s="1"/>
      <c r="NQC282" s="1"/>
      <c r="NQG282" s="1"/>
      <c r="NQK282" s="1"/>
      <c r="NQO282" s="1"/>
      <c r="NQS282" s="1"/>
      <c r="NQW282" s="1"/>
      <c r="NRA282" s="1"/>
      <c r="NRE282" s="1"/>
      <c r="NRI282" s="1"/>
      <c r="NRM282" s="1"/>
      <c r="NRQ282" s="1"/>
      <c r="NRU282" s="1"/>
      <c r="NRY282" s="1"/>
      <c r="NSC282" s="1"/>
      <c r="NSG282" s="1"/>
      <c r="NSK282" s="1"/>
      <c r="NSO282" s="1"/>
      <c r="NSS282" s="1"/>
      <c r="NSW282" s="1"/>
      <c r="NTA282" s="1"/>
      <c r="NTE282" s="1"/>
      <c r="NTI282" s="1"/>
      <c r="NTM282" s="1"/>
      <c r="NTQ282" s="1"/>
      <c r="NTU282" s="1"/>
      <c r="NTY282" s="1"/>
      <c r="NUC282" s="1"/>
      <c r="NUG282" s="1"/>
      <c r="NUK282" s="1"/>
      <c r="NUO282" s="1"/>
      <c r="NUS282" s="1"/>
      <c r="NUW282" s="1"/>
      <c r="NVA282" s="1"/>
      <c r="NVE282" s="1"/>
      <c r="NVI282" s="1"/>
      <c r="NVM282" s="1"/>
      <c r="NVQ282" s="1"/>
      <c r="NVU282" s="1"/>
      <c r="NVY282" s="1"/>
      <c r="NWC282" s="1"/>
      <c r="NWG282" s="1"/>
      <c r="NWK282" s="1"/>
      <c r="NWO282" s="1"/>
      <c r="NWS282" s="1"/>
      <c r="NWW282" s="1"/>
      <c r="NXA282" s="1"/>
      <c r="NXE282" s="1"/>
      <c r="NXI282" s="1"/>
      <c r="NXM282" s="1"/>
      <c r="NXQ282" s="1"/>
      <c r="NXU282" s="1"/>
      <c r="NXY282" s="1"/>
      <c r="NYC282" s="1"/>
      <c r="NYG282" s="1"/>
      <c r="NYK282" s="1"/>
      <c r="NYO282" s="1"/>
      <c r="NYS282" s="1"/>
      <c r="NYW282" s="1"/>
      <c r="NZA282" s="1"/>
      <c r="NZE282" s="1"/>
      <c r="NZI282" s="1"/>
      <c r="NZM282" s="1"/>
      <c r="NZQ282" s="1"/>
      <c r="NZU282" s="1"/>
      <c r="NZY282" s="1"/>
      <c r="OAC282" s="1"/>
      <c r="OAG282" s="1"/>
      <c r="OAK282" s="1"/>
      <c r="OAO282" s="1"/>
      <c r="OAS282" s="1"/>
      <c r="OAW282" s="1"/>
      <c r="OBA282" s="1"/>
      <c r="OBE282" s="1"/>
      <c r="OBI282" s="1"/>
      <c r="OBM282" s="1"/>
      <c r="OBQ282" s="1"/>
      <c r="OBU282" s="1"/>
      <c r="OBY282" s="1"/>
      <c r="OCC282" s="1"/>
      <c r="OCG282" s="1"/>
      <c r="OCK282" s="1"/>
      <c r="OCO282" s="1"/>
      <c r="OCS282" s="1"/>
      <c r="OCW282" s="1"/>
      <c r="ODA282" s="1"/>
      <c r="ODE282" s="1"/>
      <c r="ODI282" s="1"/>
      <c r="ODM282" s="1"/>
      <c r="ODQ282" s="1"/>
      <c r="ODU282" s="1"/>
      <c r="ODY282" s="1"/>
      <c r="OEC282" s="1"/>
      <c r="OEG282" s="1"/>
      <c r="OEK282" s="1"/>
      <c r="OEO282" s="1"/>
      <c r="OES282" s="1"/>
      <c r="OEW282" s="1"/>
      <c r="OFA282" s="1"/>
      <c r="OFE282" s="1"/>
      <c r="OFI282" s="1"/>
      <c r="OFM282" s="1"/>
      <c r="OFQ282" s="1"/>
      <c r="OFU282" s="1"/>
      <c r="OFY282" s="1"/>
      <c r="OGC282" s="1"/>
      <c r="OGG282" s="1"/>
      <c r="OGK282" s="1"/>
      <c r="OGO282" s="1"/>
      <c r="OGS282" s="1"/>
      <c r="OGW282" s="1"/>
      <c r="OHA282" s="1"/>
      <c r="OHE282" s="1"/>
      <c r="OHI282" s="1"/>
      <c r="OHM282" s="1"/>
      <c r="OHQ282" s="1"/>
      <c r="OHU282" s="1"/>
      <c r="OHY282" s="1"/>
      <c r="OIC282" s="1"/>
      <c r="OIG282" s="1"/>
      <c r="OIK282" s="1"/>
      <c r="OIO282" s="1"/>
      <c r="OIS282" s="1"/>
      <c r="OIW282" s="1"/>
      <c r="OJA282" s="1"/>
      <c r="OJE282" s="1"/>
      <c r="OJI282" s="1"/>
      <c r="OJM282" s="1"/>
      <c r="OJQ282" s="1"/>
      <c r="OJU282" s="1"/>
      <c r="OJY282" s="1"/>
      <c r="OKC282" s="1"/>
      <c r="OKG282" s="1"/>
      <c r="OKK282" s="1"/>
      <c r="OKO282" s="1"/>
      <c r="OKS282" s="1"/>
      <c r="OKW282" s="1"/>
      <c r="OLA282" s="1"/>
      <c r="OLE282" s="1"/>
      <c r="OLI282" s="1"/>
      <c r="OLM282" s="1"/>
      <c r="OLQ282" s="1"/>
      <c r="OLU282" s="1"/>
      <c r="OLY282" s="1"/>
      <c r="OMC282" s="1"/>
      <c r="OMG282" s="1"/>
      <c r="OMK282" s="1"/>
      <c r="OMO282" s="1"/>
      <c r="OMS282" s="1"/>
      <c r="OMW282" s="1"/>
      <c r="ONA282" s="1"/>
      <c r="ONE282" s="1"/>
      <c r="ONI282" s="1"/>
      <c r="ONM282" s="1"/>
      <c r="ONQ282" s="1"/>
      <c r="ONU282" s="1"/>
      <c r="ONY282" s="1"/>
      <c r="OOC282" s="1"/>
      <c r="OOG282" s="1"/>
      <c r="OOK282" s="1"/>
      <c r="OOO282" s="1"/>
      <c r="OOS282" s="1"/>
      <c r="OOW282" s="1"/>
      <c r="OPA282" s="1"/>
      <c r="OPE282" s="1"/>
      <c r="OPI282" s="1"/>
      <c r="OPM282" s="1"/>
      <c r="OPQ282" s="1"/>
      <c r="OPU282" s="1"/>
      <c r="OPY282" s="1"/>
      <c r="OQC282" s="1"/>
      <c r="OQG282" s="1"/>
      <c r="OQK282" s="1"/>
      <c r="OQO282" s="1"/>
      <c r="OQS282" s="1"/>
      <c r="OQW282" s="1"/>
      <c r="ORA282" s="1"/>
      <c r="ORE282" s="1"/>
      <c r="ORI282" s="1"/>
      <c r="ORM282" s="1"/>
      <c r="ORQ282" s="1"/>
      <c r="ORU282" s="1"/>
      <c r="ORY282" s="1"/>
      <c r="OSC282" s="1"/>
      <c r="OSG282" s="1"/>
      <c r="OSK282" s="1"/>
      <c r="OSO282" s="1"/>
      <c r="OSS282" s="1"/>
      <c r="OSW282" s="1"/>
      <c r="OTA282" s="1"/>
      <c r="OTE282" s="1"/>
      <c r="OTI282" s="1"/>
      <c r="OTM282" s="1"/>
      <c r="OTQ282" s="1"/>
      <c r="OTU282" s="1"/>
      <c r="OTY282" s="1"/>
      <c r="OUC282" s="1"/>
      <c r="OUG282" s="1"/>
      <c r="OUK282" s="1"/>
      <c r="OUO282" s="1"/>
      <c r="OUS282" s="1"/>
      <c r="OUW282" s="1"/>
      <c r="OVA282" s="1"/>
      <c r="OVE282" s="1"/>
      <c r="OVI282" s="1"/>
      <c r="OVM282" s="1"/>
      <c r="OVQ282" s="1"/>
      <c r="OVU282" s="1"/>
      <c r="OVY282" s="1"/>
      <c r="OWC282" s="1"/>
      <c r="OWG282" s="1"/>
      <c r="OWK282" s="1"/>
      <c r="OWO282" s="1"/>
      <c r="OWS282" s="1"/>
      <c r="OWW282" s="1"/>
      <c r="OXA282" s="1"/>
      <c r="OXE282" s="1"/>
      <c r="OXI282" s="1"/>
      <c r="OXM282" s="1"/>
      <c r="OXQ282" s="1"/>
      <c r="OXU282" s="1"/>
      <c r="OXY282" s="1"/>
      <c r="OYC282" s="1"/>
      <c r="OYG282" s="1"/>
      <c r="OYK282" s="1"/>
      <c r="OYO282" s="1"/>
      <c r="OYS282" s="1"/>
      <c r="OYW282" s="1"/>
      <c r="OZA282" s="1"/>
      <c r="OZE282" s="1"/>
      <c r="OZI282" s="1"/>
      <c r="OZM282" s="1"/>
      <c r="OZQ282" s="1"/>
      <c r="OZU282" s="1"/>
      <c r="OZY282" s="1"/>
      <c r="PAC282" s="1"/>
      <c r="PAG282" s="1"/>
      <c r="PAK282" s="1"/>
      <c r="PAO282" s="1"/>
      <c r="PAS282" s="1"/>
      <c r="PAW282" s="1"/>
      <c r="PBA282" s="1"/>
      <c r="PBE282" s="1"/>
      <c r="PBI282" s="1"/>
      <c r="PBM282" s="1"/>
      <c r="PBQ282" s="1"/>
      <c r="PBU282" s="1"/>
      <c r="PBY282" s="1"/>
      <c r="PCC282" s="1"/>
      <c r="PCG282" s="1"/>
      <c r="PCK282" s="1"/>
      <c r="PCO282" s="1"/>
      <c r="PCS282" s="1"/>
      <c r="PCW282" s="1"/>
      <c r="PDA282" s="1"/>
      <c r="PDE282" s="1"/>
      <c r="PDI282" s="1"/>
      <c r="PDM282" s="1"/>
      <c r="PDQ282" s="1"/>
      <c r="PDU282" s="1"/>
      <c r="PDY282" s="1"/>
      <c r="PEC282" s="1"/>
      <c r="PEG282" s="1"/>
      <c r="PEK282" s="1"/>
      <c r="PEO282" s="1"/>
      <c r="PES282" s="1"/>
      <c r="PEW282" s="1"/>
      <c r="PFA282" s="1"/>
      <c r="PFE282" s="1"/>
      <c r="PFI282" s="1"/>
      <c r="PFM282" s="1"/>
      <c r="PFQ282" s="1"/>
      <c r="PFU282" s="1"/>
      <c r="PFY282" s="1"/>
      <c r="PGC282" s="1"/>
      <c r="PGG282" s="1"/>
      <c r="PGK282" s="1"/>
      <c r="PGO282" s="1"/>
      <c r="PGS282" s="1"/>
      <c r="PGW282" s="1"/>
      <c r="PHA282" s="1"/>
      <c r="PHE282" s="1"/>
      <c r="PHI282" s="1"/>
      <c r="PHM282" s="1"/>
      <c r="PHQ282" s="1"/>
      <c r="PHU282" s="1"/>
      <c r="PHY282" s="1"/>
      <c r="PIC282" s="1"/>
      <c r="PIG282" s="1"/>
      <c r="PIK282" s="1"/>
      <c r="PIO282" s="1"/>
      <c r="PIS282" s="1"/>
      <c r="PIW282" s="1"/>
      <c r="PJA282" s="1"/>
      <c r="PJE282" s="1"/>
      <c r="PJI282" s="1"/>
      <c r="PJM282" s="1"/>
      <c r="PJQ282" s="1"/>
      <c r="PJU282" s="1"/>
      <c r="PJY282" s="1"/>
      <c r="PKC282" s="1"/>
      <c r="PKG282" s="1"/>
      <c r="PKK282" s="1"/>
      <c r="PKO282" s="1"/>
      <c r="PKS282" s="1"/>
      <c r="PKW282" s="1"/>
      <c r="PLA282" s="1"/>
      <c r="PLE282" s="1"/>
      <c r="PLI282" s="1"/>
      <c r="PLM282" s="1"/>
      <c r="PLQ282" s="1"/>
      <c r="PLU282" s="1"/>
      <c r="PLY282" s="1"/>
      <c r="PMC282" s="1"/>
      <c r="PMG282" s="1"/>
      <c r="PMK282" s="1"/>
      <c r="PMO282" s="1"/>
      <c r="PMS282" s="1"/>
      <c r="PMW282" s="1"/>
      <c r="PNA282" s="1"/>
      <c r="PNE282" s="1"/>
      <c r="PNI282" s="1"/>
      <c r="PNM282" s="1"/>
      <c r="PNQ282" s="1"/>
      <c r="PNU282" s="1"/>
      <c r="PNY282" s="1"/>
      <c r="POC282" s="1"/>
      <c r="POG282" s="1"/>
      <c r="POK282" s="1"/>
      <c r="POO282" s="1"/>
      <c r="POS282" s="1"/>
      <c r="POW282" s="1"/>
      <c r="PPA282" s="1"/>
      <c r="PPE282" s="1"/>
      <c r="PPI282" s="1"/>
      <c r="PPM282" s="1"/>
      <c r="PPQ282" s="1"/>
      <c r="PPU282" s="1"/>
      <c r="PPY282" s="1"/>
      <c r="PQC282" s="1"/>
      <c r="PQG282" s="1"/>
      <c r="PQK282" s="1"/>
      <c r="PQO282" s="1"/>
      <c r="PQS282" s="1"/>
      <c r="PQW282" s="1"/>
      <c r="PRA282" s="1"/>
      <c r="PRE282" s="1"/>
      <c r="PRI282" s="1"/>
      <c r="PRM282" s="1"/>
      <c r="PRQ282" s="1"/>
      <c r="PRU282" s="1"/>
      <c r="PRY282" s="1"/>
      <c r="PSC282" s="1"/>
      <c r="PSG282" s="1"/>
      <c r="PSK282" s="1"/>
      <c r="PSO282" s="1"/>
      <c r="PSS282" s="1"/>
      <c r="PSW282" s="1"/>
      <c r="PTA282" s="1"/>
      <c r="PTE282" s="1"/>
      <c r="PTI282" s="1"/>
      <c r="PTM282" s="1"/>
      <c r="PTQ282" s="1"/>
      <c r="PTU282" s="1"/>
      <c r="PTY282" s="1"/>
      <c r="PUC282" s="1"/>
      <c r="PUG282" s="1"/>
      <c r="PUK282" s="1"/>
      <c r="PUO282" s="1"/>
      <c r="PUS282" s="1"/>
      <c r="PUW282" s="1"/>
      <c r="PVA282" s="1"/>
      <c r="PVE282" s="1"/>
      <c r="PVI282" s="1"/>
      <c r="PVM282" s="1"/>
      <c r="PVQ282" s="1"/>
      <c r="PVU282" s="1"/>
      <c r="PVY282" s="1"/>
      <c r="PWC282" s="1"/>
      <c r="PWG282" s="1"/>
      <c r="PWK282" s="1"/>
      <c r="PWO282" s="1"/>
      <c r="PWS282" s="1"/>
      <c r="PWW282" s="1"/>
      <c r="PXA282" s="1"/>
      <c r="PXE282" s="1"/>
      <c r="PXI282" s="1"/>
      <c r="PXM282" s="1"/>
      <c r="PXQ282" s="1"/>
      <c r="PXU282" s="1"/>
      <c r="PXY282" s="1"/>
      <c r="PYC282" s="1"/>
      <c r="PYG282" s="1"/>
      <c r="PYK282" s="1"/>
      <c r="PYO282" s="1"/>
      <c r="PYS282" s="1"/>
      <c r="PYW282" s="1"/>
      <c r="PZA282" s="1"/>
      <c r="PZE282" s="1"/>
      <c r="PZI282" s="1"/>
      <c r="PZM282" s="1"/>
      <c r="PZQ282" s="1"/>
      <c r="PZU282" s="1"/>
      <c r="PZY282" s="1"/>
      <c r="QAC282" s="1"/>
      <c r="QAG282" s="1"/>
      <c r="QAK282" s="1"/>
      <c r="QAO282" s="1"/>
      <c r="QAS282" s="1"/>
      <c r="QAW282" s="1"/>
      <c r="QBA282" s="1"/>
      <c r="QBE282" s="1"/>
      <c r="QBI282" s="1"/>
      <c r="QBM282" s="1"/>
      <c r="QBQ282" s="1"/>
      <c r="QBU282" s="1"/>
      <c r="QBY282" s="1"/>
      <c r="QCC282" s="1"/>
      <c r="QCG282" s="1"/>
      <c r="QCK282" s="1"/>
      <c r="QCO282" s="1"/>
      <c r="QCS282" s="1"/>
      <c r="QCW282" s="1"/>
      <c r="QDA282" s="1"/>
      <c r="QDE282" s="1"/>
      <c r="QDI282" s="1"/>
      <c r="QDM282" s="1"/>
      <c r="QDQ282" s="1"/>
      <c r="QDU282" s="1"/>
      <c r="QDY282" s="1"/>
      <c r="QEC282" s="1"/>
      <c r="QEG282" s="1"/>
      <c r="QEK282" s="1"/>
      <c r="QEO282" s="1"/>
      <c r="QES282" s="1"/>
      <c r="QEW282" s="1"/>
      <c r="QFA282" s="1"/>
      <c r="QFE282" s="1"/>
      <c r="QFI282" s="1"/>
      <c r="QFM282" s="1"/>
      <c r="QFQ282" s="1"/>
      <c r="QFU282" s="1"/>
      <c r="QFY282" s="1"/>
      <c r="QGC282" s="1"/>
      <c r="QGG282" s="1"/>
      <c r="QGK282" s="1"/>
      <c r="QGO282" s="1"/>
      <c r="QGS282" s="1"/>
      <c r="QGW282" s="1"/>
      <c r="QHA282" s="1"/>
      <c r="QHE282" s="1"/>
      <c r="QHI282" s="1"/>
      <c r="QHM282" s="1"/>
      <c r="QHQ282" s="1"/>
      <c r="QHU282" s="1"/>
      <c r="QHY282" s="1"/>
      <c r="QIC282" s="1"/>
      <c r="QIG282" s="1"/>
      <c r="QIK282" s="1"/>
      <c r="QIO282" s="1"/>
      <c r="QIS282" s="1"/>
      <c r="QIW282" s="1"/>
      <c r="QJA282" s="1"/>
      <c r="QJE282" s="1"/>
      <c r="QJI282" s="1"/>
      <c r="QJM282" s="1"/>
      <c r="QJQ282" s="1"/>
      <c r="QJU282" s="1"/>
      <c r="QJY282" s="1"/>
      <c r="QKC282" s="1"/>
      <c r="QKG282" s="1"/>
      <c r="QKK282" s="1"/>
      <c r="QKO282" s="1"/>
      <c r="QKS282" s="1"/>
      <c r="QKW282" s="1"/>
      <c r="QLA282" s="1"/>
      <c r="QLE282" s="1"/>
      <c r="QLI282" s="1"/>
      <c r="QLM282" s="1"/>
      <c r="QLQ282" s="1"/>
      <c r="QLU282" s="1"/>
      <c r="QLY282" s="1"/>
      <c r="QMC282" s="1"/>
      <c r="QMG282" s="1"/>
      <c r="QMK282" s="1"/>
      <c r="QMO282" s="1"/>
      <c r="QMS282" s="1"/>
      <c r="QMW282" s="1"/>
      <c r="QNA282" s="1"/>
      <c r="QNE282" s="1"/>
      <c r="QNI282" s="1"/>
      <c r="QNM282" s="1"/>
      <c r="QNQ282" s="1"/>
      <c r="QNU282" s="1"/>
      <c r="QNY282" s="1"/>
      <c r="QOC282" s="1"/>
      <c r="QOG282" s="1"/>
      <c r="QOK282" s="1"/>
      <c r="QOO282" s="1"/>
      <c r="QOS282" s="1"/>
      <c r="QOW282" s="1"/>
      <c r="QPA282" s="1"/>
      <c r="QPE282" s="1"/>
      <c r="QPI282" s="1"/>
      <c r="QPM282" s="1"/>
      <c r="QPQ282" s="1"/>
      <c r="QPU282" s="1"/>
      <c r="QPY282" s="1"/>
      <c r="QQC282" s="1"/>
      <c r="QQG282" s="1"/>
      <c r="QQK282" s="1"/>
      <c r="QQO282" s="1"/>
      <c r="QQS282" s="1"/>
      <c r="QQW282" s="1"/>
      <c r="QRA282" s="1"/>
      <c r="QRE282" s="1"/>
      <c r="QRI282" s="1"/>
      <c r="QRM282" s="1"/>
      <c r="QRQ282" s="1"/>
      <c r="QRU282" s="1"/>
      <c r="QRY282" s="1"/>
      <c r="QSC282" s="1"/>
      <c r="QSG282" s="1"/>
      <c r="QSK282" s="1"/>
      <c r="QSO282" s="1"/>
      <c r="QSS282" s="1"/>
      <c r="QSW282" s="1"/>
      <c r="QTA282" s="1"/>
      <c r="QTE282" s="1"/>
      <c r="QTI282" s="1"/>
      <c r="QTM282" s="1"/>
      <c r="QTQ282" s="1"/>
      <c r="QTU282" s="1"/>
      <c r="QTY282" s="1"/>
      <c r="QUC282" s="1"/>
      <c r="QUG282" s="1"/>
      <c r="QUK282" s="1"/>
      <c r="QUO282" s="1"/>
      <c r="QUS282" s="1"/>
      <c r="QUW282" s="1"/>
      <c r="QVA282" s="1"/>
      <c r="QVE282" s="1"/>
      <c r="QVI282" s="1"/>
      <c r="QVM282" s="1"/>
      <c r="QVQ282" s="1"/>
      <c r="QVU282" s="1"/>
      <c r="QVY282" s="1"/>
      <c r="QWC282" s="1"/>
      <c r="QWG282" s="1"/>
      <c r="QWK282" s="1"/>
      <c r="QWO282" s="1"/>
      <c r="QWS282" s="1"/>
      <c r="QWW282" s="1"/>
      <c r="QXA282" s="1"/>
      <c r="QXE282" s="1"/>
      <c r="QXI282" s="1"/>
      <c r="QXM282" s="1"/>
      <c r="QXQ282" s="1"/>
      <c r="QXU282" s="1"/>
      <c r="QXY282" s="1"/>
      <c r="QYC282" s="1"/>
      <c r="QYG282" s="1"/>
      <c r="QYK282" s="1"/>
      <c r="QYO282" s="1"/>
      <c r="QYS282" s="1"/>
      <c r="QYW282" s="1"/>
      <c r="QZA282" s="1"/>
      <c r="QZE282" s="1"/>
      <c r="QZI282" s="1"/>
      <c r="QZM282" s="1"/>
      <c r="QZQ282" s="1"/>
      <c r="QZU282" s="1"/>
      <c r="QZY282" s="1"/>
      <c r="RAC282" s="1"/>
      <c r="RAG282" s="1"/>
      <c r="RAK282" s="1"/>
      <c r="RAO282" s="1"/>
      <c r="RAS282" s="1"/>
      <c r="RAW282" s="1"/>
      <c r="RBA282" s="1"/>
      <c r="RBE282" s="1"/>
      <c r="RBI282" s="1"/>
      <c r="RBM282" s="1"/>
      <c r="RBQ282" s="1"/>
      <c r="RBU282" s="1"/>
      <c r="RBY282" s="1"/>
      <c r="RCC282" s="1"/>
      <c r="RCG282" s="1"/>
      <c r="RCK282" s="1"/>
      <c r="RCO282" s="1"/>
      <c r="RCS282" s="1"/>
      <c r="RCW282" s="1"/>
      <c r="RDA282" s="1"/>
      <c r="RDE282" s="1"/>
      <c r="RDI282" s="1"/>
      <c r="RDM282" s="1"/>
      <c r="RDQ282" s="1"/>
      <c r="RDU282" s="1"/>
      <c r="RDY282" s="1"/>
      <c r="REC282" s="1"/>
      <c r="REG282" s="1"/>
      <c r="REK282" s="1"/>
      <c r="REO282" s="1"/>
      <c r="RES282" s="1"/>
      <c r="REW282" s="1"/>
      <c r="RFA282" s="1"/>
      <c r="RFE282" s="1"/>
      <c r="RFI282" s="1"/>
      <c r="RFM282" s="1"/>
      <c r="RFQ282" s="1"/>
      <c r="RFU282" s="1"/>
      <c r="RFY282" s="1"/>
      <c r="RGC282" s="1"/>
      <c r="RGG282" s="1"/>
      <c r="RGK282" s="1"/>
      <c r="RGO282" s="1"/>
      <c r="RGS282" s="1"/>
      <c r="RGW282" s="1"/>
      <c r="RHA282" s="1"/>
      <c r="RHE282" s="1"/>
      <c r="RHI282" s="1"/>
      <c r="RHM282" s="1"/>
      <c r="RHQ282" s="1"/>
      <c r="RHU282" s="1"/>
      <c r="RHY282" s="1"/>
      <c r="RIC282" s="1"/>
      <c r="RIG282" s="1"/>
      <c r="RIK282" s="1"/>
      <c r="RIO282" s="1"/>
      <c r="RIS282" s="1"/>
      <c r="RIW282" s="1"/>
      <c r="RJA282" s="1"/>
      <c r="RJE282" s="1"/>
      <c r="RJI282" s="1"/>
      <c r="RJM282" s="1"/>
      <c r="RJQ282" s="1"/>
      <c r="RJU282" s="1"/>
      <c r="RJY282" s="1"/>
      <c r="RKC282" s="1"/>
      <c r="RKG282" s="1"/>
      <c r="RKK282" s="1"/>
      <c r="RKO282" s="1"/>
      <c r="RKS282" s="1"/>
      <c r="RKW282" s="1"/>
      <c r="RLA282" s="1"/>
      <c r="RLE282" s="1"/>
      <c r="RLI282" s="1"/>
      <c r="RLM282" s="1"/>
      <c r="RLQ282" s="1"/>
      <c r="RLU282" s="1"/>
      <c r="RLY282" s="1"/>
      <c r="RMC282" s="1"/>
      <c r="RMG282" s="1"/>
      <c r="RMK282" s="1"/>
      <c r="RMO282" s="1"/>
      <c r="RMS282" s="1"/>
      <c r="RMW282" s="1"/>
      <c r="RNA282" s="1"/>
      <c r="RNE282" s="1"/>
      <c r="RNI282" s="1"/>
      <c r="RNM282" s="1"/>
      <c r="RNQ282" s="1"/>
      <c r="RNU282" s="1"/>
      <c r="RNY282" s="1"/>
      <c r="ROC282" s="1"/>
      <c r="ROG282" s="1"/>
      <c r="ROK282" s="1"/>
      <c r="ROO282" s="1"/>
      <c r="ROS282" s="1"/>
      <c r="ROW282" s="1"/>
      <c r="RPA282" s="1"/>
      <c r="RPE282" s="1"/>
      <c r="RPI282" s="1"/>
      <c r="RPM282" s="1"/>
      <c r="RPQ282" s="1"/>
      <c r="RPU282" s="1"/>
      <c r="RPY282" s="1"/>
      <c r="RQC282" s="1"/>
      <c r="RQG282" s="1"/>
      <c r="RQK282" s="1"/>
      <c r="RQO282" s="1"/>
      <c r="RQS282" s="1"/>
      <c r="RQW282" s="1"/>
      <c r="RRA282" s="1"/>
      <c r="RRE282" s="1"/>
      <c r="RRI282" s="1"/>
      <c r="RRM282" s="1"/>
      <c r="RRQ282" s="1"/>
      <c r="RRU282" s="1"/>
      <c r="RRY282" s="1"/>
      <c r="RSC282" s="1"/>
      <c r="RSG282" s="1"/>
      <c r="RSK282" s="1"/>
      <c r="RSO282" s="1"/>
      <c r="RSS282" s="1"/>
      <c r="RSW282" s="1"/>
      <c r="RTA282" s="1"/>
      <c r="RTE282" s="1"/>
      <c r="RTI282" s="1"/>
      <c r="RTM282" s="1"/>
      <c r="RTQ282" s="1"/>
      <c r="RTU282" s="1"/>
      <c r="RTY282" s="1"/>
      <c r="RUC282" s="1"/>
      <c r="RUG282" s="1"/>
      <c r="RUK282" s="1"/>
      <c r="RUO282" s="1"/>
      <c r="RUS282" s="1"/>
      <c r="RUW282" s="1"/>
      <c r="RVA282" s="1"/>
      <c r="RVE282" s="1"/>
      <c r="RVI282" s="1"/>
      <c r="RVM282" s="1"/>
      <c r="RVQ282" s="1"/>
      <c r="RVU282" s="1"/>
      <c r="RVY282" s="1"/>
      <c r="RWC282" s="1"/>
      <c r="RWG282" s="1"/>
      <c r="RWK282" s="1"/>
      <c r="RWO282" s="1"/>
      <c r="RWS282" s="1"/>
      <c r="RWW282" s="1"/>
      <c r="RXA282" s="1"/>
      <c r="RXE282" s="1"/>
      <c r="RXI282" s="1"/>
      <c r="RXM282" s="1"/>
      <c r="RXQ282" s="1"/>
      <c r="RXU282" s="1"/>
      <c r="RXY282" s="1"/>
      <c r="RYC282" s="1"/>
      <c r="RYG282" s="1"/>
      <c r="RYK282" s="1"/>
      <c r="RYO282" s="1"/>
      <c r="RYS282" s="1"/>
      <c r="RYW282" s="1"/>
      <c r="RZA282" s="1"/>
      <c r="RZE282" s="1"/>
      <c r="RZI282" s="1"/>
      <c r="RZM282" s="1"/>
      <c r="RZQ282" s="1"/>
      <c r="RZU282" s="1"/>
      <c r="RZY282" s="1"/>
      <c r="SAC282" s="1"/>
      <c r="SAG282" s="1"/>
      <c r="SAK282" s="1"/>
      <c r="SAO282" s="1"/>
      <c r="SAS282" s="1"/>
      <c r="SAW282" s="1"/>
      <c r="SBA282" s="1"/>
      <c r="SBE282" s="1"/>
      <c r="SBI282" s="1"/>
      <c r="SBM282" s="1"/>
      <c r="SBQ282" s="1"/>
      <c r="SBU282" s="1"/>
      <c r="SBY282" s="1"/>
      <c r="SCC282" s="1"/>
      <c r="SCG282" s="1"/>
      <c r="SCK282" s="1"/>
      <c r="SCO282" s="1"/>
      <c r="SCS282" s="1"/>
      <c r="SCW282" s="1"/>
      <c r="SDA282" s="1"/>
      <c r="SDE282" s="1"/>
      <c r="SDI282" s="1"/>
      <c r="SDM282" s="1"/>
      <c r="SDQ282" s="1"/>
      <c r="SDU282" s="1"/>
      <c r="SDY282" s="1"/>
      <c r="SEC282" s="1"/>
      <c r="SEG282" s="1"/>
      <c r="SEK282" s="1"/>
      <c r="SEO282" s="1"/>
      <c r="SES282" s="1"/>
      <c r="SEW282" s="1"/>
      <c r="SFA282" s="1"/>
      <c r="SFE282" s="1"/>
      <c r="SFI282" s="1"/>
      <c r="SFM282" s="1"/>
      <c r="SFQ282" s="1"/>
      <c r="SFU282" s="1"/>
      <c r="SFY282" s="1"/>
      <c r="SGC282" s="1"/>
      <c r="SGG282" s="1"/>
      <c r="SGK282" s="1"/>
      <c r="SGO282" s="1"/>
      <c r="SGS282" s="1"/>
      <c r="SGW282" s="1"/>
      <c r="SHA282" s="1"/>
      <c r="SHE282" s="1"/>
      <c r="SHI282" s="1"/>
      <c r="SHM282" s="1"/>
      <c r="SHQ282" s="1"/>
      <c r="SHU282" s="1"/>
      <c r="SHY282" s="1"/>
      <c r="SIC282" s="1"/>
      <c r="SIG282" s="1"/>
      <c r="SIK282" s="1"/>
      <c r="SIO282" s="1"/>
      <c r="SIS282" s="1"/>
      <c r="SIW282" s="1"/>
      <c r="SJA282" s="1"/>
      <c r="SJE282" s="1"/>
      <c r="SJI282" s="1"/>
      <c r="SJM282" s="1"/>
      <c r="SJQ282" s="1"/>
      <c r="SJU282" s="1"/>
      <c r="SJY282" s="1"/>
      <c r="SKC282" s="1"/>
      <c r="SKG282" s="1"/>
      <c r="SKK282" s="1"/>
      <c r="SKO282" s="1"/>
      <c r="SKS282" s="1"/>
      <c r="SKW282" s="1"/>
      <c r="SLA282" s="1"/>
      <c r="SLE282" s="1"/>
      <c r="SLI282" s="1"/>
      <c r="SLM282" s="1"/>
      <c r="SLQ282" s="1"/>
      <c r="SLU282" s="1"/>
      <c r="SLY282" s="1"/>
      <c r="SMC282" s="1"/>
      <c r="SMG282" s="1"/>
      <c r="SMK282" s="1"/>
      <c r="SMO282" s="1"/>
      <c r="SMS282" s="1"/>
      <c r="SMW282" s="1"/>
      <c r="SNA282" s="1"/>
      <c r="SNE282" s="1"/>
      <c r="SNI282" s="1"/>
      <c r="SNM282" s="1"/>
      <c r="SNQ282" s="1"/>
      <c r="SNU282" s="1"/>
      <c r="SNY282" s="1"/>
      <c r="SOC282" s="1"/>
      <c r="SOG282" s="1"/>
      <c r="SOK282" s="1"/>
      <c r="SOO282" s="1"/>
      <c r="SOS282" s="1"/>
      <c r="SOW282" s="1"/>
      <c r="SPA282" s="1"/>
      <c r="SPE282" s="1"/>
      <c r="SPI282" s="1"/>
      <c r="SPM282" s="1"/>
      <c r="SPQ282" s="1"/>
      <c r="SPU282" s="1"/>
      <c r="SPY282" s="1"/>
      <c r="SQC282" s="1"/>
      <c r="SQG282" s="1"/>
      <c r="SQK282" s="1"/>
      <c r="SQO282" s="1"/>
      <c r="SQS282" s="1"/>
      <c r="SQW282" s="1"/>
      <c r="SRA282" s="1"/>
      <c r="SRE282" s="1"/>
      <c r="SRI282" s="1"/>
      <c r="SRM282" s="1"/>
      <c r="SRQ282" s="1"/>
      <c r="SRU282" s="1"/>
      <c r="SRY282" s="1"/>
      <c r="SSC282" s="1"/>
      <c r="SSG282" s="1"/>
      <c r="SSK282" s="1"/>
      <c r="SSO282" s="1"/>
      <c r="SSS282" s="1"/>
      <c r="SSW282" s="1"/>
      <c r="STA282" s="1"/>
      <c r="STE282" s="1"/>
      <c r="STI282" s="1"/>
      <c r="STM282" s="1"/>
      <c r="STQ282" s="1"/>
      <c r="STU282" s="1"/>
      <c r="STY282" s="1"/>
      <c r="SUC282" s="1"/>
      <c r="SUG282" s="1"/>
      <c r="SUK282" s="1"/>
      <c r="SUO282" s="1"/>
      <c r="SUS282" s="1"/>
      <c r="SUW282" s="1"/>
      <c r="SVA282" s="1"/>
      <c r="SVE282" s="1"/>
      <c r="SVI282" s="1"/>
      <c r="SVM282" s="1"/>
      <c r="SVQ282" s="1"/>
      <c r="SVU282" s="1"/>
      <c r="SVY282" s="1"/>
      <c r="SWC282" s="1"/>
      <c r="SWG282" s="1"/>
      <c r="SWK282" s="1"/>
      <c r="SWO282" s="1"/>
      <c r="SWS282" s="1"/>
      <c r="SWW282" s="1"/>
      <c r="SXA282" s="1"/>
      <c r="SXE282" s="1"/>
      <c r="SXI282" s="1"/>
      <c r="SXM282" s="1"/>
      <c r="SXQ282" s="1"/>
      <c r="SXU282" s="1"/>
      <c r="SXY282" s="1"/>
      <c r="SYC282" s="1"/>
      <c r="SYG282" s="1"/>
      <c r="SYK282" s="1"/>
      <c r="SYO282" s="1"/>
      <c r="SYS282" s="1"/>
      <c r="SYW282" s="1"/>
      <c r="SZA282" s="1"/>
      <c r="SZE282" s="1"/>
      <c r="SZI282" s="1"/>
      <c r="SZM282" s="1"/>
      <c r="SZQ282" s="1"/>
      <c r="SZU282" s="1"/>
      <c r="SZY282" s="1"/>
      <c r="TAC282" s="1"/>
      <c r="TAG282" s="1"/>
      <c r="TAK282" s="1"/>
      <c r="TAO282" s="1"/>
      <c r="TAS282" s="1"/>
      <c r="TAW282" s="1"/>
      <c r="TBA282" s="1"/>
      <c r="TBE282" s="1"/>
      <c r="TBI282" s="1"/>
      <c r="TBM282" s="1"/>
      <c r="TBQ282" s="1"/>
      <c r="TBU282" s="1"/>
      <c r="TBY282" s="1"/>
      <c r="TCC282" s="1"/>
      <c r="TCG282" s="1"/>
      <c r="TCK282" s="1"/>
      <c r="TCO282" s="1"/>
      <c r="TCS282" s="1"/>
      <c r="TCW282" s="1"/>
      <c r="TDA282" s="1"/>
      <c r="TDE282" s="1"/>
      <c r="TDI282" s="1"/>
      <c r="TDM282" s="1"/>
      <c r="TDQ282" s="1"/>
      <c r="TDU282" s="1"/>
      <c r="TDY282" s="1"/>
      <c r="TEC282" s="1"/>
      <c r="TEG282" s="1"/>
      <c r="TEK282" s="1"/>
      <c r="TEO282" s="1"/>
      <c r="TES282" s="1"/>
      <c r="TEW282" s="1"/>
      <c r="TFA282" s="1"/>
      <c r="TFE282" s="1"/>
      <c r="TFI282" s="1"/>
      <c r="TFM282" s="1"/>
      <c r="TFQ282" s="1"/>
      <c r="TFU282" s="1"/>
      <c r="TFY282" s="1"/>
      <c r="TGC282" s="1"/>
      <c r="TGG282" s="1"/>
      <c r="TGK282" s="1"/>
      <c r="TGO282" s="1"/>
      <c r="TGS282" s="1"/>
      <c r="TGW282" s="1"/>
      <c r="THA282" s="1"/>
      <c r="THE282" s="1"/>
      <c r="THI282" s="1"/>
      <c r="THM282" s="1"/>
      <c r="THQ282" s="1"/>
      <c r="THU282" s="1"/>
      <c r="THY282" s="1"/>
      <c r="TIC282" s="1"/>
      <c r="TIG282" s="1"/>
      <c r="TIK282" s="1"/>
      <c r="TIO282" s="1"/>
      <c r="TIS282" s="1"/>
      <c r="TIW282" s="1"/>
      <c r="TJA282" s="1"/>
      <c r="TJE282" s="1"/>
      <c r="TJI282" s="1"/>
      <c r="TJM282" s="1"/>
      <c r="TJQ282" s="1"/>
      <c r="TJU282" s="1"/>
      <c r="TJY282" s="1"/>
      <c r="TKC282" s="1"/>
      <c r="TKG282" s="1"/>
      <c r="TKK282" s="1"/>
      <c r="TKO282" s="1"/>
      <c r="TKS282" s="1"/>
      <c r="TKW282" s="1"/>
      <c r="TLA282" s="1"/>
      <c r="TLE282" s="1"/>
      <c r="TLI282" s="1"/>
      <c r="TLM282" s="1"/>
      <c r="TLQ282" s="1"/>
      <c r="TLU282" s="1"/>
      <c r="TLY282" s="1"/>
      <c r="TMC282" s="1"/>
      <c r="TMG282" s="1"/>
      <c r="TMK282" s="1"/>
      <c r="TMO282" s="1"/>
      <c r="TMS282" s="1"/>
      <c r="TMW282" s="1"/>
      <c r="TNA282" s="1"/>
      <c r="TNE282" s="1"/>
      <c r="TNI282" s="1"/>
      <c r="TNM282" s="1"/>
      <c r="TNQ282" s="1"/>
      <c r="TNU282" s="1"/>
      <c r="TNY282" s="1"/>
      <c r="TOC282" s="1"/>
      <c r="TOG282" s="1"/>
      <c r="TOK282" s="1"/>
      <c r="TOO282" s="1"/>
      <c r="TOS282" s="1"/>
      <c r="TOW282" s="1"/>
      <c r="TPA282" s="1"/>
      <c r="TPE282" s="1"/>
      <c r="TPI282" s="1"/>
      <c r="TPM282" s="1"/>
      <c r="TPQ282" s="1"/>
      <c r="TPU282" s="1"/>
      <c r="TPY282" s="1"/>
      <c r="TQC282" s="1"/>
      <c r="TQG282" s="1"/>
      <c r="TQK282" s="1"/>
      <c r="TQO282" s="1"/>
      <c r="TQS282" s="1"/>
      <c r="TQW282" s="1"/>
      <c r="TRA282" s="1"/>
      <c r="TRE282" s="1"/>
      <c r="TRI282" s="1"/>
      <c r="TRM282" s="1"/>
      <c r="TRQ282" s="1"/>
      <c r="TRU282" s="1"/>
      <c r="TRY282" s="1"/>
      <c r="TSC282" s="1"/>
      <c r="TSG282" s="1"/>
      <c r="TSK282" s="1"/>
      <c r="TSO282" s="1"/>
      <c r="TSS282" s="1"/>
      <c r="TSW282" s="1"/>
      <c r="TTA282" s="1"/>
      <c r="TTE282" s="1"/>
      <c r="TTI282" s="1"/>
      <c r="TTM282" s="1"/>
      <c r="TTQ282" s="1"/>
      <c r="TTU282" s="1"/>
      <c r="TTY282" s="1"/>
      <c r="TUC282" s="1"/>
      <c r="TUG282" s="1"/>
      <c r="TUK282" s="1"/>
      <c r="TUO282" s="1"/>
      <c r="TUS282" s="1"/>
      <c r="TUW282" s="1"/>
      <c r="TVA282" s="1"/>
      <c r="TVE282" s="1"/>
      <c r="TVI282" s="1"/>
      <c r="TVM282" s="1"/>
      <c r="TVQ282" s="1"/>
      <c r="TVU282" s="1"/>
      <c r="TVY282" s="1"/>
      <c r="TWC282" s="1"/>
      <c r="TWG282" s="1"/>
      <c r="TWK282" s="1"/>
      <c r="TWO282" s="1"/>
      <c r="TWS282" s="1"/>
      <c r="TWW282" s="1"/>
      <c r="TXA282" s="1"/>
      <c r="TXE282" s="1"/>
      <c r="TXI282" s="1"/>
      <c r="TXM282" s="1"/>
      <c r="TXQ282" s="1"/>
      <c r="TXU282" s="1"/>
      <c r="TXY282" s="1"/>
      <c r="TYC282" s="1"/>
      <c r="TYG282" s="1"/>
      <c r="TYK282" s="1"/>
      <c r="TYO282" s="1"/>
      <c r="TYS282" s="1"/>
      <c r="TYW282" s="1"/>
      <c r="TZA282" s="1"/>
      <c r="TZE282" s="1"/>
      <c r="TZI282" s="1"/>
      <c r="TZM282" s="1"/>
      <c r="TZQ282" s="1"/>
      <c r="TZU282" s="1"/>
      <c r="TZY282" s="1"/>
      <c r="UAC282" s="1"/>
      <c r="UAG282" s="1"/>
      <c r="UAK282" s="1"/>
      <c r="UAO282" s="1"/>
      <c r="UAS282" s="1"/>
      <c r="UAW282" s="1"/>
      <c r="UBA282" s="1"/>
      <c r="UBE282" s="1"/>
      <c r="UBI282" s="1"/>
      <c r="UBM282" s="1"/>
      <c r="UBQ282" s="1"/>
      <c r="UBU282" s="1"/>
      <c r="UBY282" s="1"/>
      <c r="UCC282" s="1"/>
      <c r="UCG282" s="1"/>
      <c r="UCK282" s="1"/>
      <c r="UCO282" s="1"/>
      <c r="UCS282" s="1"/>
      <c r="UCW282" s="1"/>
      <c r="UDA282" s="1"/>
      <c r="UDE282" s="1"/>
      <c r="UDI282" s="1"/>
      <c r="UDM282" s="1"/>
      <c r="UDQ282" s="1"/>
      <c r="UDU282" s="1"/>
      <c r="UDY282" s="1"/>
      <c r="UEC282" s="1"/>
      <c r="UEG282" s="1"/>
      <c r="UEK282" s="1"/>
      <c r="UEO282" s="1"/>
      <c r="UES282" s="1"/>
      <c r="UEW282" s="1"/>
      <c r="UFA282" s="1"/>
      <c r="UFE282" s="1"/>
      <c r="UFI282" s="1"/>
      <c r="UFM282" s="1"/>
      <c r="UFQ282" s="1"/>
      <c r="UFU282" s="1"/>
      <c r="UFY282" s="1"/>
      <c r="UGC282" s="1"/>
      <c r="UGG282" s="1"/>
      <c r="UGK282" s="1"/>
      <c r="UGO282" s="1"/>
      <c r="UGS282" s="1"/>
      <c r="UGW282" s="1"/>
      <c r="UHA282" s="1"/>
      <c r="UHE282" s="1"/>
      <c r="UHI282" s="1"/>
      <c r="UHM282" s="1"/>
      <c r="UHQ282" s="1"/>
      <c r="UHU282" s="1"/>
      <c r="UHY282" s="1"/>
      <c r="UIC282" s="1"/>
      <c r="UIG282" s="1"/>
      <c r="UIK282" s="1"/>
      <c r="UIO282" s="1"/>
      <c r="UIS282" s="1"/>
      <c r="UIW282" s="1"/>
      <c r="UJA282" s="1"/>
      <c r="UJE282" s="1"/>
      <c r="UJI282" s="1"/>
      <c r="UJM282" s="1"/>
      <c r="UJQ282" s="1"/>
      <c r="UJU282" s="1"/>
      <c r="UJY282" s="1"/>
      <c r="UKC282" s="1"/>
      <c r="UKG282" s="1"/>
      <c r="UKK282" s="1"/>
      <c r="UKO282" s="1"/>
      <c r="UKS282" s="1"/>
      <c r="UKW282" s="1"/>
      <c r="ULA282" s="1"/>
      <c r="ULE282" s="1"/>
      <c r="ULI282" s="1"/>
      <c r="ULM282" s="1"/>
      <c r="ULQ282" s="1"/>
      <c r="ULU282" s="1"/>
      <c r="ULY282" s="1"/>
      <c r="UMC282" s="1"/>
      <c r="UMG282" s="1"/>
      <c r="UMK282" s="1"/>
      <c r="UMO282" s="1"/>
      <c r="UMS282" s="1"/>
      <c r="UMW282" s="1"/>
      <c r="UNA282" s="1"/>
      <c r="UNE282" s="1"/>
      <c r="UNI282" s="1"/>
      <c r="UNM282" s="1"/>
      <c r="UNQ282" s="1"/>
      <c r="UNU282" s="1"/>
      <c r="UNY282" s="1"/>
      <c r="UOC282" s="1"/>
      <c r="UOG282" s="1"/>
      <c r="UOK282" s="1"/>
      <c r="UOO282" s="1"/>
      <c r="UOS282" s="1"/>
      <c r="UOW282" s="1"/>
      <c r="UPA282" s="1"/>
      <c r="UPE282" s="1"/>
      <c r="UPI282" s="1"/>
      <c r="UPM282" s="1"/>
      <c r="UPQ282" s="1"/>
      <c r="UPU282" s="1"/>
      <c r="UPY282" s="1"/>
      <c r="UQC282" s="1"/>
      <c r="UQG282" s="1"/>
      <c r="UQK282" s="1"/>
      <c r="UQO282" s="1"/>
      <c r="UQS282" s="1"/>
      <c r="UQW282" s="1"/>
      <c r="URA282" s="1"/>
      <c r="URE282" s="1"/>
      <c r="URI282" s="1"/>
      <c r="URM282" s="1"/>
      <c r="URQ282" s="1"/>
      <c r="URU282" s="1"/>
      <c r="URY282" s="1"/>
      <c r="USC282" s="1"/>
      <c r="USG282" s="1"/>
      <c r="USK282" s="1"/>
      <c r="USO282" s="1"/>
      <c r="USS282" s="1"/>
      <c r="USW282" s="1"/>
      <c r="UTA282" s="1"/>
      <c r="UTE282" s="1"/>
      <c r="UTI282" s="1"/>
      <c r="UTM282" s="1"/>
      <c r="UTQ282" s="1"/>
      <c r="UTU282" s="1"/>
      <c r="UTY282" s="1"/>
      <c r="UUC282" s="1"/>
      <c r="UUG282" s="1"/>
      <c r="UUK282" s="1"/>
      <c r="UUO282" s="1"/>
      <c r="UUS282" s="1"/>
      <c r="UUW282" s="1"/>
      <c r="UVA282" s="1"/>
      <c r="UVE282" s="1"/>
      <c r="UVI282" s="1"/>
      <c r="UVM282" s="1"/>
      <c r="UVQ282" s="1"/>
      <c r="UVU282" s="1"/>
      <c r="UVY282" s="1"/>
      <c r="UWC282" s="1"/>
      <c r="UWG282" s="1"/>
      <c r="UWK282" s="1"/>
      <c r="UWO282" s="1"/>
      <c r="UWS282" s="1"/>
      <c r="UWW282" s="1"/>
      <c r="UXA282" s="1"/>
      <c r="UXE282" s="1"/>
      <c r="UXI282" s="1"/>
      <c r="UXM282" s="1"/>
      <c r="UXQ282" s="1"/>
      <c r="UXU282" s="1"/>
      <c r="UXY282" s="1"/>
      <c r="UYC282" s="1"/>
      <c r="UYG282" s="1"/>
      <c r="UYK282" s="1"/>
      <c r="UYO282" s="1"/>
      <c r="UYS282" s="1"/>
      <c r="UYW282" s="1"/>
      <c r="UZA282" s="1"/>
      <c r="UZE282" s="1"/>
      <c r="UZI282" s="1"/>
      <c r="UZM282" s="1"/>
      <c r="UZQ282" s="1"/>
      <c r="UZU282" s="1"/>
      <c r="UZY282" s="1"/>
      <c r="VAC282" s="1"/>
      <c r="VAG282" s="1"/>
      <c r="VAK282" s="1"/>
      <c r="VAO282" s="1"/>
      <c r="VAS282" s="1"/>
      <c r="VAW282" s="1"/>
      <c r="VBA282" s="1"/>
      <c r="VBE282" s="1"/>
      <c r="VBI282" s="1"/>
      <c r="VBM282" s="1"/>
      <c r="VBQ282" s="1"/>
      <c r="VBU282" s="1"/>
      <c r="VBY282" s="1"/>
      <c r="VCC282" s="1"/>
      <c r="VCG282" s="1"/>
      <c r="VCK282" s="1"/>
      <c r="VCO282" s="1"/>
      <c r="VCS282" s="1"/>
      <c r="VCW282" s="1"/>
      <c r="VDA282" s="1"/>
      <c r="VDE282" s="1"/>
      <c r="VDI282" s="1"/>
      <c r="VDM282" s="1"/>
      <c r="VDQ282" s="1"/>
      <c r="VDU282" s="1"/>
      <c r="VDY282" s="1"/>
      <c r="VEC282" s="1"/>
      <c r="VEG282" s="1"/>
      <c r="VEK282" s="1"/>
      <c r="VEO282" s="1"/>
      <c r="VES282" s="1"/>
      <c r="VEW282" s="1"/>
      <c r="VFA282" s="1"/>
      <c r="VFE282" s="1"/>
      <c r="VFI282" s="1"/>
      <c r="VFM282" s="1"/>
      <c r="VFQ282" s="1"/>
      <c r="VFU282" s="1"/>
      <c r="VFY282" s="1"/>
      <c r="VGC282" s="1"/>
      <c r="VGG282" s="1"/>
      <c r="VGK282" s="1"/>
      <c r="VGO282" s="1"/>
      <c r="VGS282" s="1"/>
      <c r="VGW282" s="1"/>
      <c r="VHA282" s="1"/>
      <c r="VHE282" s="1"/>
      <c r="VHI282" s="1"/>
      <c r="VHM282" s="1"/>
      <c r="VHQ282" s="1"/>
      <c r="VHU282" s="1"/>
      <c r="VHY282" s="1"/>
      <c r="VIC282" s="1"/>
      <c r="VIG282" s="1"/>
      <c r="VIK282" s="1"/>
      <c r="VIO282" s="1"/>
      <c r="VIS282" s="1"/>
      <c r="VIW282" s="1"/>
      <c r="VJA282" s="1"/>
      <c r="VJE282" s="1"/>
      <c r="VJI282" s="1"/>
      <c r="VJM282" s="1"/>
      <c r="VJQ282" s="1"/>
      <c r="VJU282" s="1"/>
      <c r="VJY282" s="1"/>
      <c r="VKC282" s="1"/>
      <c r="VKG282" s="1"/>
      <c r="VKK282" s="1"/>
      <c r="VKO282" s="1"/>
      <c r="VKS282" s="1"/>
      <c r="VKW282" s="1"/>
      <c r="VLA282" s="1"/>
      <c r="VLE282" s="1"/>
      <c r="VLI282" s="1"/>
      <c r="VLM282" s="1"/>
      <c r="VLQ282" s="1"/>
      <c r="VLU282" s="1"/>
      <c r="VLY282" s="1"/>
      <c r="VMC282" s="1"/>
      <c r="VMG282" s="1"/>
      <c r="VMK282" s="1"/>
      <c r="VMO282" s="1"/>
      <c r="VMS282" s="1"/>
      <c r="VMW282" s="1"/>
      <c r="VNA282" s="1"/>
      <c r="VNE282" s="1"/>
      <c r="VNI282" s="1"/>
      <c r="VNM282" s="1"/>
      <c r="VNQ282" s="1"/>
      <c r="VNU282" s="1"/>
      <c r="VNY282" s="1"/>
      <c r="VOC282" s="1"/>
      <c r="VOG282" s="1"/>
      <c r="VOK282" s="1"/>
      <c r="VOO282" s="1"/>
      <c r="VOS282" s="1"/>
      <c r="VOW282" s="1"/>
      <c r="VPA282" s="1"/>
      <c r="VPE282" s="1"/>
      <c r="VPI282" s="1"/>
      <c r="VPM282" s="1"/>
      <c r="VPQ282" s="1"/>
      <c r="VPU282" s="1"/>
      <c r="VPY282" s="1"/>
      <c r="VQC282" s="1"/>
      <c r="VQG282" s="1"/>
      <c r="VQK282" s="1"/>
      <c r="VQO282" s="1"/>
      <c r="VQS282" s="1"/>
      <c r="VQW282" s="1"/>
      <c r="VRA282" s="1"/>
      <c r="VRE282" s="1"/>
      <c r="VRI282" s="1"/>
      <c r="VRM282" s="1"/>
      <c r="VRQ282" s="1"/>
      <c r="VRU282" s="1"/>
      <c r="VRY282" s="1"/>
      <c r="VSC282" s="1"/>
      <c r="VSG282" s="1"/>
      <c r="VSK282" s="1"/>
      <c r="VSO282" s="1"/>
      <c r="VSS282" s="1"/>
      <c r="VSW282" s="1"/>
      <c r="VTA282" s="1"/>
      <c r="VTE282" s="1"/>
      <c r="VTI282" s="1"/>
      <c r="VTM282" s="1"/>
      <c r="VTQ282" s="1"/>
      <c r="VTU282" s="1"/>
      <c r="VTY282" s="1"/>
      <c r="VUC282" s="1"/>
      <c r="VUG282" s="1"/>
      <c r="VUK282" s="1"/>
      <c r="VUO282" s="1"/>
      <c r="VUS282" s="1"/>
      <c r="VUW282" s="1"/>
      <c r="VVA282" s="1"/>
      <c r="VVE282" s="1"/>
      <c r="VVI282" s="1"/>
      <c r="VVM282" s="1"/>
      <c r="VVQ282" s="1"/>
      <c r="VVU282" s="1"/>
      <c r="VVY282" s="1"/>
      <c r="VWC282" s="1"/>
      <c r="VWG282" s="1"/>
      <c r="VWK282" s="1"/>
      <c r="VWO282" s="1"/>
      <c r="VWS282" s="1"/>
      <c r="VWW282" s="1"/>
      <c r="VXA282" s="1"/>
      <c r="VXE282" s="1"/>
      <c r="VXI282" s="1"/>
      <c r="VXM282" s="1"/>
      <c r="VXQ282" s="1"/>
      <c r="VXU282" s="1"/>
      <c r="VXY282" s="1"/>
      <c r="VYC282" s="1"/>
      <c r="VYG282" s="1"/>
      <c r="VYK282" s="1"/>
      <c r="VYO282" s="1"/>
      <c r="VYS282" s="1"/>
      <c r="VYW282" s="1"/>
      <c r="VZA282" s="1"/>
      <c r="VZE282" s="1"/>
      <c r="VZI282" s="1"/>
      <c r="VZM282" s="1"/>
      <c r="VZQ282" s="1"/>
      <c r="VZU282" s="1"/>
      <c r="VZY282" s="1"/>
      <c r="WAC282" s="1"/>
      <c r="WAG282" s="1"/>
      <c r="WAK282" s="1"/>
      <c r="WAO282" s="1"/>
      <c r="WAS282" s="1"/>
      <c r="WAW282" s="1"/>
      <c r="WBA282" s="1"/>
      <c r="WBE282" s="1"/>
      <c r="WBI282" s="1"/>
      <c r="WBM282" s="1"/>
      <c r="WBQ282" s="1"/>
      <c r="WBU282" s="1"/>
      <c r="WBY282" s="1"/>
      <c r="WCC282" s="1"/>
      <c r="WCG282" s="1"/>
      <c r="WCK282" s="1"/>
      <c r="WCO282" s="1"/>
      <c r="WCS282" s="1"/>
      <c r="WCW282" s="1"/>
      <c r="WDA282" s="1"/>
      <c r="WDE282" s="1"/>
      <c r="WDI282" s="1"/>
      <c r="WDM282" s="1"/>
      <c r="WDQ282" s="1"/>
      <c r="WDU282" s="1"/>
      <c r="WDY282" s="1"/>
      <c r="WEC282" s="1"/>
      <c r="WEG282" s="1"/>
      <c r="WEK282" s="1"/>
      <c r="WEO282" s="1"/>
      <c r="WES282" s="1"/>
      <c r="WEW282" s="1"/>
      <c r="WFA282" s="1"/>
      <c r="WFE282" s="1"/>
      <c r="WFI282" s="1"/>
      <c r="WFM282" s="1"/>
      <c r="WFQ282" s="1"/>
      <c r="WFU282" s="1"/>
      <c r="WFY282" s="1"/>
      <c r="WGC282" s="1"/>
      <c r="WGG282" s="1"/>
      <c r="WGK282" s="1"/>
      <c r="WGO282" s="1"/>
      <c r="WGS282" s="1"/>
      <c r="WGW282" s="1"/>
      <c r="WHA282" s="1"/>
      <c r="WHE282" s="1"/>
      <c r="WHI282" s="1"/>
      <c r="WHM282" s="1"/>
      <c r="WHQ282" s="1"/>
      <c r="WHU282" s="1"/>
      <c r="WHY282" s="1"/>
      <c r="WIC282" s="1"/>
      <c r="WIG282" s="1"/>
      <c r="WIK282" s="1"/>
      <c r="WIO282" s="1"/>
      <c r="WIS282" s="1"/>
      <c r="WIW282" s="1"/>
      <c r="WJA282" s="1"/>
      <c r="WJE282" s="1"/>
      <c r="WJI282" s="1"/>
      <c r="WJM282" s="1"/>
      <c r="WJQ282" s="1"/>
      <c r="WJU282" s="1"/>
      <c r="WJY282" s="1"/>
      <c r="WKC282" s="1"/>
      <c r="WKG282" s="1"/>
      <c r="WKK282" s="1"/>
      <c r="WKO282" s="1"/>
      <c r="WKS282" s="1"/>
      <c r="WKW282" s="1"/>
      <c r="WLA282" s="1"/>
      <c r="WLE282" s="1"/>
      <c r="WLI282" s="1"/>
      <c r="WLM282" s="1"/>
      <c r="WLQ282" s="1"/>
      <c r="WLU282" s="1"/>
      <c r="WLY282" s="1"/>
      <c r="WMC282" s="1"/>
      <c r="WMG282" s="1"/>
      <c r="WMK282" s="1"/>
      <c r="WMO282" s="1"/>
      <c r="WMS282" s="1"/>
      <c r="WMW282" s="1"/>
      <c r="WNA282" s="1"/>
      <c r="WNE282" s="1"/>
      <c r="WNI282" s="1"/>
      <c r="WNM282" s="1"/>
      <c r="WNQ282" s="1"/>
      <c r="WNU282" s="1"/>
      <c r="WNY282" s="1"/>
      <c r="WOC282" s="1"/>
      <c r="WOG282" s="1"/>
      <c r="WOK282" s="1"/>
      <c r="WOO282" s="1"/>
      <c r="WOS282" s="1"/>
      <c r="WOW282" s="1"/>
      <c r="WPA282" s="1"/>
      <c r="WPE282" s="1"/>
      <c r="WPI282" s="1"/>
      <c r="WPM282" s="1"/>
      <c r="WPQ282" s="1"/>
      <c r="WPU282" s="1"/>
      <c r="WPY282" s="1"/>
      <c r="WQC282" s="1"/>
      <c r="WQG282" s="1"/>
      <c r="WQK282" s="1"/>
      <c r="WQO282" s="1"/>
      <c r="WQS282" s="1"/>
      <c r="WQW282" s="1"/>
      <c r="WRA282" s="1"/>
      <c r="WRE282" s="1"/>
      <c r="WRI282" s="1"/>
      <c r="WRM282" s="1"/>
      <c r="WRQ282" s="1"/>
      <c r="WRU282" s="1"/>
      <c r="WRY282" s="1"/>
      <c r="WSC282" s="1"/>
      <c r="WSG282" s="1"/>
      <c r="WSK282" s="1"/>
      <c r="WSO282" s="1"/>
      <c r="WSS282" s="1"/>
      <c r="WSW282" s="1"/>
      <c r="WTA282" s="1"/>
      <c r="WTE282" s="1"/>
      <c r="WTI282" s="1"/>
      <c r="WTM282" s="1"/>
      <c r="WTQ282" s="1"/>
      <c r="WTU282" s="1"/>
      <c r="WTY282" s="1"/>
      <c r="WUC282" s="1"/>
      <c r="WUG282" s="1"/>
      <c r="WUK282" s="1"/>
      <c r="WUO282" s="1"/>
      <c r="WUS282" s="1"/>
      <c r="WUW282" s="1"/>
      <c r="WVA282" s="1"/>
      <c r="WVE282" s="1"/>
      <c r="WVI282" s="1"/>
      <c r="WVM282" s="1"/>
      <c r="WVQ282" s="1"/>
      <c r="WVU282" s="1"/>
      <c r="WVY282" s="1"/>
      <c r="WWC282" s="1"/>
      <c r="WWG282" s="1"/>
      <c r="WWK282" s="1"/>
      <c r="WWO282" s="1"/>
      <c r="WWS282" s="1"/>
      <c r="WWW282" s="1"/>
      <c r="WXA282" s="1"/>
      <c r="WXE282" s="1"/>
      <c r="WXI282" s="1"/>
      <c r="WXM282" s="1"/>
      <c r="WXQ282" s="1"/>
      <c r="WXU282" s="1"/>
      <c r="WXY282" s="1"/>
      <c r="WYC282" s="1"/>
      <c r="WYG282" s="1"/>
      <c r="WYK282" s="1"/>
      <c r="WYO282" s="1"/>
      <c r="WYS282" s="1"/>
      <c r="WYW282" s="1"/>
      <c r="WZA282" s="1"/>
      <c r="WZE282" s="1"/>
      <c r="WZI282" s="1"/>
      <c r="WZM282" s="1"/>
      <c r="WZQ282" s="1"/>
      <c r="WZU282" s="1"/>
      <c r="WZY282" s="1"/>
      <c r="XAC282" s="1"/>
      <c r="XAG282" s="1"/>
      <c r="XAK282" s="1"/>
      <c r="XAO282" s="1"/>
      <c r="XAS282" s="1"/>
      <c r="XAW282" s="1"/>
      <c r="XBA282" s="1"/>
      <c r="XBE282" s="1"/>
      <c r="XBI282" s="1"/>
      <c r="XBM282" s="1"/>
      <c r="XBQ282" s="1"/>
      <c r="XBU282" s="1"/>
      <c r="XBY282" s="1"/>
      <c r="XCC282" s="1"/>
      <c r="XCG282" s="1"/>
      <c r="XCK282" s="1"/>
      <c r="XCO282" s="1"/>
      <c r="XCS282" s="1"/>
      <c r="XCW282" s="1"/>
      <c r="XDA282" s="1"/>
      <c r="XDE282" s="1"/>
      <c r="XDI282" s="1"/>
      <c r="XDM282" s="1"/>
      <c r="XDQ282" s="1"/>
      <c r="XDU282" s="1"/>
      <c r="XDY282" s="1"/>
      <c r="XEC282" s="1"/>
      <c r="XEG282" s="1"/>
      <c r="XEK282" s="1"/>
      <c r="XEO282" s="1"/>
      <c r="XES282" s="1"/>
      <c r="XEW282" s="1"/>
      <c r="XFA282" s="1"/>
    </row>
    <row r="283" spans="1:1022 1025:2046 2049:3070 3073:4094 4097:5118 5121:6142 6145:7166 7169:8190 8193:9214 9217:10238 10241:11262 11265:12286 12289:13310 13313:14334 14337:15358 15361:16382" x14ac:dyDescent="0.25">
      <c r="A283" t="str">
        <f t="shared" si="6"/>
        <v>20123. Industrias manufactureras</v>
      </c>
      <c r="B283" s="8">
        <v>2012</v>
      </c>
      <c r="C283" t="s">
        <v>16</v>
      </c>
      <c r="D283" t="s">
        <v>33</v>
      </c>
      <c r="E283">
        <f>153166+685244</f>
        <v>838410</v>
      </c>
    </row>
    <row r="284" spans="1:1022 1025:2046 2049:3070 3073:4094 4097:5118 5121:6142 6145:7166 7169:8190 8193:9214 9217:10238 10241:11262 11265:12286 12289:13310 13313:14334 14337:15358 15361:16382" x14ac:dyDescent="0.25">
      <c r="A284" t="str">
        <f t="shared" si="6"/>
        <v>20124. Suministro de electricidad, gas y agua</v>
      </c>
      <c r="B284" s="8">
        <v>2012</v>
      </c>
      <c r="C284" t="s">
        <v>18</v>
      </c>
      <c r="D284" t="s">
        <v>57</v>
      </c>
      <c r="E284">
        <f>128+57689</f>
        <v>57817</v>
      </c>
    </row>
    <row r="285" spans="1:1022 1025:2046 2049:3070 3073:4094 4097:5118 5121:6142 6145:7166 7169:8190 8193:9214 9217:10238 10241:11262 11265:12286 12289:13310 13313:14334 14337:15358 15361:16382" x14ac:dyDescent="0.25">
      <c r="A285" t="str">
        <f t="shared" si="6"/>
        <v>20125. Construcción</v>
      </c>
      <c r="B285" s="8">
        <v>2012</v>
      </c>
      <c r="C285" t="s">
        <v>17</v>
      </c>
      <c r="D285" t="s">
        <v>58</v>
      </c>
      <c r="E285">
        <f>132440+489800</f>
        <v>622240</v>
      </c>
    </row>
    <row r="286" spans="1:1022 1025:2046 2049:3070 3073:4094 4097:5118 5121:6142 6145:7166 7169:8190 8193:9214 9217:10238 10241:11262 11265:12286 12289:13310 13313:14334 14337:15358 15361:16382" x14ac:dyDescent="0.25">
      <c r="A286" t="str">
        <f t="shared" si="6"/>
        <v>20126. Comercio, hoteles y restaurantes</v>
      </c>
      <c r="B286" s="8">
        <v>2012</v>
      </c>
      <c r="C286" t="s">
        <v>19</v>
      </c>
      <c r="D286" t="s">
        <v>59</v>
      </c>
      <c r="E286">
        <f>479522+947531</f>
        <v>1427053</v>
      </c>
    </row>
    <row r="287" spans="1:1022 1025:2046 2049:3070 3073:4094 4097:5118 5121:6142 6145:7166 7169:8190 8193:9214 9217:10238 10241:11262 11265:12286 12289:13310 13313:14334 14337:15358 15361:16382" x14ac:dyDescent="0.25">
      <c r="A287" t="str">
        <f t="shared" si="6"/>
        <v>20126. Comercio, hoteles y restaurantes</v>
      </c>
      <c r="B287" s="8">
        <v>2012</v>
      </c>
      <c r="C287" t="s">
        <v>20</v>
      </c>
      <c r="D287" t="s">
        <v>59</v>
      </c>
      <c r="E287">
        <f>33083+228357</f>
        <v>261440</v>
      </c>
    </row>
    <row r="288" spans="1:1022 1025:2046 2049:3070 3073:4094 4097:5118 5121:6142 6145:7166 7169:8190 8193:9214 9217:10238 10241:11262 11265:12286 12289:13310 13313:14334 14337:15358 15361:16382" x14ac:dyDescent="0.25">
      <c r="A288" t="str">
        <f t="shared" si="6"/>
        <v>20127. Transporte y comunicaciones</v>
      </c>
      <c r="B288" s="8">
        <v>2012</v>
      </c>
      <c r="C288" t="s">
        <v>21</v>
      </c>
      <c r="D288" t="s">
        <v>9</v>
      </c>
      <c r="E288">
        <f>122948+410220</f>
        <v>533168</v>
      </c>
    </row>
    <row r="289" spans="1:1022 1025:2046 2049:3070 3073:4094 4097:5118 5121:6142 6145:7166 7169:8190 8193:9214 9217:10238 10241:11262 11265:12286 12289:13310 13313:14334 14337:15358 15361:16382" x14ac:dyDescent="0.25">
      <c r="A289" t="str">
        <f t="shared" si="6"/>
        <v>20128. Servicios financieros, inmobiliarios y empresariales</v>
      </c>
      <c r="B289" s="8">
        <v>2012</v>
      </c>
      <c r="C289" t="s">
        <v>22</v>
      </c>
      <c r="D289" t="s">
        <v>62</v>
      </c>
      <c r="E289">
        <f>6398+141394</f>
        <v>147792</v>
      </c>
    </row>
    <row r="290" spans="1:1022 1025:2046 2049:3070 3073:4094 4097:5118 5121:6142 6145:7166 7169:8190 8193:9214 9217:10238 10241:11262 11265:12286 12289:13310 13313:14334 14337:15358 15361:16382" x14ac:dyDescent="0.25">
      <c r="A290" t="str">
        <f t="shared" si="6"/>
        <v>20128. Servicios financieros, inmobiliarios y empresariales</v>
      </c>
      <c r="B290" s="8">
        <v>2012</v>
      </c>
      <c r="C290" t="s">
        <v>23</v>
      </c>
      <c r="D290" t="s">
        <v>62</v>
      </c>
      <c r="E290">
        <f>97028+356160</f>
        <v>453188</v>
      </c>
    </row>
    <row r="291" spans="1:1022 1025:2046 2049:3070 3073:4094 4097:5118 5121:6142 6145:7166 7169:8190 8193:9214 9217:10238 10241:11262 11265:12286 12289:13310 13313:14334 14337:15358 15361:16382" x14ac:dyDescent="0.25">
      <c r="A291" t="str">
        <f t="shared" si="6"/>
        <v>20129. Servicios sociales, domésticos, profesionales y otros</v>
      </c>
      <c r="B291" s="8">
        <v>2012</v>
      </c>
      <c r="C291" t="s">
        <v>24</v>
      </c>
      <c r="D291" t="s">
        <v>67</v>
      </c>
      <c r="E291">
        <f>1805+86684</f>
        <v>88489</v>
      </c>
    </row>
    <row r="292" spans="1:1022 1025:2046 2049:3070 3073:4094 4097:5118 5121:6142 6145:7166 7169:8190 8193:9214 9217:10238 10241:11262 11265:12286 12289:13310 13313:14334 14337:15358 15361:16382" x14ac:dyDescent="0.25">
      <c r="A292" t="str">
        <f t="shared" si="6"/>
        <v>20129. Servicios sociales, domésticos, profesionales y otros</v>
      </c>
      <c r="B292" s="8">
        <v>2012</v>
      </c>
      <c r="C292" t="s">
        <v>25</v>
      </c>
      <c r="D292" t="s">
        <v>67</v>
      </c>
      <c r="E292">
        <f>15829+357096</f>
        <v>372925</v>
      </c>
    </row>
    <row r="293" spans="1:1022 1025:2046 2049:3070 3073:4094 4097:5118 5121:6142 6145:7166 7169:8190 8193:9214 9217:10238 10241:11262 11265:12286 12289:13310 13313:14334 14337:15358 15361:16382" x14ac:dyDescent="0.25">
      <c r="A293" t="str">
        <f t="shared" si="6"/>
        <v>20129. Servicios sociales, domésticos, profesionales y otros</v>
      </c>
      <c r="B293" s="8">
        <v>2012</v>
      </c>
      <c r="C293" t="s">
        <v>26</v>
      </c>
      <c r="D293" t="s">
        <v>67</v>
      </c>
      <c r="E293">
        <f>23770+152561</f>
        <v>176331</v>
      </c>
    </row>
    <row r="294" spans="1:1022 1025:2046 2049:3070 3073:4094 4097:5118 5121:6142 6145:7166 7169:8190 8193:9214 9217:10238 10241:11262 11265:12286 12289:13310 13313:14334 14337:15358 15361:16382" x14ac:dyDescent="0.25">
      <c r="A294" t="str">
        <f t="shared" si="6"/>
        <v>20129. Servicios sociales, domésticos, profesionales y otros</v>
      </c>
      <c r="B294" s="8">
        <v>2012</v>
      </c>
      <c r="C294" t="s">
        <v>27</v>
      </c>
      <c r="D294" t="s">
        <v>67</v>
      </c>
      <c r="E294">
        <f>91573+139508</f>
        <v>231081</v>
      </c>
    </row>
    <row r="295" spans="1:1022 1025:2046 2049:3070 3073:4094 4097:5118 5121:6142 6145:7166 7169:8190 8193:9214 9217:10238 10241:11262 11265:12286 12289:13310 13313:14334 14337:15358 15361:16382" x14ac:dyDescent="0.25">
      <c r="A295" t="str">
        <f t="shared" si="6"/>
        <v>20129. Servicios sociales, domésticos, profesionales y otros</v>
      </c>
      <c r="B295" s="8">
        <v>2012</v>
      </c>
      <c r="C295" t="s">
        <v>28</v>
      </c>
      <c r="D295" t="s">
        <v>67</v>
      </c>
      <c r="E295">
        <f>86926+52505+294585+47633</f>
        <v>481649</v>
      </c>
    </row>
    <row r="296" spans="1:1022 1025:2046 2049:3070 3073:4094 4097:5118 5121:6142 6145:7166 7169:8190 8193:9214 9217:10238 10241:11262 11265:12286 12289:13310 13313:14334 14337:15358 15361:16382" x14ac:dyDescent="0.25">
      <c r="A296" t="str">
        <f t="shared" si="6"/>
        <v>20129. Servicios sociales, domésticos, profesionales y otros</v>
      </c>
      <c r="B296" s="8">
        <v>2012</v>
      </c>
      <c r="C296" t="s">
        <v>29</v>
      </c>
      <c r="D296" t="s">
        <v>67</v>
      </c>
      <c r="E296">
        <f>2031</f>
        <v>2031</v>
      </c>
    </row>
    <row r="297" spans="1:1022 1025:2046 2049:3070 3073:4094 4097:5118 5121:6142 6145:7166 7169:8190 8193:9214 9217:10238 10241:11262 11265:12286 12289:13310 13313:14334 14337:15358 15361:16382" x14ac:dyDescent="0.25">
      <c r="A297" t="str">
        <f t="shared" si="6"/>
        <v>20129. Servicios sociales, domésticos, profesionales y otros</v>
      </c>
      <c r="B297" s="8">
        <v>2012</v>
      </c>
      <c r="C297" t="s">
        <v>30</v>
      </c>
      <c r="D297" t="s">
        <v>67</v>
      </c>
      <c r="E297">
        <v>0</v>
      </c>
    </row>
    <row r="298" spans="1:1022 1025:2046 2049:3070 3073:4094 4097:5118 5121:6142 6145:7166 7169:8190 8193:9214 9217:10238 10241:11262 11265:12286 12289:13310 13313:14334 14337:15358 15361:16382" x14ac:dyDescent="0.25">
      <c r="A298" t="str">
        <f t="shared" si="6"/>
        <v>2012Total</v>
      </c>
      <c r="B298" s="8">
        <v>2012</v>
      </c>
      <c r="C298" t="s">
        <v>12</v>
      </c>
      <c r="D298" t="s">
        <v>12</v>
      </c>
      <c r="E298" s="1">
        <f>SUM(E280:E297)</f>
        <v>6652720</v>
      </c>
      <c r="F298" s="1"/>
      <c r="I298" s="1"/>
      <c r="J298" s="1"/>
      <c r="M298" s="1"/>
      <c r="N298" s="1"/>
      <c r="Q298" s="1"/>
      <c r="R298" s="1"/>
      <c r="U298" s="1"/>
      <c r="V298" s="1"/>
      <c r="Y298" s="1"/>
      <c r="Z298" s="1"/>
      <c r="AC298" s="1"/>
      <c r="AD298" s="1"/>
      <c r="AG298" s="1"/>
      <c r="AH298" s="1"/>
      <c r="AK298" s="1"/>
      <c r="AL298" s="1"/>
      <c r="AO298" s="1"/>
      <c r="AP298" s="1"/>
      <c r="AS298" s="1"/>
      <c r="AT298" s="1"/>
      <c r="AW298" s="1"/>
      <c r="AX298" s="1"/>
      <c r="BA298" s="1"/>
      <c r="BB298" s="1"/>
      <c r="BE298" s="1"/>
      <c r="BF298" s="1"/>
      <c r="BI298" s="1"/>
      <c r="BJ298" s="1"/>
      <c r="BM298" s="1"/>
      <c r="BN298" s="1"/>
      <c r="BQ298" s="1"/>
      <c r="BR298" s="1"/>
      <c r="BU298" s="1"/>
      <c r="BV298" s="1"/>
      <c r="BY298" s="1"/>
      <c r="BZ298" s="1"/>
      <c r="CC298" s="1"/>
      <c r="CD298" s="1"/>
      <c r="CG298" s="1"/>
      <c r="CH298" s="1"/>
      <c r="CK298" s="1"/>
      <c r="CL298" s="1"/>
      <c r="CO298" s="1"/>
      <c r="CP298" s="1"/>
      <c r="CS298" s="1"/>
      <c r="CT298" s="1"/>
      <c r="CW298" s="1"/>
      <c r="CX298" s="1"/>
      <c r="DA298" s="1"/>
      <c r="DB298" s="1"/>
      <c r="DE298" s="1"/>
      <c r="DF298" s="1"/>
      <c r="DI298" s="1"/>
      <c r="DJ298" s="1"/>
      <c r="DM298" s="1"/>
      <c r="DN298" s="1"/>
      <c r="DQ298" s="1"/>
      <c r="DR298" s="1"/>
      <c r="DU298" s="1"/>
      <c r="DV298" s="1"/>
      <c r="DY298" s="1"/>
      <c r="DZ298" s="1"/>
      <c r="EC298" s="1"/>
      <c r="ED298" s="1"/>
      <c r="EG298" s="1"/>
      <c r="EH298" s="1"/>
      <c r="EK298" s="1"/>
      <c r="EL298" s="1"/>
      <c r="EO298" s="1"/>
      <c r="EP298" s="1"/>
      <c r="ES298" s="1"/>
      <c r="ET298" s="1"/>
      <c r="EW298" s="1"/>
      <c r="EX298" s="1"/>
      <c r="FA298" s="1"/>
      <c r="FB298" s="1"/>
      <c r="FE298" s="1"/>
      <c r="FF298" s="1"/>
      <c r="FI298" s="1"/>
      <c r="FJ298" s="1"/>
      <c r="FM298" s="1"/>
      <c r="FN298" s="1"/>
      <c r="FQ298" s="1"/>
      <c r="FR298" s="1"/>
      <c r="FU298" s="1"/>
      <c r="FV298" s="1"/>
      <c r="FY298" s="1"/>
      <c r="FZ298" s="1"/>
      <c r="GC298" s="1"/>
      <c r="GD298" s="1"/>
      <c r="GG298" s="1"/>
      <c r="GH298" s="1"/>
      <c r="GK298" s="1"/>
      <c r="GL298" s="1"/>
      <c r="GO298" s="1"/>
      <c r="GP298" s="1"/>
      <c r="GS298" s="1"/>
      <c r="GT298" s="1"/>
      <c r="GW298" s="1"/>
      <c r="GX298" s="1"/>
      <c r="HA298" s="1"/>
      <c r="HB298" s="1"/>
      <c r="HE298" s="1"/>
      <c r="HF298" s="1"/>
      <c r="HI298" s="1"/>
      <c r="HJ298" s="1"/>
      <c r="HM298" s="1"/>
      <c r="HN298" s="1"/>
      <c r="HQ298" s="1"/>
      <c r="HR298" s="1"/>
      <c r="HU298" s="1"/>
      <c r="HV298" s="1"/>
      <c r="HY298" s="1"/>
      <c r="HZ298" s="1"/>
      <c r="IC298" s="1"/>
      <c r="ID298" s="1"/>
      <c r="IG298" s="1"/>
      <c r="IH298" s="1"/>
      <c r="IK298" s="1"/>
      <c r="IL298" s="1"/>
      <c r="IO298" s="1"/>
      <c r="IP298" s="1"/>
      <c r="IS298" s="1"/>
      <c r="IT298" s="1"/>
      <c r="IW298" s="1"/>
      <c r="IX298" s="1"/>
      <c r="JA298" s="1"/>
      <c r="JB298" s="1"/>
      <c r="JE298" s="1"/>
      <c r="JF298" s="1"/>
      <c r="JI298" s="1"/>
      <c r="JJ298" s="1"/>
      <c r="JM298" s="1"/>
      <c r="JN298" s="1"/>
      <c r="JQ298" s="1"/>
      <c r="JR298" s="1"/>
      <c r="JU298" s="1"/>
      <c r="JV298" s="1"/>
      <c r="JY298" s="1"/>
      <c r="JZ298" s="1"/>
      <c r="KC298" s="1"/>
      <c r="KD298" s="1"/>
      <c r="KG298" s="1"/>
      <c r="KH298" s="1"/>
      <c r="KK298" s="1"/>
      <c r="KL298" s="1"/>
      <c r="KO298" s="1"/>
      <c r="KP298" s="1"/>
      <c r="KS298" s="1"/>
      <c r="KT298" s="1"/>
      <c r="KW298" s="1"/>
      <c r="KX298" s="1"/>
      <c r="LA298" s="1"/>
      <c r="LB298" s="1"/>
      <c r="LE298" s="1"/>
      <c r="LF298" s="1"/>
      <c r="LI298" s="1"/>
      <c r="LJ298" s="1"/>
      <c r="LM298" s="1"/>
      <c r="LN298" s="1"/>
      <c r="LQ298" s="1"/>
      <c r="LR298" s="1"/>
      <c r="LU298" s="1"/>
      <c r="LV298" s="1"/>
      <c r="LY298" s="1"/>
      <c r="LZ298" s="1"/>
      <c r="MC298" s="1"/>
      <c r="MD298" s="1"/>
      <c r="MG298" s="1"/>
      <c r="MH298" s="1"/>
      <c r="MK298" s="1"/>
      <c r="ML298" s="1"/>
      <c r="MO298" s="1"/>
      <c r="MP298" s="1"/>
      <c r="MS298" s="1"/>
      <c r="MT298" s="1"/>
      <c r="MW298" s="1"/>
      <c r="MX298" s="1"/>
      <c r="NA298" s="1"/>
      <c r="NB298" s="1"/>
      <c r="NE298" s="1"/>
      <c r="NF298" s="1"/>
      <c r="NI298" s="1"/>
      <c r="NJ298" s="1"/>
      <c r="NM298" s="1"/>
      <c r="NN298" s="1"/>
      <c r="NQ298" s="1"/>
      <c r="NR298" s="1"/>
      <c r="NU298" s="1"/>
      <c r="NV298" s="1"/>
      <c r="NY298" s="1"/>
      <c r="NZ298" s="1"/>
      <c r="OC298" s="1"/>
      <c r="OD298" s="1"/>
      <c r="OG298" s="1"/>
      <c r="OH298" s="1"/>
      <c r="OK298" s="1"/>
      <c r="OL298" s="1"/>
      <c r="OO298" s="1"/>
      <c r="OP298" s="1"/>
      <c r="OS298" s="1"/>
      <c r="OT298" s="1"/>
      <c r="OW298" s="1"/>
      <c r="OX298" s="1"/>
      <c r="PA298" s="1"/>
      <c r="PB298" s="1"/>
      <c r="PE298" s="1"/>
      <c r="PF298" s="1"/>
      <c r="PI298" s="1"/>
      <c r="PJ298" s="1"/>
      <c r="PM298" s="1"/>
      <c r="PN298" s="1"/>
      <c r="PQ298" s="1"/>
      <c r="PR298" s="1"/>
      <c r="PU298" s="1"/>
      <c r="PV298" s="1"/>
      <c r="PY298" s="1"/>
      <c r="PZ298" s="1"/>
      <c r="QC298" s="1"/>
      <c r="QD298" s="1"/>
      <c r="QG298" s="1"/>
      <c r="QH298" s="1"/>
      <c r="QK298" s="1"/>
      <c r="QL298" s="1"/>
      <c r="QO298" s="1"/>
      <c r="QP298" s="1"/>
      <c r="QS298" s="1"/>
      <c r="QT298" s="1"/>
      <c r="QW298" s="1"/>
      <c r="QX298" s="1"/>
      <c r="RA298" s="1"/>
      <c r="RB298" s="1"/>
      <c r="RE298" s="1"/>
      <c r="RF298" s="1"/>
      <c r="RI298" s="1"/>
      <c r="RJ298" s="1"/>
      <c r="RM298" s="1"/>
      <c r="RN298" s="1"/>
      <c r="RQ298" s="1"/>
      <c r="RR298" s="1"/>
      <c r="RU298" s="1"/>
      <c r="RV298" s="1"/>
      <c r="RY298" s="1"/>
      <c r="RZ298" s="1"/>
      <c r="SC298" s="1"/>
      <c r="SD298" s="1"/>
      <c r="SG298" s="1"/>
      <c r="SH298" s="1"/>
      <c r="SK298" s="1"/>
      <c r="SL298" s="1"/>
      <c r="SO298" s="1"/>
      <c r="SP298" s="1"/>
      <c r="SS298" s="1"/>
      <c r="ST298" s="1"/>
      <c r="SW298" s="1"/>
      <c r="SX298" s="1"/>
      <c r="TA298" s="1"/>
      <c r="TB298" s="1"/>
      <c r="TE298" s="1"/>
      <c r="TF298" s="1"/>
      <c r="TI298" s="1"/>
      <c r="TJ298" s="1"/>
      <c r="TM298" s="1"/>
      <c r="TN298" s="1"/>
      <c r="TQ298" s="1"/>
      <c r="TR298" s="1"/>
      <c r="TU298" s="1"/>
      <c r="TV298" s="1"/>
      <c r="TY298" s="1"/>
      <c r="TZ298" s="1"/>
      <c r="UC298" s="1"/>
      <c r="UD298" s="1"/>
      <c r="UG298" s="1"/>
      <c r="UH298" s="1"/>
      <c r="UK298" s="1"/>
      <c r="UL298" s="1"/>
      <c r="UO298" s="1"/>
      <c r="UP298" s="1"/>
      <c r="US298" s="1"/>
      <c r="UT298" s="1"/>
      <c r="UW298" s="1"/>
      <c r="UX298" s="1"/>
      <c r="VA298" s="1"/>
      <c r="VB298" s="1"/>
      <c r="VE298" s="1"/>
      <c r="VF298" s="1"/>
      <c r="VI298" s="1"/>
      <c r="VJ298" s="1"/>
      <c r="VM298" s="1"/>
      <c r="VN298" s="1"/>
      <c r="VQ298" s="1"/>
      <c r="VR298" s="1"/>
      <c r="VU298" s="1"/>
      <c r="VV298" s="1"/>
      <c r="VY298" s="1"/>
      <c r="VZ298" s="1"/>
      <c r="WC298" s="1"/>
      <c r="WD298" s="1"/>
      <c r="WG298" s="1"/>
      <c r="WH298" s="1"/>
      <c r="WK298" s="1"/>
      <c r="WL298" s="1"/>
      <c r="WO298" s="1"/>
      <c r="WP298" s="1"/>
      <c r="WS298" s="1"/>
      <c r="WT298" s="1"/>
      <c r="WW298" s="1"/>
      <c r="WX298" s="1"/>
      <c r="XA298" s="1"/>
      <c r="XB298" s="1"/>
      <c r="XE298" s="1"/>
      <c r="XF298" s="1"/>
      <c r="XI298" s="1"/>
      <c r="XJ298" s="1"/>
      <c r="XM298" s="1"/>
      <c r="XN298" s="1"/>
      <c r="XQ298" s="1"/>
      <c r="XR298" s="1"/>
      <c r="XU298" s="1"/>
      <c r="XV298" s="1"/>
      <c r="XY298" s="1"/>
      <c r="XZ298" s="1"/>
      <c r="YC298" s="1"/>
      <c r="YD298" s="1"/>
      <c r="YG298" s="1"/>
      <c r="YH298" s="1"/>
      <c r="YK298" s="1"/>
      <c r="YL298" s="1"/>
      <c r="YO298" s="1"/>
      <c r="YP298" s="1"/>
      <c r="YS298" s="1"/>
      <c r="YT298" s="1"/>
      <c r="YW298" s="1"/>
      <c r="YX298" s="1"/>
      <c r="ZA298" s="1"/>
      <c r="ZB298" s="1"/>
      <c r="ZE298" s="1"/>
      <c r="ZF298" s="1"/>
      <c r="ZI298" s="1"/>
      <c r="ZJ298" s="1"/>
      <c r="ZM298" s="1"/>
      <c r="ZN298" s="1"/>
      <c r="ZQ298" s="1"/>
      <c r="ZR298" s="1"/>
      <c r="ZU298" s="1"/>
      <c r="ZV298" s="1"/>
      <c r="ZY298" s="1"/>
      <c r="ZZ298" s="1"/>
      <c r="AAC298" s="1"/>
      <c r="AAD298" s="1"/>
      <c r="AAG298" s="1"/>
      <c r="AAH298" s="1"/>
      <c r="AAK298" s="1"/>
      <c r="AAL298" s="1"/>
      <c r="AAO298" s="1"/>
      <c r="AAP298" s="1"/>
      <c r="AAS298" s="1"/>
      <c r="AAT298" s="1"/>
      <c r="AAW298" s="1"/>
      <c r="AAX298" s="1"/>
      <c r="ABA298" s="1"/>
      <c r="ABB298" s="1"/>
      <c r="ABE298" s="1"/>
      <c r="ABF298" s="1"/>
      <c r="ABI298" s="1"/>
      <c r="ABJ298" s="1"/>
      <c r="ABM298" s="1"/>
      <c r="ABN298" s="1"/>
      <c r="ABQ298" s="1"/>
      <c r="ABR298" s="1"/>
      <c r="ABU298" s="1"/>
      <c r="ABV298" s="1"/>
      <c r="ABY298" s="1"/>
      <c r="ABZ298" s="1"/>
      <c r="ACC298" s="1"/>
      <c r="ACD298" s="1"/>
      <c r="ACG298" s="1"/>
      <c r="ACH298" s="1"/>
      <c r="ACK298" s="1"/>
      <c r="ACL298" s="1"/>
      <c r="ACO298" s="1"/>
      <c r="ACP298" s="1"/>
      <c r="ACS298" s="1"/>
      <c r="ACT298" s="1"/>
      <c r="ACW298" s="1"/>
      <c r="ACX298" s="1"/>
      <c r="ADA298" s="1"/>
      <c r="ADB298" s="1"/>
      <c r="ADE298" s="1"/>
      <c r="ADF298" s="1"/>
      <c r="ADI298" s="1"/>
      <c r="ADJ298" s="1"/>
      <c r="ADM298" s="1"/>
      <c r="ADN298" s="1"/>
      <c r="ADQ298" s="1"/>
      <c r="ADR298" s="1"/>
      <c r="ADU298" s="1"/>
      <c r="ADV298" s="1"/>
      <c r="ADY298" s="1"/>
      <c r="ADZ298" s="1"/>
      <c r="AEC298" s="1"/>
      <c r="AED298" s="1"/>
      <c r="AEG298" s="1"/>
      <c r="AEH298" s="1"/>
      <c r="AEK298" s="1"/>
      <c r="AEL298" s="1"/>
      <c r="AEO298" s="1"/>
      <c r="AEP298" s="1"/>
      <c r="AES298" s="1"/>
      <c r="AET298" s="1"/>
      <c r="AEW298" s="1"/>
      <c r="AEX298" s="1"/>
      <c r="AFA298" s="1"/>
      <c r="AFB298" s="1"/>
      <c r="AFE298" s="1"/>
      <c r="AFF298" s="1"/>
      <c r="AFI298" s="1"/>
      <c r="AFJ298" s="1"/>
      <c r="AFM298" s="1"/>
      <c r="AFN298" s="1"/>
      <c r="AFQ298" s="1"/>
      <c r="AFR298" s="1"/>
      <c r="AFU298" s="1"/>
      <c r="AFV298" s="1"/>
      <c r="AFY298" s="1"/>
      <c r="AFZ298" s="1"/>
      <c r="AGC298" s="1"/>
      <c r="AGD298" s="1"/>
      <c r="AGG298" s="1"/>
      <c r="AGH298" s="1"/>
      <c r="AGK298" s="1"/>
      <c r="AGL298" s="1"/>
      <c r="AGO298" s="1"/>
      <c r="AGP298" s="1"/>
      <c r="AGS298" s="1"/>
      <c r="AGT298" s="1"/>
      <c r="AGW298" s="1"/>
      <c r="AGX298" s="1"/>
      <c r="AHA298" s="1"/>
      <c r="AHB298" s="1"/>
      <c r="AHE298" s="1"/>
      <c r="AHF298" s="1"/>
      <c r="AHI298" s="1"/>
      <c r="AHJ298" s="1"/>
      <c r="AHM298" s="1"/>
      <c r="AHN298" s="1"/>
      <c r="AHQ298" s="1"/>
      <c r="AHR298" s="1"/>
      <c r="AHU298" s="1"/>
      <c r="AHV298" s="1"/>
      <c r="AHY298" s="1"/>
      <c r="AHZ298" s="1"/>
      <c r="AIC298" s="1"/>
      <c r="AID298" s="1"/>
      <c r="AIG298" s="1"/>
      <c r="AIH298" s="1"/>
      <c r="AIK298" s="1"/>
      <c r="AIL298" s="1"/>
      <c r="AIO298" s="1"/>
      <c r="AIP298" s="1"/>
      <c r="AIS298" s="1"/>
      <c r="AIT298" s="1"/>
      <c r="AIW298" s="1"/>
      <c r="AIX298" s="1"/>
      <c r="AJA298" s="1"/>
      <c r="AJB298" s="1"/>
      <c r="AJE298" s="1"/>
      <c r="AJF298" s="1"/>
      <c r="AJI298" s="1"/>
      <c r="AJJ298" s="1"/>
      <c r="AJM298" s="1"/>
      <c r="AJN298" s="1"/>
      <c r="AJQ298" s="1"/>
      <c r="AJR298" s="1"/>
      <c r="AJU298" s="1"/>
      <c r="AJV298" s="1"/>
      <c r="AJY298" s="1"/>
      <c r="AJZ298" s="1"/>
      <c r="AKC298" s="1"/>
      <c r="AKD298" s="1"/>
      <c r="AKG298" s="1"/>
      <c r="AKH298" s="1"/>
      <c r="AKK298" s="1"/>
      <c r="AKL298" s="1"/>
      <c r="AKO298" s="1"/>
      <c r="AKP298" s="1"/>
      <c r="AKS298" s="1"/>
      <c r="AKT298" s="1"/>
      <c r="AKW298" s="1"/>
      <c r="AKX298" s="1"/>
      <c r="ALA298" s="1"/>
      <c r="ALB298" s="1"/>
      <c r="ALE298" s="1"/>
      <c r="ALF298" s="1"/>
      <c r="ALI298" s="1"/>
      <c r="ALJ298" s="1"/>
      <c r="ALM298" s="1"/>
      <c r="ALN298" s="1"/>
      <c r="ALQ298" s="1"/>
      <c r="ALR298" s="1"/>
      <c r="ALU298" s="1"/>
      <c r="ALV298" s="1"/>
      <c r="ALY298" s="1"/>
      <c r="ALZ298" s="1"/>
      <c r="AMC298" s="1"/>
      <c r="AMD298" s="1"/>
      <c r="AMG298" s="1"/>
      <c r="AMH298" s="1"/>
      <c r="AMK298" s="1"/>
      <c r="AML298" s="1"/>
      <c r="AMO298" s="1"/>
      <c r="AMP298" s="1"/>
      <c r="AMS298" s="1"/>
      <c r="AMT298" s="1"/>
      <c r="AMW298" s="1"/>
      <c r="AMX298" s="1"/>
      <c r="ANA298" s="1"/>
      <c r="ANB298" s="1"/>
      <c r="ANE298" s="1"/>
      <c r="ANF298" s="1"/>
      <c r="ANI298" s="1"/>
      <c r="ANJ298" s="1"/>
      <c r="ANM298" s="1"/>
      <c r="ANN298" s="1"/>
      <c r="ANQ298" s="1"/>
      <c r="ANR298" s="1"/>
      <c r="ANU298" s="1"/>
      <c r="ANV298" s="1"/>
      <c r="ANY298" s="1"/>
      <c r="ANZ298" s="1"/>
      <c r="AOC298" s="1"/>
      <c r="AOD298" s="1"/>
      <c r="AOG298" s="1"/>
      <c r="AOH298" s="1"/>
      <c r="AOK298" s="1"/>
      <c r="AOL298" s="1"/>
      <c r="AOO298" s="1"/>
      <c r="AOP298" s="1"/>
      <c r="AOS298" s="1"/>
      <c r="AOT298" s="1"/>
      <c r="AOW298" s="1"/>
      <c r="AOX298" s="1"/>
      <c r="APA298" s="1"/>
      <c r="APB298" s="1"/>
      <c r="APE298" s="1"/>
      <c r="APF298" s="1"/>
      <c r="API298" s="1"/>
      <c r="APJ298" s="1"/>
      <c r="APM298" s="1"/>
      <c r="APN298" s="1"/>
      <c r="APQ298" s="1"/>
      <c r="APR298" s="1"/>
      <c r="APU298" s="1"/>
      <c r="APV298" s="1"/>
      <c r="APY298" s="1"/>
      <c r="APZ298" s="1"/>
      <c r="AQC298" s="1"/>
      <c r="AQD298" s="1"/>
      <c r="AQG298" s="1"/>
      <c r="AQH298" s="1"/>
      <c r="AQK298" s="1"/>
      <c r="AQL298" s="1"/>
      <c r="AQO298" s="1"/>
      <c r="AQP298" s="1"/>
      <c r="AQS298" s="1"/>
      <c r="AQT298" s="1"/>
      <c r="AQW298" s="1"/>
      <c r="AQX298" s="1"/>
      <c r="ARA298" s="1"/>
      <c r="ARB298" s="1"/>
      <c r="ARE298" s="1"/>
      <c r="ARF298" s="1"/>
      <c r="ARI298" s="1"/>
      <c r="ARJ298" s="1"/>
      <c r="ARM298" s="1"/>
      <c r="ARN298" s="1"/>
      <c r="ARQ298" s="1"/>
      <c r="ARR298" s="1"/>
      <c r="ARU298" s="1"/>
      <c r="ARV298" s="1"/>
      <c r="ARY298" s="1"/>
      <c r="ARZ298" s="1"/>
      <c r="ASC298" s="1"/>
      <c r="ASD298" s="1"/>
      <c r="ASG298" s="1"/>
      <c r="ASH298" s="1"/>
      <c r="ASK298" s="1"/>
      <c r="ASL298" s="1"/>
      <c r="ASO298" s="1"/>
      <c r="ASP298" s="1"/>
      <c r="ASS298" s="1"/>
      <c r="AST298" s="1"/>
      <c r="ASW298" s="1"/>
      <c r="ASX298" s="1"/>
      <c r="ATA298" s="1"/>
      <c r="ATB298" s="1"/>
      <c r="ATE298" s="1"/>
      <c r="ATF298" s="1"/>
      <c r="ATI298" s="1"/>
      <c r="ATJ298" s="1"/>
      <c r="ATM298" s="1"/>
      <c r="ATN298" s="1"/>
      <c r="ATQ298" s="1"/>
      <c r="ATR298" s="1"/>
      <c r="ATU298" s="1"/>
      <c r="ATV298" s="1"/>
      <c r="ATY298" s="1"/>
      <c r="ATZ298" s="1"/>
      <c r="AUC298" s="1"/>
      <c r="AUD298" s="1"/>
      <c r="AUG298" s="1"/>
      <c r="AUH298" s="1"/>
      <c r="AUK298" s="1"/>
      <c r="AUL298" s="1"/>
      <c r="AUO298" s="1"/>
      <c r="AUP298" s="1"/>
      <c r="AUS298" s="1"/>
      <c r="AUT298" s="1"/>
      <c r="AUW298" s="1"/>
      <c r="AUX298" s="1"/>
      <c r="AVA298" s="1"/>
      <c r="AVB298" s="1"/>
      <c r="AVE298" s="1"/>
      <c r="AVF298" s="1"/>
      <c r="AVI298" s="1"/>
      <c r="AVJ298" s="1"/>
      <c r="AVM298" s="1"/>
      <c r="AVN298" s="1"/>
      <c r="AVQ298" s="1"/>
      <c r="AVR298" s="1"/>
      <c r="AVU298" s="1"/>
      <c r="AVV298" s="1"/>
      <c r="AVY298" s="1"/>
      <c r="AVZ298" s="1"/>
      <c r="AWC298" s="1"/>
      <c r="AWD298" s="1"/>
      <c r="AWG298" s="1"/>
      <c r="AWH298" s="1"/>
      <c r="AWK298" s="1"/>
      <c r="AWL298" s="1"/>
      <c r="AWO298" s="1"/>
      <c r="AWP298" s="1"/>
      <c r="AWS298" s="1"/>
      <c r="AWT298" s="1"/>
      <c r="AWW298" s="1"/>
      <c r="AWX298" s="1"/>
      <c r="AXA298" s="1"/>
      <c r="AXB298" s="1"/>
      <c r="AXE298" s="1"/>
      <c r="AXF298" s="1"/>
      <c r="AXI298" s="1"/>
      <c r="AXJ298" s="1"/>
      <c r="AXM298" s="1"/>
      <c r="AXN298" s="1"/>
      <c r="AXQ298" s="1"/>
      <c r="AXR298" s="1"/>
      <c r="AXU298" s="1"/>
      <c r="AXV298" s="1"/>
      <c r="AXY298" s="1"/>
      <c r="AXZ298" s="1"/>
      <c r="AYC298" s="1"/>
      <c r="AYD298" s="1"/>
      <c r="AYG298" s="1"/>
      <c r="AYH298" s="1"/>
      <c r="AYK298" s="1"/>
      <c r="AYL298" s="1"/>
      <c r="AYO298" s="1"/>
      <c r="AYP298" s="1"/>
      <c r="AYS298" s="1"/>
      <c r="AYT298" s="1"/>
      <c r="AYW298" s="1"/>
      <c r="AYX298" s="1"/>
      <c r="AZA298" s="1"/>
      <c r="AZB298" s="1"/>
      <c r="AZE298" s="1"/>
      <c r="AZF298" s="1"/>
      <c r="AZI298" s="1"/>
      <c r="AZJ298" s="1"/>
      <c r="AZM298" s="1"/>
      <c r="AZN298" s="1"/>
      <c r="AZQ298" s="1"/>
      <c r="AZR298" s="1"/>
      <c r="AZU298" s="1"/>
      <c r="AZV298" s="1"/>
      <c r="AZY298" s="1"/>
      <c r="AZZ298" s="1"/>
      <c r="BAC298" s="1"/>
      <c r="BAD298" s="1"/>
      <c r="BAG298" s="1"/>
      <c r="BAH298" s="1"/>
      <c r="BAK298" s="1"/>
      <c r="BAL298" s="1"/>
      <c r="BAO298" s="1"/>
      <c r="BAP298" s="1"/>
      <c r="BAS298" s="1"/>
      <c r="BAT298" s="1"/>
      <c r="BAW298" s="1"/>
      <c r="BAX298" s="1"/>
      <c r="BBA298" s="1"/>
      <c r="BBB298" s="1"/>
      <c r="BBE298" s="1"/>
      <c r="BBF298" s="1"/>
      <c r="BBI298" s="1"/>
      <c r="BBJ298" s="1"/>
      <c r="BBM298" s="1"/>
      <c r="BBN298" s="1"/>
      <c r="BBQ298" s="1"/>
      <c r="BBR298" s="1"/>
      <c r="BBU298" s="1"/>
      <c r="BBV298" s="1"/>
      <c r="BBY298" s="1"/>
      <c r="BBZ298" s="1"/>
      <c r="BCC298" s="1"/>
      <c r="BCD298" s="1"/>
      <c r="BCG298" s="1"/>
      <c r="BCH298" s="1"/>
      <c r="BCK298" s="1"/>
      <c r="BCL298" s="1"/>
      <c r="BCO298" s="1"/>
      <c r="BCP298" s="1"/>
      <c r="BCS298" s="1"/>
      <c r="BCT298" s="1"/>
      <c r="BCW298" s="1"/>
      <c r="BCX298" s="1"/>
      <c r="BDA298" s="1"/>
      <c r="BDB298" s="1"/>
      <c r="BDE298" s="1"/>
      <c r="BDF298" s="1"/>
      <c r="BDI298" s="1"/>
      <c r="BDJ298" s="1"/>
      <c r="BDM298" s="1"/>
      <c r="BDN298" s="1"/>
      <c r="BDQ298" s="1"/>
      <c r="BDR298" s="1"/>
      <c r="BDU298" s="1"/>
      <c r="BDV298" s="1"/>
      <c r="BDY298" s="1"/>
      <c r="BDZ298" s="1"/>
      <c r="BEC298" s="1"/>
      <c r="BED298" s="1"/>
      <c r="BEG298" s="1"/>
      <c r="BEH298" s="1"/>
      <c r="BEK298" s="1"/>
      <c r="BEL298" s="1"/>
      <c r="BEO298" s="1"/>
      <c r="BEP298" s="1"/>
      <c r="BES298" s="1"/>
      <c r="BET298" s="1"/>
      <c r="BEW298" s="1"/>
      <c r="BEX298" s="1"/>
      <c r="BFA298" s="1"/>
      <c r="BFB298" s="1"/>
      <c r="BFE298" s="1"/>
      <c r="BFF298" s="1"/>
      <c r="BFI298" s="1"/>
      <c r="BFJ298" s="1"/>
      <c r="BFM298" s="1"/>
      <c r="BFN298" s="1"/>
      <c r="BFQ298" s="1"/>
      <c r="BFR298" s="1"/>
      <c r="BFU298" s="1"/>
      <c r="BFV298" s="1"/>
      <c r="BFY298" s="1"/>
      <c r="BFZ298" s="1"/>
      <c r="BGC298" s="1"/>
      <c r="BGD298" s="1"/>
      <c r="BGG298" s="1"/>
      <c r="BGH298" s="1"/>
      <c r="BGK298" s="1"/>
      <c r="BGL298" s="1"/>
      <c r="BGO298" s="1"/>
      <c r="BGP298" s="1"/>
      <c r="BGS298" s="1"/>
      <c r="BGT298" s="1"/>
      <c r="BGW298" s="1"/>
      <c r="BGX298" s="1"/>
      <c r="BHA298" s="1"/>
      <c r="BHB298" s="1"/>
      <c r="BHE298" s="1"/>
      <c r="BHF298" s="1"/>
      <c r="BHI298" s="1"/>
      <c r="BHJ298" s="1"/>
      <c r="BHM298" s="1"/>
      <c r="BHN298" s="1"/>
      <c r="BHQ298" s="1"/>
      <c r="BHR298" s="1"/>
      <c r="BHU298" s="1"/>
      <c r="BHV298" s="1"/>
      <c r="BHY298" s="1"/>
      <c r="BHZ298" s="1"/>
      <c r="BIC298" s="1"/>
      <c r="BID298" s="1"/>
      <c r="BIG298" s="1"/>
      <c r="BIH298" s="1"/>
      <c r="BIK298" s="1"/>
      <c r="BIL298" s="1"/>
      <c r="BIO298" s="1"/>
      <c r="BIP298" s="1"/>
      <c r="BIS298" s="1"/>
      <c r="BIT298" s="1"/>
      <c r="BIW298" s="1"/>
      <c r="BIX298" s="1"/>
      <c r="BJA298" s="1"/>
      <c r="BJB298" s="1"/>
      <c r="BJE298" s="1"/>
      <c r="BJF298" s="1"/>
      <c r="BJI298" s="1"/>
      <c r="BJJ298" s="1"/>
      <c r="BJM298" s="1"/>
      <c r="BJN298" s="1"/>
      <c r="BJQ298" s="1"/>
      <c r="BJR298" s="1"/>
      <c r="BJU298" s="1"/>
      <c r="BJV298" s="1"/>
      <c r="BJY298" s="1"/>
      <c r="BJZ298" s="1"/>
      <c r="BKC298" s="1"/>
      <c r="BKD298" s="1"/>
      <c r="BKG298" s="1"/>
      <c r="BKH298" s="1"/>
      <c r="BKK298" s="1"/>
      <c r="BKL298" s="1"/>
      <c r="BKO298" s="1"/>
      <c r="BKP298" s="1"/>
      <c r="BKS298" s="1"/>
      <c r="BKT298" s="1"/>
      <c r="BKW298" s="1"/>
      <c r="BKX298" s="1"/>
      <c r="BLA298" s="1"/>
      <c r="BLB298" s="1"/>
      <c r="BLE298" s="1"/>
      <c r="BLF298" s="1"/>
      <c r="BLI298" s="1"/>
      <c r="BLJ298" s="1"/>
      <c r="BLM298" s="1"/>
      <c r="BLN298" s="1"/>
      <c r="BLQ298" s="1"/>
      <c r="BLR298" s="1"/>
      <c r="BLU298" s="1"/>
      <c r="BLV298" s="1"/>
      <c r="BLY298" s="1"/>
      <c r="BLZ298" s="1"/>
      <c r="BMC298" s="1"/>
      <c r="BMD298" s="1"/>
      <c r="BMG298" s="1"/>
      <c r="BMH298" s="1"/>
      <c r="BMK298" s="1"/>
      <c r="BML298" s="1"/>
      <c r="BMO298" s="1"/>
      <c r="BMP298" s="1"/>
      <c r="BMS298" s="1"/>
      <c r="BMT298" s="1"/>
      <c r="BMW298" s="1"/>
      <c r="BMX298" s="1"/>
      <c r="BNA298" s="1"/>
      <c r="BNB298" s="1"/>
      <c r="BNE298" s="1"/>
      <c r="BNF298" s="1"/>
      <c r="BNI298" s="1"/>
      <c r="BNJ298" s="1"/>
      <c r="BNM298" s="1"/>
      <c r="BNN298" s="1"/>
      <c r="BNQ298" s="1"/>
      <c r="BNR298" s="1"/>
      <c r="BNU298" s="1"/>
      <c r="BNV298" s="1"/>
      <c r="BNY298" s="1"/>
      <c r="BNZ298" s="1"/>
      <c r="BOC298" s="1"/>
      <c r="BOD298" s="1"/>
      <c r="BOG298" s="1"/>
      <c r="BOH298" s="1"/>
      <c r="BOK298" s="1"/>
      <c r="BOL298" s="1"/>
      <c r="BOO298" s="1"/>
      <c r="BOP298" s="1"/>
      <c r="BOS298" s="1"/>
      <c r="BOT298" s="1"/>
      <c r="BOW298" s="1"/>
      <c r="BOX298" s="1"/>
      <c r="BPA298" s="1"/>
      <c r="BPB298" s="1"/>
      <c r="BPE298" s="1"/>
      <c r="BPF298" s="1"/>
      <c r="BPI298" s="1"/>
      <c r="BPJ298" s="1"/>
      <c r="BPM298" s="1"/>
      <c r="BPN298" s="1"/>
      <c r="BPQ298" s="1"/>
      <c r="BPR298" s="1"/>
      <c r="BPU298" s="1"/>
      <c r="BPV298" s="1"/>
      <c r="BPY298" s="1"/>
      <c r="BPZ298" s="1"/>
      <c r="BQC298" s="1"/>
      <c r="BQD298" s="1"/>
      <c r="BQG298" s="1"/>
      <c r="BQH298" s="1"/>
      <c r="BQK298" s="1"/>
      <c r="BQL298" s="1"/>
      <c r="BQO298" s="1"/>
      <c r="BQP298" s="1"/>
      <c r="BQS298" s="1"/>
      <c r="BQT298" s="1"/>
      <c r="BQW298" s="1"/>
      <c r="BQX298" s="1"/>
      <c r="BRA298" s="1"/>
      <c r="BRB298" s="1"/>
      <c r="BRE298" s="1"/>
      <c r="BRF298" s="1"/>
      <c r="BRI298" s="1"/>
      <c r="BRJ298" s="1"/>
      <c r="BRM298" s="1"/>
      <c r="BRN298" s="1"/>
      <c r="BRQ298" s="1"/>
      <c r="BRR298" s="1"/>
      <c r="BRU298" s="1"/>
      <c r="BRV298" s="1"/>
      <c r="BRY298" s="1"/>
      <c r="BRZ298" s="1"/>
      <c r="BSC298" s="1"/>
      <c r="BSD298" s="1"/>
      <c r="BSG298" s="1"/>
      <c r="BSH298" s="1"/>
      <c r="BSK298" s="1"/>
      <c r="BSL298" s="1"/>
      <c r="BSO298" s="1"/>
      <c r="BSP298" s="1"/>
      <c r="BSS298" s="1"/>
      <c r="BST298" s="1"/>
      <c r="BSW298" s="1"/>
      <c r="BSX298" s="1"/>
      <c r="BTA298" s="1"/>
      <c r="BTB298" s="1"/>
      <c r="BTE298" s="1"/>
      <c r="BTF298" s="1"/>
      <c r="BTI298" s="1"/>
      <c r="BTJ298" s="1"/>
      <c r="BTM298" s="1"/>
      <c r="BTN298" s="1"/>
      <c r="BTQ298" s="1"/>
      <c r="BTR298" s="1"/>
      <c r="BTU298" s="1"/>
      <c r="BTV298" s="1"/>
      <c r="BTY298" s="1"/>
      <c r="BTZ298" s="1"/>
      <c r="BUC298" s="1"/>
      <c r="BUD298" s="1"/>
      <c r="BUG298" s="1"/>
      <c r="BUH298" s="1"/>
      <c r="BUK298" s="1"/>
      <c r="BUL298" s="1"/>
      <c r="BUO298" s="1"/>
      <c r="BUP298" s="1"/>
      <c r="BUS298" s="1"/>
      <c r="BUT298" s="1"/>
      <c r="BUW298" s="1"/>
      <c r="BUX298" s="1"/>
      <c r="BVA298" s="1"/>
      <c r="BVB298" s="1"/>
      <c r="BVE298" s="1"/>
      <c r="BVF298" s="1"/>
      <c r="BVI298" s="1"/>
      <c r="BVJ298" s="1"/>
      <c r="BVM298" s="1"/>
      <c r="BVN298" s="1"/>
      <c r="BVQ298" s="1"/>
      <c r="BVR298" s="1"/>
      <c r="BVU298" s="1"/>
      <c r="BVV298" s="1"/>
      <c r="BVY298" s="1"/>
      <c r="BVZ298" s="1"/>
      <c r="BWC298" s="1"/>
      <c r="BWD298" s="1"/>
      <c r="BWG298" s="1"/>
      <c r="BWH298" s="1"/>
      <c r="BWK298" s="1"/>
      <c r="BWL298" s="1"/>
      <c r="BWO298" s="1"/>
      <c r="BWP298" s="1"/>
      <c r="BWS298" s="1"/>
      <c r="BWT298" s="1"/>
      <c r="BWW298" s="1"/>
      <c r="BWX298" s="1"/>
      <c r="BXA298" s="1"/>
      <c r="BXB298" s="1"/>
      <c r="BXE298" s="1"/>
      <c r="BXF298" s="1"/>
      <c r="BXI298" s="1"/>
      <c r="BXJ298" s="1"/>
      <c r="BXM298" s="1"/>
      <c r="BXN298" s="1"/>
      <c r="BXQ298" s="1"/>
      <c r="BXR298" s="1"/>
      <c r="BXU298" s="1"/>
      <c r="BXV298" s="1"/>
      <c r="BXY298" s="1"/>
      <c r="BXZ298" s="1"/>
      <c r="BYC298" s="1"/>
      <c r="BYD298" s="1"/>
      <c r="BYG298" s="1"/>
      <c r="BYH298" s="1"/>
      <c r="BYK298" s="1"/>
      <c r="BYL298" s="1"/>
      <c r="BYO298" s="1"/>
      <c r="BYP298" s="1"/>
      <c r="BYS298" s="1"/>
      <c r="BYT298" s="1"/>
      <c r="BYW298" s="1"/>
      <c r="BYX298" s="1"/>
      <c r="BZA298" s="1"/>
      <c r="BZB298" s="1"/>
      <c r="BZE298" s="1"/>
      <c r="BZF298" s="1"/>
      <c r="BZI298" s="1"/>
      <c r="BZJ298" s="1"/>
      <c r="BZM298" s="1"/>
      <c r="BZN298" s="1"/>
      <c r="BZQ298" s="1"/>
      <c r="BZR298" s="1"/>
      <c r="BZU298" s="1"/>
      <c r="BZV298" s="1"/>
      <c r="BZY298" s="1"/>
      <c r="BZZ298" s="1"/>
      <c r="CAC298" s="1"/>
      <c r="CAD298" s="1"/>
      <c r="CAG298" s="1"/>
      <c r="CAH298" s="1"/>
      <c r="CAK298" s="1"/>
      <c r="CAL298" s="1"/>
      <c r="CAO298" s="1"/>
      <c r="CAP298" s="1"/>
      <c r="CAS298" s="1"/>
      <c r="CAT298" s="1"/>
      <c r="CAW298" s="1"/>
      <c r="CAX298" s="1"/>
      <c r="CBA298" s="1"/>
      <c r="CBB298" s="1"/>
      <c r="CBE298" s="1"/>
      <c r="CBF298" s="1"/>
      <c r="CBI298" s="1"/>
      <c r="CBJ298" s="1"/>
      <c r="CBM298" s="1"/>
      <c r="CBN298" s="1"/>
      <c r="CBQ298" s="1"/>
      <c r="CBR298" s="1"/>
      <c r="CBU298" s="1"/>
      <c r="CBV298" s="1"/>
      <c r="CBY298" s="1"/>
      <c r="CBZ298" s="1"/>
      <c r="CCC298" s="1"/>
      <c r="CCD298" s="1"/>
      <c r="CCG298" s="1"/>
      <c r="CCH298" s="1"/>
      <c r="CCK298" s="1"/>
      <c r="CCL298" s="1"/>
      <c r="CCO298" s="1"/>
      <c r="CCP298" s="1"/>
      <c r="CCS298" s="1"/>
      <c r="CCT298" s="1"/>
      <c r="CCW298" s="1"/>
      <c r="CCX298" s="1"/>
      <c r="CDA298" s="1"/>
      <c r="CDB298" s="1"/>
      <c r="CDE298" s="1"/>
      <c r="CDF298" s="1"/>
      <c r="CDI298" s="1"/>
      <c r="CDJ298" s="1"/>
      <c r="CDM298" s="1"/>
      <c r="CDN298" s="1"/>
      <c r="CDQ298" s="1"/>
      <c r="CDR298" s="1"/>
      <c r="CDU298" s="1"/>
      <c r="CDV298" s="1"/>
      <c r="CDY298" s="1"/>
      <c r="CDZ298" s="1"/>
      <c r="CEC298" s="1"/>
      <c r="CED298" s="1"/>
      <c r="CEG298" s="1"/>
      <c r="CEH298" s="1"/>
      <c r="CEK298" s="1"/>
      <c r="CEL298" s="1"/>
      <c r="CEO298" s="1"/>
      <c r="CEP298" s="1"/>
      <c r="CES298" s="1"/>
      <c r="CET298" s="1"/>
      <c r="CEW298" s="1"/>
      <c r="CEX298" s="1"/>
      <c r="CFA298" s="1"/>
      <c r="CFB298" s="1"/>
      <c r="CFE298" s="1"/>
      <c r="CFF298" s="1"/>
      <c r="CFI298" s="1"/>
      <c r="CFJ298" s="1"/>
      <c r="CFM298" s="1"/>
      <c r="CFN298" s="1"/>
      <c r="CFQ298" s="1"/>
      <c r="CFR298" s="1"/>
      <c r="CFU298" s="1"/>
      <c r="CFV298" s="1"/>
      <c r="CFY298" s="1"/>
      <c r="CFZ298" s="1"/>
      <c r="CGC298" s="1"/>
      <c r="CGD298" s="1"/>
      <c r="CGG298" s="1"/>
      <c r="CGH298" s="1"/>
      <c r="CGK298" s="1"/>
      <c r="CGL298" s="1"/>
      <c r="CGO298" s="1"/>
      <c r="CGP298" s="1"/>
      <c r="CGS298" s="1"/>
      <c r="CGT298" s="1"/>
      <c r="CGW298" s="1"/>
      <c r="CGX298" s="1"/>
      <c r="CHA298" s="1"/>
      <c r="CHB298" s="1"/>
      <c r="CHE298" s="1"/>
      <c r="CHF298" s="1"/>
      <c r="CHI298" s="1"/>
      <c r="CHJ298" s="1"/>
      <c r="CHM298" s="1"/>
      <c r="CHN298" s="1"/>
      <c r="CHQ298" s="1"/>
      <c r="CHR298" s="1"/>
      <c r="CHU298" s="1"/>
      <c r="CHV298" s="1"/>
      <c r="CHY298" s="1"/>
      <c r="CHZ298" s="1"/>
      <c r="CIC298" s="1"/>
      <c r="CID298" s="1"/>
      <c r="CIG298" s="1"/>
      <c r="CIH298" s="1"/>
      <c r="CIK298" s="1"/>
      <c r="CIL298" s="1"/>
      <c r="CIO298" s="1"/>
      <c r="CIP298" s="1"/>
      <c r="CIS298" s="1"/>
      <c r="CIT298" s="1"/>
      <c r="CIW298" s="1"/>
      <c r="CIX298" s="1"/>
      <c r="CJA298" s="1"/>
      <c r="CJB298" s="1"/>
      <c r="CJE298" s="1"/>
      <c r="CJF298" s="1"/>
      <c r="CJI298" s="1"/>
      <c r="CJJ298" s="1"/>
      <c r="CJM298" s="1"/>
      <c r="CJN298" s="1"/>
      <c r="CJQ298" s="1"/>
      <c r="CJR298" s="1"/>
      <c r="CJU298" s="1"/>
      <c r="CJV298" s="1"/>
      <c r="CJY298" s="1"/>
      <c r="CJZ298" s="1"/>
      <c r="CKC298" s="1"/>
      <c r="CKD298" s="1"/>
      <c r="CKG298" s="1"/>
      <c r="CKH298" s="1"/>
      <c r="CKK298" s="1"/>
      <c r="CKL298" s="1"/>
      <c r="CKO298" s="1"/>
      <c r="CKP298" s="1"/>
      <c r="CKS298" s="1"/>
      <c r="CKT298" s="1"/>
      <c r="CKW298" s="1"/>
      <c r="CKX298" s="1"/>
      <c r="CLA298" s="1"/>
      <c r="CLB298" s="1"/>
      <c r="CLE298" s="1"/>
      <c r="CLF298" s="1"/>
      <c r="CLI298" s="1"/>
      <c r="CLJ298" s="1"/>
      <c r="CLM298" s="1"/>
      <c r="CLN298" s="1"/>
      <c r="CLQ298" s="1"/>
      <c r="CLR298" s="1"/>
      <c r="CLU298" s="1"/>
      <c r="CLV298" s="1"/>
      <c r="CLY298" s="1"/>
      <c r="CLZ298" s="1"/>
      <c r="CMC298" s="1"/>
      <c r="CMD298" s="1"/>
      <c r="CMG298" s="1"/>
      <c r="CMH298" s="1"/>
      <c r="CMK298" s="1"/>
      <c r="CML298" s="1"/>
      <c r="CMO298" s="1"/>
      <c r="CMP298" s="1"/>
      <c r="CMS298" s="1"/>
      <c r="CMT298" s="1"/>
      <c r="CMW298" s="1"/>
      <c r="CMX298" s="1"/>
      <c r="CNA298" s="1"/>
      <c r="CNB298" s="1"/>
      <c r="CNE298" s="1"/>
      <c r="CNF298" s="1"/>
      <c r="CNI298" s="1"/>
      <c r="CNJ298" s="1"/>
      <c r="CNM298" s="1"/>
      <c r="CNN298" s="1"/>
      <c r="CNQ298" s="1"/>
      <c r="CNR298" s="1"/>
      <c r="CNU298" s="1"/>
      <c r="CNV298" s="1"/>
      <c r="CNY298" s="1"/>
      <c r="CNZ298" s="1"/>
      <c r="COC298" s="1"/>
      <c r="COD298" s="1"/>
      <c r="COG298" s="1"/>
      <c r="COH298" s="1"/>
      <c r="COK298" s="1"/>
      <c r="COL298" s="1"/>
      <c r="COO298" s="1"/>
      <c r="COP298" s="1"/>
      <c r="COS298" s="1"/>
      <c r="COT298" s="1"/>
      <c r="COW298" s="1"/>
      <c r="COX298" s="1"/>
      <c r="CPA298" s="1"/>
      <c r="CPB298" s="1"/>
      <c r="CPE298" s="1"/>
      <c r="CPF298" s="1"/>
      <c r="CPI298" s="1"/>
      <c r="CPJ298" s="1"/>
      <c r="CPM298" s="1"/>
      <c r="CPN298" s="1"/>
      <c r="CPQ298" s="1"/>
      <c r="CPR298" s="1"/>
      <c r="CPU298" s="1"/>
      <c r="CPV298" s="1"/>
      <c r="CPY298" s="1"/>
      <c r="CPZ298" s="1"/>
      <c r="CQC298" s="1"/>
      <c r="CQD298" s="1"/>
      <c r="CQG298" s="1"/>
      <c r="CQH298" s="1"/>
      <c r="CQK298" s="1"/>
      <c r="CQL298" s="1"/>
      <c r="CQO298" s="1"/>
      <c r="CQP298" s="1"/>
      <c r="CQS298" s="1"/>
      <c r="CQT298" s="1"/>
      <c r="CQW298" s="1"/>
      <c r="CQX298" s="1"/>
      <c r="CRA298" s="1"/>
      <c r="CRB298" s="1"/>
      <c r="CRE298" s="1"/>
      <c r="CRF298" s="1"/>
      <c r="CRI298" s="1"/>
      <c r="CRJ298" s="1"/>
      <c r="CRM298" s="1"/>
      <c r="CRN298" s="1"/>
      <c r="CRQ298" s="1"/>
      <c r="CRR298" s="1"/>
      <c r="CRU298" s="1"/>
      <c r="CRV298" s="1"/>
      <c r="CRY298" s="1"/>
      <c r="CRZ298" s="1"/>
      <c r="CSC298" s="1"/>
      <c r="CSD298" s="1"/>
      <c r="CSG298" s="1"/>
      <c r="CSH298" s="1"/>
      <c r="CSK298" s="1"/>
      <c r="CSL298" s="1"/>
      <c r="CSO298" s="1"/>
      <c r="CSP298" s="1"/>
      <c r="CSS298" s="1"/>
      <c r="CST298" s="1"/>
      <c r="CSW298" s="1"/>
      <c r="CSX298" s="1"/>
      <c r="CTA298" s="1"/>
      <c r="CTB298" s="1"/>
      <c r="CTE298" s="1"/>
      <c r="CTF298" s="1"/>
      <c r="CTI298" s="1"/>
      <c r="CTJ298" s="1"/>
      <c r="CTM298" s="1"/>
      <c r="CTN298" s="1"/>
      <c r="CTQ298" s="1"/>
      <c r="CTR298" s="1"/>
      <c r="CTU298" s="1"/>
      <c r="CTV298" s="1"/>
      <c r="CTY298" s="1"/>
      <c r="CTZ298" s="1"/>
      <c r="CUC298" s="1"/>
      <c r="CUD298" s="1"/>
      <c r="CUG298" s="1"/>
      <c r="CUH298" s="1"/>
      <c r="CUK298" s="1"/>
      <c r="CUL298" s="1"/>
      <c r="CUO298" s="1"/>
      <c r="CUP298" s="1"/>
      <c r="CUS298" s="1"/>
      <c r="CUT298" s="1"/>
      <c r="CUW298" s="1"/>
      <c r="CUX298" s="1"/>
      <c r="CVA298" s="1"/>
      <c r="CVB298" s="1"/>
      <c r="CVE298" s="1"/>
      <c r="CVF298" s="1"/>
      <c r="CVI298" s="1"/>
      <c r="CVJ298" s="1"/>
      <c r="CVM298" s="1"/>
      <c r="CVN298" s="1"/>
      <c r="CVQ298" s="1"/>
      <c r="CVR298" s="1"/>
      <c r="CVU298" s="1"/>
      <c r="CVV298" s="1"/>
      <c r="CVY298" s="1"/>
      <c r="CVZ298" s="1"/>
      <c r="CWC298" s="1"/>
      <c r="CWD298" s="1"/>
      <c r="CWG298" s="1"/>
      <c r="CWH298" s="1"/>
      <c r="CWK298" s="1"/>
      <c r="CWL298" s="1"/>
      <c r="CWO298" s="1"/>
      <c r="CWP298" s="1"/>
      <c r="CWS298" s="1"/>
      <c r="CWT298" s="1"/>
      <c r="CWW298" s="1"/>
      <c r="CWX298" s="1"/>
      <c r="CXA298" s="1"/>
      <c r="CXB298" s="1"/>
      <c r="CXE298" s="1"/>
      <c r="CXF298" s="1"/>
      <c r="CXI298" s="1"/>
      <c r="CXJ298" s="1"/>
      <c r="CXM298" s="1"/>
      <c r="CXN298" s="1"/>
      <c r="CXQ298" s="1"/>
      <c r="CXR298" s="1"/>
      <c r="CXU298" s="1"/>
      <c r="CXV298" s="1"/>
      <c r="CXY298" s="1"/>
      <c r="CXZ298" s="1"/>
      <c r="CYC298" s="1"/>
      <c r="CYD298" s="1"/>
      <c r="CYG298" s="1"/>
      <c r="CYH298" s="1"/>
      <c r="CYK298" s="1"/>
      <c r="CYL298" s="1"/>
      <c r="CYO298" s="1"/>
      <c r="CYP298" s="1"/>
      <c r="CYS298" s="1"/>
      <c r="CYT298" s="1"/>
      <c r="CYW298" s="1"/>
      <c r="CYX298" s="1"/>
      <c r="CZA298" s="1"/>
      <c r="CZB298" s="1"/>
      <c r="CZE298" s="1"/>
      <c r="CZF298" s="1"/>
      <c r="CZI298" s="1"/>
      <c r="CZJ298" s="1"/>
      <c r="CZM298" s="1"/>
      <c r="CZN298" s="1"/>
      <c r="CZQ298" s="1"/>
      <c r="CZR298" s="1"/>
      <c r="CZU298" s="1"/>
      <c r="CZV298" s="1"/>
      <c r="CZY298" s="1"/>
      <c r="CZZ298" s="1"/>
      <c r="DAC298" s="1"/>
      <c r="DAD298" s="1"/>
      <c r="DAG298" s="1"/>
      <c r="DAH298" s="1"/>
      <c r="DAK298" s="1"/>
      <c r="DAL298" s="1"/>
      <c r="DAO298" s="1"/>
      <c r="DAP298" s="1"/>
      <c r="DAS298" s="1"/>
      <c r="DAT298" s="1"/>
      <c r="DAW298" s="1"/>
      <c r="DAX298" s="1"/>
      <c r="DBA298" s="1"/>
      <c r="DBB298" s="1"/>
      <c r="DBE298" s="1"/>
      <c r="DBF298" s="1"/>
      <c r="DBI298" s="1"/>
      <c r="DBJ298" s="1"/>
      <c r="DBM298" s="1"/>
      <c r="DBN298" s="1"/>
      <c r="DBQ298" s="1"/>
      <c r="DBR298" s="1"/>
      <c r="DBU298" s="1"/>
      <c r="DBV298" s="1"/>
      <c r="DBY298" s="1"/>
      <c r="DBZ298" s="1"/>
      <c r="DCC298" s="1"/>
      <c r="DCD298" s="1"/>
      <c r="DCG298" s="1"/>
      <c r="DCH298" s="1"/>
      <c r="DCK298" s="1"/>
      <c r="DCL298" s="1"/>
      <c r="DCO298" s="1"/>
      <c r="DCP298" s="1"/>
      <c r="DCS298" s="1"/>
      <c r="DCT298" s="1"/>
      <c r="DCW298" s="1"/>
      <c r="DCX298" s="1"/>
      <c r="DDA298" s="1"/>
      <c r="DDB298" s="1"/>
      <c r="DDE298" s="1"/>
      <c r="DDF298" s="1"/>
      <c r="DDI298" s="1"/>
      <c r="DDJ298" s="1"/>
      <c r="DDM298" s="1"/>
      <c r="DDN298" s="1"/>
      <c r="DDQ298" s="1"/>
      <c r="DDR298" s="1"/>
      <c r="DDU298" s="1"/>
      <c r="DDV298" s="1"/>
      <c r="DDY298" s="1"/>
      <c r="DDZ298" s="1"/>
      <c r="DEC298" s="1"/>
      <c r="DED298" s="1"/>
      <c r="DEG298" s="1"/>
      <c r="DEH298" s="1"/>
      <c r="DEK298" s="1"/>
      <c r="DEL298" s="1"/>
      <c r="DEO298" s="1"/>
      <c r="DEP298" s="1"/>
      <c r="DES298" s="1"/>
      <c r="DET298" s="1"/>
      <c r="DEW298" s="1"/>
      <c r="DEX298" s="1"/>
      <c r="DFA298" s="1"/>
      <c r="DFB298" s="1"/>
      <c r="DFE298" s="1"/>
      <c r="DFF298" s="1"/>
      <c r="DFI298" s="1"/>
      <c r="DFJ298" s="1"/>
      <c r="DFM298" s="1"/>
      <c r="DFN298" s="1"/>
      <c r="DFQ298" s="1"/>
      <c r="DFR298" s="1"/>
      <c r="DFU298" s="1"/>
      <c r="DFV298" s="1"/>
      <c r="DFY298" s="1"/>
      <c r="DFZ298" s="1"/>
      <c r="DGC298" s="1"/>
      <c r="DGD298" s="1"/>
      <c r="DGG298" s="1"/>
      <c r="DGH298" s="1"/>
      <c r="DGK298" s="1"/>
      <c r="DGL298" s="1"/>
      <c r="DGO298" s="1"/>
      <c r="DGP298" s="1"/>
      <c r="DGS298" s="1"/>
      <c r="DGT298" s="1"/>
      <c r="DGW298" s="1"/>
      <c r="DGX298" s="1"/>
      <c r="DHA298" s="1"/>
      <c r="DHB298" s="1"/>
      <c r="DHE298" s="1"/>
      <c r="DHF298" s="1"/>
      <c r="DHI298" s="1"/>
      <c r="DHJ298" s="1"/>
      <c r="DHM298" s="1"/>
      <c r="DHN298" s="1"/>
      <c r="DHQ298" s="1"/>
      <c r="DHR298" s="1"/>
      <c r="DHU298" s="1"/>
      <c r="DHV298" s="1"/>
      <c r="DHY298" s="1"/>
      <c r="DHZ298" s="1"/>
      <c r="DIC298" s="1"/>
      <c r="DID298" s="1"/>
      <c r="DIG298" s="1"/>
      <c r="DIH298" s="1"/>
      <c r="DIK298" s="1"/>
      <c r="DIL298" s="1"/>
      <c r="DIO298" s="1"/>
      <c r="DIP298" s="1"/>
      <c r="DIS298" s="1"/>
      <c r="DIT298" s="1"/>
      <c r="DIW298" s="1"/>
      <c r="DIX298" s="1"/>
      <c r="DJA298" s="1"/>
      <c r="DJB298" s="1"/>
      <c r="DJE298" s="1"/>
      <c r="DJF298" s="1"/>
      <c r="DJI298" s="1"/>
      <c r="DJJ298" s="1"/>
      <c r="DJM298" s="1"/>
      <c r="DJN298" s="1"/>
      <c r="DJQ298" s="1"/>
      <c r="DJR298" s="1"/>
      <c r="DJU298" s="1"/>
      <c r="DJV298" s="1"/>
      <c r="DJY298" s="1"/>
      <c r="DJZ298" s="1"/>
      <c r="DKC298" s="1"/>
      <c r="DKD298" s="1"/>
      <c r="DKG298" s="1"/>
      <c r="DKH298" s="1"/>
      <c r="DKK298" s="1"/>
      <c r="DKL298" s="1"/>
      <c r="DKO298" s="1"/>
      <c r="DKP298" s="1"/>
      <c r="DKS298" s="1"/>
      <c r="DKT298" s="1"/>
      <c r="DKW298" s="1"/>
      <c r="DKX298" s="1"/>
      <c r="DLA298" s="1"/>
      <c r="DLB298" s="1"/>
      <c r="DLE298" s="1"/>
      <c r="DLF298" s="1"/>
      <c r="DLI298" s="1"/>
      <c r="DLJ298" s="1"/>
      <c r="DLM298" s="1"/>
      <c r="DLN298" s="1"/>
      <c r="DLQ298" s="1"/>
      <c r="DLR298" s="1"/>
      <c r="DLU298" s="1"/>
      <c r="DLV298" s="1"/>
      <c r="DLY298" s="1"/>
      <c r="DLZ298" s="1"/>
      <c r="DMC298" s="1"/>
      <c r="DMD298" s="1"/>
      <c r="DMG298" s="1"/>
      <c r="DMH298" s="1"/>
      <c r="DMK298" s="1"/>
      <c r="DML298" s="1"/>
      <c r="DMO298" s="1"/>
      <c r="DMP298" s="1"/>
      <c r="DMS298" s="1"/>
      <c r="DMT298" s="1"/>
      <c r="DMW298" s="1"/>
      <c r="DMX298" s="1"/>
      <c r="DNA298" s="1"/>
      <c r="DNB298" s="1"/>
      <c r="DNE298" s="1"/>
      <c r="DNF298" s="1"/>
      <c r="DNI298" s="1"/>
      <c r="DNJ298" s="1"/>
      <c r="DNM298" s="1"/>
      <c r="DNN298" s="1"/>
      <c r="DNQ298" s="1"/>
      <c r="DNR298" s="1"/>
      <c r="DNU298" s="1"/>
      <c r="DNV298" s="1"/>
      <c r="DNY298" s="1"/>
      <c r="DNZ298" s="1"/>
      <c r="DOC298" s="1"/>
      <c r="DOD298" s="1"/>
      <c r="DOG298" s="1"/>
      <c r="DOH298" s="1"/>
      <c r="DOK298" s="1"/>
      <c r="DOL298" s="1"/>
      <c r="DOO298" s="1"/>
      <c r="DOP298" s="1"/>
      <c r="DOS298" s="1"/>
      <c r="DOT298" s="1"/>
      <c r="DOW298" s="1"/>
      <c r="DOX298" s="1"/>
      <c r="DPA298" s="1"/>
      <c r="DPB298" s="1"/>
      <c r="DPE298" s="1"/>
      <c r="DPF298" s="1"/>
      <c r="DPI298" s="1"/>
      <c r="DPJ298" s="1"/>
      <c r="DPM298" s="1"/>
      <c r="DPN298" s="1"/>
      <c r="DPQ298" s="1"/>
      <c r="DPR298" s="1"/>
      <c r="DPU298" s="1"/>
      <c r="DPV298" s="1"/>
      <c r="DPY298" s="1"/>
      <c r="DPZ298" s="1"/>
      <c r="DQC298" s="1"/>
      <c r="DQD298" s="1"/>
      <c r="DQG298" s="1"/>
      <c r="DQH298" s="1"/>
      <c r="DQK298" s="1"/>
      <c r="DQL298" s="1"/>
      <c r="DQO298" s="1"/>
      <c r="DQP298" s="1"/>
      <c r="DQS298" s="1"/>
      <c r="DQT298" s="1"/>
      <c r="DQW298" s="1"/>
      <c r="DQX298" s="1"/>
      <c r="DRA298" s="1"/>
      <c r="DRB298" s="1"/>
      <c r="DRE298" s="1"/>
      <c r="DRF298" s="1"/>
      <c r="DRI298" s="1"/>
      <c r="DRJ298" s="1"/>
      <c r="DRM298" s="1"/>
      <c r="DRN298" s="1"/>
      <c r="DRQ298" s="1"/>
      <c r="DRR298" s="1"/>
      <c r="DRU298" s="1"/>
      <c r="DRV298" s="1"/>
      <c r="DRY298" s="1"/>
      <c r="DRZ298" s="1"/>
      <c r="DSC298" s="1"/>
      <c r="DSD298" s="1"/>
      <c r="DSG298" s="1"/>
      <c r="DSH298" s="1"/>
      <c r="DSK298" s="1"/>
      <c r="DSL298" s="1"/>
      <c r="DSO298" s="1"/>
      <c r="DSP298" s="1"/>
      <c r="DSS298" s="1"/>
      <c r="DST298" s="1"/>
      <c r="DSW298" s="1"/>
      <c r="DSX298" s="1"/>
      <c r="DTA298" s="1"/>
      <c r="DTB298" s="1"/>
      <c r="DTE298" s="1"/>
      <c r="DTF298" s="1"/>
      <c r="DTI298" s="1"/>
      <c r="DTJ298" s="1"/>
      <c r="DTM298" s="1"/>
      <c r="DTN298" s="1"/>
      <c r="DTQ298" s="1"/>
      <c r="DTR298" s="1"/>
      <c r="DTU298" s="1"/>
      <c r="DTV298" s="1"/>
      <c r="DTY298" s="1"/>
      <c r="DTZ298" s="1"/>
      <c r="DUC298" s="1"/>
      <c r="DUD298" s="1"/>
      <c r="DUG298" s="1"/>
      <c r="DUH298" s="1"/>
      <c r="DUK298" s="1"/>
      <c r="DUL298" s="1"/>
      <c r="DUO298" s="1"/>
      <c r="DUP298" s="1"/>
      <c r="DUS298" s="1"/>
      <c r="DUT298" s="1"/>
      <c r="DUW298" s="1"/>
      <c r="DUX298" s="1"/>
      <c r="DVA298" s="1"/>
      <c r="DVB298" s="1"/>
      <c r="DVE298" s="1"/>
      <c r="DVF298" s="1"/>
      <c r="DVI298" s="1"/>
      <c r="DVJ298" s="1"/>
      <c r="DVM298" s="1"/>
      <c r="DVN298" s="1"/>
      <c r="DVQ298" s="1"/>
      <c r="DVR298" s="1"/>
      <c r="DVU298" s="1"/>
      <c r="DVV298" s="1"/>
      <c r="DVY298" s="1"/>
      <c r="DVZ298" s="1"/>
      <c r="DWC298" s="1"/>
      <c r="DWD298" s="1"/>
      <c r="DWG298" s="1"/>
      <c r="DWH298" s="1"/>
      <c r="DWK298" s="1"/>
      <c r="DWL298" s="1"/>
      <c r="DWO298" s="1"/>
      <c r="DWP298" s="1"/>
      <c r="DWS298" s="1"/>
      <c r="DWT298" s="1"/>
      <c r="DWW298" s="1"/>
      <c r="DWX298" s="1"/>
      <c r="DXA298" s="1"/>
      <c r="DXB298" s="1"/>
      <c r="DXE298" s="1"/>
      <c r="DXF298" s="1"/>
      <c r="DXI298" s="1"/>
      <c r="DXJ298" s="1"/>
      <c r="DXM298" s="1"/>
      <c r="DXN298" s="1"/>
      <c r="DXQ298" s="1"/>
      <c r="DXR298" s="1"/>
      <c r="DXU298" s="1"/>
      <c r="DXV298" s="1"/>
      <c r="DXY298" s="1"/>
      <c r="DXZ298" s="1"/>
      <c r="DYC298" s="1"/>
      <c r="DYD298" s="1"/>
      <c r="DYG298" s="1"/>
      <c r="DYH298" s="1"/>
      <c r="DYK298" s="1"/>
      <c r="DYL298" s="1"/>
      <c r="DYO298" s="1"/>
      <c r="DYP298" s="1"/>
      <c r="DYS298" s="1"/>
      <c r="DYT298" s="1"/>
      <c r="DYW298" s="1"/>
      <c r="DYX298" s="1"/>
      <c r="DZA298" s="1"/>
      <c r="DZB298" s="1"/>
      <c r="DZE298" s="1"/>
      <c r="DZF298" s="1"/>
      <c r="DZI298" s="1"/>
      <c r="DZJ298" s="1"/>
      <c r="DZM298" s="1"/>
      <c r="DZN298" s="1"/>
      <c r="DZQ298" s="1"/>
      <c r="DZR298" s="1"/>
      <c r="DZU298" s="1"/>
      <c r="DZV298" s="1"/>
      <c r="DZY298" s="1"/>
      <c r="DZZ298" s="1"/>
      <c r="EAC298" s="1"/>
      <c r="EAD298" s="1"/>
      <c r="EAG298" s="1"/>
      <c r="EAH298" s="1"/>
      <c r="EAK298" s="1"/>
      <c r="EAL298" s="1"/>
      <c r="EAO298" s="1"/>
      <c r="EAP298" s="1"/>
      <c r="EAS298" s="1"/>
      <c r="EAT298" s="1"/>
      <c r="EAW298" s="1"/>
      <c r="EAX298" s="1"/>
      <c r="EBA298" s="1"/>
      <c r="EBB298" s="1"/>
      <c r="EBE298" s="1"/>
      <c r="EBF298" s="1"/>
      <c r="EBI298" s="1"/>
      <c r="EBJ298" s="1"/>
      <c r="EBM298" s="1"/>
      <c r="EBN298" s="1"/>
      <c r="EBQ298" s="1"/>
      <c r="EBR298" s="1"/>
      <c r="EBU298" s="1"/>
      <c r="EBV298" s="1"/>
      <c r="EBY298" s="1"/>
      <c r="EBZ298" s="1"/>
      <c r="ECC298" s="1"/>
      <c r="ECD298" s="1"/>
      <c r="ECG298" s="1"/>
      <c r="ECH298" s="1"/>
      <c r="ECK298" s="1"/>
      <c r="ECL298" s="1"/>
      <c r="ECO298" s="1"/>
      <c r="ECP298" s="1"/>
      <c r="ECS298" s="1"/>
      <c r="ECT298" s="1"/>
      <c r="ECW298" s="1"/>
      <c r="ECX298" s="1"/>
      <c r="EDA298" s="1"/>
      <c r="EDB298" s="1"/>
      <c r="EDE298" s="1"/>
      <c r="EDF298" s="1"/>
      <c r="EDI298" s="1"/>
      <c r="EDJ298" s="1"/>
      <c r="EDM298" s="1"/>
      <c r="EDN298" s="1"/>
      <c r="EDQ298" s="1"/>
      <c r="EDR298" s="1"/>
      <c r="EDU298" s="1"/>
      <c r="EDV298" s="1"/>
      <c r="EDY298" s="1"/>
      <c r="EDZ298" s="1"/>
      <c r="EEC298" s="1"/>
      <c r="EED298" s="1"/>
      <c r="EEG298" s="1"/>
      <c r="EEH298" s="1"/>
      <c r="EEK298" s="1"/>
      <c r="EEL298" s="1"/>
      <c r="EEO298" s="1"/>
      <c r="EEP298" s="1"/>
      <c r="EES298" s="1"/>
      <c r="EET298" s="1"/>
      <c r="EEW298" s="1"/>
      <c r="EEX298" s="1"/>
      <c r="EFA298" s="1"/>
      <c r="EFB298" s="1"/>
      <c r="EFE298" s="1"/>
      <c r="EFF298" s="1"/>
      <c r="EFI298" s="1"/>
      <c r="EFJ298" s="1"/>
      <c r="EFM298" s="1"/>
      <c r="EFN298" s="1"/>
      <c r="EFQ298" s="1"/>
      <c r="EFR298" s="1"/>
      <c r="EFU298" s="1"/>
      <c r="EFV298" s="1"/>
      <c r="EFY298" s="1"/>
      <c r="EFZ298" s="1"/>
      <c r="EGC298" s="1"/>
      <c r="EGD298" s="1"/>
      <c r="EGG298" s="1"/>
      <c r="EGH298" s="1"/>
      <c r="EGK298" s="1"/>
      <c r="EGL298" s="1"/>
      <c r="EGO298" s="1"/>
      <c r="EGP298" s="1"/>
      <c r="EGS298" s="1"/>
      <c r="EGT298" s="1"/>
      <c r="EGW298" s="1"/>
      <c r="EGX298" s="1"/>
      <c r="EHA298" s="1"/>
      <c r="EHB298" s="1"/>
      <c r="EHE298" s="1"/>
      <c r="EHF298" s="1"/>
      <c r="EHI298" s="1"/>
      <c r="EHJ298" s="1"/>
      <c r="EHM298" s="1"/>
      <c r="EHN298" s="1"/>
      <c r="EHQ298" s="1"/>
      <c r="EHR298" s="1"/>
      <c r="EHU298" s="1"/>
      <c r="EHV298" s="1"/>
      <c r="EHY298" s="1"/>
      <c r="EHZ298" s="1"/>
      <c r="EIC298" s="1"/>
      <c r="EID298" s="1"/>
      <c r="EIG298" s="1"/>
      <c r="EIH298" s="1"/>
      <c r="EIK298" s="1"/>
      <c r="EIL298" s="1"/>
      <c r="EIO298" s="1"/>
      <c r="EIP298" s="1"/>
      <c r="EIS298" s="1"/>
      <c r="EIT298" s="1"/>
      <c r="EIW298" s="1"/>
      <c r="EIX298" s="1"/>
      <c r="EJA298" s="1"/>
      <c r="EJB298" s="1"/>
      <c r="EJE298" s="1"/>
      <c r="EJF298" s="1"/>
      <c r="EJI298" s="1"/>
      <c r="EJJ298" s="1"/>
      <c r="EJM298" s="1"/>
      <c r="EJN298" s="1"/>
      <c r="EJQ298" s="1"/>
      <c r="EJR298" s="1"/>
      <c r="EJU298" s="1"/>
      <c r="EJV298" s="1"/>
      <c r="EJY298" s="1"/>
      <c r="EJZ298" s="1"/>
      <c r="EKC298" s="1"/>
      <c r="EKD298" s="1"/>
      <c r="EKG298" s="1"/>
      <c r="EKH298" s="1"/>
      <c r="EKK298" s="1"/>
      <c r="EKL298" s="1"/>
      <c r="EKO298" s="1"/>
      <c r="EKP298" s="1"/>
      <c r="EKS298" s="1"/>
      <c r="EKT298" s="1"/>
      <c r="EKW298" s="1"/>
      <c r="EKX298" s="1"/>
      <c r="ELA298" s="1"/>
      <c r="ELB298" s="1"/>
      <c r="ELE298" s="1"/>
      <c r="ELF298" s="1"/>
      <c r="ELI298" s="1"/>
      <c r="ELJ298" s="1"/>
      <c r="ELM298" s="1"/>
      <c r="ELN298" s="1"/>
      <c r="ELQ298" s="1"/>
      <c r="ELR298" s="1"/>
      <c r="ELU298" s="1"/>
      <c r="ELV298" s="1"/>
      <c r="ELY298" s="1"/>
      <c r="ELZ298" s="1"/>
      <c r="EMC298" s="1"/>
      <c r="EMD298" s="1"/>
      <c r="EMG298" s="1"/>
      <c r="EMH298" s="1"/>
      <c r="EMK298" s="1"/>
      <c r="EML298" s="1"/>
      <c r="EMO298" s="1"/>
      <c r="EMP298" s="1"/>
      <c r="EMS298" s="1"/>
      <c r="EMT298" s="1"/>
      <c r="EMW298" s="1"/>
      <c r="EMX298" s="1"/>
      <c r="ENA298" s="1"/>
      <c r="ENB298" s="1"/>
      <c r="ENE298" s="1"/>
      <c r="ENF298" s="1"/>
      <c r="ENI298" s="1"/>
      <c r="ENJ298" s="1"/>
      <c r="ENM298" s="1"/>
      <c r="ENN298" s="1"/>
      <c r="ENQ298" s="1"/>
      <c r="ENR298" s="1"/>
      <c r="ENU298" s="1"/>
      <c r="ENV298" s="1"/>
      <c r="ENY298" s="1"/>
      <c r="ENZ298" s="1"/>
      <c r="EOC298" s="1"/>
      <c r="EOD298" s="1"/>
      <c r="EOG298" s="1"/>
      <c r="EOH298" s="1"/>
      <c r="EOK298" s="1"/>
      <c r="EOL298" s="1"/>
      <c r="EOO298" s="1"/>
      <c r="EOP298" s="1"/>
      <c r="EOS298" s="1"/>
      <c r="EOT298" s="1"/>
      <c r="EOW298" s="1"/>
      <c r="EOX298" s="1"/>
      <c r="EPA298" s="1"/>
      <c r="EPB298" s="1"/>
      <c r="EPE298" s="1"/>
      <c r="EPF298" s="1"/>
      <c r="EPI298" s="1"/>
      <c r="EPJ298" s="1"/>
      <c r="EPM298" s="1"/>
      <c r="EPN298" s="1"/>
      <c r="EPQ298" s="1"/>
      <c r="EPR298" s="1"/>
      <c r="EPU298" s="1"/>
      <c r="EPV298" s="1"/>
      <c r="EPY298" s="1"/>
      <c r="EPZ298" s="1"/>
      <c r="EQC298" s="1"/>
      <c r="EQD298" s="1"/>
      <c r="EQG298" s="1"/>
      <c r="EQH298" s="1"/>
      <c r="EQK298" s="1"/>
      <c r="EQL298" s="1"/>
      <c r="EQO298" s="1"/>
      <c r="EQP298" s="1"/>
      <c r="EQS298" s="1"/>
      <c r="EQT298" s="1"/>
      <c r="EQW298" s="1"/>
      <c r="EQX298" s="1"/>
      <c r="ERA298" s="1"/>
      <c r="ERB298" s="1"/>
      <c r="ERE298" s="1"/>
      <c r="ERF298" s="1"/>
      <c r="ERI298" s="1"/>
      <c r="ERJ298" s="1"/>
      <c r="ERM298" s="1"/>
      <c r="ERN298" s="1"/>
      <c r="ERQ298" s="1"/>
      <c r="ERR298" s="1"/>
      <c r="ERU298" s="1"/>
      <c r="ERV298" s="1"/>
      <c r="ERY298" s="1"/>
      <c r="ERZ298" s="1"/>
      <c r="ESC298" s="1"/>
      <c r="ESD298" s="1"/>
      <c r="ESG298" s="1"/>
      <c r="ESH298" s="1"/>
      <c r="ESK298" s="1"/>
      <c r="ESL298" s="1"/>
      <c r="ESO298" s="1"/>
      <c r="ESP298" s="1"/>
      <c r="ESS298" s="1"/>
      <c r="EST298" s="1"/>
      <c r="ESW298" s="1"/>
      <c r="ESX298" s="1"/>
      <c r="ETA298" s="1"/>
      <c r="ETB298" s="1"/>
      <c r="ETE298" s="1"/>
      <c r="ETF298" s="1"/>
      <c r="ETI298" s="1"/>
      <c r="ETJ298" s="1"/>
      <c r="ETM298" s="1"/>
      <c r="ETN298" s="1"/>
      <c r="ETQ298" s="1"/>
      <c r="ETR298" s="1"/>
      <c r="ETU298" s="1"/>
      <c r="ETV298" s="1"/>
      <c r="ETY298" s="1"/>
      <c r="ETZ298" s="1"/>
      <c r="EUC298" s="1"/>
      <c r="EUD298" s="1"/>
      <c r="EUG298" s="1"/>
      <c r="EUH298" s="1"/>
      <c r="EUK298" s="1"/>
      <c r="EUL298" s="1"/>
      <c r="EUO298" s="1"/>
      <c r="EUP298" s="1"/>
      <c r="EUS298" s="1"/>
      <c r="EUT298" s="1"/>
      <c r="EUW298" s="1"/>
      <c r="EUX298" s="1"/>
      <c r="EVA298" s="1"/>
      <c r="EVB298" s="1"/>
      <c r="EVE298" s="1"/>
      <c r="EVF298" s="1"/>
      <c r="EVI298" s="1"/>
      <c r="EVJ298" s="1"/>
      <c r="EVM298" s="1"/>
      <c r="EVN298" s="1"/>
      <c r="EVQ298" s="1"/>
      <c r="EVR298" s="1"/>
      <c r="EVU298" s="1"/>
      <c r="EVV298" s="1"/>
      <c r="EVY298" s="1"/>
      <c r="EVZ298" s="1"/>
      <c r="EWC298" s="1"/>
      <c r="EWD298" s="1"/>
      <c r="EWG298" s="1"/>
      <c r="EWH298" s="1"/>
      <c r="EWK298" s="1"/>
      <c r="EWL298" s="1"/>
      <c r="EWO298" s="1"/>
      <c r="EWP298" s="1"/>
      <c r="EWS298" s="1"/>
      <c r="EWT298" s="1"/>
      <c r="EWW298" s="1"/>
      <c r="EWX298" s="1"/>
      <c r="EXA298" s="1"/>
      <c r="EXB298" s="1"/>
      <c r="EXE298" s="1"/>
      <c r="EXF298" s="1"/>
      <c r="EXI298" s="1"/>
      <c r="EXJ298" s="1"/>
      <c r="EXM298" s="1"/>
      <c r="EXN298" s="1"/>
      <c r="EXQ298" s="1"/>
      <c r="EXR298" s="1"/>
      <c r="EXU298" s="1"/>
      <c r="EXV298" s="1"/>
      <c r="EXY298" s="1"/>
      <c r="EXZ298" s="1"/>
      <c r="EYC298" s="1"/>
      <c r="EYD298" s="1"/>
      <c r="EYG298" s="1"/>
      <c r="EYH298" s="1"/>
      <c r="EYK298" s="1"/>
      <c r="EYL298" s="1"/>
      <c r="EYO298" s="1"/>
      <c r="EYP298" s="1"/>
      <c r="EYS298" s="1"/>
      <c r="EYT298" s="1"/>
      <c r="EYW298" s="1"/>
      <c r="EYX298" s="1"/>
      <c r="EZA298" s="1"/>
      <c r="EZB298" s="1"/>
      <c r="EZE298" s="1"/>
      <c r="EZF298" s="1"/>
      <c r="EZI298" s="1"/>
      <c r="EZJ298" s="1"/>
      <c r="EZM298" s="1"/>
      <c r="EZN298" s="1"/>
      <c r="EZQ298" s="1"/>
      <c r="EZR298" s="1"/>
      <c r="EZU298" s="1"/>
      <c r="EZV298" s="1"/>
      <c r="EZY298" s="1"/>
      <c r="EZZ298" s="1"/>
      <c r="FAC298" s="1"/>
      <c r="FAD298" s="1"/>
      <c r="FAG298" s="1"/>
      <c r="FAH298" s="1"/>
      <c r="FAK298" s="1"/>
      <c r="FAL298" s="1"/>
      <c r="FAO298" s="1"/>
      <c r="FAP298" s="1"/>
      <c r="FAS298" s="1"/>
      <c r="FAT298" s="1"/>
      <c r="FAW298" s="1"/>
      <c r="FAX298" s="1"/>
      <c r="FBA298" s="1"/>
      <c r="FBB298" s="1"/>
      <c r="FBE298" s="1"/>
      <c r="FBF298" s="1"/>
      <c r="FBI298" s="1"/>
      <c r="FBJ298" s="1"/>
      <c r="FBM298" s="1"/>
      <c r="FBN298" s="1"/>
      <c r="FBQ298" s="1"/>
      <c r="FBR298" s="1"/>
      <c r="FBU298" s="1"/>
      <c r="FBV298" s="1"/>
      <c r="FBY298" s="1"/>
      <c r="FBZ298" s="1"/>
      <c r="FCC298" s="1"/>
      <c r="FCD298" s="1"/>
      <c r="FCG298" s="1"/>
      <c r="FCH298" s="1"/>
      <c r="FCK298" s="1"/>
      <c r="FCL298" s="1"/>
      <c r="FCO298" s="1"/>
      <c r="FCP298" s="1"/>
      <c r="FCS298" s="1"/>
      <c r="FCT298" s="1"/>
      <c r="FCW298" s="1"/>
      <c r="FCX298" s="1"/>
      <c r="FDA298" s="1"/>
      <c r="FDB298" s="1"/>
      <c r="FDE298" s="1"/>
      <c r="FDF298" s="1"/>
      <c r="FDI298" s="1"/>
      <c r="FDJ298" s="1"/>
      <c r="FDM298" s="1"/>
      <c r="FDN298" s="1"/>
      <c r="FDQ298" s="1"/>
      <c r="FDR298" s="1"/>
      <c r="FDU298" s="1"/>
      <c r="FDV298" s="1"/>
      <c r="FDY298" s="1"/>
      <c r="FDZ298" s="1"/>
      <c r="FEC298" s="1"/>
      <c r="FED298" s="1"/>
      <c r="FEG298" s="1"/>
      <c r="FEH298" s="1"/>
      <c r="FEK298" s="1"/>
      <c r="FEL298" s="1"/>
      <c r="FEO298" s="1"/>
      <c r="FEP298" s="1"/>
      <c r="FES298" s="1"/>
      <c r="FET298" s="1"/>
      <c r="FEW298" s="1"/>
      <c r="FEX298" s="1"/>
      <c r="FFA298" s="1"/>
      <c r="FFB298" s="1"/>
      <c r="FFE298" s="1"/>
      <c r="FFF298" s="1"/>
      <c r="FFI298" s="1"/>
      <c r="FFJ298" s="1"/>
      <c r="FFM298" s="1"/>
      <c r="FFN298" s="1"/>
      <c r="FFQ298" s="1"/>
      <c r="FFR298" s="1"/>
      <c r="FFU298" s="1"/>
      <c r="FFV298" s="1"/>
      <c r="FFY298" s="1"/>
      <c r="FFZ298" s="1"/>
      <c r="FGC298" s="1"/>
      <c r="FGD298" s="1"/>
      <c r="FGG298" s="1"/>
      <c r="FGH298" s="1"/>
      <c r="FGK298" s="1"/>
      <c r="FGL298" s="1"/>
      <c r="FGO298" s="1"/>
      <c r="FGP298" s="1"/>
      <c r="FGS298" s="1"/>
      <c r="FGT298" s="1"/>
      <c r="FGW298" s="1"/>
      <c r="FGX298" s="1"/>
      <c r="FHA298" s="1"/>
      <c r="FHB298" s="1"/>
      <c r="FHE298" s="1"/>
      <c r="FHF298" s="1"/>
      <c r="FHI298" s="1"/>
      <c r="FHJ298" s="1"/>
      <c r="FHM298" s="1"/>
      <c r="FHN298" s="1"/>
      <c r="FHQ298" s="1"/>
      <c r="FHR298" s="1"/>
      <c r="FHU298" s="1"/>
      <c r="FHV298" s="1"/>
      <c r="FHY298" s="1"/>
      <c r="FHZ298" s="1"/>
      <c r="FIC298" s="1"/>
      <c r="FID298" s="1"/>
      <c r="FIG298" s="1"/>
      <c r="FIH298" s="1"/>
      <c r="FIK298" s="1"/>
      <c r="FIL298" s="1"/>
      <c r="FIO298" s="1"/>
      <c r="FIP298" s="1"/>
      <c r="FIS298" s="1"/>
      <c r="FIT298" s="1"/>
      <c r="FIW298" s="1"/>
      <c r="FIX298" s="1"/>
      <c r="FJA298" s="1"/>
      <c r="FJB298" s="1"/>
      <c r="FJE298" s="1"/>
      <c r="FJF298" s="1"/>
      <c r="FJI298" s="1"/>
      <c r="FJJ298" s="1"/>
      <c r="FJM298" s="1"/>
      <c r="FJN298" s="1"/>
      <c r="FJQ298" s="1"/>
      <c r="FJR298" s="1"/>
      <c r="FJU298" s="1"/>
      <c r="FJV298" s="1"/>
      <c r="FJY298" s="1"/>
      <c r="FJZ298" s="1"/>
      <c r="FKC298" s="1"/>
      <c r="FKD298" s="1"/>
      <c r="FKG298" s="1"/>
      <c r="FKH298" s="1"/>
      <c r="FKK298" s="1"/>
      <c r="FKL298" s="1"/>
      <c r="FKO298" s="1"/>
      <c r="FKP298" s="1"/>
      <c r="FKS298" s="1"/>
      <c r="FKT298" s="1"/>
      <c r="FKW298" s="1"/>
      <c r="FKX298" s="1"/>
      <c r="FLA298" s="1"/>
      <c r="FLB298" s="1"/>
      <c r="FLE298" s="1"/>
      <c r="FLF298" s="1"/>
      <c r="FLI298" s="1"/>
      <c r="FLJ298" s="1"/>
      <c r="FLM298" s="1"/>
      <c r="FLN298" s="1"/>
      <c r="FLQ298" s="1"/>
      <c r="FLR298" s="1"/>
      <c r="FLU298" s="1"/>
      <c r="FLV298" s="1"/>
      <c r="FLY298" s="1"/>
      <c r="FLZ298" s="1"/>
      <c r="FMC298" s="1"/>
      <c r="FMD298" s="1"/>
      <c r="FMG298" s="1"/>
      <c r="FMH298" s="1"/>
      <c r="FMK298" s="1"/>
      <c r="FML298" s="1"/>
      <c r="FMO298" s="1"/>
      <c r="FMP298" s="1"/>
      <c r="FMS298" s="1"/>
      <c r="FMT298" s="1"/>
      <c r="FMW298" s="1"/>
      <c r="FMX298" s="1"/>
      <c r="FNA298" s="1"/>
      <c r="FNB298" s="1"/>
      <c r="FNE298" s="1"/>
      <c r="FNF298" s="1"/>
      <c r="FNI298" s="1"/>
      <c r="FNJ298" s="1"/>
      <c r="FNM298" s="1"/>
      <c r="FNN298" s="1"/>
      <c r="FNQ298" s="1"/>
      <c r="FNR298" s="1"/>
      <c r="FNU298" s="1"/>
      <c r="FNV298" s="1"/>
      <c r="FNY298" s="1"/>
      <c r="FNZ298" s="1"/>
      <c r="FOC298" s="1"/>
      <c r="FOD298" s="1"/>
      <c r="FOG298" s="1"/>
      <c r="FOH298" s="1"/>
      <c r="FOK298" s="1"/>
      <c r="FOL298" s="1"/>
      <c r="FOO298" s="1"/>
      <c r="FOP298" s="1"/>
      <c r="FOS298" s="1"/>
      <c r="FOT298" s="1"/>
      <c r="FOW298" s="1"/>
      <c r="FOX298" s="1"/>
      <c r="FPA298" s="1"/>
      <c r="FPB298" s="1"/>
      <c r="FPE298" s="1"/>
      <c r="FPF298" s="1"/>
      <c r="FPI298" s="1"/>
      <c r="FPJ298" s="1"/>
      <c r="FPM298" s="1"/>
      <c r="FPN298" s="1"/>
      <c r="FPQ298" s="1"/>
      <c r="FPR298" s="1"/>
      <c r="FPU298" s="1"/>
      <c r="FPV298" s="1"/>
      <c r="FPY298" s="1"/>
      <c r="FPZ298" s="1"/>
      <c r="FQC298" s="1"/>
      <c r="FQD298" s="1"/>
      <c r="FQG298" s="1"/>
      <c r="FQH298" s="1"/>
      <c r="FQK298" s="1"/>
      <c r="FQL298" s="1"/>
      <c r="FQO298" s="1"/>
      <c r="FQP298" s="1"/>
      <c r="FQS298" s="1"/>
      <c r="FQT298" s="1"/>
      <c r="FQW298" s="1"/>
      <c r="FQX298" s="1"/>
      <c r="FRA298" s="1"/>
      <c r="FRB298" s="1"/>
      <c r="FRE298" s="1"/>
      <c r="FRF298" s="1"/>
      <c r="FRI298" s="1"/>
      <c r="FRJ298" s="1"/>
      <c r="FRM298" s="1"/>
      <c r="FRN298" s="1"/>
      <c r="FRQ298" s="1"/>
      <c r="FRR298" s="1"/>
      <c r="FRU298" s="1"/>
      <c r="FRV298" s="1"/>
      <c r="FRY298" s="1"/>
      <c r="FRZ298" s="1"/>
      <c r="FSC298" s="1"/>
      <c r="FSD298" s="1"/>
      <c r="FSG298" s="1"/>
      <c r="FSH298" s="1"/>
      <c r="FSK298" s="1"/>
      <c r="FSL298" s="1"/>
      <c r="FSO298" s="1"/>
      <c r="FSP298" s="1"/>
      <c r="FSS298" s="1"/>
      <c r="FST298" s="1"/>
      <c r="FSW298" s="1"/>
      <c r="FSX298" s="1"/>
      <c r="FTA298" s="1"/>
      <c r="FTB298" s="1"/>
      <c r="FTE298" s="1"/>
      <c r="FTF298" s="1"/>
      <c r="FTI298" s="1"/>
      <c r="FTJ298" s="1"/>
      <c r="FTM298" s="1"/>
      <c r="FTN298" s="1"/>
      <c r="FTQ298" s="1"/>
      <c r="FTR298" s="1"/>
      <c r="FTU298" s="1"/>
      <c r="FTV298" s="1"/>
      <c r="FTY298" s="1"/>
      <c r="FTZ298" s="1"/>
      <c r="FUC298" s="1"/>
      <c r="FUD298" s="1"/>
      <c r="FUG298" s="1"/>
      <c r="FUH298" s="1"/>
      <c r="FUK298" s="1"/>
      <c r="FUL298" s="1"/>
      <c r="FUO298" s="1"/>
      <c r="FUP298" s="1"/>
      <c r="FUS298" s="1"/>
      <c r="FUT298" s="1"/>
      <c r="FUW298" s="1"/>
      <c r="FUX298" s="1"/>
      <c r="FVA298" s="1"/>
      <c r="FVB298" s="1"/>
      <c r="FVE298" s="1"/>
      <c r="FVF298" s="1"/>
      <c r="FVI298" s="1"/>
      <c r="FVJ298" s="1"/>
      <c r="FVM298" s="1"/>
      <c r="FVN298" s="1"/>
      <c r="FVQ298" s="1"/>
      <c r="FVR298" s="1"/>
      <c r="FVU298" s="1"/>
      <c r="FVV298" s="1"/>
      <c r="FVY298" s="1"/>
      <c r="FVZ298" s="1"/>
      <c r="FWC298" s="1"/>
      <c r="FWD298" s="1"/>
      <c r="FWG298" s="1"/>
      <c r="FWH298" s="1"/>
      <c r="FWK298" s="1"/>
      <c r="FWL298" s="1"/>
      <c r="FWO298" s="1"/>
      <c r="FWP298" s="1"/>
      <c r="FWS298" s="1"/>
      <c r="FWT298" s="1"/>
      <c r="FWW298" s="1"/>
      <c r="FWX298" s="1"/>
      <c r="FXA298" s="1"/>
      <c r="FXB298" s="1"/>
      <c r="FXE298" s="1"/>
      <c r="FXF298" s="1"/>
      <c r="FXI298" s="1"/>
      <c r="FXJ298" s="1"/>
      <c r="FXM298" s="1"/>
      <c r="FXN298" s="1"/>
      <c r="FXQ298" s="1"/>
      <c r="FXR298" s="1"/>
      <c r="FXU298" s="1"/>
      <c r="FXV298" s="1"/>
      <c r="FXY298" s="1"/>
      <c r="FXZ298" s="1"/>
      <c r="FYC298" s="1"/>
      <c r="FYD298" s="1"/>
      <c r="FYG298" s="1"/>
      <c r="FYH298" s="1"/>
      <c r="FYK298" s="1"/>
      <c r="FYL298" s="1"/>
      <c r="FYO298" s="1"/>
      <c r="FYP298" s="1"/>
      <c r="FYS298" s="1"/>
      <c r="FYT298" s="1"/>
      <c r="FYW298" s="1"/>
      <c r="FYX298" s="1"/>
      <c r="FZA298" s="1"/>
      <c r="FZB298" s="1"/>
      <c r="FZE298" s="1"/>
      <c r="FZF298" s="1"/>
      <c r="FZI298" s="1"/>
      <c r="FZJ298" s="1"/>
      <c r="FZM298" s="1"/>
      <c r="FZN298" s="1"/>
      <c r="FZQ298" s="1"/>
      <c r="FZR298" s="1"/>
      <c r="FZU298" s="1"/>
      <c r="FZV298" s="1"/>
      <c r="FZY298" s="1"/>
      <c r="FZZ298" s="1"/>
      <c r="GAC298" s="1"/>
      <c r="GAD298" s="1"/>
      <c r="GAG298" s="1"/>
      <c r="GAH298" s="1"/>
      <c r="GAK298" s="1"/>
      <c r="GAL298" s="1"/>
      <c r="GAO298" s="1"/>
      <c r="GAP298" s="1"/>
      <c r="GAS298" s="1"/>
      <c r="GAT298" s="1"/>
      <c r="GAW298" s="1"/>
      <c r="GAX298" s="1"/>
      <c r="GBA298" s="1"/>
      <c r="GBB298" s="1"/>
      <c r="GBE298" s="1"/>
      <c r="GBF298" s="1"/>
      <c r="GBI298" s="1"/>
      <c r="GBJ298" s="1"/>
      <c r="GBM298" s="1"/>
      <c r="GBN298" s="1"/>
      <c r="GBQ298" s="1"/>
      <c r="GBR298" s="1"/>
      <c r="GBU298" s="1"/>
      <c r="GBV298" s="1"/>
      <c r="GBY298" s="1"/>
      <c r="GBZ298" s="1"/>
      <c r="GCC298" s="1"/>
      <c r="GCD298" s="1"/>
      <c r="GCG298" s="1"/>
      <c r="GCH298" s="1"/>
      <c r="GCK298" s="1"/>
      <c r="GCL298" s="1"/>
      <c r="GCO298" s="1"/>
      <c r="GCP298" s="1"/>
      <c r="GCS298" s="1"/>
      <c r="GCT298" s="1"/>
      <c r="GCW298" s="1"/>
      <c r="GCX298" s="1"/>
      <c r="GDA298" s="1"/>
      <c r="GDB298" s="1"/>
      <c r="GDE298" s="1"/>
      <c r="GDF298" s="1"/>
      <c r="GDI298" s="1"/>
      <c r="GDJ298" s="1"/>
      <c r="GDM298" s="1"/>
      <c r="GDN298" s="1"/>
      <c r="GDQ298" s="1"/>
      <c r="GDR298" s="1"/>
      <c r="GDU298" s="1"/>
      <c r="GDV298" s="1"/>
      <c r="GDY298" s="1"/>
      <c r="GDZ298" s="1"/>
      <c r="GEC298" s="1"/>
      <c r="GED298" s="1"/>
      <c r="GEG298" s="1"/>
      <c r="GEH298" s="1"/>
      <c r="GEK298" s="1"/>
      <c r="GEL298" s="1"/>
      <c r="GEO298" s="1"/>
      <c r="GEP298" s="1"/>
      <c r="GES298" s="1"/>
      <c r="GET298" s="1"/>
      <c r="GEW298" s="1"/>
      <c r="GEX298" s="1"/>
      <c r="GFA298" s="1"/>
      <c r="GFB298" s="1"/>
      <c r="GFE298" s="1"/>
      <c r="GFF298" s="1"/>
      <c r="GFI298" s="1"/>
      <c r="GFJ298" s="1"/>
      <c r="GFM298" s="1"/>
      <c r="GFN298" s="1"/>
      <c r="GFQ298" s="1"/>
      <c r="GFR298" s="1"/>
      <c r="GFU298" s="1"/>
      <c r="GFV298" s="1"/>
      <c r="GFY298" s="1"/>
      <c r="GFZ298" s="1"/>
      <c r="GGC298" s="1"/>
      <c r="GGD298" s="1"/>
      <c r="GGG298" s="1"/>
      <c r="GGH298" s="1"/>
      <c r="GGK298" s="1"/>
      <c r="GGL298" s="1"/>
      <c r="GGO298" s="1"/>
      <c r="GGP298" s="1"/>
      <c r="GGS298" s="1"/>
      <c r="GGT298" s="1"/>
      <c r="GGW298" s="1"/>
      <c r="GGX298" s="1"/>
      <c r="GHA298" s="1"/>
      <c r="GHB298" s="1"/>
      <c r="GHE298" s="1"/>
      <c r="GHF298" s="1"/>
      <c r="GHI298" s="1"/>
      <c r="GHJ298" s="1"/>
      <c r="GHM298" s="1"/>
      <c r="GHN298" s="1"/>
      <c r="GHQ298" s="1"/>
      <c r="GHR298" s="1"/>
      <c r="GHU298" s="1"/>
      <c r="GHV298" s="1"/>
      <c r="GHY298" s="1"/>
      <c r="GHZ298" s="1"/>
      <c r="GIC298" s="1"/>
      <c r="GID298" s="1"/>
      <c r="GIG298" s="1"/>
      <c r="GIH298" s="1"/>
      <c r="GIK298" s="1"/>
      <c r="GIL298" s="1"/>
      <c r="GIO298" s="1"/>
      <c r="GIP298" s="1"/>
      <c r="GIS298" s="1"/>
      <c r="GIT298" s="1"/>
      <c r="GIW298" s="1"/>
      <c r="GIX298" s="1"/>
      <c r="GJA298" s="1"/>
      <c r="GJB298" s="1"/>
      <c r="GJE298" s="1"/>
      <c r="GJF298" s="1"/>
      <c r="GJI298" s="1"/>
      <c r="GJJ298" s="1"/>
      <c r="GJM298" s="1"/>
      <c r="GJN298" s="1"/>
      <c r="GJQ298" s="1"/>
      <c r="GJR298" s="1"/>
      <c r="GJU298" s="1"/>
      <c r="GJV298" s="1"/>
      <c r="GJY298" s="1"/>
      <c r="GJZ298" s="1"/>
      <c r="GKC298" s="1"/>
      <c r="GKD298" s="1"/>
      <c r="GKG298" s="1"/>
      <c r="GKH298" s="1"/>
      <c r="GKK298" s="1"/>
      <c r="GKL298" s="1"/>
      <c r="GKO298" s="1"/>
      <c r="GKP298" s="1"/>
      <c r="GKS298" s="1"/>
      <c r="GKT298" s="1"/>
      <c r="GKW298" s="1"/>
      <c r="GKX298" s="1"/>
      <c r="GLA298" s="1"/>
      <c r="GLB298" s="1"/>
      <c r="GLE298" s="1"/>
      <c r="GLF298" s="1"/>
      <c r="GLI298" s="1"/>
      <c r="GLJ298" s="1"/>
      <c r="GLM298" s="1"/>
      <c r="GLN298" s="1"/>
      <c r="GLQ298" s="1"/>
      <c r="GLR298" s="1"/>
      <c r="GLU298" s="1"/>
      <c r="GLV298" s="1"/>
      <c r="GLY298" s="1"/>
      <c r="GLZ298" s="1"/>
      <c r="GMC298" s="1"/>
      <c r="GMD298" s="1"/>
      <c r="GMG298" s="1"/>
      <c r="GMH298" s="1"/>
      <c r="GMK298" s="1"/>
      <c r="GML298" s="1"/>
      <c r="GMO298" s="1"/>
      <c r="GMP298" s="1"/>
      <c r="GMS298" s="1"/>
      <c r="GMT298" s="1"/>
      <c r="GMW298" s="1"/>
      <c r="GMX298" s="1"/>
      <c r="GNA298" s="1"/>
      <c r="GNB298" s="1"/>
      <c r="GNE298" s="1"/>
      <c r="GNF298" s="1"/>
      <c r="GNI298" s="1"/>
      <c r="GNJ298" s="1"/>
      <c r="GNM298" s="1"/>
      <c r="GNN298" s="1"/>
      <c r="GNQ298" s="1"/>
      <c r="GNR298" s="1"/>
      <c r="GNU298" s="1"/>
      <c r="GNV298" s="1"/>
      <c r="GNY298" s="1"/>
      <c r="GNZ298" s="1"/>
      <c r="GOC298" s="1"/>
      <c r="GOD298" s="1"/>
      <c r="GOG298" s="1"/>
      <c r="GOH298" s="1"/>
      <c r="GOK298" s="1"/>
      <c r="GOL298" s="1"/>
      <c r="GOO298" s="1"/>
      <c r="GOP298" s="1"/>
      <c r="GOS298" s="1"/>
      <c r="GOT298" s="1"/>
      <c r="GOW298" s="1"/>
      <c r="GOX298" s="1"/>
      <c r="GPA298" s="1"/>
      <c r="GPB298" s="1"/>
      <c r="GPE298" s="1"/>
      <c r="GPF298" s="1"/>
      <c r="GPI298" s="1"/>
      <c r="GPJ298" s="1"/>
      <c r="GPM298" s="1"/>
      <c r="GPN298" s="1"/>
      <c r="GPQ298" s="1"/>
      <c r="GPR298" s="1"/>
      <c r="GPU298" s="1"/>
      <c r="GPV298" s="1"/>
      <c r="GPY298" s="1"/>
      <c r="GPZ298" s="1"/>
      <c r="GQC298" s="1"/>
      <c r="GQD298" s="1"/>
      <c r="GQG298" s="1"/>
      <c r="GQH298" s="1"/>
      <c r="GQK298" s="1"/>
      <c r="GQL298" s="1"/>
      <c r="GQO298" s="1"/>
      <c r="GQP298" s="1"/>
      <c r="GQS298" s="1"/>
      <c r="GQT298" s="1"/>
      <c r="GQW298" s="1"/>
      <c r="GQX298" s="1"/>
      <c r="GRA298" s="1"/>
      <c r="GRB298" s="1"/>
      <c r="GRE298" s="1"/>
      <c r="GRF298" s="1"/>
      <c r="GRI298" s="1"/>
      <c r="GRJ298" s="1"/>
      <c r="GRM298" s="1"/>
      <c r="GRN298" s="1"/>
      <c r="GRQ298" s="1"/>
      <c r="GRR298" s="1"/>
      <c r="GRU298" s="1"/>
      <c r="GRV298" s="1"/>
      <c r="GRY298" s="1"/>
      <c r="GRZ298" s="1"/>
      <c r="GSC298" s="1"/>
      <c r="GSD298" s="1"/>
      <c r="GSG298" s="1"/>
      <c r="GSH298" s="1"/>
      <c r="GSK298" s="1"/>
      <c r="GSL298" s="1"/>
      <c r="GSO298" s="1"/>
      <c r="GSP298" s="1"/>
      <c r="GSS298" s="1"/>
      <c r="GST298" s="1"/>
      <c r="GSW298" s="1"/>
      <c r="GSX298" s="1"/>
      <c r="GTA298" s="1"/>
      <c r="GTB298" s="1"/>
      <c r="GTE298" s="1"/>
      <c r="GTF298" s="1"/>
      <c r="GTI298" s="1"/>
      <c r="GTJ298" s="1"/>
      <c r="GTM298" s="1"/>
      <c r="GTN298" s="1"/>
      <c r="GTQ298" s="1"/>
      <c r="GTR298" s="1"/>
      <c r="GTU298" s="1"/>
      <c r="GTV298" s="1"/>
      <c r="GTY298" s="1"/>
      <c r="GTZ298" s="1"/>
      <c r="GUC298" s="1"/>
      <c r="GUD298" s="1"/>
      <c r="GUG298" s="1"/>
      <c r="GUH298" s="1"/>
      <c r="GUK298" s="1"/>
      <c r="GUL298" s="1"/>
      <c r="GUO298" s="1"/>
      <c r="GUP298" s="1"/>
      <c r="GUS298" s="1"/>
      <c r="GUT298" s="1"/>
      <c r="GUW298" s="1"/>
      <c r="GUX298" s="1"/>
      <c r="GVA298" s="1"/>
      <c r="GVB298" s="1"/>
      <c r="GVE298" s="1"/>
      <c r="GVF298" s="1"/>
      <c r="GVI298" s="1"/>
      <c r="GVJ298" s="1"/>
      <c r="GVM298" s="1"/>
      <c r="GVN298" s="1"/>
      <c r="GVQ298" s="1"/>
      <c r="GVR298" s="1"/>
      <c r="GVU298" s="1"/>
      <c r="GVV298" s="1"/>
      <c r="GVY298" s="1"/>
      <c r="GVZ298" s="1"/>
      <c r="GWC298" s="1"/>
      <c r="GWD298" s="1"/>
      <c r="GWG298" s="1"/>
      <c r="GWH298" s="1"/>
      <c r="GWK298" s="1"/>
      <c r="GWL298" s="1"/>
      <c r="GWO298" s="1"/>
      <c r="GWP298" s="1"/>
      <c r="GWS298" s="1"/>
      <c r="GWT298" s="1"/>
      <c r="GWW298" s="1"/>
      <c r="GWX298" s="1"/>
      <c r="GXA298" s="1"/>
      <c r="GXB298" s="1"/>
      <c r="GXE298" s="1"/>
      <c r="GXF298" s="1"/>
      <c r="GXI298" s="1"/>
      <c r="GXJ298" s="1"/>
      <c r="GXM298" s="1"/>
      <c r="GXN298" s="1"/>
      <c r="GXQ298" s="1"/>
      <c r="GXR298" s="1"/>
      <c r="GXU298" s="1"/>
      <c r="GXV298" s="1"/>
      <c r="GXY298" s="1"/>
      <c r="GXZ298" s="1"/>
      <c r="GYC298" s="1"/>
      <c r="GYD298" s="1"/>
      <c r="GYG298" s="1"/>
      <c r="GYH298" s="1"/>
      <c r="GYK298" s="1"/>
      <c r="GYL298" s="1"/>
      <c r="GYO298" s="1"/>
      <c r="GYP298" s="1"/>
      <c r="GYS298" s="1"/>
      <c r="GYT298" s="1"/>
      <c r="GYW298" s="1"/>
      <c r="GYX298" s="1"/>
      <c r="GZA298" s="1"/>
      <c r="GZB298" s="1"/>
      <c r="GZE298" s="1"/>
      <c r="GZF298" s="1"/>
      <c r="GZI298" s="1"/>
      <c r="GZJ298" s="1"/>
      <c r="GZM298" s="1"/>
      <c r="GZN298" s="1"/>
      <c r="GZQ298" s="1"/>
      <c r="GZR298" s="1"/>
      <c r="GZU298" s="1"/>
      <c r="GZV298" s="1"/>
      <c r="GZY298" s="1"/>
      <c r="GZZ298" s="1"/>
      <c r="HAC298" s="1"/>
      <c r="HAD298" s="1"/>
      <c r="HAG298" s="1"/>
      <c r="HAH298" s="1"/>
      <c r="HAK298" s="1"/>
      <c r="HAL298" s="1"/>
      <c r="HAO298" s="1"/>
      <c r="HAP298" s="1"/>
      <c r="HAS298" s="1"/>
      <c r="HAT298" s="1"/>
      <c r="HAW298" s="1"/>
      <c r="HAX298" s="1"/>
      <c r="HBA298" s="1"/>
      <c r="HBB298" s="1"/>
      <c r="HBE298" s="1"/>
      <c r="HBF298" s="1"/>
      <c r="HBI298" s="1"/>
      <c r="HBJ298" s="1"/>
      <c r="HBM298" s="1"/>
      <c r="HBN298" s="1"/>
      <c r="HBQ298" s="1"/>
      <c r="HBR298" s="1"/>
      <c r="HBU298" s="1"/>
      <c r="HBV298" s="1"/>
      <c r="HBY298" s="1"/>
      <c r="HBZ298" s="1"/>
      <c r="HCC298" s="1"/>
      <c r="HCD298" s="1"/>
      <c r="HCG298" s="1"/>
      <c r="HCH298" s="1"/>
      <c r="HCK298" s="1"/>
      <c r="HCL298" s="1"/>
      <c r="HCO298" s="1"/>
      <c r="HCP298" s="1"/>
      <c r="HCS298" s="1"/>
      <c r="HCT298" s="1"/>
      <c r="HCW298" s="1"/>
      <c r="HCX298" s="1"/>
      <c r="HDA298" s="1"/>
      <c r="HDB298" s="1"/>
      <c r="HDE298" s="1"/>
      <c r="HDF298" s="1"/>
      <c r="HDI298" s="1"/>
      <c r="HDJ298" s="1"/>
      <c r="HDM298" s="1"/>
      <c r="HDN298" s="1"/>
      <c r="HDQ298" s="1"/>
      <c r="HDR298" s="1"/>
      <c r="HDU298" s="1"/>
      <c r="HDV298" s="1"/>
      <c r="HDY298" s="1"/>
      <c r="HDZ298" s="1"/>
      <c r="HEC298" s="1"/>
      <c r="HED298" s="1"/>
      <c r="HEG298" s="1"/>
      <c r="HEH298" s="1"/>
      <c r="HEK298" s="1"/>
      <c r="HEL298" s="1"/>
      <c r="HEO298" s="1"/>
      <c r="HEP298" s="1"/>
      <c r="HES298" s="1"/>
      <c r="HET298" s="1"/>
      <c r="HEW298" s="1"/>
      <c r="HEX298" s="1"/>
      <c r="HFA298" s="1"/>
      <c r="HFB298" s="1"/>
      <c r="HFE298" s="1"/>
      <c r="HFF298" s="1"/>
      <c r="HFI298" s="1"/>
      <c r="HFJ298" s="1"/>
      <c r="HFM298" s="1"/>
      <c r="HFN298" s="1"/>
      <c r="HFQ298" s="1"/>
      <c r="HFR298" s="1"/>
      <c r="HFU298" s="1"/>
      <c r="HFV298" s="1"/>
      <c r="HFY298" s="1"/>
      <c r="HFZ298" s="1"/>
      <c r="HGC298" s="1"/>
      <c r="HGD298" s="1"/>
      <c r="HGG298" s="1"/>
      <c r="HGH298" s="1"/>
      <c r="HGK298" s="1"/>
      <c r="HGL298" s="1"/>
      <c r="HGO298" s="1"/>
      <c r="HGP298" s="1"/>
      <c r="HGS298" s="1"/>
      <c r="HGT298" s="1"/>
      <c r="HGW298" s="1"/>
      <c r="HGX298" s="1"/>
      <c r="HHA298" s="1"/>
      <c r="HHB298" s="1"/>
      <c r="HHE298" s="1"/>
      <c r="HHF298" s="1"/>
      <c r="HHI298" s="1"/>
      <c r="HHJ298" s="1"/>
      <c r="HHM298" s="1"/>
      <c r="HHN298" s="1"/>
      <c r="HHQ298" s="1"/>
      <c r="HHR298" s="1"/>
      <c r="HHU298" s="1"/>
      <c r="HHV298" s="1"/>
      <c r="HHY298" s="1"/>
      <c r="HHZ298" s="1"/>
      <c r="HIC298" s="1"/>
      <c r="HID298" s="1"/>
      <c r="HIG298" s="1"/>
      <c r="HIH298" s="1"/>
      <c r="HIK298" s="1"/>
      <c r="HIL298" s="1"/>
      <c r="HIO298" s="1"/>
      <c r="HIP298" s="1"/>
      <c r="HIS298" s="1"/>
      <c r="HIT298" s="1"/>
      <c r="HIW298" s="1"/>
      <c r="HIX298" s="1"/>
      <c r="HJA298" s="1"/>
      <c r="HJB298" s="1"/>
      <c r="HJE298" s="1"/>
      <c r="HJF298" s="1"/>
      <c r="HJI298" s="1"/>
      <c r="HJJ298" s="1"/>
      <c r="HJM298" s="1"/>
      <c r="HJN298" s="1"/>
      <c r="HJQ298" s="1"/>
      <c r="HJR298" s="1"/>
      <c r="HJU298" s="1"/>
      <c r="HJV298" s="1"/>
      <c r="HJY298" s="1"/>
      <c r="HJZ298" s="1"/>
      <c r="HKC298" s="1"/>
      <c r="HKD298" s="1"/>
      <c r="HKG298" s="1"/>
      <c r="HKH298" s="1"/>
      <c r="HKK298" s="1"/>
      <c r="HKL298" s="1"/>
      <c r="HKO298" s="1"/>
      <c r="HKP298" s="1"/>
      <c r="HKS298" s="1"/>
      <c r="HKT298" s="1"/>
      <c r="HKW298" s="1"/>
      <c r="HKX298" s="1"/>
      <c r="HLA298" s="1"/>
      <c r="HLB298" s="1"/>
      <c r="HLE298" s="1"/>
      <c r="HLF298" s="1"/>
      <c r="HLI298" s="1"/>
      <c r="HLJ298" s="1"/>
      <c r="HLM298" s="1"/>
      <c r="HLN298" s="1"/>
      <c r="HLQ298" s="1"/>
      <c r="HLR298" s="1"/>
      <c r="HLU298" s="1"/>
      <c r="HLV298" s="1"/>
      <c r="HLY298" s="1"/>
      <c r="HLZ298" s="1"/>
      <c r="HMC298" s="1"/>
      <c r="HMD298" s="1"/>
      <c r="HMG298" s="1"/>
      <c r="HMH298" s="1"/>
      <c r="HMK298" s="1"/>
      <c r="HML298" s="1"/>
      <c r="HMO298" s="1"/>
      <c r="HMP298" s="1"/>
      <c r="HMS298" s="1"/>
      <c r="HMT298" s="1"/>
      <c r="HMW298" s="1"/>
      <c r="HMX298" s="1"/>
      <c r="HNA298" s="1"/>
      <c r="HNB298" s="1"/>
      <c r="HNE298" s="1"/>
      <c r="HNF298" s="1"/>
      <c r="HNI298" s="1"/>
      <c r="HNJ298" s="1"/>
      <c r="HNM298" s="1"/>
      <c r="HNN298" s="1"/>
      <c r="HNQ298" s="1"/>
      <c r="HNR298" s="1"/>
      <c r="HNU298" s="1"/>
      <c r="HNV298" s="1"/>
      <c r="HNY298" s="1"/>
      <c r="HNZ298" s="1"/>
      <c r="HOC298" s="1"/>
      <c r="HOD298" s="1"/>
      <c r="HOG298" s="1"/>
      <c r="HOH298" s="1"/>
      <c r="HOK298" s="1"/>
      <c r="HOL298" s="1"/>
      <c r="HOO298" s="1"/>
      <c r="HOP298" s="1"/>
      <c r="HOS298" s="1"/>
      <c r="HOT298" s="1"/>
      <c r="HOW298" s="1"/>
      <c r="HOX298" s="1"/>
      <c r="HPA298" s="1"/>
      <c r="HPB298" s="1"/>
      <c r="HPE298" s="1"/>
      <c r="HPF298" s="1"/>
      <c r="HPI298" s="1"/>
      <c r="HPJ298" s="1"/>
      <c r="HPM298" s="1"/>
      <c r="HPN298" s="1"/>
      <c r="HPQ298" s="1"/>
      <c r="HPR298" s="1"/>
      <c r="HPU298" s="1"/>
      <c r="HPV298" s="1"/>
      <c r="HPY298" s="1"/>
      <c r="HPZ298" s="1"/>
      <c r="HQC298" s="1"/>
      <c r="HQD298" s="1"/>
      <c r="HQG298" s="1"/>
      <c r="HQH298" s="1"/>
      <c r="HQK298" s="1"/>
      <c r="HQL298" s="1"/>
      <c r="HQO298" s="1"/>
      <c r="HQP298" s="1"/>
      <c r="HQS298" s="1"/>
      <c r="HQT298" s="1"/>
      <c r="HQW298" s="1"/>
      <c r="HQX298" s="1"/>
      <c r="HRA298" s="1"/>
      <c r="HRB298" s="1"/>
      <c r="HRE298" s="1"/>
      <c r="HRF298" s="1"/>
      <c r="HRI298" s="1"/>
      <c r="HRJ298" s="1"/>
      <c r="HRM298" s="1"/>
      <c r="HRN298" s="1"/>
      <c r="HRQ298" s="1"/>
      <c r="HRR298" s="1"/>
      <c r="HRU298" s="1"/>
      <c r="HRV298" s="1"/>
      <c r="HRY298" s="1"/>
      <c r="HRZ298" s="1"/>
      <c r="HSC298" s="1"/>
      <c r="HSD298" s="1"/>
      <c r="HSG298" s="1"/>
      <c r="HSH298" s="1"/>
      <c r="HSK298" s="1"/>
      <c r="HSL298" s="1"/>
      <c r="HSO298" s="1"/>
      <c r="HSP298" s="1"/>
      <c r="HSS298" s="1"/>
      <c r="HST298" s="1"/>
      <c r="HSW298" s="1"/>
      <c r="HSX298" s="1"/>
      <c r="HTA298" s="1"/>
      <c r="HTB298" s="1"/>
      <c r="HTE298" s="1"/>
      <c r="HTF298" s="1"/>
      <c r="HTI298" s="1"/>
      <c r="HTJ298" s="1"/>
      <c r="HTM298" s="1"/>
      <c r="HTN298" s="1"/>
      <c r="HTQ298" s="1"/>
      <c r="HTR298" s="1"/>
      <c r="HTU298" s="1"/>
      <c r="HTV298" s="1"/>
      <c r="HTY298" s="1"/>
      <c r="HTZ298" s="1"/>
      <c r="HUC298" s="1"/>
      <c r="HUD298" s="1"/>
      <c r="HUG298" s="1"/>
      <c r="HUH298" s="1"/>
      <c r="HUK298" s="1"/>
      <c r="HUL298" s="1"/>
      <c r="HUO298" s="1"/>
      <c r="HUP298" s="1"/>
      <c r="HUS298" s="1"/>
      <c r="HUT298" s="1"/>
      <c r="HUW298" s="1"/>
      <c r="HUX298" s="1"/>
      <c r="HVA298" s="1"/>
      <c r="HVB298" s="1"/>
      <c r="HVE298" s="1"/>
      <c r="HVF298" s="1"/>
      <c r="HVI298" s="1"/>
      <c r="HVJ298" s="1"/>
      <c r="HVM298" s="1"/>
      <c r="HVN298" s="1"/>
      <c r="HVQ298" s="1"/>
      <c r="HVR298" s="1"/>
      <c r="HVU298" s="1"/>
      <c r="HVV298" s="1"/>
      <c r="HVY298" s="1"/>
      <c r="HVZ298" s="1"/>
      <c r="HWC298" s="1"/>
      <c r="HWD298" s="1"/>
      <c r="HWG298" s="1"/>
      <c r="HWH298" s="1"/>
      <c r="HWK298" s="1"/>
      <c r="HWL298" s="1"/>
      <c r="HWO298" s="1"/>
      <c r="HWP298" s="1"/>
      <c r="HWS298" s="1"/>
      <c r="HWT298" s="1"/>
      <c r="HWW298" s="1"/>
      <c r="HWX298" s="1"/>
      <c r="HXA298" s="1"/>
      <c r="HXB298" s="1"/>
      <c r="HXE298" s="1"/>
      <c r="HXF298" s="1"/>
      <c r="HXI298" s="1"/>
      <c r="HXJ298" s="1"/>
      <c r="HXM298" s="1"/>
      <c r="HXN298" s="1"/>
      <c r="HXQ298" s="1"/>
      <c r="HXR298" s="1"/>
      <c r="HXU298" s="1"/>
      <c r="HXV298" s="1"/>
      <c r="HXY298" s="1"/>
      <c r="HXZ298" s="1"/>
      <c r="HYC298" s="1"/>
      <c r="HYD298" s="1"/>
      <c r="HYG298" s="1"/>
      <c r="HYH298" s="1"/>
      <c r="HYK298" s="1"/>
      <c r="HYL298" s="1"/>
      <c r="HYO298" s="1"/>
      <c r="HYP298" s="1"/>
      <c r="HYS298" s="1"/>
      <c r="HYT298" s="1"/>
      <c r="HYW298" s="1"/>
      <c r="HYX298" s="1"/>
      <c r="HZA298" s="1"/>
      <c r="HZB298" s="1"/>
      <c r="HZE298" s="1"/>
      <c r="HZF298" s="1"/>
      <c r="HZI298" s="1"/>
      <c r="HZJ298" s="1"/>
      <c r="HZM298" s="1"/>
      <c r="HZN298" s="1"/>
      <c r="HZQ298" s="1"/>
      <c r="HZR298" s="1"/>
      <c r="HZU298" s="1"/>
      <c r="HZV298" s="1"/>
      <c r="HZY298" s="1"/>
      <c r="HZZ298" s="1"/>
      <c r="IAC298" s="1"/>
      <c r="IAD298" s="1"/>
      <c r="IAG298" s="1"/>
      <c r="IAH298" s="1"/>
      <c r="IAK298" s="1"/>
      <c r="IAL298" s="1"/>
      <c r="IAO298" s="1"/>
      <c r="IAP298" s="1"/>
      <c r="IAS298" s="1"/>
      <c r="IAT298" s="1"/>
      <c r="IAW298" s="1"/>
      <c r="IAX298" s="1"/>
      <c r="IBA298" s="1"/>
      <c r="IBB298" s="1"/>
      <c r="IBE298" s="1"/>
      <c r="IBF298" s="1"/>
      <c r="IBI298" s="1"/>
      <c r="IBJ298" s="1"/>
      <c r="IBM298" s="1"/>
      <c r="IBN298" s="1"/>
      <c r="IBQ298" s="1"/>
      <c r="IBR298" s="1"/>
      <c r="IBU298" s="1"/>
      <c r="IBV298" s="1"/>
      <c r="IBY298" s="1"/>
      <c r="IBZ298" s="1"/>
      <c r="ICC298" s="1"/>
      <c r="ICD298" s="1"/>
      <c r="ICG298" s="1"/>
      <c r="ICH298" s="1"/>
      <c r="ICK298" s="1"/>
      <c r="ICL298" s="1"/>
      <c r="ICO298" s="1"/>
      <c r="ICP298" s="1"/>
      <c r="ICS298" s="1"/>
      <c r="ICT298" s="1"/>
      <c r="ICW298" s="1"/>
      <c r="ICX298" s="1"/>
      <c r="IDA298" s="1"/>
      <c r="IDB298" s="1"/>
      <c r="IDE298" s="1"/>
      <c r="IDF298" s="1"/>
      <c r="IDI298" s="1"/>
      <c r="IDJ298" s="1"/>
      <c r="IDM298" s="1"/>
      <c r="IDN298" s="1"/>
      <c r="IDQ298" s="1"/>
      <c r="IDR298" s="1"/>
      <c r="IDU298" s="1"/>
      <c r="IDV298" s="1"/>
      <c r="IDY298" s="1"/>
      <c r="IDZ298" s="1"/>
      <c r="IEC298" s="1"/>
      <c r="IED298" s="1"/>
      <c r="IEG298" s="1"/>
      <c r="IEH298" s="1"/>
      <c r="IEK298" s="1"/>
      <c r="IEL298" s="1"/>
      <c r="IEO298" s="1"/>
      <c r="IEP298" s="1"/>
      <c r="IES298" s="1"/>
      <c r="IET298" s="1"/>
      <c r="IEW298" s="1"/>
      <c r="IEX298" s="1"/>
      <c r="IFA298" s="1"/>
      <c r="IFB298" s="1"/>
      <c r="IFE298" s="1"/>
      <c r="IFF298" s="1"/>
      <c r="IFI298" s="1"/>
      <c r="IFJ298" s="1"/>
      <c r="IFM298" s="1"/>
      <c r="IFN298" s="1"/>
      <c r="IFQ298" s="1"/>
      <c r="IFR298" s="1"/>
      <c r="IFU298" s="1"/>
      <c r="IFV298" s="1"/>
      <c r="IFY298" s="1"/>
      <c r="IFZ298" s="1"/>
      <c r="IGC298" s="1"/>
      <c r="IGD298" s="1"/>
      <c r="IGG298" s="1"/>
      <c r="IGH298" s="1"/>
      <c r="IGK298" s="1"/>
      <c r="IGL298" s="1"/>
      <c r="IGO298" s="1"/>
      <c r="IGP298" s="1"/>
      <c r="IGS298" s="1"/>
      <c r="IGT298" s="1"/>
      <c r="IGW298" s="1"/>
      <c r="IGX298" s="1"/>
      <c r="IHA298" s="1"/>
      <c r="IHB298" s="1"/>
      <c r="IHE298" s="1"/>
      <c r="IHF298" s="1"/>
      <c r="IHI298" s="1"/>
      <c r="IHJ298" s="1"/>
      <c r="IHM298" s="1"/>
      <c r="IHN298" s="1"/>
      <c r="IHQ298" s="1"/>
      <c r="IHR298" s="1"/>
      <c r="IHU298" s="1"/>
      <c r="IHV298" s="1"/>
      <c r="IHY298" s="1"/>
      <c r="IHZ298" s="1"/>
      <c r="IIC298" s="1"/>
      <c r="IID298" s="1"/>
      <c r="IIG298" s="1"/>
      <c r="IIH298" s="1"/>
      <c r="IIK298" s="1"/>
      <c r="IIL298" s="1"/>
      <c r="IIO298" s="1"/>
      <c r="IIP298" s="1"/>
      <c r="IIS298" s="1"/>
      <c r="IIT298" s="1"/>
      <c r="IIW298" s="1"/>
      <c r="IIX298" s="1"/>
      <c r="IJA298" s="1"/>
      <c r="IJB298" s="1"/>
      <c r="IJE298" s="1"/>
      <c r="IJF298" s="1"/>
      <c r="IJI298" s="1"/>
      <c r="IJJ298" s="1"/>
      <c r="IJM298" s="1"/>
      <c r="IJN298" s="1"/>
      <c r="IJQ298" s="1"/>
      <c r="IJR298" s="1"/>
      <c r="IJU298" s="1"/>
      <c r="IJV298" s="1"/>
      <c r="IJY298" s="1"/>
      <c r="IJZ298" s="1"/>
      <c r="IKC298" s="1"/>
      <c r="IKD298" s="1"/>
      <c r="IKG298" s="1"/>
      <c r="IKH298" s="1"/>
      <c r="IKK298" s="1"/>
      <c r="IKL298" s="1"/>
      <c r="IKO298" s="1"/>
      <c r="IKP298" s="1"/>
      <c r="IKS298" s="1"/>
      <c r="IKT298" s="1"/>
      <c r="IKW298" s="1"/>
      <c r="IKX298" s="1"/>
      <c r="ILA298" s="1"/>
      <c r="ILB298" s="1"/>
      <c r="ILE298" s="1"/>
      <c r="ILF298" s="1"/>
      <c r="ILI298" s="1"/>
      <c r="ILJ298" s="1"/>
      <c r="ILM298" s="1"/>
      <c r="ILN298" s="1"/>
      <c r="ILQ298" s="1"/>
      <c r="ILR298" s="1"/>
      <c r="ILU298" s="1"/>
      <c r="ILV298" s="1"/>
      <c r="ILY298" s="1"/>
      <c r="ILZ298" s="1"/>
      <c r="IMC298" s="1"/>
      <c r="IMD298" s="1"/>
      <c r="IMG298" s="1"/>
      <c r="IMH298" s="1"/>
      <c r="IMK298" s="1"/>
      <c r="IML298" s="1"/>
      <c r="IMO298" s="1"/>
      <c r="IMP298" s="1"/>
      <c r="IMS298" s="1"/>
      <c r="IMT298" s="1"/>
      <c r="IMW298" s="1"/>
      <c r="IMX298" s="1"/>
      <c r="INA298" s="1"/>
      <c r="INB298" s="1"/>
      <c r="INE298" s="1"/>
      <c r="INF298" s="1"/>
      <c r="INI298" s="1"/>
      <c r="INJ298" s="1"/>
      <c r="INM298" s="1"/>
      <c r="INN298" s="1"/>
      <c r="INQ298" s="1"/>
      <c r="INR298" s="1"/>
      <c r="INU298" s="1"/>
      <c r="INV298" s="1"/>
      <c r="INY298" s="1"/>
      <c r="INZ298" s="1"/>
      <c r="IOC298" s="1"/>
      <c r="IOD298" s="1"/>
      <c r="IOG298" s="1"/>
      <c r="IOH298" s="1"/>
      <c r="IOK298" s="1"/>
      <c r="IOL298" s="1"/>
      <c r="IOO298" s="1"/>
      <c r="IOP298" s="1"/>
      <c r="IOS298" s="1"/>
      <c r="IOT298" s="1"/>
      <c r="IOW298" s="1"/>
      <c r="IOX298" s="1"/>
      <c r="IPA298" s="1"/>
      <c r="IPB298" s="1"/>
      <c r="IPE298" s="1"/>
      <c r="IPF298" s="1"/>
      <c r="IPI298" s="1"/>
      <c r="IPJ298" s="1"/>
      <c r="IPM298" s="1"/>
      <c r="IPN298" s="1"/>
      <c r="IPQ298" s="1"/>
      <c r="IPR298" s="1"/>
      <c r="IPU298" s="1"/>
      <c r="IPV298" s="1"/>
      <c r="IPY298" s="1"/>
      <c r="IPZ298" s="1"/>
      <c r="IQC298" s="1"/>
      <c r="IQD298" s="1"/>
      <c r="IQG298" s="1"/>
      <c r="IQH298" s="1"/>
      <c r="IQK298" s="1"/>
      <c r="IQL298" s="1"/>
      <c r="IQO298" s="1"/>
      <c r="IQP298" s="1"/>
      <c r="IQS298" s="1"/>
      <c r="IQT298" s="1"/>
      <c r="IQW298" s="1"/>
      <c r="IQX298" s="1"/>
      <c r="IRA298" s="1"/>
      <c r="IRB298" s="1"/>
      <c r="IRE298" s="1"/>
      <c r="IRF298" s="1"/>
      <c r="IRI298" s="1"/>
      <c r="IRJ298" s="1"/>
      <c r="IRM298" s="1"/>
      <c r="IRN298" s="1"/>
      <c r="IRQ298" s="1"/>
      <c r="IRR298" s="1"/>
      <c r="IRU298" s="1"/>
      <c r="IRV298" s="1"/>
      <c r="IRY298" s="1"/>
      <c r="IRZ298" s="1"/>
      <c r="ISC298" s="1"/>
      <c r="ISD298" s="1"/>
      <c r="ISG298" s="1"/>
      <c r="ISH298" s="1"/>
      <c r="ISK298" s="1"/>
      <c r="ISL298" s="1"/>
      <c r="ISO298" s="1"/>
      <c r="ISP298" s="1"/>
      <c r="ISS298" s="1"/>
      <c r="IST298" s="1"/>
      <c r="ISW298" s="1"/>
      <c r="ISX298" s="1"/>
      <c r="ITA298" s="1"/>
      <c r="ITB298" s="1"/>
      <c r="ITE298" s="1"/>
      <c r="ITF298" s="1"/>
      <c r="ITI298" s="1"/>
      <c r="ITJ298" s="1"/>
      <c r="ITM298" s="1"/>
      <c r="ITN298" s="1"/>
      <c r="ITQ298" s="1"/>
      <c r="ITR298" s="1"/>
      <c r="ITU298" s="1"/>
      <c r="ITV298" s="1"/>
      <c r="ITY298" s="1"/>
      <c r="ITZ298" s="1"/>
      <c r="IUC298" s="1"/>
      <c r="IUD298" s="1"/>
      <c r="IUG298" s="1"/>
      <c r="IUH298" s="1"/>
      <c r="IUK298" s="1"/>
      <c r="IUL298" s="1"/>
      <c r="IUO298" s="1"/>
      <c r="IUP298" s="1"/>
      <c r="IUS298" s="1"/>
      <c r="IUT298" s="1"/>
      <c r="IUW298" s="1"/>
      <c r="IUX298" s="1"/>
      <c r="IVA298" s="1"/>
      <c r="IVB298" s="1"/>
      <c r="IVE298" s="1"/>
      <c r="IVF298" s="1"/>
      <c r="IVI298" s="1"/>
      <c r="IVJ298" s="1"/>
      <c r="IVM298" s="1"/>
      <c r="IVN298" s="1"/>
      <c r="IVQ298" s="1"/>
      <c r="IVR298" s="1"/>
      <c r="IVU298" s="1"/>
      <c r="IVV298" s="1"/>
      <c r="IVY298" s="1"/>
      <c r="IVZ298" s="1"/>
      <c r="IWC298" s="1"/>
      <c r="IWD298" s="1"/>
      <c r="IWG298" s="1"/>
      <c r="IWH298" s="1"/>
      <c r="IWK298" s="1"/>
      <c r="IWL298" s="1"/>
      <c r="IWO298" s="1"/>
      <c r="IWP298" s="1"/>
      <c r="IWS298" s="1"/>
      <c r="IWT298" s="1"/>
      <c r="IWW298" s="1"/>
      <c r="IWX298" s="1"/>
      <c r="IXA298" s="1"/>
      <c r="IXB298" s="1"/>
      <c r="IXE298" s="1"/>
      <c r="IXF298" s="1"/>
      <c r="IXI298" s="1"/>
      <c r="IXJ298" s="1"/>
      <c r="IXM298" s="1"/>
      <c r="IXN298" s="1"/>
      <c r="IXQ298" s="1"/>
      <c r="IXR298" s="1"/>
      <c r="IXU298" s="1"/>
      <c r="IXV298" s="1"/>
      <c r="IXY298" s="1"/>
      <c r="IXZ298" s="1"/>
      <c r="IYC298" s="1"/>
      <c r="IYD298" s="1"/>
      <c r="IYG298" s="1"/>
      <c r="IYH298" s="1"/>
      <c r="IYK298" s="1"/>
      <c r="IYL298" s="1"/>
      <c r="IYO298" s="1"/>
      <c r="IYP298" s="1"/>
      <c r="IYS298" s="1"/>
      <c r="IYT298" s="1"/>
      <c r="IYW298" s="1"/>
      <c r="IYX298" s="1"/>
      <c r="IZA298" s="1"/>
      <c r="IZB298" s="1"/>
      <c r="IZE298" s="1"/>
      <c r="IZF298" s="1"/>
      <c r="IZI298" s="1"/>
      <c r="IZJ298" s="1"/>
      <c r="IZM298" s="1"/>
      <c r="IZN298" s="1"/>
      <c r="IZQ298" s="1"/>
      <c r="IZR298" s="1"/>
      <c r="IZU298" s="1"/>
      <c r="IZV298" s="1"/>
      <c r="IZY298" s="1"/>
      <c r="IZZ298" s="1"/>
      <c r="JAC298" s="1"/>
      <c r="JAD298" s="1"/>
      <c r="JAG298" s="1"/>
      <c r="JAH298" s="1"/>
      <c r="JAK298" s="1"/>
      <c r="JAL298" s="1"/>
      <c r="JAO298" s="1"/>
      <c r="JAP298" s="1"/>
      <c r="JAS298" s="1"/>
      <c r="JAT298" s="1"/>
      <c r="JAW298" s="1"/>
      <c r="JAX298" s="1"/>
      <c r="JBA298" s="1"/>
      <c r="JBB298" s="1"/>
      <c r="JBE298" s="1"/>
      <c r="JBF298" s="1"/>
      <c r="JBI298" s="1"/>
      <c r="JBJ298" s="1"/>
      <c r="JBM298" s="1"/>
      <c r="JBN298" s="1"/>
      <c r="JBQ298" s="1"/>
      <c r="JBR298" s="1"/>
      <c r="JBU298" s="1"/>
      <c r="JBV298" s="1"/>
      <c r="JBY298" s="1"/>
      <c r="JBZ298" s="1"/>
      <c r="JCC298" s="1"/>
      <c r="JCD298" s="1"/>
      <c r="JCG298" s="1"/>
      <c r="JCH298" s="1"/>
      <c r="JCK298" s="1"/>
      <c r="JCL298" s="1"/>
      <c r="JCO298" s="1"/>
      <c r="JCP298" s="1"/>
      <c r="JCS298" s="1"/>
      <c r="JCT298" s="1"/>
      <c r="JCW298" s="1"/>
      <c r="JCX298" s="1"/>
      <c r="JDA298" s="1"/>
      <c r="JDB298" s="1"/>
      <c r="JDE298" s="1"/>
      <c r="JDF298" s="1"/>
      <c r="JDI298" s="1"/>
      <c r="JDJ298" s="1"/>
      <c r="JDM298" s="1"/>
      <c r="JDN298" s="1"/>
      <c r="JDQ298" s="1"/>
      <c r="JDR298" s="1"/>
      <c r="JDU298" s="1"/>
      <c r="JDV298" s="1"/>
      <c r="JDY298" s="1"/>
      <c r="JDZ298" s="1"/>
      <c r="JEC298" s="1"/>
      <c r="JED298" s="1"/>
      <c r="JEG298" s="1"/>
      <c r="JEH298" s="1"/>
      <c r="JEK298" s="1"/>
      <c r="JEL298" s="1"/>
      <c r="JEO298" s="1"/>
      <c r="JEP298" s="1"/>
      <c r="JES298" s="1"/>
      <c r="JET298" s="1"/>
      <c r="JEW298" s="1"/>
      <c r="JEX298" s="1"/>
      <c r="JFA298" s="1"/>
      <c r="JFB298" s="1"/>
      <c r="JFE298" s="1"/>
      <c r="JFF298" s="1"/>
      <c r="JFI298" s="1"/>
      <c r="JFJ298" s="1"/>
      <c r="JFM298" s="1"/>
      <c r="JFN298" s="1"/>
      <c r="JFQ298" s="1"/>
      <c r="JFR298" s="1"/>
      <c r="JFU298" s="1"/>
      <c r="JFV298" s="1"/>
      <c r="JFY298" s="1"/>
      <c r="JFZ298" s="1"/>
      <c r="JGC298" s="1"/>
      <c r="JGD298" s="1"/>
      <c r="JGG298" s="1"/>
      <c r="JGH298" s="1"/>
      <c r="JGK298" s="1"/>
      <c r="JGL298" s="1"/>
      <c r="JGO298" s="1"/>
      <c r="JGP298" s="1"/>
      <c r="JGS298" s="1"/>
      <c r="JGT298" s="1"/>
      <c r="JGW298" s="1"/>
      <c r="JGX298" s="1"/>
      <c r="JHA298" s="1"/>
      <c r="JHB298" s="1"/>
      <c r="JHE298" s="1"/>
      <c r="JHF298" s="1"/>
      <c r="JHI298" s="1"/>
      <c r="JHJ298" s="1"/>
      <c r="JHM298" s="1"/>
      <c r="JHN298" s="1"/>
      <c r="JHQ298" s="1"/>
      <c r="JHR298" s="1"/>
      <c r="JHU298" s="1"/>
      <c r="JHV298" s="1"/>
      <c r="JHY298" s="1"/>
      <c r="JHZ298" s="1"/>
      <c r="JIC298" s="1"/>
      <c r="JID298" s="1"/>
      <c r="JIG298" s="1"/>
      <c r="JIH298" s="1"/>
      <c r="JIK298" s="1"/>
      <c r="JIL298" s="1"/>
      <c r="JIO298" s="1"/>
      <c r="JIP298" s="1"/>
      <c r="JIS298" s="1"/>
      <c r="JIT298" s="1"/>
      <c r="JIW298" s="1"/>
      <c r="JIX298" s="1"/>
      <c r="JJA298" s="1"/>
      <c r="JJB298" s="1"/>
      <c r="JJE298" s="1"/>
      <c r="JJF298" s="1"/>
      <c r="JJI298" s="1"/>
      <c r="JJJ298" s="1"/>
      <c r="JJM298" s="1"/>
      <c r="JJN298" s="1"/>
      <c r="JJQ298" s="1"/>
      <c r="JJR298" s="1"/>
      <c r="JJU298" s="1"/>
      <c r="JJV298" s="1"/>
      <c r="JJY298" s="1"/>
      <c r="JJZ298" s="1"/>
      <c r="JKC298" s="1"/>
      <c r="JKD298" s="1"/>
      <c r="JKG298" s="1"/>
      <c r="JKH298" s="1"/>
      <c r="JKK298" s="1"/>
      <c r="JKL298" s="1"/>
      <c r="JKO298" s="1"/>
      <c r="JKP298" s="1"/>
      <c r="JKS298" s="1"/>
      <c r="JKT298" s="1"/>
      <c r="JKW298" s="1"/>
      <c r="JKX298" s="1"/>
      <c r="JLA298" s="1"/>
      <c r="JLB298" s="1"/>
      <c r="JLE298" s="1"/>
      <c r="JLF298" s="1"/>
      <c r="JLI298" s="1"/>
      <c r="JLJ298" s="1"/>
      <c r="JLM298" s="1"/>
      <c r="JLN298" s="1"/>
      <c r="JLQ298" s="1"/>
      <c r="JLR298" s="1"/>
      <c r="JLU298" s="1"/>
      <c r="JLV298" s="1"/>
      <c r="JLY298" s="1"/>
      <c r="JLZ298" s="1"/>
      <c r="JMC298" s="1"/>
      <c r="JMD298" s="1"/>
      <c r="JMG298" s="1"/>
      <c r="JMH298" s="1"/>
      <c r="JMK298" s="1"/>
      <c r="JML298" s="1"/>
      <c r="JMO298" s="1"/>
      <c r="JMP298" s="1"/>
      <c r="JMS298" s="1"/>
      <c r="JMT298" s="1"/>
      <c r="JMW298" s="1"/>
      <c r="JMX298" s="1"/>
      <c r="JNA298" s="1"/>
      <c r="JNB298" s="1"/>
      <c r="JNE298" s="1"/>
      <c r="JNF298" s="1"/>
      <c r="JNI298" s="1"/>
      <c r="JNJ298" s="1"/>
      <c r="JNM298" s="1"/>
      <c r="JNN298" s="1"/>
      <c r="JNQ298" s="1"/>
      <c r="JNR298" s="1"/>
      <c r="JNU298" s="1"/>
      <c r="JNV298" s="1"/>
      <c r="JNY298" s="1"/>
      <c r="JNZ298" s="1"/>
      <c r="JOC298" s="1"/>
      <c r="JOD298" s="1"/>
      <c r="JOG298" s="1"/>
      <c r="JOH298" s="1"/>
      <c r="JOK298" s="1"/>
      <c r="JOL298" s="1"/>
      <c r="JOO298" s="1"/>
      <c r="JOP298" s="1"/>
      <c r="JOS298" s="1"/>
      <c r="JOT298" s="1"/>
      <c r="JOW298" s="1"/>
      <c r="JOX298" s="1"/>
      <c r="JPA298" s="1"/>
      <c r="JPB298" s="1"/>
      <c r="JPE298" s="1"/>
      <c r="JPF298" s="1"/>
      <c r="JPI298" s="1"/>
      <c r="JPJ298" s="1"/>
      <c r="JPM298" s="1"/>
      <c r="JPN298" s="1"/>
      <c r="JPQ298" s="1"/>
      <c r="JPR298" s="1"/>
      <c r="JPU298" s="1"/>
      <c r="JPV298" s="1"/>
      <c r="JPY298" s="1"/>
      <c r="JPZ298" s="1"/>
      <c r="JQC298" s="1"/>
      <c r="JQD298" s="1"/>
      <c r="JQG298" s="1"/>
      <c r="JQH298" s="1"/>
      <c r="JQK298" s="1"/>
      <c r="JQL298" s="1"/>
      <c r="JQO298" s="1"/>
      <c r="JQP298" s="1"/>
      <c r="JQS298" s="1"/>
      <c r="JQT298" s="1"/>
      <c r="JQW298" s="1"/>
      <c r="JQX298" s="1"/>
      <c r="JRA298" s="1"/>
      <c r="JRB298" s="1"/>
      <c r="JRE298" s="1"/>
      <c r="JRF298" s="1"/>
      <c r="JRI298" s="1"/>
      <c r="JRJ298" s="1"/>
      <c r="JRM298" s="1"/>
      <c r="JRN298" s="1"/>
      <c r="JRQ298" s="1"/>
      <c r="JRR298" s="1"/>
      <c r="JRU298" s="1"/>
      <c r="JRV298" s="1"/>
      <c r="JRY298" s="1"/>
      <c r="JRZ298" s="1"/>
      <c r="JSC298" s="1"/>
      <c r="JSD298" s="1"/>
      <c r="JSG298" s="1"/>
      <c r="JSH298" s="1"/>
      <c r="JSK298" s="1"/>
      <c r="JSL298" s="1"/>
      <c r="JSO298" s="1"/>
      <c r="JSP298" s="1"/>
      <c r="JSS298" s="1"/>
      <c r="JST298" s="1"/>
      <c r="JSW298" s="1"/>
      <c r="JSX298" s="1"/>
      <c r="JTA298" s="1"/>
      <c r="JTB298" s="1"/>
      <c r="JTE298" s="1"/>
      <c r="JTF298" s="1"/>
      <c r="JTI298" s="1"/>
      <c r="JTJ298" s="1"/>
      <c r="JTM298" s="1"/>
      <c r="JTN298" s="1"/>
      <c r="JTQ298" s="1"/>
      <c r="JTR298" s="1"/>
      <c r="JTU298" s="1"/>
      <c r="JTV298" s="1"/>
      <c r="JTY298" s="1"/>
      <c r="JTZ298" s="1"/>
      <c r="JUC298" s="1"/>
      <c r="JUD298" s="1"/>
      <c r="JUG298" s="1"/>
      <c r="JUH298" s="1"/>
      <c r="JUK298" s="1"/>
      <c r="JUL298" s="1"/>
      <c r="JUO298" s="1"/>
      <c r="JUP298" s="1"/>
      <c r="JUS298" s="1"/>
      <c r="JUT298" s="1"/>
      <c r="JUW298" s="1"/>
      <c r="JUX298" s="1"/>
      <c r="JVA298" s="1"/>
      <c r="JVB298" s="1"/>
      <c r="JVE298" s="1"/>
      <c r="JVF298" s="1"/>
      <c r="JVI298" s="1"/>
      <c r="JVJ298" s="1"/>
      <c r="JVM298" s="1"/>
      <c r="JVN298" s="1"/>
      <c r="JVQ298" s="1"/>
      <c r="JVR298" s="1"/>
      <c r="JVU298" s="1"/>
      <c r="JVV298" s="1"/>
      <c r="JVY298" s="1"/>
      <c r="JVZ298" s="1"/>
      <c r="JWC298" s="1"/>
      <c r="JWD298" s="1"/>
      <c r="JWG298" s="1"/>
      <c r="JWH298" s="1"/>
      <c r="JWK298" s="1"/>
      <c r="JWL298" s="1"/>
      <c r="JWO298" s="1"/>
      <c r="JWP298" s="1"/>
      <c r="JWS298" s="1"/>
      <c r="JWT298" s="1"/>
      <c r="JWW298" s="1"/>
      <c r="JWX298" s="1"/>
      <c r="JXA298" s="1"/>
      <c r="JXB298" s="1"/>
      <c r="JXE298" s="1"/>
      <c r="JXF298" s="1"/>
      <c r="JXI298" s="1"/>
      <c r="JXJ298" s="1"/>
      <c r="JXM298" s="1"/>
      <c r="JXN298" s="1"/>
      <c r="JXQ298" s="1"/>
      <c r="JXR298" s="1"/>
      <c r="JXU298" s="1"/>
      <c r="JXV298" s="1"/>
      <c r="JXY298" s="1"/>
      <c r="JXZ298" s="1"/>
      <c r="JYC298" s="1"/>
      <c r="JYD298" s="1"/>
      <c r="JYG298" s="1"/>
      <c r="JYH298" s="1"/>
      <c r="JYK298" s="1"/>
      <c r="JYL298" s="1"/>
      <c r="JYO298" s="1"/>
      <c r="JYP298" s="1"/>
      <c r="JYS298" s="1"/>
      <c r="JYT298" s="1"/>
      <c r="JYW298" s="1"/>
      <c r="JYX298" s="1"/>
      <c r="JZA298" s="1"/>
      <c r="JZB298" s="1"/>
      <c r="JZE298" s="1"/>
      <c r="JZF298" s="1"/>
      <c r="JZI298" s="1"/>
      <c r="JZJ298" s="1"/>
      <c r="JZM298" s="1"/>
      <c r="JZN298" s="1"/>
      <c r="JZQ298" s="1"/>
      <c r="JZR298" s="1"/>
      <c r="JZU298" s="1"/>
      <c r="JZV298" s="1"/>
      <c r="JZY298" s="1"/>
      <c r="JZZ298" s="1"/>
      <c r="KAC298" s="1"/>
      <c r="KAD298" s="1"/>
      <c r="KAG298" s="1"/>
      <c r="KAH298" s="1"/>
      <c r="KAK298" s="1"/>
      <c r="KAL298" s="1"/>
      <c r="KAO298" s="1"/>
      <c r="KAP298" s="1"/>
      <c r="KAS298" s="1"/>
      <c r="KAT298" s="1"/>
      <c r="KAW298" s="1"/>
      <c r="KAX298" s="1"/>
      <c r="KBA298" s="1"/>
      <c r="KBB298" s="1"/>
      <c r="KBE298" s="1"/>
      <c r="KBF298" s="1"/>
      <c r="KBI298" s="1"/>
      <c r="KBJ298" s="1"/>
      <c r="KBM298" s="1"/>
      <c r="KBN298" s="1"/>
      <c r="KBQ298" s="1"/>
      <c r="KBR298" s="1"/>
      <c r="KBU298" s="1"/>
      <c r="KBV298" s="1"/>
      <c r="KBY298" s="1"/>
      <c r="KBZ298" s="1"/>
      <c r="KCC298" s="1"/>
      <c r="KCD298" s="1"/>
      <c r="KCG298" s="1"/>
      <c r="KCH298" s="1"/>
      <c r="KCK298" s="1"/>
      <c r="KCL298" s="1"/>
      <c r="KCO298" s="1"/>
      <c r="KCP298" s="1"/>
      <c r="KCS298" s="1"/>
      <c r="KCT298" s="1"/>
      <c r="KCW298" s="1"/>
      <c r="KCX298" s="1"/>
      <c r="KDA298" s="1"/>
      <c r="KDB298" s="1"/>
      <c r="KDE298" s="1"/>
      <c r="KDF298" s="1"/>
      <c r="KDI298" s="1"/>
      <c r="KDJ298" s="1"/>
      <c r="KDM298" s="1"/>
      <c r="KDN298" s="1"/>
      <c r="KDQ298" s="1"/>
      <c r="KDR298" s="1"/>
      <c r="KDU298" s="1"/>
      <c r="KDV298" s="1"/>
      <c r="KDY298" s="1"/>
      <c r="KDZ298" s="1"/>
      <c r="KEC298" s="1"/>
      <c r="KED298" s="1"/>
      <c r="KEG298" s="1"/>
      <c r="KEH298" s="1"/>
      <c r="KEK298" s="1"/>
      <c r="KEL298" s="1"/>
      <c r="KEO298" s="1"/>
      <c r="KEP298" s="1"/>
      <c r="KES298" s="1"/>
      <c r="KET298" s="1"/>
      <c r="KEW298" s="1"/>
      <c r="KEX298" s="1"/>
      <c r="KFA298" s="1"/>
      <c r="KFB298" s="1"/>
      <c r="KFE298" s="1"/>
      <c r="KFF298" s="1"/>
      <c r="KFI298" s="1"/>
      <c r="KFJ298" s="1"/>
      <c r="KFM298" s="1"/>
      <c r="KFN298" s="1"/>
      <c r="KFQ298" s="1"/>
      <c r="KFR298" s="1"/>
      <c r="KFU298" s="1"/>
      <c r="KFV298" s="1"/>
      <c r="KFY298" s="1"/>
      <c r="KFZ298" s="1"/>
      <c r="KGC298" s="1"/>
      <c r="KGD298" s="1"/>
      <c r="KGG298" s="1"/>
      <c r="KGH298" s="1"/>
      <c r="KGK298" s="1"/>
      <c r="KGL298" s="1"/>
      <c r="KGO298" s="1"/>
      <c r="KGP298" s="1"/>
      <c r="KGS298" s="1"/>
      <c r="KGT298" s="1"/>
      <c r="KGW298" s="1"/>
      <c r="KGX298" s="1"/>
      <c r="KHA298" s="1"/>
      <c r="KHB298" s="1"/>
      <c r="KHE298" s="1"/>
      <c r="KHF298" s="1"/>
      <c r="KHI298" s="1"/>
      <c r="KHJ298" s="1"/>
      <c r="KHM298" s="1"/>
      <c r="KHN298" s="1"/>
      <c r="KHQ298" s="1"/>
      <c r="KHR298" s="1"/>
      <c r="KHU298" s="1"/>
      <c r="KHV298" s="1"/>
      <c r="KHY298" s="1"/>
      <c r="KHZ298" s="1"/>
      <c r="KIC298" s="1"/>
      <c r="KID298" s="1"/>
      <c r="KIG298" s="1"/>
      <c r="KIH298" s="1"/>
      <c r="KIK298" s="1"/>
      <c r="KIL298" s="1"/>
      <c r="KIO298" s="1"/>
      <c r="KIP298" s="1"/>
      <c r="KIS298" s="1"/>
      <c r="KIT298" s="1"/>
      <c r="KIW298" s="1"/>
      <c r="KIX298" s="1"/>
      <c r="KJA298" s="1"/>
      <c r="KJB298" s="1"/>
      <c r="KJE298" s="1"/>
      <c r="KJF298" s="1"/>
      <c r="KJI298" s="1"/>
      <c r="KJJ298" s="1"/>
      <c r="KJM298" s="1"/>
      <c r="KJN298" s="1"/>
      <c r="KJQ298" s="1"/>
      <c r="KJR298" s="1"/>
      <c r="KJU298" s="1"/>
      <c r="KJV298" s="1"/>
      <c r="KJY298" s="1"/>
      <c r="KJZ298" s="1"/>
      <c r="KKC298" s="1"/>
      <c r="KKD298" s="1"/>
      <c r="KKG298" s="1"/>
      <c r="KKH298" s="1"/>
      <c r="KKK298" s="1"/>
      <c r="KKL298" s="1"/>
      <c r="KKO298" s="1"/>
      <c r="KKP298" s="1"/>
      <c r="KKS298" s="1"/>
      <c r="KKT298" s="1"/>
      <c r="KKW298" s="1"/>
      <c r="KKX298" s="1"/>
      <c r="KLA298" s="1"/>
      <c r="KLB298" s="1"/>
      <c r="KLE298" s="1"/>
      <c r="KLF298" s="1"/>
      <c r="KLI298" s="1"/>
      <c r="KLJ298" s="1"/>
      <c r="KLM298" s="1"/>
      <c r="KLN298" s="1"/>
      <c r="KLQ298" s="1"/>
      <c r="KLR298" s="1"/>
      <c r="KLU298" s="1"/>
      <c r="KLV298" s="1"/>
      <c r="KLY298" s="1"/>
      <c r="KLZ298" s="1"/>
      <c r="KMC298" s="1"/>
      <c r="KMD298" s="1"/>
      <c r="KMG298" s="1"/>
      <c r="KMH298" s="1"/>
      <c r="KMK298" s="1"/>
      <c r="KML298" s="1"/>
      <c r="KMO298" s="1"/>
      <c r="KMP298" s="1"/>
      <c r="KMS298" s="1"/>
      <c r="KMT298" s="1"/>
      <c r="KMW298" s="1"/>
      <c r="KMX298" s="1"/>
      <c r="KNA298" s="1"/>
      <c r="KNB298" s="1"/>
      <c r="KNE298" s="1"/>
      <c r="KNF298" s="1"/>
      <c r="KNI298" s="1"/>
      <c r="KNJ298" s="1"/>
      <c r="KNM298" s="1"/>
      <c r="KNN298" s="1"/>
      <c r="KNQ298" s="1"/>
      <c r="KNR298" s="1"/>
      <c r="KNU298" s="1"/>
      <c r="KNV298" s="1"/>
      <c r="KNY298" s="1"/>
      <c r="KNZ298" s="1"/>
      <c r="KOC298" s="1"/>
      <c r="KOD298" s="1"/>
      <c r="KOG298" s="1"/>
      <c r="KOH298" s="1"/>
      <c r="KOK298" s="1"/>
      <c r="KOL298" s="1"/>
      <c r="KOO298" s="1"/>
      <c r="KOP298" s="1"/>
      <c r="KOS298" s="1"/>
      <c r="KOT298" s="1"/>
      <c r="KOW298" s="1"/>
      <c r="KOX298" s="1"/>
      <c r="KPA298" s="1"/>
      <c r="KPB298" s="1"/>
      <c r="KPE298" s="1"/>
      <c r="KPF298" s="1"/>
      <c r="KPI298" s="1"/>
      <c r="KPJ298" s="1"/>
      <c r="KPM298" s="1"/>
      <c r="KPN298" s="1"/>
      <c r="KPQ298" s="1"/>
      <c r="KPR298" s="1"/>
      <c r="KPU298" s="1"/>
      <c r="KPV298" s="1"/>
      <c r="KPY298" s="1"/>
      <c r="KPZ298" s="1"/>
      <c r="KQC298" s="1"/>
      <c r="KQD298" s="1"/>
      <c r="KQG298" s="1"/>
      <c r="KQH298" s="1"/>
      <c r="KQK298" s="1"/>
      <c r="KQL298" s="1"/>
      <c r="KQO298" s="1"/>
      <c r="KQP298" s="1"/>
      <c r="KQS298" s="1"/>
      <c r="KQT298" s="1"/>
      <c r="KQW298" s="1"/>
      <c r="KQX298" s="1"/>
      <c r="KRA298" s="1"/>
      <c r="KRB298" s="1"/>
      <c r="KRE298" s="1"/>
      <c r="KRF298" s="1"/>
      <c r="KRI298" s="1"/>
      <c r="KRJ298" s="1"/>
      <c r="KRM298" s="1"/>
      <c r="KRN298" s="1"/>
      <c r="KRQ298" s="1"/>
      <c r="KRR298" s="1"/>
      <c r="KRU298" s="1"/>
      <c r="KRV298" s="1"/>
      <c r="KRY298" s="1"/>
      <c r="KRZ298" s="1"/>
      <c r="KSC298" s="1"/>
      <c r="KSD298" s="1"/>
      <c r="KSG298" s="1"/>
      <c r="KSH298" s="1"/>
      <c r="KSK298" s="1"/>
      <c r="KSL298" s="1"/>
      <c r="KSO298" s="1"/>
      <c r="KSP298" s="1"/>
      <c r="KSS298" s="1"/>
      <c r="KST298" s="1"/>
      <c r="KSW298" s="1"/>
      <c r="KSX298" s="1"/>
      <c r="KTA298" s="1"/>
      <c r="KTB298" s="1"/>
      <c r="KTE298" s="1"/>
      <c r="KTF298" s="1"/>
      <c r="KTI298" s="1"/>
      <c r="KTJ298" s="1"/>
      <c r="KTM298" s="1"/>
      <c r="KTN298" s="1"/>
      <c r="KTQ298" s="1"/>
      <c r="KTR298" s="1"/>
      <c r="KTU298" s="1"/>
      <c r="KTV298" s="1"/>
      <c r="KTY298" s="1"/>
      <c r="KTZ298" s="1"/>
      <c r="KUC298" s="1"/>
      <c r="KUD298" s="1"/>
      <c r="KUG298" s="1"/>
      <c r="KUH298" s="1"/>
      <c r="KUK298" s="1"/>
      <c r="KUL298" s="1"/>
      <c r="KUO298" s="1"/>
      <c r="KUP298" s="1"/>
      <c r="KUS298" s="1"/>
      <c r="KUT298" s="1"/>
      <c r="KUW298" s="1"/>
      <c r="KUX298" s="1"/>
      <c r="KVA298" s="1"/>
      <c r="KVB298" s="1"/>
      <c r="KVE298" s="1"/>
      <c r="KVF298" s="1"/>
      <c r="KVI298" s="1"/>
      <c r="KVJ298" s="1"/>
      <c r="KVM298" s="1"/>
      <c r="KVN298" s="1"/>
      <c r="KVQ298" s="1"/>
      <c r="KVR298" s="1"/>
      <c r="KVU298" s="1"/>
      <c r="KVV298" s="1"/>
      <c r="KVY298" s="1"/>
      <c r="KVZ298" s="1"/>
      <c r="KWC298" s="1"/>
      <c r="KWD298" s="1"/>
      <c r="KWG298" s="1"/>
      <c r="KWH298" s="1"/>
      <c r="KWK298" s="1"/>
      <c r="KWL298" s="1"/>
      <c r="KWO298" s="1"/>
      <c r="KWP298" s="1"/>
      <c r="KWS298" s="1"/>
      <c r="KWT298" s="1"/>
      <c r="KWW298" s="1"/>
      <c r="KWX298" s="1"/>
      <c r="KXA298" s="1"/>
      <c r="KXB298" s="1"/>
      <c r="KXE298" s="1"/>
      <c r="KXF298" s="1"/>
      <c r="KXI298" s="1"/>
      <c r="KXJ298" s="1"/>
      <c r="KXM298" s="1"/>
      <c r="KXN298" s="1"/>
      <c r="KXQ298" s="1"/>
      <c r="KXR298" s="1"/>
      <c r="KXU298" s="1"/>
      <c r="KXV298" s="1"/>
      <c r="KXY298" s="1"/>
      <c r="KXZ298" s="1"/>
      <c r="KYC298" s="1"/>
      <c r="KYD298" s="1"/>
      <c r="KYG298" s="1"/>
      <c r="KYH298" s="1"/>
      <c r="KYK298" s="1"/>
      <c r="KYL298" s="1"/>
      <c r="KYO298" s="1"/>
      <c r="KYP298" s="1"/>
      <c r="KYS298" s="1"/>
      <c r="KYT298" s="1"/>
      <c r="KYW298" s="1"/>
      <c r="KYX298" s="1"/>
      <c r="KZA298" s="1"/>
      <c r="KZB298" s="1"/>
      <c r="KZE298" s="1"/>
      <c r="KZF298" s="1"/>
      <c r="KZI298" s="1"/>
      <c r="KZJ298" s="1"/>
      <c r="KZM298" s="1"/>
      <c r="KZN298" s="1"/>
      <c r="KZQ298" s="1"/>
      <c r="KZR298" s="1"/>
      <c r="KZU298" s="1"/>
      <c r="KZV298" s="1"/>
      <c r="KZY298" s="1"/>
      <c r="KZZ298" s="1"/>
      <c r="LAC298" s="1"/>
      <c r="LAD298" s="1"/>
      <c r="LAG298" s="1"/>
      <c r="LAH298" s="1"/>
      <c r="LAK298" s="1"/>
      <c r="LAL298" s="1"/>
      <c r="LAO298" s="1"/>
      <c r="LAP298" s="1"/>
      <c r="LAS298" s="1"/>
      <c r="LAT298" s="1"/>
      <c r="LAW298" s="1"/>
      <c r="LAX298" s="1"/>
      <c r="LBA298" s="1"/>
      <c r="LBB298" s="1"/>
      <c r="LBE298" s="1"/>
      <c r="LBF298" s="1"/>
      <c r="LBI298" s="1"/>
      <c r="LBJ298" s="1"/>
      <c r="LBM298" s="1"/>
      <c r="LBN298" s="1"/>
      <c r="LBQ298" s="1"/>
      <c r="LBR298" s="1"/>
      <c r="LBU298" s="1"/>
      <c r="LBV298" s="1"/>
      <c r="LBY298" s="1"/>
      <c r="LBZ298" s="1"/>
      <c r="LCC298" s="1"/>
      <c r="LCD298" s="1"/>
      <c r="LCG298" s="1"/>
      <c r="LCH298" s="1"/>
      <c r="LCK298" s="1"/>
      <c r="LCL298" s="1"/>
      <c r="LCO298" s="1"/>
      <c r="LCP298" s="1"/>
      <c r="LCS298" s="1"/>
      <c r="LCT298" s="1"/>
      <c r="LCW298" s="1"/>
      <c r="LCX298" s="1"/>
      <c r="LDA298" s="1"/>
      <c r="LDB298" s="1"/>
      <c r="LDE298" s="1"/>
      <c r="LDF298" s="1"/>
      <c r="LDI298" s="1"/>
      <c r="LDJ298" s="1"/>
      <c r="LDM298" s="1"/>
      <c r="LDN298" s="1"/>
      <c r="LDQ298" s="1"/>
      <c r="LDR298" s="1"/>
      <c r="LDU298" s="1"/>
      <c r="LDV298" s="1"/>
      <c r="LDY298" s="1"/>
      <c r="LDZ298" s="1"/>
      <c r="LEC298" s="1"/>
      <c r="LED298" s="1"/>
      <c r="LEG298" s="1"/>
      <c r="LEH298" s="1"/>
      <c r="LEK298" s="1"/>
      <c r="LEL298" s="1"/>
      <c r="LEO298" s="1"/>
      <c r="LEP298" s="1"/>
      <c r="LES298" s="1"/>
      <c r="LET298" s="1"/>
      <c r="LEW298" s="1"/>
      <c r="LEX298" s="1"/>
      <c r="LFA298" s="1"/>
      <c r="LFB298" s="1"/>
      <c r="LFE298" s="1"/>
      <c r="LFF298" s="1"/>
      <c r="LFI298" s="1"/>
      <c r="LFJ298" s="1"/>
      <c r="LFM298" s="1"/>
      <c r="LFN298" s="1"/>
      <c r="LFQ298" s="1"/>
      <c r="LFR298" s="1"/>
      <c r="LFU298" s="1"/>
      <c r="LFV298" s="1"/>
      <c r="LFY298" s="1"/>
      <c r="LFZ298" s="1"/>
      <c r="LGC298" s="1"/>
      <c r="LGD298" s="1"/>
      <c r="LGG298" s="1"/>
      <c r="LGH298" s="1"/>
      <c r="LGK298" s="1"/>
      <c r="LGL298" s="1"/>
      <c r="LGO298" s="1"/>
      <c r="LGP298" s="1"/>
      <c r="LGS298" s="1"/>
      <c r="LGT298" s="1"/>
      <c r="LGW298" s="1"/>
      <c r="LGX298" s="1"/>
      <c r="LHA298" s="1"/>
      <c r="LHB298" s="1"/>
      <c r="LHE298" s="1"/>
      <c r="LHF298" s="1"/>
      <c r="LHI298" s="1"/>
      <c r="LHJ298" s="1"/>
      <c r="LHM298" s="1"/>
      <c r="LHN298" s="1"/>
      <c r="LHQ298" s="1"/>
      <c r="LHR298" s="1"/>
      <c r="LHU298" s="1"/>
      <c r="LHV298" s="1"/>
      <c r="LHY298" s="1"/>
      <c r="LHZ298" s="1"/>
      <c r="LIC298" s="1"/>
      <c r="LID298" s="1"/>
      <c r="LIG298" s="1"/>
      <c r="LIH298" s="1"/>
      <c r="LIK298" s="1"/>
      <c r="LIL298" s="1"/>
      <c r="LIO298" s="1"/>
      <c r="LIP298" s="1"/>
      <c r="LIS298" s="1"/>
      <c r="LIT298" s="1"/>
      <c r="LIW298" s="1"/>
      <c r="LIX298" s="1"/>
      <c r="LJA298" s="1"/>
      <c r="LJB298" s="1"/>
      <c r="LJE298" s="1"/>
      <c r="LJF298" s="1"/>
      <c r="LJI298" s="1"/>
      <c r="LJJ298" s="1"/>
      <c r="LJM298" s="1"/>
      <c r="LJN298" s="1"/>
      <c r="LJQ298" s="1"/>
      <c r="LJR298" s="1"/>
      <c r="LJU298" s="1"/>
      <c r="LJV298" s="1"/>
      <c r="LJY298" s="1"/>
      <c r="LJZ298" s="1"/>
      <c r="LKC298" s="1"/>
      <c r="LKD298" s="1"/>
      <c r="LKG298" s="1"/>
      <c r="LKH298" s="1"/>
      <c r="LKK298" s="1"/>
      <c r="LKL298" s="1"/>
      <c r="LKO298" s="1"/>
      <c r="LKP298" s="1"/>
      <c r="LKS298" s="1"/>
      <c r="LKT298" s="1"/>
      <c r="LKW298" s="1"/>
      <c r="LKX298" s="1"/>
      <c r="LLA298" s="1"/>
      <c r="LLB298" s="1"/>
      <c r="LLE298" s="1"/>
      <c r="LLF298" s="1"/>
      <c r="LLI298" s="1"/>
      <c r="LLJ298" s="1"/>
      <c r="LLM298" s="1"/>
      <c r="LLN298" s="1"/>
      <c r="LLQ298" s="1"/>
      <c r="LLR298" s="1"/>
      <c r="LLU298" s="1"/>
      <c r="LLV298" s="1"/>
      <c r="LLY298" s="1"/>
      <c r="LLZ298" s="1"/>
      <c r="LMC298" s="1"/>
      <c r="LMD298" s="1"/>
      <c r="LMG298" s="1"/>
      <c r="LMH298" s="1"/>
      <c r="LMK298" s="1"/>
      <c r="LML298" s="1"/>
      <c r="LMO298" s="1"/>
      <c r="LMP298" s="1"/>
      <c r="LMS298" s="1"/>
      <c r="LMT298" s="1"/>
      <c r="LMW298" s="1"/>
      <c r="LMX298" s="1"/>
      <c r="LNA298" s="1"/>
      <c r="LNB298" s="1"/>
      <c r="LNE298" s="1"/>
      <c r="LNF298" s="1"/>
      <c r="LNI298" s="1"/>
      <c r="LNJ298" s="1"/>
      <c r="LNM298" s="1"/>
      <c r="LNN298" s="1"/>
      <c r="LNQ298" s="1"/>
      <c r="LNR298" s="1"/>
      <c r="LNU298" s="1"/>
      <c r="LNV298" s="1"/>
      <c r="LNY298" s="1"/>
      <c r="LNZ298" s="1"/>
      <c r="LOC298" s="1"/>
      <c r="LOD298" s="1"/>
      <c r="LOG298" s="1"/>
      <c r="LOH298" s="1"/>
      <c r="LOK298" s="1"/>
      <c r="LOL298" s="1"/>
      <c r="LOO298" s="1"/>
      <c r="LOP298" s="1"/>
      <c r="LOS298" s="1"/>
      <c r="LOT298" s="1"/>
      <c r="LOW298" s="1"/>
      <c r="LOX298" s="1"/>
      <c r="LPA298" s="1"/>
      <c r="LPB298" s="1"/>
      <c r="LPE298" s="1"/>
      <c r="LPF298" s="1"/>
      <c r="LPI298" s="1"/>
      <c r="LPJ298" s="1"/>
      <c r="LPM298" s="1"/>
      <c r="LPN298" s="1"/>
      <c r="LPQ298" s="1"/>
      <c r="LPR298" s="1"/>
      <c r="LPU298" s="1"/>
      <c r="LPV298" s="1"/>
      <c r="LPY298" s="1"/>
      <c r="LPZ298" s="1"/>
      <c r="LQC298" s="1"/>
      <c r="LQD298" s="1"/>
      <c r="LQG298" s="1"/>
      <c r="LQH298" s="1"/>
      <c r="LQK298" s="1"/>
      <c r="LQL298" s="1"/>
      <c r="LQO298" s="1"/>
      <c r="LQP298" s="1"/>
      <c r="LQS298" s="1"/>
      <c r="LQT298" s="1"/>
      <c r="LQW298" s="1"/>
      <c r="LQX298" s="1"/>
      <c r="LRA298" s="1"/>
      <c r="LRB298" s="1"/>
      <c r="LRE298" s="1"/>
      <c r="LRF298" s="1"/>
      <c r="LRI298" s="1"/>
      <c r="LRJ298" s="1"/>
      <c r="LRM298" s="1"/>
      <c r="LRN298" s="1"/>
      <c r="LRQ298" s="1"/>
      <c r="LRR298" s="1"/>
      <c r="LRU298" s="1"/>
      <c r="LRV298" s="1"/>
      <c r="LRY298" s="1"/>
      <c r="LRZ298" s="1"/>
      <c r="LSC298" s="1"/>
      <c r="LSD298" s="1"/>
      <c r="LSG298" s="1"/>
      <c r="LSH298" s="1"/>
      <c r="LSK298" s="1"/>
      <c r="LSL298" s="1"/>
      <c r="LSO298" s="1"/>
      <c r="LSP298" s="1"/>
      <c r="LSS298" s="1"/>
      <c r="LST298" s="1"/>
      <c r="LSW298" s="1"/>
      <c r="LSX298" s="1"/>
      <c r="LTA298" s="1"/>
      <c r="LTB298" s="1"/>
      <c r="LTE298" s="1"/>
      <c r="LTF298" s="1"/>
      <c r="LTI298" s="1"/>
      <c r="LTJ298" s="1"/>
      <c r="LTM298" s="1"/>
      <c r="LTN298" s="1"/>
      <c r="LTQ298" s="1"/>
      <c r="LTR298" s="1"/>
      <c r="LTU298" s="1"/>
      <c r="LTV298" s="1"/>
      <c r="LTY298" s="1"/>
      <c r="LTZ298" s="1"/>
      <c r="LUC298" s="1"/>
      <c r="LUD298" s="1"/>
      <c r="LUG298" s="1"/>
      <c r="LUH298" s="1"/>
      <c r="LUK298" s="1"/>
      <c r="LUL298" s="1"/>
      <c r="LUO298" s="1"/>
      <c r="LUP298" s="1"/>
      <c r="LUS298" s="1"/>
      <c r="LUT298" s="1"/>
      <c r="LUW298" s="1"/>
      <c r="LUX298" s="1"/>
      <c r="LVA298" s="1"/>
      <c r="LVB298" s="1"/>
      <c r="LVE298" s="1"/>
      <c r="LVF298" s="1"/>
      <c r="LVI298" s="1"/>
      <c r="LVJ298" s="1"/>
      <c r="LVM298" s="1"/>
      <c r="LVN298" s="1"/>
      <c r="LVQ298" s="1"/>
      <c r="LVR298" s="1"/>
      <c r="LVU298" s="1"/>
      <c r="LVV298" s="1"/>
      <c r="LVY298" s="1"/>
      <c r="LVZ298" s="1"/>
      <c r="LWC298" s="1"/>
      <c r="LWD298" s="1"/>
      <c r="LWG298" s="1"/>
      <c r="LWH298" s="1"/>
      <c r="LWK298" s="1"/>
      <c r="LWL298" s="1"/>
      <c r="LWO298" s="1"/>
      <c r="LWP298" s="1"/>
      <c r="LWS298" s="1"/>
      <c r="LWT298" s="1"/>
      <c r="LWW298" s="1"/>
      <c r="LWX298" s="1"/>
      <c r="LXA298" s="1"/>
      <c r="LXB298" s="1"/>
      <c r="LXE298" s="1"/>
      <c r="LXF298" s="1"/>
      <c r="LXI298" s="1"/>
      <c r="LXJ298" s="1"/>
      <c r="LXM298" s="1"/>
      <c r="LXN298" s="1"/>
      <c r="LXQ298" s="1"/>
      <c r="LXR298" s="1"/>
      <c r="LXU298" s="1"/>
      <c r="LXV298" s="1"/>
      <c r="LXY298" s="1"/>
      <c r="LXZ298" s="1"/>
      <c r="LYC298" s="1"/>
      <c r="LYD298" s="1"/>
      <c r="LYG298" s="1"/>
      <c r="LYH298" s="1"/>
      <c r="LYK298" s="1"/>
      <c r="LYL298" s="1"/>
      <c r="LYO298" s="1"/>
      <c r="LYP298" s="1"/>
      <c r="LYS298" s="1"/>
      <c r="LYT298" s="1"/>
      <c r="LYW298" s="1"/>
      <c r="LYX298" s="1"/>
      <c r="LZA298" s="1"/>
      <c r="LZB298" s="1"/>
      <c r="LZE298" s="1"/>
      <c r="LZF298" s="1"/>
      <c r="LZI298" s="1"/>
      <c r="LZJ298" s="1"/>
      <c r="LZM298" s="1"/>
      <c r="LZN298" s="1"/>
      <c r="LZQ298" s="1"/>
      <c r="LZR298" s="1"/>
      <c r="LZU298" s="1"/>
      <c r="LZV298" s="1"/>
      <c r="LZY298" s="1"/>
      <c r="LZZ298" s="1"/>
      <c r="MAC298" s="1"/>
      <c r="MAD298" s="1"/>
      <c r="MAG298" s="1"/>
      <c r="MAH298" s="1"/>
      <c r="MAK298" s="1"/>
      <c r="MAL298" s="1"/>
      <c r="MAO298" s="1"/>
      <c r="MAP298" s="1"/>
      <c r="MAS298" s="1"/>
      <c r="MAT298" s="1"/>
      <c r="MAW298" s="1"/>
      <c r="MAX298" s="1"/>
      <c r="MBA298" s="1"/>
      <c r="MBB298" s="1"/>
      <c r="MBE298" s="1"/>
      <c r="MBF298" s="1"/>
      <c r="MBI298" s="1"/>
      <c r="MBJ298" s="1"/>
      <c r="MBM298" s="1"/>
      <c r="MBN298" s="1"/>
      <c r="MBQ298" s="1"/>
      <c r="MBR298" s="1"/>
      <c r="MBU298" s="1"/>
      <c r="MBV298" s="1"/>
      <c r="MBY298" s="1"/>
      <c r="MBZ298" s="1"/>
      <c r="MCC298" s="1"/>
      <c r="MCD298" s="1"/>
      <c r="MCG298" s="1"/>
      <c r="MCH298" s="1"/>
      <c r="MCK298" s="1"/>
      <c r="MCL298" s="1"/>
      <c r="MCO298" s="1"/>
      <c r="MCP298" s="1"/>
      <c r="MCS298" s="1"/>
      <c r="MCT298" s="1"/>
      <c r="MCW298" s="1"/>
      <c r="MCX298" s="1"/>
      <c r="MDA298" s="1"/>
      <c r="MDB298" s="1"/>
      <c r="MDE298" s="1"/>
      <c r="MDF298" s="1"/>
      <c r="MDI298" s="1"/>
      <c r="MDJ298" s="1"/>
      <c r="MDM298" s="1"/>
      <c r="MDN298" s="1"/>
      <c r="MDQ298" s="1"/>
      <c r="MDR298" s="1"/>
      <c r="MDU298" s="1"/>
      <c r="MDV298" s="1"/>
      <c r="MDY298" s="1"/>
      <c r="MDZ298" s="1"/>
      <c r="MEC298" s="1"/>
      <c r="MED298" s="1"/>
      <c r="MEG298" s="1"/>
      <c r="MEH298" s="1"/>
      <c r="MEK298" s="1"/>
      <c r="MEL298" s="1"/>
      <c r="MEO298" s="1"/>
      <c r="MEP298" s="1"/>
      <c r="MES298" s="1"/>
      <c r="MET298" s="1"/>
      <c r="MEW298" s="1"/>
      <c r="MEX298" s="1"/>
      <c r="MFA298" s="1"/>
      <c r="MFB298" s="1"/>
      <c r="MFE298" s="1"/>
      <c r="MFF298" s="1"/>
      <c r="MFI298" s="1"/>
      <c r="MFJ298" s="1"/>
      <c r="MFM298" s="1"/>
      <c r="MFN298" s="1"/>
      <c r="MFQ298" s="1"/>
      <c r="MFR298" s="1"/>
      <c r="MFU298" s="1"/>
      <c r="MFV298" s="1"/>
      <c r="MFY298" s="1"/>
      <c r="MFZ298" s="1"/>
      <c r="MGC298" s="1"/>
      <c r="MGD298" s="1"/>
      <c r="MGG298" s="1"/>
      <c r="MGH298" s="1"/>
      <c r="MGK298" s="1"/>
      <c r="MGL298" s="1"/>
      <c r="MGO298" s="1"/>
      <c r="MGP298" s="1"/>
      <c r="MGS298" s="1"/>
      <c r="MGT298" s="1"/>
      <c r="MGW298" s="1"/>
      <c r="MGX298" s="1"/>
      <c r="MHA298" s="1"/>
      <c r="MHB298" s="1"/>
      <c r="MHE298" s="1"/>
      <c r="MHF298" s="1"/>
      <c r="MHI298" s="1"/>
      <c r="MHJ298" s="1"/>
      <c r="MHM298" s="1"/>
      <c r="MHN298" s="1"/>
      <c r="MHQ298" s="1"/>
      <c r="MHR298" s="1"/>
      <c r="MHU298" s="1"/>
      <c r="MHV298" s="1"/>
      <c r="MHY298" s="1"/>
      <c r="MHZ298" s="1"/>
      <c r="MIC298" s="1"/>
      <c r="MID298" s="1"/>
      <c r="MIG298" s="1"/>
      <c r="MIH298" s="1"/>
      <c r="MIK298" s="1"/>
      <c r="MIL298" s="1"/>
      <c r="MIO298" s="1"/>
      <c r="MIP298" s="1"/>
      <c r="MIS298" s="1"/>
      <c r="MIT298" s="1"/>
      <c r="MIW298" s="1"/>
      <c r="MIX298" s="1"/>
      <c r="MJA298" s="1"/>
      <c r="MJB298" s="1"/>
      <c r="MJE298" s="1"/>
      <c r="MJF298" s="1"/>
      <c r="MJI298" s="1"/>
      <c r="MJJ298" s="1"/>
      <c r="MJM298" s="1"/>
      <c r="MJN298" s="1"/>
      <c r="MJQ298" s="1"/>
      <c r="MJR298" s="1"/>
      <c r="MJU298" s="1"/>
      <c r="MJV298" s="1"/>
      <c r="MJY298" s="1"/>
      <c r="MJZ298" s="1"/>
      <c r="MKC298" s="1"/>
      <c r="MKD298" s="1"/>
      <c r="MKG298" s="1"/>
      <c r="MKH298" s="1"/>
      <c r="MKK298" s="1"/>
      <c r="MKL298" s="1"/>
      <c r="MKO298" s="1"/>
      <c r="MKP298" s="1"/>
      <c r="MKS298" s="1"/>
      <c r="MKT298" s="1"/>
      <c r="MKW298" s="1"/>
      <c r="MKX298" s="1"/>
      <c r="MLA298" s="1"/>
      <c r="MLB298" s="1"/>
      <c r="MLE298" s="1"/>
      <c r="MLF298" s="1"/>
      <c r="MLI298" s="1"/>
      <c r="MLJ298" s="1"/>
      <c r="MLM298" s="1"/>
      <c r="MLN298" s="1"/>
      <c r="MLQ298" s="1"/>
      <c r="MLR298" s="1"/>
      <c r="MLU298" s="1"/>
      <c r="MLV298" s="1"/>
      <c r="MLY298" s="1"/>
      <c r="MLZ298" s="1"/>
      <c r="MMC298" s="1"/>
      <c r="MMD298" s="1"/>
      <c r="MMG298" s="1"/>
      <c r="MMH298" s="1"/>
      <c r="MMK298" s="1"/>
      <c r="MML298" s="1"/>
      <c r="MMO298" s="1"/>
      <c r="MMP298" s="1"/>
      <c r="MMS298" s="1"/>
      <c r="MMT298" s="1"/>
      <c r="MMW298" s="1"/>
      <c r="MMX298" s="1"/>
      <c r="MNA298" s="1"/>
      <c r="MNB298" s="1"/>
      <c r="MNE298" s="1"/>
      <c r="MNF298" s="1"/>
      <c r="MNI298" s="1"/>
      <c r="MNJ298" s="1"/>
      <c r="MNM298" s="1"/>
      <c r="MNN298" s="1"/>
      <c r="MNQ298" s="1"/>
      <c r="MNR298" s="1"/>
      <c r="MNU298" s="1"/>
      <c r="MNV298" s="1"/>
      <c r="MNY298" s="1"/>
      <c r="MNZ298" s="1"/>
      <c r="MOC298" s="1"/>
      <c r="MOD298" s="1"/>
      <c r="MOG298" s="1"/>
      <c r="MOH298" s="1"/>
      <c r="MOK298" s="1"/>
      <c r="MOL298" s="1"/>
      <c r="MOO298" s="1"/>
      <c r="MOP298" s="1"/>
      <c r="MOS298" s="1"/>
      <c r="MOT298" s="1"/>
      <c r="MOW298" s="1"/>
      <c r="MOX298" s="1"/>
      <c r="MPA298" s="1"/>
      <c r="MPB298" s="1"/>
      <c r="MPE298" s="1"/>
      <c r="MPF298" s="1"/>
      <c r="MPI298" s="1"/>
      <c r="MPJ298" s="1"/>
      <c r="MPM298" s="1"/>
      <c r="MPN298" s="1"/>
      <c r="MPQ298" s="1"/>
      <c r="MPR298" s="1"/>
      <c r="MPU298" s="1"/>
      <c r="MPV298" s="1"/>
      <c r="MPY298" s="1"/>
      <c r="MPZ298" s="1"/>
      <c r="MQC298" s="1"/>
      <c r="MQD298" s="1"/>
      <c r="MQG298" s="1"/>
      <c r="MQH298" s="1"/>
      <c r="MQK298" s="1"/>
      <c r="MQL298" s="1"/>
      <c r="MQO298" s="1"/>
      <c r="MQP298" s="1"/>
      <c r="MQS298" s="1"/>
      <c r="MQT298" s="1"/>
      <c r="MQW298" s="1"/>
      <c r="MQX298" s="1"/>
      <c r="MRA298" s="1"/>
      <c r="MRB298" s="1"/>
      <c r="MRE298" s="1"/>
      <c r="MRF298" s="1"/>
      <c r="MRI298" s="1"/>
      <c r="MRJ298" s="1"/>
      <c r="MRM298" s="1"/>
      <c r="MRN298" s="1"/>
      <c r="MRQ298" s="1"/>
      <c r="MRR298" s="1"/>
      <c r="MRU298" s="1"/>
      <c r="MRV298" s="1"/>
      <c r="MRY298" s="1"/>
      <c r="MRZ298" s="1"/>
      <c r="MSC298" s="1"/>
      <c r="MSD298" s="1"/>
      <c r="MSG298" s="1"/>
      <c r="MSH298" s="1"/>
      <c r="MSK298" s="1"/>
      <c r="MSL298" s="1"/>
      <c r="MSO298" s="1"/>
      <c r="MSP298" s="1"/>
      <c r="MSS298" s="1"/>
      <c r="MST298" s="1"/>
      <c r="MSW298" s="1"/>
      <c r="MSX298" s="1"/>
      <c r="MTA298" s="1"/>
      <c r="MTB298" s="1"/>
      <c r="MTE298" s="1"/>
      <c r="MTF298" s="1"/>
      <c r="MTI298" s="1"/>
      <c r="MTJ298" s="1"/>
      <c r="MTM298" s="1"/>
      <c r="MTN298" s="1"/>
      <c r="MTQ298" s="1"/>
      <c r="MTR298" s="1"/>
      <c r="MTU298" s="1"/>
      <c r="MTV298" s="1"/>
      <c r="MTY298" s="1"/>
      <c r="MTZ298" s="1"/>
      <c r="MUC298" s="1"/>
      <c r="MUD298" s="1"/>
      <c r="MUG298" s="1"/>
      <c r="MUH298" s="1"/>
      <c r="MUK298" s="1"/>
      <c r="MUL298" s="1"/>
      <c r="MUO298" s="1"/>
      <c r="MUP298" s="1"/>
      <c r="MUS298" s="1"/>
      <c r="MUT298" s="1"/>
      <c r="MUW298" s="1"/>
      <c r="MUX298" s="1"/>
      <c r="MVA298" s="1"/>
      <c r="MVB298" s="1"/>
      <c r="MVE298" s="1"/>
      <c r="MVF298" s="1"/>
      <c r="MVI298" s="1"/>
      <c r="MVJ298" s="1"/>
      <c r="MVM298" s="1"/>
      <c r="MVN298" s="1"/>
      <c r="MVQ298" s="1"/>
      <c r="MVR298" s="1"/>
      <c r="MVU298" s="1"/>
      <c r="MVV298" s="1"/>
      <c r="MVY298" s="1"/>
      <c r="MVZ298" s="1"/>
      <c r="MWC298" s="1"/>
      <c r="MWD298" s="1"/>
      <c r="MWG298" s="1"/>
      <c r="MWH298" s="1"/>
      <c r="MWK298" s="1"/>
      <c r="MWL298" s="1"/>
      <c r="MWO298" s="1"/>
      <c r="MWP298" s="1"/>
      <c r="MWS298" s="1"/>
      <c r="MWT298" s="1"/>
      <c r="MWW298" s="1"/>
      <c r="MWX298" s="1"/>
      <c r="MXA298" s="1"/>
      <c r="MXB298" s="1"/>
      <c r="MXE298" s="1"/>
      <c r="MXF298" s="1"/>
      <c r="MXI298" s="1"/>
      <c r="MXJ298" s="1"/>
      <c r="MXM298" s="1"/>
      <c r="MXN298" s="1"/>
      <c r="MXQ298" s="1"/>
      <c r="MXR298" s="1"/>
      <c r="MXU298" s="1"/>
      <c r="MXV298" s="1"/>
      <c r="MXY298" s="1"/>
      <c r="MXZ298" s="1"/>
      <c r="MYC298" s="1"/>
      <c r="MYD298" s="1"/>
      <c r="MYG298" s="1"/>
      <c r="MYH298" s="1"/>
      <c r="MYK298" s="1"/>
      <c r="MYL298" s="1"/>
      <c r="MYO298" s="1"/>
      <c r="MYP298" s="1"/>
      <c r="MYS298" s="1"/>
      <c r="MYT298" s="1"/>
      <c r="MYW298" s="1"/>
      <c r="MYX298" s="1"/>
      <c r="MZA298" s="1"/>
      <c r="MZB298" s="1"/>
      <c r="MZE298" s="1"/>
      <c r="MZF298" s="1"/>
      <c r="MZI298" s="1"/>
      <c r="MZJ298" s="1"/>
      <c r="MZM298" s="1"/>
      <c r="MZN298" s="1"/>
      <c r="MZQ298" s="1"/>
      <c r="MZR298" s="1"/>
      <c r="MZU298" s="1"/>
      <c r="MZV298" s="1"/>
      <c r="MZY298" s="1"/>
      <c r="MZZ298" s="1"/>
      <c r="NAC298" s="1"/>
      <c r="NAD298" s="1"/>
      <c r="NAG298" s="1"/>
      <c r="NAH298" s="1"/>
      <c r="NAK298" s="1"/>
      <c r="NAL298" s="1"/>
      <c r="NAO298" s="1"/>
      <c r="NAP298" s="1"/>
      <c r="NAS298" s="1"/>
      <c r="NAT298" s="1"/>
      <c r="NAW298" s="1"/>
      <c r="NAX298" s="1"/>
      <c r="NBA298" s="1"/>
      <c r="NBB298" s="1"/>
      <c r="NBE298" s="1"/>
      <c r="NBF298" s="1"/>
      <c r="NBI298" s="1"/>
      <c r="NBJ298" s="1"/>
      <c r="NBM298" s="1"/>
      <c r="NBN298" s="1"/>
      <c r="NBQ298" s="1"/>
      <c r="NBR298" s="1"/>
      <c r="NBU298" s="1"/>
      <c r="NBV298" s="1"/>
      <c r="NBY298" s="1"/>
      <c r="NBZ298" s="1"/>
      <c r="NCC298" s="1"/>
      <c r="NCD298" s="1"/>
      <c r="NCG298" s="1"/>
      <c r="NCH298" s="1"/>
      <c r="NCK298" s="1"/>
      <c r="NCL298" s="1"/>
      <c r="NCO298" s="1"/>
      <c r="NCP298" s="1"/>
      <c r="NCS298" s="1"/>
      <c r="NCT298" s="1"/>
      <c r="NCW298" s="1"/>
      <c r="NCX298" s="1"/>
      <c r="NDA298" s="1"/>
      <c r="NDB298" s="1"/>
      <c r="NDE298" s="1"/>
      <c r="NDF298" s="1"/>
      <c r="NDI298" s="1"/>
      <c r="NDJ298" s="1"/>
      <c r="NDM298" s="1"/>
      <c r="NDN298" s="1"/>
      <c r="NDQ298" s="1"/>
      <c r="NDR298" s="1"/>
      <c r="NDU298" s="1"/>
      <c r="NDV298" s="1"/>
      <c r="NDY298" s="1"/>
      <c r="NDZ298" s="1"/>
      <c r="NEC298" s="1"/>
      <c r="NED298" s="1"/>
      <c r="NEG298" s="1"/>
      <c r="NEH298" s="1"/>
      <c r="NEK298" s="1"/>
      <c r="NEL298" s="1"/>
      <c r="NEO298" s="1"/>
      <c r="NEP298" s="1"/>
      <c r="NES298" s="1"/>
      <c r="NET298" s="1"/>
      <c r="NEW298" s="1"/>
      <c r="NEX298" s="1"/>
      <c r="NFA298" s="1"/>
      <c r="NFB298" s="1"/>
      <c r="NFE298" s="1"/>
      <c r="NFF298" s="1"/>
      <c r="NFI298" s="1"/>
      <c r="NFJ298" s="1"/>
      <c r="NFM298" s="1"/>
      <c r="NFN298" s="1"/>
      <c r="NFQ298" s="1"/>
      <c r="NFR298" s="1"/>
      <c r="NFU298" s="1"/>
      <c r="NFV298" s="1"/>
      <c r="NFY298" s="1"/>
      <c r="NFZ298" s="1"/>
      <c r="NGC298" s="1"/>
      <c r="NGD298" s="1"/>
      <c r="NGG298" s="1"/>
      <c r="NGH298" s="1"/>
      <c r="NGK298" s="1"/>
      <c r="NGL298" s="1"/>
      <c r="NGO298" s="1"/>
      <c r="NGP298" s="1"/>
      <c r="NGS298" s="1"/>
      <c r="NGT298" s="1"/>
      <c r="NGW298" s="1"/>
      <c r="NGX298" s="1"/>
      <c r="NHA298" s="1"/>
      <c r="NHB298" s="1"/>
      <c r="NHE298" s="1"/>
      <c r="NHF298" s="1"/>
      <c r="NHI298" s="1"/>
      <c r="NHJ298" s="1"/>
      <c r="NHM298" s="1"/>
      <c r="NHN298" s="1"/>
      <c r="NHQ298" s="1"/>
      <c r="NHR298" s="1"/>
      <c r="NHU298" s="1"/>
      <c r="NHV298" s="1"/>
      <c r="NHY298" s="1"/>
      <c r="NHZ298" s="1"/>
      <c r="NIC298" s="1"/>
      <c r="NID298" s="1"/>
      <c r="NIG298" s="1"/>
      <c r="NIH298" s="1"/>
      <c r="NIK298" s="1"/>
      <c r="NIL298" s="1"/>
      <c r="NIO298" s="1"/>
      <c r="NIP298" s="1"/>
      <c r="NIS298" s="1"/>
      <c r="NIT298" s="1"/>
      <c r="NIW298" s="1"/>
      <c r="NIX298" s="1"/>
      <c r="NJA298" s="1"/>
      <c r="NJB298" s="1"/>
      <c r="NJE298" s="1"/>
      <c r="NJF298" s="1"/>
      <c r="NJI298" s="1"/>
      <c r="NJJ298" s="1"/>
      <c r="NJM298" s="1"/>
      <c r="NJN298" s="1"/>
      <c r="NJQ298" s="1"/>
      <c r="NJR298" s="1"/>
      <c r="NJU298" s="1"/>
      <c r="NJV298" s="1"/>
      <c r="NJY298" s="1"/>
      <c r="NJZ298" s="1"/>
      <c r="NKC298" s="1"/>
      <c r="NKD298" s="1"/>
      <c r="NKG298" s="1"/>
      <c r="NKH298" s="1"/>
      <c r="NKK298" s="1"/>
      <c r="NKL298" s="1"/>
      <c r="NKO298" s="1"/>
      <c r="NKP298" s="1"/>
      <c r="NKS298" s="1"/>
      <c r="NKT298" s="1"/>
      <c r="NKW298" s="1"/>
      <c r="NKX298" s="1"/>
      <c r="NLA298" s="1"/>
      <c r="NLB298" s="1"/>
      <c r="NLE298" s="1"/>
      <c r="NLF298" s="1"/>
      <c r="NLI298" s="1"/>
      <c r="NLJ298" s="1"/>
      <c r="NLM298" s="1"/>
      <c r="NLN298" s="1"/>
      <c r="NLQ298" s="1"/>
      <c r="NLR298" s="1"/>
      <c r="NLU298" s="1"/>
      <c r="NLV298" s="1"/>
      <c r="NLY298" s="1"/>
      <c r="NLZ298" s="1"/>
      <c r="NMC298" s="1"/>
      <c r="NMD298" s="1"/>
      <c r="NMG298" s="1"/>
      <c r="NMH298" s="1"/>
      <c r="NMK298" s="1"/>
      <c r="NML298" s="1"/>
      <c r="NMO298" s="1"/>
      <c r="NMP298" s="1"/>
      <c r="NMS298" s="1"/>
      <c r="NMT298" s="1"/>
      <c r="NMW298" s="1"/>
      <c r="NMX298" s="1"/>
      <c r="NNA298" s="1"/>
      <c r="NNB298" s="1"/>
      <c r="NNE298" s="1"/>
      <c r="NNF298" s="1"/>
      <c r="NNI298" s="1"/>
      <c r="NNJ298" s="1"/>
      <c r="NNM298" s="1"/>
      <c r="NNN298" s="1"/>
      <c r="NNQ298" s="1"/>
      <c r="NNR298" s="1"/>
      <c r="NNU298" s="1"/>
      <c r="NNV298" s="1"/>
      <c r="NNY298" s="1"/>
      <c r="NNZ298" s="1"/>
      <c r="NOC298" s="1"/>
      <c r="NOD298" s="1"/>
      <c r="NOG298" s="1"/>
      <c r="NOH298" s="1"/>
      <c r="NOK298" s="1"/>
      <c r="NOL298" s="1"/>
      <c r="NOO298" s="1"/>
      <c r="NOP298" s="1"/>
      <c r="NOS298" s="1"/>
      <c r="NOT298" s="1"/>
      <c r="NOW298" s="1"/>
      <c r="NOX298" s="1"/>
      <c r="NPA298" s="1"/>
      <c r="NPB298" s="1"/>
      <c r="NPE298" s="1"/>
      <c r="NPF298" s="1"/>
      <c r="NPI298" s="1"/>
      <c r="NPJ298" s="1"/>
      <c r="NPM298" s="1"/>
      <c r="NPN298" s="1"/>
      <c r="NPQ298" s="1"/>
      <c r="NPR298" s="1"/>
      <c r="NPU298" s="1"/>
      <c r="NPV298" s="1"/>
      <c r="NPY298" s="1"/>
      <c r="NPZ298" s="1"/>
      <c r="NQC298" s="1"/>
      <c r="NQD298" s="1"/>
      <c r="NQG298" s="1"/>
      <c r="NQH298" s="1"/>
      <c r="NQK298" s="1"/>
      <c r="NQL298" s="1"/>
      <c r="NQO298" s="1"/>
      <c r="NQP298" s="1"/>
      <c r="NQS298" s="1"/>
      <c r="NQT298" s="1"/>
      <c r="NQW298" s="1"/>
      <c r="NQX298" s="1"/>
      <c r="NRA298" s="1"/>
      <c r="NRB298" s="1"/>
      <c r="NRE298" s="1"/>
      <c r="NRF298" s="1"/>
      <c r="NRI298" s="1"/>
      <c r="NRJ298" s="1"/>
      <c r="NRM298" s="1"/>
      <c r="NRN298" s="1"/>
      <c r="NRQ298" s="1"/>
      <c r="NRR298" s="1"/>
      <c r="NRU298" s="1"/>
      <c r="NRV298" s="1"/>
      <c r="NRY298" s="1"/>
      <c r="NRZ298" s="1"/>
      <c r="NSC298" s="1"/>
      <c r="NSD298" s="1"/>
      <c r="NSG298" s="1"/>
      <c r="NSH298" s="1"/>
      <c r="NSK298" s="1"/>
      <c r="NSL298" s="1"/>
      <c r="NSO298" s="1"/>
      <c r="NSP298" s="1"/>
      <c r="NSS298" s="1"/>
      <c r="NST298" s="1"/>
      <c r="NSW298" s="1"/>
      <c r="NSX298" s="1"/>
      <c r="NTA298" s="1"/>
      <c r="NTB298" s="1"/>
      <c r="NTE298" s="1"/>
      <c r="NTF298" s="1"/>
      <c r="NTI298" s="1"/>
      <c r="NTJ298" s="1"/>
      <c r="NTM298" s="1"/>
      <c r="NTN298" s="1"/>
      <c r="NTQ298" s="1"/>
      <c r="NTR298" s="1"/>
      <c r="NTU298" s="1"/>
      <c r="NTV298" s="1"/>
      <c r="NTY298" s="1"/>
      <c r="NTZ298" s="1"/>
      <c r="NUC298" s="1"/>
      <c r="NUD298" s="1"/>
      <c r="NUG298" s="1"/>
      <c r="NUH298" s="1"/>
      <c r="NUK298" s="1"/>
      <c r="NUL298" s="1"/>
      <c r="NUO298" s="1"/>
      <c r="NUP298" s="1"/>
      <c r="NUS298" s="1"/>
      <c r="NUT298" s="1"/>
      <c r="NUW298" s="1"/>
      <c r="NUX298" s="1"/>
      <c r="NVA298" s="1"/>
      <c r="NVB298" s="1"/>
      <c r="NVE298" s="1"/>
      <c r="NVF298" s="1"/>
      <c r="NVI298" s="1"/>
      <c r="NVJ298" s="1"/>
      <c r="NVM298" s="1"/>
      <c r="NVN298" s="1"/>
      <c r="NVQ298" s="1"/>
      <c r="NVR298" s="1"/>
      <c r="NVU298" s="1"/>
      <c r="NVV298" s="1"/>
      <c r="NVY298" s="1"/>
      <c r="NVZ298" s="1"/>
      <c r="NWC298" s="1"/>
      <c r="NWD298" s="1"/>
      <c r="NWG298" s="1"/>
      <c r="NWH298" s="1"/>
      <c r="NWK298" s="1"/>
      <c r="NWL298" s="1"/>
      <c r="NWO298" s="1"/>
      <c r="NWP298" s="1"/>
      <c r="NWS298" s="1"/>
      <c r="NWT298" s="1"/>
      <c r="NWW298" s="1"/>
      <c r="NWX298" s="1"/>
      <c r="NXA298" s="1"/>
      <c r="NXB298" s="1"/>
      <c r="NXE298" s="1"/>
      <c r="NXF298" s="1"/>
      <c r="NXI298" s="1"/>
      <c r="NXJ298" s="1"/>
      <c r="NXM298" s="1"/>
      <c r="NXN298" s="1"/>
      <c r="NXQ298" s="1"/>
      <c r="NXR298" s="1"/>
      <c r="NXU298" s="1"/>
      <c r="NXV298" s="1"/>
      <c r="NXY298" s="1"/>
      <c r="NXZ298" s="1"/>
      <c r="NYC298" s="1"/>
      <c r="NYD298" s="1"/>
      <c r="NYG298" s="1"/>
      <c r="NYH298" s="1"/>
      <c r="NYK298" s="1"/>
      <c r="NYL298" s="1"/>
      <c r="NYO298" s="1"/>
      <c r="NYP298" s="1"/>
      <c r="NYS298" s="1"/>
      <c r="NYT298" s="1"/>
      <c r="NYW298" s="1"/>
      <c r="NYX298" s="1"/>
      <c r="NZA298" s="1"/>
      <c r="NZB298" s="1"/>
      <c r="NZE298" s="1"/>
      <c r="NZF298" s="1"/>
      <c r="NZI298" s="1"/>
      <c r="NZJ298" s="1"/>
      <c r="NZM298" s="1"/>
      <c r="NZN298" s="1"/>
      <c r="NZQ298" s="1"/>
      <c r="NZR298" s="1"/>
      <c r="NZU298" s="1"/>
      <c r="NZV298" s="1"/>
      <c r="NZY298" s="1"/>
      <c r="NZZ298" s="1"/>
      <c r="OAC298" s="1"/>
      <c r="OAD298" s="1"/>
      <c r="OAG298" s="1"/>
      <c r="OAH298" s="1"/>
      <c r="OAK298" s="1"/>
      <c r="OAL298" s="1"/>
      <c r="OAO298" s="1"/>
      <c r="OAP298" s="1"/>
      <c r="OAS298" s="1"/>
      <c r="OAT298" s="1"/>
      <c r="OAW298" s="1"/>
      <c r="OAX298" s="1"/>
      <c r="OBA298" s="1"/>
      <c r="OBB298" s="1"/>
      <c r="OBE298" s="1"/>
      <c r="OBF298" s="1"/>
      <c r="OBI298" s="1"/>
      <c r="OBJ298" s="1"/>
      <c r="OBM298" s="1"/>
      <c r="OBN298" s="1"/>
      <c r="OBQ298" s="1"/>
      <c r="OBR298" s="1"/>
      <c r="OBU298" s="1"/>
      <c r="OBV298" s="1"/>
      <c r="OBY298" s="1"/>
      <c r="OBZ298" s="1"/>
      <c r="OCC298" s="1"/>
      <c r="OCD298" s="1"/>
      <c r="OCG298" s="1"/>
      <c r="OCH298" s="1"/>
      <c r="OCK298" s="1"/>
      <c r="OCL298" s="1"/>
      <c r="OCO298" s="1"/>
      <c r="OCP298" s="1"/>
      <c r="OCS298" s="1"/>
      <c r="OCT298" s="1"/>
      <c r="OCW298" s="1"/>
      <c r="OCX298" s="1"/>
      <c r="ODA298" s="1"/>
      <c r="ODB298" s="1"/>
      <c r="ODE298" s="1"/>
      <c r="ODF298" s="1"/>
      <c r="ODI298" s="1"/>
      <c r="ODJ298" s="1"/>
      <c r="ODM298" s="1"/>
      <c r="ODN298" s="1"/>
      <c r="ODQ298" s="1"/>
      <c r="ODR298" s="1"/>
      <c r="ODU298" s="1"/>
      <c r="ODV298" s="1"/>
      <c r="ODY298" s="1"/>
      <c r="ODZ298" s="1"/>
      <c r="OEC298" s="1"/>
      <c r="OED298" s="1"/>
      <c r="OEG298" s="1"/>
      <c r="OEH298" s="1"/>
      <c r="OEK298" s="1"/>
      <c r="OEL298" s="1"/>
      <c r="OEO298" s="1"/>
      <c r="OEP298" s="1"/>
      <c r="OES298" s="1"/>
      <c r="OET298" s="1"/>
      <c r="OEW298" s="1"/>
      <c r="OEX298" s="1"/>
      <c r="OFA298" s="1"/>
      <c r="OFB298" s="1"/>
      <c r="OFE298" s="1"/>
      <c r="OFF298" s="1"/>
      <c r="OFI298" s="1"/>
      <c r="OFJ298" s="1"/>
      <c r="OFM298" s="1"/>
      <c r="OFN298" s="1"/>
      <c r="OFQ298" s="1"/>
      <c r="OFR298" s="1"/>
      <c r="OFU298" s="1"/>
      <c r="OFV298" s="1"/>
      <c r="OFY298" s="1"/>
      <c r="OFZ298" s="1"/>
      <c r="OGC298" s="1"/>
      <c r="OGD298" s="1"/>
      <c r="OGG298" s="1"/>
      <c r="OGH298" s="1"/>
      <c r="OGK298" s="1"/>
      <c r="OGL298" s="1"/>
      <c r="OGO298" s="1"/>
      <c r="OGP298" s="1"/>
      <c r="OGS298" s="1"/>
      <c r="OGT298" s="1"/>
      <c r="OGW298" s="1"/>
      <c r="OGX298" s="1"/>
      <c r="OHA298" s="1"/>
      <c r="OHB298" s="1"/>
      <c r="OHE298" s="1"/>
      <c r="OHF298" s="1"/>
      <c r="OHI298" s="1"/>
      <c r="OHJ298" s="1"/>
      <c r="OHM298" s="1"/>
      <c r="OHN298" s="1"/>
      <c r="OHQ298" s="1"/>
      <c r="OHR298" s="1"/>
      <c r="OHU298" s="1"/>
      <c r="OHV298" s="1"/>
      <c r="OHY298" s="1"/>
      <c r="OHZ298" s="1"/>
      <c r="OIC298" s="1"/>
      <c r="OID298" s="1"/>
      <c r="OIG298" s="1"/>
      <c r="OIH298" s="1"/>
      <c r="OIK298" s="1"/>
      <c r="OIL298" s="1"/>
      <c r="OIO298" s="1"/>
      <c r="OIP298" s="1"/>
      <c r="OIS298" s="1"/>
      <c r="OIT298" s="1"/>
      <c r="OIW298" s="1"/>
      <c r="OIX298" s="1"/>
      <c r="OJA298" s="1"/>
      <c r="OJB298" s="1"/>
      <c r="OJE298" s="1"/>
      <c r="OJF298" s="1"/>
      <c r="OJI298" s="1"/>
      <c r="OJJ298" s="1"/>
      <c r="OJM298" s="1"/>
      <c r="OJN298" s="1"/>
      <c r="OJQ298" s="1"/>
      <c r="OJR298" s="1"/>
      <c r="OJU298" s="1"/>
      <c r="OJV298" s="1"/>
      <c r="OJY298" s="1"/>
      <c r="OJZ298" s="1"/>
      <c r="OKC298" s="1"/>
      <c r="OKD298" s="1"/>
      <c r="OKG298" s="1"/>
      <c r="OKH298" s="1"/>
      <c r="OKK298" s="1"/>
      <c r="OKL298" s="1"/>
      <c r="OKO298" s="1"/>
      <c r="OKP298" s="1"/>
      <c r="OKS298" s="1"/>
      <c r="OKT298" s="1"/>
      <c r="OKW298" s="1"/>
      <c r="OKX298" s="1"/>
      <c r="OLA298" s="1"/>
      <c r="OLB298" s="1"/>
      <c r="OLE298" s="1"/>
      <c r="OLF298" s="1"/>
      <c r="OLI298" s="1"/>
      <c r="OLJ298" s="1"/>
      <c r="OLM298" s="1"/>
      <c r="OLN298" s="1"/>
      <c r="OLQ298" s="1"/>
      <c r="OLR298" s="1"/>
      <c r="OLU298" s="1"/>
      <c r="OLV298" s="1"/>
      <c r="OLY298" s="1"/>
      <c r="OLZ298" s="1"/>
      <c r="OMC298" s="1"/>
      <c r="OMD298" s="1"/>
      <c r="OMG298" s="1"/>
      <c r="OMH298" s="1"/>
      <c r="OMK298" s="1"/>
      <c r="OML298" s="1"/>
      <c r="OMO298" s="1"/>
      <c r="OMP298" s="1"/>
      <c r="OMS298" s="1"/>
      <c r="OMT298" s="1"/>
      <c r="OMW298" s="1"/>
      <c r="OMX298" s="1"/>
      <c r="ONA298" s="1"/>
      <c r="ONB298" s="1"/>
      <c r="ONE298" s="1"/>
      <c r="ONF298" s="1"/>
      <c r="ONI298" s="1"/>
      <c r="ONJ298" s="1"/>
      <c r="ONM298" s="1"/>
      <c r="ONN298" s="1"/>
      <c r="ONQ298" s="1"/>
      <c r="ONR298" s="1"/>
      <c r="ONU298" s="1"/>
      <c r="ONV298" s="1"/>
      <c r="ONY298" s="1"/>
      <c r="ONZ298" s="1"/>
      <c r="OOC298" s="1"/>
      <c r="OOD298" s="1"/>
      <c r="OOG298" s="1"/>
      <c r="OOH298" s="1"/>
      <c r="OOK298" s="1"/>
      <c r="OOL298" s="1"/>
      <c r="OOO298" s="1"/>
      <c r="OOP298" s="1"/>
      <c r="OOS298" s="1"/>
      <c r="OOT298" s="1"/>
      <c r="OOW298" s="1"/>
      <c r="OOX298" s="1"/>
      <c r="OPA298" s="1"/>
      <c r="OPB298" s="1"/>
      <c r="OPE298" s="1"/>
      <c r="OPF298" s="1"/>
      <c r="OPI298" s="1"/>
      <c r="OPJ298" s="1"/>
      <c r="OPM298" s="1"/>
      <c r="OPN298" s="1"/>
      <c r="OPQ298" s="1"/>
      <c r="OPR298" s="1"/>
      <c r="OPU298" s="1"/>
      <c r="OPV298" s="1"/>
      <c r="OPY298" s="1"/>
      <c r="OPZ298" s="1"/>
      <c r="OQC298" s="1"/>
      <c r="OQD298" s="1"/>
      <c r="OQG298" s="1"/>
      <c r="OQH298" s="1"/>
      <c r="OQK298" s="1"/>
      <c r="OQL298" s="1"/>
      <c r="OQO298" s="1"/>
      <c r="OQP298" s="1"/>
      <c r="OQS298" s="1"/>
      <c r="OQT298" s="1"/>
      <c r="OQW298" s="1"/>
      <c r="OQX298" s="1"/>
      <c r="ORA298" s="1"/>
      <c r="ORB298" s="1"/>
      <c r="ORE298" s="1"/>
      <c r="ORF298" s="1"/>
      <c r="ORI298" s="1"/>
      <c r="ORJ298" s="1"/>
      <c r="ORM298" s="1"/>
      <c r="ORN298" s="1"/>
      <c r="ORQ298" s="1"/>
      <c r="ORR298" s="1"/>
      <c r="ORU298" s="1"/>
      <c r="ORV298" s="1"/>
      <c r="ORY298" s="1"/>
      <c r="ORZ298" s="1"/>
      <c r="OSC298" s="1"/>
      <c r="OSD298" s="1"/>
      <c r="OSG298" s="1"/>
      <c r="OSH298" s="1"/>
      <c r="OSK298" s="1"/>
      <c r="OSL298" s="1"/>
      <c r="OSO298" s="1"/>
      <c r="OSP298" s="1"/>
      <c r="OSS298" s="1"/>
      <c r="OST298" s="1"/>
      <c r="OSW298" s="1"/>
      <c r="OSX298" s="1"/>
      <c r="OTA298" s="1"/>
      <c r="OTB298" s="1"/>
      <c r="OTE298" s="1"/>
      <c r="OTF298" s="1"/>
      <c r="OTI298" s="1"/>
      <c r="OTJ298" s="1"/>
      <c r="OTM298" s="1"/>
      <c r="OTN298" s="1"/>
      <c r="OTQ298" s="1"/>
      <c r="OTR298" s="1"/>
      <c r="OTU298" s="1"/>
      <c r="OTV298" s="1"/>
      <c r="OTY298" s="1"/>
      <c r="OTZ298" s="1"/>
      <c r="OUC298" s="1"/>
      <c r="OUD298" s="1"/>
      <c r="OUG298" s="1"/>
      <c r="OUH298" s="1"/>
      <c r="OUK298" s="1"/>
      <c r="OUL298" s="1"/>
      <c r="OUO298" s="1"/>
      <c r="OUP298" s="1"/>
      <c r="OUS298" s="1"/>
      <c r="OUT298" s="1"/>
      <c r="OUW298" s="1"/>
      <c r="OUX298" s="1"/>
      <c r="OVA298" s="1"/>
      <c r="OVB298" s="1"/>
      <c r="OVE298" s="1"/>
      <c r="OVF298" s="1"/>
      <c r="OVI298" s="1"/>
      <c r="OVJ298" s="1"/>
      <c r="OVM298" s="1"/>
      <c r="OVN298" s="1"/>
      <c r="OVQ298" s="1"/>
      <c r="OVR298" s="1"/>
      <c r="OVU298" s="1"/>
      <c r="OVV298" s="1"/>
      <c r="OVY298" s="1"/>
      <c r="OVZ298" s="1"/>
      <c r="OWC298" s="1"/>
      <c r="OWD298" s="1"/>
      <c r="OWG298" s="1"/>
      <c r="OWH298" s="1"/>
      <c r="OWK298" s="1"/>
      <c r="OWL298" s="1"/>
      <c r="OWO298" s="1"/>
      <c r="OWP298" s="1"/>
      <c r="OWS298" s="1"/>
      <c r="OWT298" s="1"/>
      <c r="OWW298" s="1"/>
      <c r="OWX298" s="1"/>
      <c r="OXA298" s="1"/>
      <c r="OXB298" s="1"/>
      <c r="OXE298" s="1"/>
      <c r="OXF298" s="1"/>
      <c r="OXI298" s="1"/>
      <c r="OXJ298" s="1"/>
      <c r="OXM298" s="1"/>
      <c r="OXN298" s="1"/>
      <c r="OXQ298" s="1"/>
      <c r="OXR298" s="1"/>
      <c r="OXU298" s="1"/>
      <c r="OXV298" s="1"/>
      <c r="OXY298" s="1"/>
      <c r="OXZ298" s="1"/>
      <c r="OYC298" s="1"/>
      <c r="OYD298" s="1"/>
      <c r="OYG298" s="1"/>
      <c r="OYH298" s="1"/>
      <c r="OYK298" s="1"/>
      <c r="OYL298" s="1"/>
      <c r="OYO298" s="1"/>
      <c r="OYP298" s="1"/>
      <c r="OYS298" s="1"/>
      <c r="OYT298" s="1"/>
      <c r="OYW298" s="1"/>
      <c r="OYX298" s="1"/>
      <c r="OZA298" s="1"/>
      <c r="OZB298" s="1"/>
      <c r="OZE298" s="1"/>
      <c r="OZF298" s="1"/>
      <c r="OZI298" s="1"/>
      <c r="OZJ298" s="1"/>
      <c r="OZM298" s="1"/>
      <c r="OZN298" s="1"/>
      <c r="OZQ298" s="1"/>
      <c r="OZR298" s="1"/>
      <c r="OZU298" s="1"/>
      <c r="OZV298" s="1"/>
      <c r="OZY298" s="1"/>
      <c r="OZZ298" s="1"/>
      <c r="PAC298" s="1"/>
      <c r="PAD298" s="1"/>
      <c r="PAG298" s="1"/>
      <c r="PAH298" s="1"/>
      <c r="PAK298" s="1"/>
      <c r="PAL298" s="1"/>
      <c r="PAO298" s="1"/>
      <c r="PAP298" s="1"/>
      <c r="PAS298" s="1"/>
      <c r="PAT298" s="1"/>
      <c r="PAW298" s="1"/>
      <c r="PAX298" s="1"/>
      <c r="PBA298" s="1"/>
      <c r="PBB298" s="1"/>
      <c r="PBE298" s="1"/>
      <c r="PBF298" s="1"/>
      <c r="PBI298" s="1"/>
      <c r="PBJ298" s="1"/>
      <c r="PBM298" s="1"/>
      <c r="PBN298" s="1"/>
      <c r="PBQ298" s="1"/>
      <c r="PBR298" s="1"/>
      <c r="PBU298" s="1"/>
      <c r="PBV298" s="1"/>
      <c r="PBY298" s="1"/>
      <c r="PBZ298" s="1"/>
      <c r="PCC298" s="1"/>
      <c r="PCD298" s="1"/>
      <c r="PCG298" s="1"/>
      <c r="PCH298" s="1"/>
      <c r="PCK298" s="1"/>
      <c r="PCL298" s="1"/>
      <c r="PCO298" s="1"/>
      <c r="PCP298" s="1"/>
      <c r="PCS298" s="1"/>
      <c r="PCT298" s="1"/>
      <c r="PCW298" s="1"/>
      <c r="PCX298" s="1"/>
      <c r="PDA298" s="1"/>
      <c r="PDB298" s="1"/>
      <c r="PDE298" s="1"/>
      <c r="PDF298" s="1"/>
      <c r="PDI298" s="1"/>
      <c r="PDJ298" s="1"/>
      <c r="PDM298" s="1"/>
      <c r="PDN298" s="1"/>
      <c r="PDQ298" s="1"/>
      <c r="PDR298" s="1"/>
      <c r="PDU298" s="1"/>
      <c r="PDV298" s="1"/>
      <c r="PDY298" s="1"/>
      <c r="PDZ298" s="1"/>
      <c r="PEC298" s="1"/>
      <c r="PED298" s="1"/>
      <c r="PEG298" s="1"/>
      <c r="PEH298" s="1"/>
      <c r="PEK298" s="1"/>
      <c r="PEL298" s="1"/>
      <c r="PEO298" s="1"/>
      <c r="PEP298" s="1"/>
      <c r="PES298" s="1"/>
      <c r="PET298" s="1"/>
      <c r="PEW298" s="1"/>
      <c r="PEX298" s="1"/>
      <c r="PFA298" s="1"/>
      <c r="PFB298" s="1"/>
      <c r="PFE298" s="1"/>
      <c r="PFF298" s="1"/>
      <c r="PFI298" s="1"/>
      <c r="PFJ298" s="1"/>
      <c r="PFM298" s="1"/>
      <c r="PFN298" s="1"/>
      <c r="PFQ298" s="1"/>
      <c r="PFR298" s="1"/>
      <c r="PFU298" s="1"/>
      <c r="PFV298" s="1"/>
      <c r="PFY298" s="1"/>
      <c r="PFZ298" s="1"/>
      <c r="PGC298" s="1"/>
      <c r="PGD298" s="1"/>
      <c r="PGG298" s="1"/>
      <c r="PGH298" s="1"/>
      <c r="PGK298" s="1"/>
      <c r="PGL298" s="1"/>
      <c r="PGO298" s="1"/>
      <c r="PGP298" s="1"/>
      <c r="PGS298" s="1"/>
      <c r="PGT298" s="1"/>
      <c r="PGW298" s="1"/>
      <c r="PGX298" s="1"/>
      <c r="PHA298" s="1"/>
      <c r="PHB298" s="1"/>
      <c r="PHE298" s="1"/>
      <c r="PHF298" s="1"/>
      <c r="PHI298" s="1"/>
      <c r="PHJ298" s="1"/>
      <c r="PHM298" s="1"/>
      <c r="PHN298" s="1"/>
      <c r="PHQ298" s="1"/>
      <c r="PHR298" s="1"/>
      <c r="PHU298" s="1"/>
      <c r="PHV298" s="1"/>
      <c r="PHY298" s="1"/>
      <c r="PHZ298" s="1"/>
      <c r="PIC298" s="1"/>
      <c r="PID298" s="1"/>
      <c r="PIG298" s="1"/>
      <c r="PIH298" s="1"/>
      <c r="PIK298" s="1"/>
      <c r="PIL298" s="1"/>
      <c r="PIO298" s="1"/>
      <c r="PIP298" s="1"/>
      <c r="PIS298" s="1"/>
      <c r="PIT298" s="1"/>
      <c r="PIW298" s="1"/>
      <c r="PIX298" s="1"/>
      <c r="PJA298" s="1"/>
      <c r="PJB298" s="1"/>
      <c r="PJE298" s="1"/>
      <c r="PJF298" s="1"/>
      <c r="PJI298" s="1"/>
      <c r="PJJ298" s="1"/>
      <c r="PJM298" s="1"/>
      <c r="PJN298" s="1"/>
      <c r="PJQ298" s="1"/>
      <c r="PJR298" s="1"/>
      <c r="PJU298" s="1"/>
      <c r="PJV298" s="1"/>
      <c r="PJY298" s="1"/>
      <c r="PJZ298" s="1"/>
      <c r="PKC298" s="1"/>
      <c r="PKD298" s="1"/>
      <c r="PKG298" s="1"/>
      <c r="PKH298" s="1"/>
      <c r="PKK298" s="1"/>
      <c r="PKL298" s="1"/>
      <c r="PKO298" s="1"/>
      <c r="PKP298" s="1"/>
      <c r="PKS298" s="1"/>
      <c r="PKT298" s="1"/>
      <c r="PKW298" s="1"/>
      <c r="PKX298" s="1"/>
      <c r="PLA298" s="1"/>
      <c r="PLB298" s="1"/>
      <c r="PLE298" s="1"/>
      <c r="PLF298" s="1"/>
      <c r="PLI298" s="1"/>
      <c r="PLJ298" s="1"/>
      <c r="PLM298" s="1"/>
      <c r="PLN298" s="1"/>
      <c r="PLQ298" s="1"/>
      <c r="PLR298" s="1"/>
      <c r="PLU298" s="1"/>
      <c r="PLV298" s="1"/>
      <c r="PLY298" s="1"/>
      <c r="PLZ298" s="1"/>
      <c r="PMC298" s="1"/>
      <c r="PMD298" s="1"/>
      <c r="PMG298" s="1"/>
      <c r="PMH298" s="1"/>
      <c r="PMK298" s="1"/>
      <c r="PML298" s="1"/>
      <c r="PMO298" s="1"/>
      <c r="PMP298" s="1"/>
      <c r="PMS298" s="1"/>
      <c r="PMT298" s="1"/>
      <c r="PMW298" s="1"/>
      <c r="PMX298" s="1"/>
      <c r="PNA298" s="1"/>
      <c r="PNB298" s="1"/>
      <c r="PNE298" s="1"/>
      <c r="PNF298" s="1"/>
      <c r="PNI298" s="1"/>
      <c r="PNJ298" s="1"/>
      <c r="PNM298" s="1"/>
      <c r="PNN298" s="1"/>
      <c r="PNQ298" s="1"/>
      <c r="PNR298" s="1"/>
      <c r="PNU298" s="1"/>
      <c r="PNV298" s="1"/>
      <c r="PNY298" s="1"/>
      <c r="PNZ298" s="1"/>
      <c r="POC298" s="1"/>
      <c r="POD298" s="1"/>
      <c r="POG298" s="1"/>
      <c r="POH298" s="1"/>
      <c r="POK298" s="1"/>
      <c r="POL298" s="1"/>
      <c r="POO298" s="1"/>
      <c r="POP298" s="1"/>
      <c r="POS298" s="1"/>
      <c r="POT298" s="1"/>
      <c r="POW298" s="1"/>
      <c r="POX298" s="1"/>
      <c r="PPA298" s="1"/>
      <c r="PPB298" s="1"/>
      <c r="PPE298" s="1"/>
      <c r="PPF298" s="1"/>
      <c r="PPI298" s="1"/>
      <c r="PPJ298" s="1"/>
      <c r="PPM298" s="1"/>
      <c r="PPN298" s="1"/>
      <c r="PPQ298" s="1"/>
      <c r="PPR298" s="1"/>
      <c r="PPU298" s="1"/>
      <c r="PPV298" s="1"/>
      <c r="PPY298" s="1"/>
      <c r="PPZ298" s="1"/>
      <c r="PQC298" s="1"/>
      <c r="PQD298" s="1"/>
      <c r="PQG298" s="1"/>
      <c r="PQH298" s="1"/>
      <c r="PQK298" s="1"/>
      <c r="PQL298" s="1"/>
      <c r="PQO298" s="1"/>
      <c r="PQP298" s="1"/>
      <c r="PQS298" s="1"/>
      <c r="PQT298" s="1"/>
      <c r="PQW298" s="1"/>
      <c r="PQX298" s="1"/>
      <c r="PRA298" s="1"/>
      <c r="PRB298" s="1"/>
      <c r="PRE298" s="1"/>
      <c r="PRF298" s="1"/>
      <c r="PRI298" s="1"/>
      <c r="PRJ298" s="1"/>
      <c r="PRM298" s="1"/>
      <c r="PRN298" s="1"/>
      <c r="PRQ298" s="1"/>
      <c r="PRR298" s="1"/>
      <c r="PRU298" s="1"/>
      <c r="PRV298" s="1"/>
      <c r="PRY298" s="1"/>
      <c r="PRZ298" s="1"/>
      <c r="PSC298" s="1"/>
      <c r="PSD298" s="1"/>
      <c r="PSG298" s="1"/>
      <c r="PSH298" s="1"/>
      <c r="PSK298" s="1"/>
      <c r="PSL298" s="1"/>
      <c r="PSO298" s="1"/>
      <c r="PSP298" s="1"/>
      <c r="PSS298" s="1"/>
      <c r="PST298" s="1"/>
      <c r="PSW298" s="1"/>
      <c r="PSX298" s="1"/>
      <c r="PTA298" s="1"/>
      <c r="PTB298" s="1"/>
      <c r="PTE298" s="1"/>
      <c r="PTF298" s="1"/>
      <c r="PTI298" s="1"/>
      <c r="PTJ298" s="1"/>
      <c r="PTM298" s="1"/>
      <c r="PTN298" s="1"/>
      <c r="PTQ298" s="1"/>
      <c r="PTR298" s="1"/>
      <c r="PTU298" s="1"/>
      <c r="PTV298" s="1"/>
      <c r="PTY298" s="1"/>
      <c r="PTZ298" s="1"/>
      <c r="PUC298" s="1"/>
      <c r="PUD298" s="1"/>
      <c r="PUG298" s="1"/>
      <c r="PUH298" s="1"/>
      <c r="PUK298" s="1"/>
      <c r="PUL298" s="1"/>
      <c r="PUO298" s="1"/>
      <c r="PUP298" s="1"/>
      <c r="PUS298" s="1"/>
      <c r="PUT298" s="1"/>
      <c r="PUW298" s="1"/>
      <c r="PUX298" s="1"/>
      <c r="PVA298" s="1"/>
      <c r="PVB298" s="1"/>
      <c r="PVE298" s="1"/>
      <c r="PVF298" s="1"/>
      <c r="PVI298" s="1"/>
      <c r="PVJ298" s="1"/>
      <c r="PVM298" s="1"/>
      <c r="PVN298" s="1"/>
      <c r="PVQ298" s="1"/>
      <c r="PVR298" s="1"/>
      <c r="PVU298" s="1"/>
      <c r="PVV298" s="1"/>
      <c r="PVY298" s="1"/>
      <c r="PVZ298" s="1"/>
      <c r="PWC298" s="1"/>
      <c r="PWD298" s="1"/>
      <c r="PWG298" s="1"/>
      <c r="PWH298" s="1"/>
      <c r="PWK298" s="1"/>
      <c r="PWL298" s="1"/>
      <c r="PWO298" s="1"/>
      <c r="PWP298" s="1"/>
      <c r="PWS298" s="1"/>
      <c r="PWT298" s="1"/>
      <c r="PWW298" s="1"/>
      <c r="PWX298" s="1"/>
      <c r="PXA298" s="1"/>
      <c r="PXB298" s="1"/>
      <c r="PXE298" s="1"/>
      <c r="PXF298" s="1"/>
      <c r="PXI298" s="1"/>
      <c r="PXJ298" s="1"/>
      <c r="PXM298" s="1"/>
      <c r="PXN298" s="1"/>
      <c r="PXQ298" s="1"/>
      <c r="PXR298" s="1"/>
      <c r="PXU298" s="1"/>
      <c r="PXV298" s="1"/>
      <c r="PXY298" s="1"/>
      <c r="PXZ298" s="1"/>
      <c r="PYC298" s="1"/>
      <c r="PYD298" s="1"/>
      <c r="PYG298" s="1"/>
      <c r="PYH298" s="1"/>
      <c r="PYK298" s="1"/>
      <c r="PYL298" s="1"/>
      <c r="PYO298" s="1"/>
      <c r="PYP298" s="1"/>
      <c r="PYS298" s="1"/>
      <c r="PYT298" s="1"/>
      <c r="PYW298" s="1"/>
      <c r="PYX298" s="1"/>
      <c r="PZA298" s="1"/>
      <c r="PZB298" s="1"/>
      <c r="PZE298" s="1"/>
      <c r="PZF298" s="1"/>
      <c r="PZI298" s="1"/>
      <c r="PZJ298" s="1"/>
      <c r="PZM298" s="1"/>
      <c r="PZN298" s="1"/>
      <c r="PZQ298" s="1"/>
      <c r="PZR298" s="1"/>
      <c r="PZU298" s="1"/>
      <c r="PZV298" s="1"/>
      <c r="PZY298" s="1"/>
      <c r="PZZ298" s="1"/>
      <c r="QAC298" s="1"/>
      <c r="QAD298" s="1"/>
      <c r="QAG298" s="1"/>
      <c r="QAH298" s="1"/>
      <c r="QAK298" s="1"/>
      <c r="QAL298" s="1"/>
      <c r="QAO298" s="1"/>
      <c r="QAP298" s="1"/>
      <c r="QAS298" s="1"/>
      <c r="QAT298" s="1"/>
      <c r="QAW298" s="1"/>
      <c r="QAX298" s="1"/>
      <c r="QBA298" s="1"/>
      <c r="QBB298" s="1"/>
      <c r="QBE298" s="1"/>
      <c r="QBF298" s="1"/>
      <c r="QBI298" s="1"/>
      <c r="QBJ298" s="1"/>
      <c r="QBM298" s="1"/>
      <c r="QBN298" s="1"/>
      <c r="QBQ298" s="1"/>
      <c r="QBR298" s="1"/>
      <c r="QBU298" s="1"/>
      <c r="QBV298" s="1"/>
      <c r="QBY298" s="1"/>
      <c r="QBZ298" s="1"/>
      <c r="QCC298" s="1"/>
      <c r="QCD298" s="1"/>
      <c r="QCG298" s="1"/>
      <c r="QCH298" s="1"/>
      <c r="QCK298" s="1"/>
      <c r="QCL298" s="1"/>
      <c r="QCO298" s="1"/>
      <c r="QCP298" s="1"/>
      <c r="QCS298" s="1"/>
      <c r="QCT298" s="1"/>
      <c r="QCW298" s="1"/>
      <c r="QCX298" s="1"/>
      <c r="QDA298" s="1"/>
      <c r="QDB298" s="1"/>
      <c r="QDE298" s="1"/>
      <c r="QDF298" s="1"/>
      <c r="QDI298" s="1"/>
      <c r="QDJ298" s="1"/>
      <c r="QDM298" s="1"/>
      <c r="QDN298" s="1"/>
      <c r="QDQ298" s="1"/>
      <c r="QDR298" s="1"/>
      <c r="QDU298" s="1"/>
      <c r="QDV298" s="1"/>
      <c r="QDY298" s="1"/>
      <c r="QDZ298" s="1"/>
      <c r="QEC298" s="1"/>
      <c r="QED298" s="1"/>
      <c r="QEG298" s="1"/>
      <c r="QEH298" s="1"/>
      <c r="QEK298" s="1"/>
      <c r="QEL298" s="1"/>
      <c r="QEO298" s="1"/>
      <c r="QEP298" s="1"/>
      <c r="QES298" s="1"/>
      <c r="QET298" s="1"/>
      <c r="QEW298" s="1"/>
      <c r="QEX298" s="1"/>
      <c r="QFA298" s="1"/>
      <c r="QFB298" s="1"/>
      <c r="QFE298" s="1"/>
      <c r="QFF298" s="1"/>
      <c r="QFI298" s="1"/>
      <c r="QFJ298" s="1"/>
      <c r="QFM298" s="1"/>
      <c r="QFN298" s="1"/>
      <c r="QFQ298" s="1"/>
      <c r="QFR298" s="1"/>
      <c r="QFU298" s="1"/>
      <c r="QFV298" s="1"/>
      <c r="QFY298" s="1"/>
      <c r="QFZ298" s="1"/>
      <c r="QGC298" s="1"/>
      <c r="QGD298" s="1"/>
      <c r="QGG298" s="1"/>
      <c r="QGH298" s="1"/>
      <c r="QGK298" s="1"/>
      <c r="QGL298" s="1"/>
      <c r="QGO298" s="1"/>
      <c r="QGP298" s="1"/>
      <c r="QGS298" s="1"/>
      <c r="QGT298" s="1"/>
      <c r="QGW298" s="1"/>
      <c r="QGX298" s="1"/>
      <c r="QHA298" s="1"/>
      <c r="QHB298" s="1"/>
      <c r="QHE298" s="1"/>
      <c r="QHF298" s="1"/>
      <c r="QHI298" s="1"/>
      <c r="QHJ298" s="1"/>
      <c r="QHM298" s="1"/>
      <c r="QHN298" s="1"/>
      <c r="QHQ298" s="1"/>
      <c r="QHR298" s="1"/>
      <c r="QHU298" s="1"/>
      <c r="QHV298" s="1"/>
      <c r="QHY298" s="1"/>
      <c r="QHZ298" s="1"/>
      <c r="QIC298" s="1"/>
      <c r="QID298" s="1"/>
      <c r="QIG298" s="1"/>
      <c r="QIH298" s="1"/>
      <c r="QIK298" s="1"/>
      <c r="QIL298" s="1"/>
      <c r="QIO298" s="1"/>
      <c r="QIP298" s="1"/>
      <c r="QIS298" s="1"/>
      <c r="QIT298" s="1"/>
      <c r="QIW298" s="1"/>
      <c r="QIX298" s="1"/>
      <c r="QJA298" s="1"/>
      <c r="QJB298" s="1"/>
      <c r="QJE298" s="1"/>
      <c r="QJF298" s="1"/>
      <c r="QJI298" s="1"/>
      <c r="QJJ298" s="1"/>
      <c r="QJM298" s="1"/>
      <c r="QJN298" s="1"/>
      <c r="QJQ298" s="1"/>
      <c r="QJR298" s="1"/>
      <c r="QJU298" s="1"/>
      <c r="QJV298" s="1"/>
      <c r="QJY298" s="1"/>
      <c r="QJZ298" s="1"/>
      <c r="QKC298" s="1"/>
      <c r="QKD298" s="1"/>
      <c r="QKG298" s="1"/>
      <c r="QKH298" s="1"/>
      <c r="QKK298" s="1"/>
      <c r="QKL298" s="1"/>
      <c r="QKO298" s="1"/>
      <c r="QKP298" s="1"/>
      <c r="QKS298" s="1"/>
      <c r="QKT298" s="1"/>
      <c r="QKW298" s="1"/>
      <c r="QKX298" s="1"/>
      <c r="QLA298" s="1"/>
      <c r="QLB298" s="1"/>
      <c r="QLE298" s="1"/>
      <c r="QLF298" s="1"/>
      <c r="QLI298" s="1"/>
      <c r="QLJ298" s="1"/>
      <c r="QLM298" s="1"/>
      <c r="QLN298" s="1"/>
      <c r="QLQ298" s="1"/>
      <c r="QLR298" s="1"/>
      <c r="QLU298" s="1"/>
      <c r="QLV298" s="1"/>
      <c r="QLY298" s="1"/>
      <c r="QLZ298" s="1"/>
      <c r="QMC298" s="1"/>
      <c r="QMD298" s="1"/>
      <c r="QMG298" s="1"/>
      <c r="QMH298" s="1"/>
      <c r="QMK298" s="1"/>
      <c r="QML298" s="1"/>
      <c r="QMO298" s="1"/>
      <c r="QMP298" s="1"/>
      <c r="QMS298" s="1"/>
      <c r="QMT298" s="1"/>
      <c r="QMW298" s="1"/>
      <c r="QMX298" s="1"/>
      <c r="QNA298" s="1"/>
      <c r="QNB298" s="1"/>
      <c r="QNE298" s="1"/>
      <c r="QNF298" s="1"/>
      <c r="QNI298" s="1"/>
      <c r="QNJ298" s="1"/>
      <c r="QNM298" s="1"/>
      <c r="QNN298" s="1"/>
      <c r="QNQ298" s="1"/>
      <c r="QNR298" s="1"/>
      <c r="QNU298" s="1"/>
      <c r="QNV298" s="1"/>
      <c r="QNY298" s="1"/>
      <c r="QNZ298" s="1"/>
      <c r="QOC298" s="1"/>
      <c r="QOD298" s="1"/>
      <c r="QOG298" s="1"/>
      <c r="QOH298" s="1"/>
      <c r="QOK298" s="1"/>
      <c r="QOL298" s="1"/>
      <c r="QOO298" s="1"/>
      <c r="QOP298" s="1"/>
      <c r="QOS298" s="1"/>
      <c r="QOT298" s="1"/>
      <c r="QOW298" s="1"/>
      <c r="QOX298" s="1"/>
      <c r="QPA298" s="1"/>
      <c r="QPB298" s="1"/>
      <c r="QPE298" s="1"/>
      <c r="QPF298" s="1"/>
      <c r="QPI298" s="1"/>
      <c r="QPJ298" s="1"/>
      <c r="QPM298" s="1"/>
      <c r="QPN298" s="1"/>
      <c r="QPQ298" s="1"/>
      <c r="QPR298" s="1"/>
      <c r="QPU298" s="1"/>
      <c r="QPV298" s="1"/>
      <c r="QPY298" s="1"/>
      <c r="QPZ298" s="1"/>
      <c r="QQC298" s="1"/>
      <c r="QQD298" s="1"/>
      <c r="QQG298" s="1"/>
      <c r="QQH298" s="1"/>
      <c r="QQK298" s="1"/>
      <c r="QQL298" s="1"/>
      <c r="QQO298" s="1"/>
      <c r="QQP298" s="1"/>
      <c r="QQS298" s="1"/>
      <c r="QQT298" s="1"/>
      <c r="QQW298" s="1"/>
      <c r="QQX298" s="1"/>
      <c r="QRA298" s="1"/>
      <c r="QRB298" s="1"/>
      <c r="QRE298" s="1"/>
      <c r="QRF298" s="1"/>
      <c r="QRI298" s="1"/>
      <c r="QRJ298" s="1"/>
      <c r="QRM298" s="1"/>
      <c r="QRN298" s="1"/>
      <c r="QRQ298" s="1"/>
      <c r="QRR298" s="1"/>
      <c r="QRU298" s="1"/>
      <c r="QRV298" s="1"/>
      <c r="QRY298" s="1"/>
      <c r="QRZ298" s="1"/>
      <c r="QSC298" s="1"/>
      <c r="QSD298" s="1"/>
      <c r="QSG298" s="1"/>
      <c r="QSH298" s="1"/>
      <c r="QSK298" s="1"/>
      <c r="QSL298" s="1"/>
      <c r="QSO298" s="1"/>
      <c r="QSP298" s="1"/>
      <c r="QSS298" s="1"/>
      <c r="QST298" s="1"/>
      <c r="QSW298" s="1"/>
      <c r="QSX298" s="1"/>
      <c r="QTA298" s="1"/>
      <c r="QTB298" s="1"/>
      <c r="QTE298" s="1"/>
      <c r="QTF298" s="1"/>
      <c r="QTI298" s="1"/>
      <c r="QTJ298" s="1"/>
      <c r="QTM298" s="1"/>
      <c r="QTN298" s="1"/>
      <c r="QTQ298" s="1"/>
      <c r="QTR298" s="1"/>
      <c r="QTU298" s="1"/>
      <c r="QTV298" s="1"/>
      <c r="QTY298" s="1"/>
      <c r="QTZ298" s="1"/>
      <c r="QUC298" s="1"/>
      <c r="QUD298" s="1"/>
      <c r="QUG298" s="1"/>
      <c r="QUH298" s="1"/>
      <c r="QUK298" s="1"/>
      <c r="QUL298" s="1"/>
      <c r="QUO298" s="1"/>
      <c r="QUP298" s="1"/>
      <c r="QUS298" s="1"/>
      <c r="QUT298" s="1"/>
      <c r="QUW298" s="1"/>
      <c r="QUX298" s="1"/>
      <c r="QVA298" s="1"/>
      <c r="QVB298" s="1"/>
      <c r="QVE298" s="1"/>
      <c r="QVF298" s="1"/>
      <c r="QVI298" s="1"/>
      <c r="QVJ298" s="1"/>
      <c r="QVM298" s="1"/>
      <c r="QVN298" s="1"/>
      <c r="QVQ298" s="1"/>
      <c r="QVR298" s="1"/>
      <c r="QVU298" s="1"/>
      <c r="QVV298" s="1"/>
      <c r="QVY298" s="1"/>
      <c r="QVZ298" s="1"/>
      <c r="QWC298" s="1"/>
      <c r="QWD298" s="1"/>
      <c r="QWG298" s="1"/>
      <c r="QWH298" s="1"/>
      <c r="QWK298" s="1"/>
      <c r="QWL298" s="1"/>
      <c r="QWO298" s="1"/>
      <c r="QWP298" s="1"/>
      <c r="QWS298" s="1"/>
      <c r="QWT298" s="1"/>
      <c r="QWW298" s="1"/>
      <c r="QWX298" s="1"/>
      <c r="QXA298" s="1"/>
      <c r="QXB298" s="1"/>
      <c r="QXE298" s="1"/>
      <c r="QXF298" s="1"/>
      <c r="QXI298" s="1"/>
      <c r="QXJ298" s="1"/>
      <c r="QXM298" s="1"/>
      <c r="QXN298" s="1"/>
      <c r="QXQ298" s="1"/>
      <c r="QXR298" s="1"/>
      <c r="QXU298" s="1"/>
      <c r="QXV298" s="1"/>
      <c r="QXY298" s="1"/>
      <c r="QXZ298" s="1"/>
      <c r="QYC298" s="1"/>
      <c r="QYD298" s="1"/>
      <c r="QYG298" s="1"/>
      <c r="QYH298" s="1"/>
      <c r="QYK298" s="1"/>
      <c r="QYL298" s="1"/>
      <c r="QYO298" s="1"/>
      <c r="QYP298" s="1"/>
      <c r="QYS298" s="1"/>
      <c r="QYT298" s="1"/>
      <c r="QYW298" s="1"/>
      <c r="QYX298" s="1"/>
      <c r="QZA298" s="1"/>
      <c r="QZB298" s="1"/>
      <c r="QZE298" s="1"/>
      <c r="QZF298" s="1"/>
      <c r="QZI298" s="1"/>
      <c r="QZJ298" s="1"/>
      <c r="QZM298" s="1"/>
      <c r="QZN298" s="1"/>
      <c r="QZQ298" s="1"/>
      <c r="QZR298" s="1"/>
      <c r="QZU298" s="1"/>
      <c r="QZV298" s="1"/>
      <c r="QZY298" s="1"/>
      <c r="QZZ298" s="1"/>
      <c r="RAC298" s="1"/>
      <c r="RAD298" s="1"/>
      <c r="RAG298" s="1"/>
      <c r="RAH298" s="1"/>
      <c r="RAK298" s="1"/>
      <c r="RAL298" s="1"/>
      <c r="RAO298" s="1"/>
      <c r="RAP298" s="1"/>
      <c r="RAS298" s="1"/>
      <c r="RAT298" s="1"/>
      <c r="RAW298" s="1"/>
      <c r="RAX298" s="1"/>
      <c r="RBA298" s="1"/>
      <c r="RBB298" s="1"/>
      <c r="RBE298" s="1"/>
      <c r="RBF298" s="1"/>
      <c r="RBI298" s="1"/>
      <c r="RBJ298" s="1"/>
      <c r="RBM298" s="1"/>
      <c r="RBN298" s="1"/>
      <c r="RBQ298" s="1"/>
      <c r="RBR298" s="1"/>
      <c r="RBU298" s="1"/>
      <c r="RBV298" s="1"/>
      <c r="RBY298" s="1"/>
      <c r="RBZ298" s="1"/>
      <c r="RCC298" s="1"/>
      <c r="RCD298" s="1"/>
      <c r="RCG298" s="1"/>
      <c r="RCH298" s="1"/>
      <c r="RCK298" s="1"/>
      <c r="RCL298" s="1"/>
      <c r="RCO298" s="1"/>
      <c r="RCP298" s="1"/>
      <c r="RCS298" s="1"/>
      <c r="RCT298" s="1"/>
      <c r="RCW298" s="1"/>
      <c r="RCX298" s="1"/>
      <c r="RDA298" s="1"/>
      <c r="RDB298" s="1"/>
      <c r="RDE298" s="1"/>
      <c r="RDF298" s="1"/>
      <c r="RDI298" s="1"/>
      <c r="RDJ298" s="1"/>
      <c r="RDM298" s="1"/>
      <c r="RDN298" s="1"/>
      <c r="RDQ298" s="1"/>
      <c r="RDR298" s="1"/>
      <c r="RDU298" s="1"/>
      <c r="RDV298" s="1"/>
      <c r="RDY298" s="1"/>
      <c r="RDZ298" s="1"/>
      <c r="REC298" s="1"/>
      <c r="RED298" s="1"/>
      <c r="REG298" s="1"/>
      <c r="REH298" s="1"/>
      <c r="REK298" s="1"/>
      <c r="REL298" s="1"/>
      <c r="REO298" s="1"/>
      <c r="REP298" s="1"/>
      <c r="RES298" s="1"/>
      <c r="RET298" s="1"/>
      <c r="REW298" s="1"/>
      <c r="REX298" s="1"/>
      <c r="RFA298" s="1"/>
      <c r="RFB298" s="1"/>
      <c r="RFE298" s="1"/>
      <c r="RFF298" s="1"/>
      <c r="RFI298" s="1"/>
      <c r="RFJ298" s="1"/>
      <c r="RFM298" s="1"/>
      <c r="RFN298" s="1"/>
      <c r="RFQ298" s="1"/>
      <c r="RFR298" s="1"/>
      <c r="RFU298" s="1"/>
      <c r="RFV298" s="1"/>
      <c r="RFY298" s="1"/>
      <c r="RFZ298" s="1"/>
      <c r="RGC298" s="1"/>
      <c r="RGD298" s="1"/>
      <c r="RGG298" s="1"/>
      <c r="RGH298" s="1"/>
      <c r="RGK298" s="1"/>
      <c r="RGL298" s="1"/>
      <c r="RGO298" s="1"/>
      <c r="RGP298" s="1"/>
      <c r="RGS298" s="1"/>
      <c r="RGT298" s="1"/>
      <c r="RGW298" s="1"/>
      <c r="RGX298" s="1"/>
      <c r="RHA298" s="1"/>
      <c r="RHB298" s="1"/>
      <c r="RHE298" s="1"/>
      <c r="RHF298" s="1"/>
      <c r="RHI298" s="1"/>
      <c r="RHJ298" s="1"/>
      <c r="RHM298" s="1"/>
      <c r="RHN298" s="1"/>
      <c r="RHQ298" s="1"/>
      <c r="RHR298" s="1"/>
      <c r="RHU298" s="1"/>
      <c r="RHV298" s="1"/>
      <c r="RHY298" s="1"/>
      <c r="RHZ298" s="1"/>
      <c r="RIC298" s="1"/>
      <c r="RID298" s="1"/>
      <c r="RIG298" s="1"/>
      <c r="RIH298" s="1"/>
      <c r="RIK298" s="1"/>
      <c r="RIL298" s="1"/>
      <c r="RIO298" s="1"/>
      <c r="RIP298" s="1"/>
      <c r="RIS298" s="1"/>
      <c r="RIT298" s="1"/>
      <c r="RIW298" s="1"/>
      <c r="RIX298" s="1"/>
      <c r="RJA298" s="1"/>
      <c r="RJB298" s="1"/>
      <c r="RJE298" s="1"/>
      <c r="RJF298" s="1"/>
      <c r="RJI298" s="1"/>
      <c r="RJJ298" s="1"/>
      <c r="RJM298" s="1"/>
      <c r="RJN298" s="1"/>
      <c r="RJQ298" s="1"/>
      <c r="RJR298" s="1"/>
      <c r="RJU298" s="1"/>
      <c r="RJV298" s="1"/>
      <c r="RJY298" s="1"/>
      <c r="RJZ298" s="1"/>
      <c r="RKC298" s="1"/>
      <c r="RKD298" s="1"/>
      <c r="RKG298" s="1"/>
      <c r="RKH298" s="1"/>
      <c r="RKK298" s="1"/>
      <c r="RKL298" s="1"/>
      <c r="RKO298" s="1"/>
      <c r="RKP298" s="1"/>
      <c r="RKS298" s="1"/>
      <c r="RKT298" s="1"/>
      <c r="RKW298" s="1"/>
      <c r="RKX298" s="1"/>
      <c r="RLA298" s="1"/>
      <c r="RLB298" s="1"/>
      <c r="RLE298" s="1"/>
      <c r="RLF298" s="1"/>
      <c r="RLI298" s="1"/>
      <c r="RLJ298" s="1"/>
      <c r="RLM298" s="1"/>
      <c r="RLN298" s="1"/>
      <c r="RLQ298" s="1"/>
      <c r="RLR298" s="1"/>
      <c r="RLU298" s="1"/>
      <c r="RLV298" s="1"/>
      <c r="RLY298" s="1"/>
      <c r="RLZ298" s="1"/>
      <c r="RMC298" s="1"/>
      <c r="RMD298" s="1"/>
      <c r="RMG298" s="1"/>
      <c r="RMH298" s="1"/>
      <c r="RMK298" s="1"/>
      <c r="RML298" s="1"/>
      <c r="RMO298" s="1"/>
      <c r="RMP298" s="1"/>
      <c r="RMS298" s="1"/>
      <c r="RMT298" s="1"/>
      <c r="RMW298" s="1"/>
      <c r="RMX298" s="1"/>
      <c r="RNA298" s="1"/>
      <c r="RNB298" s="1"/>
      <c r="RNE298" s="1"/>
      <c r="RNF298" s="1"/>
      <c r="RNI298" s="1"/>
      <c r="RNJ298" s="1"/>
      <c r="RNM298" s="1"/>
      <c r="RNN298" s="1"/>
      <c r="RNQ298" s="1"/>
      <c r="RNR298" s="1"/>
      <c r="RNU298" s="1"/>
      <c r="RNV298" s="1"/>
      <c r="RNY298" s="1"/>
      <c r="RNZ298" s="1"/>
      <c r="ROC298" s="1"/>
      <c r="ROD298" s="1"/>
      <c r="ROG298" s="1"/>
      <c r="ROH298" s="1"/>
      <c r="ROK298" s="1"/>
      <c r="ROL298" s="1"/>
      <c r="ROO298" s="1"/>
      <c r="ROP298" s="1"/>
      <c r="ROS298" s="1"/>
      <c r="ROT298" s="1"/>
      <c r="ROW298" s="1"/>
      <c r="ROX298" s="1"/>
      <c r="RPA298" s="1"/>
      <c r="RPB298" s="1"/>
      <c r="RPE298" s="1"/>
      <c r="RPF298" s="1"/>
      <c r="RPI298" s="1"/>
      <c r="RPJ298" s="1"/>
      <c r="RPM298" s="1"/>
      <c r="RPN298" s="1"/>
      <c r="RPQ298" s="1"/>
      <c r="RPR298" s="1"/>
      <c r="RPU298" s="1"/>
      <c r="RPV298" s="1"/>
      <c r="RPY298" s="1"/>
      <c r="RPZ298" s="1"/>
      <c r="RQC298" s="1"/>
      <c r="RQD298" s="1"/>
      <c r="RQG298" s="1"/>
      <c r="RQH298" s="1"/>
      <c r="RQK298" s="1"/>
      <c r="RQL298" s="1"/>
      <c r="RQO298" s="1"/>
      <c r="RQP298" s="1"/>
      <c r="RQS298" s="1"/>
      <c r="RQT298" s="1"/>
      <c r="RQW298" s="1"/>
      <c r="RQX298" s="1"/>
      <c r="RRA298" s="1"/>
      <c r="RRB298" s="1"/>
      <c r="RRE298" s="1"/>
      <c r="RRF298" s="1"/>
      <c r="RRI298" s="1"/>
      <c r="RRJ298" s="1"/>
      <c r="RRM298" s="1"/>
      <c r="RRN298" s="1"/>
      <c r="RRQ298" s="1"/>
      <c r="RRR298" s="1"/>
      <c r="RRU298" s="1"/>
      <c r="RRV298" s="1"/>
      <c r="RRY298" s="1"/>
      <c r="RRZ298" s="1"/>
      <c r="RSC298" s="1"/>
      <c r="RSD298" s="1"/>
      <c r="RSG298" s="1"/>
      <c r="RSH298" s="1"/>
      <c r="RSK298" s="1"/>
      <c r="RSL298" s="1"/>
      <c r="RSO298" s="1"/>
      <c r="RSP298" s="1"/>
      <c r="RSS298" s="1"/>
      <c r="RST298" s="1"/>
      <c r="RSW298" s="1"/>
      <c r="RSX298" s="1"/>
      <c r="RTA298" s="1"/>
      <c r="RTB298" s="1"/>
      <c r="RTE298" s="1"/>
      <c r="RTF298" s="1"/>
      <c r="RTI298" s="1"/>
      <c r="RTJ298" s="1"/>
      <c r="RTM298" s="1"/>
      <c r="RTN298" s="1"/>
      <c r="RTQ298" s="1"/>
      <c r="RTR298" s="1"/>
      <c r="RTU298" s="1"/>
      <c r="RTV298" s="1"/>
      <c r="RTY298" s="1"/>
      <c r="RTZ298" s="1"/>
      <c r="RUC298" s="1"/>
      <c r="RUD298" s="1"/>
      <c r="RUG298" s="1"/>
      <c r="RUH298" s="1"/>
      <c r="RUK298" s="1"/>
      <c r="RUL298" s="1"/>
      <c r="RUO298" s="1"/>
      <c r="RUP298" s="1"/>
      <c r="RUS298" s="1"/>
      <c r="RUT298" s="1"/>
      <c r="RUW298" s="1"/>
      <c r="RUX298" s="1"/>
      <c r="RVA298" s="1"/>
      <c r="RVB298" s="1"/>
      <c r="RVE298" s="1"/>
      <c r="RVF298" s="1"/>
      <c r="RVI298" s="1"/>
      <c r="RVJ298" s="1"/>
      <c r="RVM298" s="1"/>
      <c r="RVN298" s="1"/>
      <c r="RVQ298" s="1"/>
      <c r="RVR298" s="1"/>
      <c r="RVU298" s="1"/>
      <c r="RVV298" s="1"/>
      <c r="RVY298" s="1"/>
      <c r="RVZ298" s="1"/>
      <c r="RWC298" s="1"/>
      <c r="RWD298" s="1"/>
      <c r="RWG298" s="1"/>
      <c r="RWH298" s="1"/>
      <c r="RWK298" s="1"/>
      <c r="RWL298" s="1"/>
      <c r="RWO298" s="1"/>
      <c r="RWP298" s="1"/>
      <c r="RWS298" s="1"/>
      <c r="RWT298" s="1"/>
      <c r="RWW298" s="1"/>
      <c r="RWX298" s="1"/>
      <c r="RXA298" s="1"/>
      <c r="RXB298" s="1"/>
      <c r="RXE298" s="1"/>
      <c r="RXF298" s="1"/>
      <c r="RXI298" s="1"/>
      <c r="RXJ298" s="1"/>
      <c r="RXM298" s="1"/>
      <c r="RXN298" s="1"/>
      <c r="RXQ298" s="1"/>
      <c r="RXR298" s="1"/>
      <c r="RXU298" s="1"/>
      <c r="RXV298" s="1"/>
      <c r="RXY298" s="1"/>
      <c r="RXZ298" s="1"/>
      <c r="RYC298" s="1"/>
      <c r="RYD298" s="1"/>
      <c r="RYG298" s="1"/>
      <c r="RYH298" s="1"/>
      <c r="RYK298" s="1"/>
      <c r="RYL298" s="1"/>
      <c r="RYO298" s="1"/>
      <c r="RYP298" s="1"/>
      <c r="RYS298" s="1"/>
      <c r="RYT298" s="1"/>
      <c r="RYW298" s="1"/>
      <c r="RYX298" s="1"/>
      <c r="RZA298" s="1"/>
      <c r="RZB298" s="1"/>
      <c r="RZE298" s="1"/>
      <c r="RZF298" s="1"/>
      <c r="RZI298" s="1"/>
      <c r="RZJ298" s="1"/>
      <c r="RZM298" s="1"/>
      <c r="RZN298" s="1"/>
      <c r="RZQ298" s="1"/>
      <c r="RZR298" s="1"/>
      <c r="RZU298" s="1"/>
      <c r="RZV298" s="1"/>
      <c r="RZY298" s="1"/>
      <c r="RZZ298" s="1"/>
      <c r="SAC298" s="1"/>
      <c r="SAD298" s="1"/>
      <c r="SAG298" s="1"/>
      <c r="SAH298" s="1"/>
      <c r="SAK298" s="1"/>
      <c r="SAL298" s="1"/>
      <c r="SAO298" s="1"/>
      <c r="SAP298" s="1"/>
      <c r="SAS298" s="1"/>
      <c r="SAT298" s="1"/>
      <c r="SAW298" s="1"/>
      <c r="SAX298" s="1"/>
      <c r="SBA298" s="1"/>
      <c r="SBB298" s="1"/>
      <c r="SBE298" s="1"/>
      <c r="SBF298" s="1"/>
      <c r="SBI298" s="1"/>
      <c r="SBJ298" s="1"/>
      <c r="SBM298" s="1"/>
      <c r="SBN298" s="1"/>
      <c r="SBQ298" s="1"/>
      <c r="SBR298" s="1"/>
      <c r="SBU298" s="1"/>
      <c r="SBV298" s="1"/>
      <c r="SBY298" s="1"/>
      <c r="SBZ298" s="1"/>
      <c r="SCC298" s="1"/>
      <c r="SCD298" s="1"/>
      <c r="SCG298" s="1"/>
      <c r="SCH298" s="1"/>
      <c r="SCK298" s="1"/>
      <c r="SCL298" s="1"/>
      <c r="SCO298" s="1"/>
      <c r="SCP298" s="1"/>
      <c r="SCS298" s="1"/>
      <c r="SCT298" s="1"/>
      <c r="SCW298" s="1"/>
      <c r="SCX298" s="1"/>
      <c r="SDA298" s="1"/>
      <c r="SDB298" s="1"/>
      <c r="SDE298" s="1"/>
      <c r="SDF298" s="1"/>
      <c r="SDI298" s="1"/>
      <c r="SDJ298" s="1"/>
      <c r="SDM298" s="1"/>
      <c r="SDN298" s="1"/>
      <c r="SDQ298" s="1"/>
      <c r="SDR298" s="1"/>
      <c r="SDU298" s="1"/>
      <c r="SDV298" s="1"/>
      <c r="SDY298" s="1"/>
      <c r="SDZ298" s="1"/>
      <c r="SEC298" s="1"/>
      <c r="SED298" s="1"/>
      <c r="SEG298" s="1"/>
      <c r="SEH298" s="1"/>
      <c r="SEK298" s="1"/>
      <c r="SEL298" s="1"/>
      <c r="SEO298" s="1"/>
      <c r="SEP298" s="1"/>
      <c r="SES298" s="1"/>
      <c r="SET298" s="1"/>
      <c r="SEW298" s="1"/>
      <c r="SEX298" s="1"/>
      <c r="SFA298" s="1"/>
      <c r="SFB298" s="1"/>
      <c r="SFE298" s="1"/>
      <c r="SFF298" s="1"/>
      <c r="SFI298" s="1"/>
      <c r="SFJ298" s="1"/>
      <c r="SFM298" s="1"/>
      <c r="SFN298" s="1"/>
      <c r="SFQ298" s="1"/>
      <c r="SFR298" s="1"/>
      <c r="SFU298" s="1"/>
      <c r="SFV298" s="1"/>
      <c r="SFY298" s="1"/>
      <c r="SFZ298" s="1"/>
      <c r="SGC298" s="1"/>
      <c r="SGD298" s="1"/>
      <c r="SGG298" s="1"/>
      <c r="SGH298" s="1"/>
      <c r="SGK298" s="1"/>
      <c r="SGL298" s="1"/>
      <c r="SGO298" s="1"/>
      <c r="SGP298" s="1"/>
      <c r="SGS298" s="1"/>
      <c r="SGT298" s="1"/>
      <c r="SGW298" s="1"/>
      <c r="SGX298" s="1"/>
      <c r="SHA298" s="1"/>
      <c r="SHB298" s="1"/>
      <c r="SHE298" s="1"/>
      <c r="SHF298" s="1"/>
      <c r="SHI298" s="1"/>
      <c r="SHJ298" s="1"/>
      <c r="SHM298" s="1"/>
      <c r="SHN298" s="1"/>
      <c r="SHQ298" s="1"/>
      <c r="SHR298" s="1"/>
      <c r="SHU298" s="1"/>
      <c r="SHV298" s="1"/>
      <c r="SHY298" s="1"/>
      <c r="SHZ298" s="1"/>
      <c r="SIC298" s="1"/>
      <c r="SID298" s="1"/>
      <c r="SIG298" s="1"/>
      <c r="SIH298" s="1"/>
      <c r="SIK298" s="1"/>
      <c r="SIL298" s="1"/>
      <c r="SIO298" s="1"/>
      <c r="SIP298" s="1"/>
      <c r="SIS298" s="1"/>
      <c r="SIT298" s="1"/>
      <c r="SIW298" s="1"/>
      <c r="SIX298" s="1"/>
      <c r="SJA298" s="1"/>
      <c r="SJB298" s="1"/>
      <c r="SJE298" s="1"/>
      <c r="SJF298" s="1"/>
      <c r="SJI298" s="1"/>
      <c r="SJJ298" s="1"/>
      <c r="SJM298" s="1"/>
      <c r="SJN298" s="1"/>
      <c r="SJQ298" s="1"/>
      <c r="SJR298" s="1"/>
      <c r="SJU298" s="1"/>
      <c r="SJV298" s="1"/>
      <c r="SJY298" s="1"/>
      <c r="SJZ298" s="1"/>
      <c r="SKC298" s="1"/>
      <c r="SKD298" s="1"/>
      <c r="SKG298" s="1"/>
      <c r="SKH298" s="1"/>
      <c r="SKK298" s="1"/>
      <c r="SKL298" s="1"/>
      <c r="SKO298" s="1"/>
      <c r="SKP298" s="1"/>
      <c r="SKS298" s="1"/>
      <c r="SKT298" s="1"/>
      <c r="SKW298" s="1"/>
      <c r="SKX298" s="1"/>
      <c r="SLA298" s="1"/>
      <c r="SLB298" s="1"/>
      <c r="SLE298" s="1"/>
      <c r="SLF298" s="1"/>
      <c r="SLI298" s="1"/>
      <c r="SLJ298" s="1"/>
      <c r="SLM298" s="1"/>
      <c r="SLN298" s="1"/>
      <c r="SLQ298" s="1"/>
      <c r="SLR298" s="1"/>
      <c r="SLU298" s="1"/>
      <c r="SLV298" s="1"/>
      <c r="SLY298" s="1"/>
      <c r="SLZ298" s="1"/>
      <c r="SMC298" s="1"/>
      <c r="SMD298" s="1"/>
      <c r="SMG298" s="1"/>
      <c r="SMH298" s="1"/>
      <c r="SMK298" s="1"/>
      <c r="SML298" s="1"/>
      <c r="SMO298" s="1"/>
      <c r="SMP298" s="1"/>
      <c r="SMS298" s="1"/>
      <c r="SMT298" s="1"/>
      <c r="SMW298" s="1"/>
      <c r="SMX298" s="1"/>
      <c r="SNA298" s="1"/>
      <c r="SNB298" s="1"/>
      <c r="SNE298" s="1"/>
      <c r="SNF298" s="1"/>
      <c r="SNI298" s="1"/>
      <c r="SNJ298" s="1"/>
      <c r="SNM298" s="1"/>
      <c r="SNN298" s="1"/>
      <c r="SNQ298" s="1"/>
      <c r="SNR298" s="1"/>
      <c r="SNU298" s="1"/>
      <c r="SNV298" s="1"/>
      <c r="SNY298" s="1"/>
      <c r="SNZ298" s="1"/>
      <c r="SOC298" s="1"/>
      <c r="SOD298" s="1"/>
      <c r="SOG298" s="1"/>
      <c r="SOH298" s="1"/>
      <c r="SOK298" s="1"/>
      <c r="SOL298" s="1"/>
      <c r="SOO298" s="1"/>
      <c r="SOP298" s="1"/>
      <c r="SOS298" s="1"/>
      <c r="SOT298" s="1"/>
      <c r="SOW298" s="1"/>
      <c r="SOX298" s="1"/>
      <c r="SPA298" s="1"/>
      <c r="SPB298" s="1"/>
      <c r="SPE298" s="1"/>
      <c r="SPF298" s="1"/>
      <c r="SPI298" s="1"/>
      <c r="SPJ298" s="1"/>
      <c r="SPM298" s="1"/>
      <c r="SPN298" s="1"/>
      <c r="SPQ298" s="1"/>
      <c r="SPR298" s="1"/>
      <c r="SPU298" s="1"/>
      <c r="SPV298" s="1"/>
      <c r="SPY298" s="1"/>
      <c r="SPZ298" s="1"/>
      <c r="SQC298" s="1"/>
      <c r="SQD298" s="1"/>
      <c r="SQG298" s="1"/>
      <c r="SQH298" s="1"/>
      <c r="SQK298" s="1"/>
      <c r="SQL298" s="1"/>
      <c r="SQO298" s="1"/>
      <c r="SQP298" s="1"/>
      <c r="SQS298" s="1"/>
      <c r="SQT298" s="1"/>
      <c r="SQW298" s="1"/>
      <c r="SQX298" s="1"/>
      <c r="SRA298" s="1"/>
      <c r="SRB298" s="1"/>
      <c r="SRE298" s="1"/>
      <c r="SRF298" s="1"/>
      <c r="SRI298" s="1"/>
      <c r="SRJ298" s="1"/>
      <c r="SRM298" s="1"/>
      <c r="SRN298" s="1"/>
      <c r="SRQ298" s="1"/>
      <c r="SRR298" s="1"/>
      <c r="SRU298" s="1"/>
      <c r="SRV298" s="1"/>
      <c r="SRY298" s="1"/>
      <c r="SRZ298" s="1"/>
      <c r="SSC298" s="1"/>
      <c r="SSD298" s="1"/>
      <c r="SSG298" s="1"/>
      <c r="SSH298" s="1"/>
      <c r="SSK298" s="1"/>
      <c r="SSL298" s="1"/>
      <c r="SSO298" s="1"/>
      <c r="SSP298" s="1"/>
      <c r="SSS298" s="1"/>
      <c r="SST298" s="1"/>
      <c r="SSW298" s="1"/>
      <c r="SSX298" s="1"/>
      <c r="STA298" s="1"/>
      <c r="STB298" s="1"/>
      <c r="STE298" s="1"/>
      <c r="STF298" s="1"/>
      <c r="STI298" s="1"/>
      <c r="STJ298" s="1"/>
      <c r="STM298" s="1"/>
      <c r="STN298" s="1"/>
      <c r="STQ298" s="1"/>
      <c r="STR298" s="1"/>
      <c r="STU298" s="1"/>
      <c r="STV298" s="1"/>
      <c r="STY298" s="1"/>
      <c r="STZ298" s="1"/>
      <c r="SUC298" s="1"/>
      <c r="SUD298" s="1"/>
      <c r="SUG298" s="1"/>
      <c r="SUH298" s="1"/>
      <c r="SUK298" s="1"/>
      <c r="SUL298" s="1"/>
      <c r="SUO298" s="1"/>
      <c r="SUP298" s="1"/>
      <c r="SUS298" s="1"/>
      <c r="SUT298" s="1"/>
      <c r="SUW298" s="1"/>
      <c r="SUX298" s="1"/>
      <c r="SVA298" s="1"/>
      <c r="SVB298" s="1"/>
      <c r="SVE298" s="1"/>
      <c r="SVF298" s="1"/>
      <c r="SVI298" s="1"/>
      <c r="SVJ298" s="1"/>
      <c r="SVM298" s="1"/>
      <c r="SVN298" s="1"/>
      <c r="SVQ298" s="1"/>
      <c r="SVR298" s="1"/>
      <c r="SVU298" s="1"/>
      <c r="SVV298" s="1"/>
      <c r="SVY298" s="1"/>
      <c r="SVZ298" s="1"/>
      <c r="SWC298" s="1"/>
      <c r="SWD298" s="1"/>
      <c r="SWG298" s="1"/>
      <c r="SWH298" s="1"/>
      <c r="SWK298" s="1"/>
      <c r="SWL298" s="1"/>
      <c r="SWO298" s="1"/>
      <c r="SWP298" s="1"/>
      <c r="SWS298" s="1"/>
      <c r="SWT298" s="1"/>
      <c r="SWW298" s="1"/>
      <c r="SWX298" s="1"/>
      <c r="SXA298" s="1"/>
      <c r="SXB298" s="1"/>
      <c r="SXE298" s="1"/>
      <c r="SXF298" s="1"/>
      <c r="SXI298" s="1"/>
      <c r="SXJ298" s="1"/>
      <c r="SXM298" s="1"/>
      <c r="SXN298" s="1"/>
      <c r="SXQ298" s="1"/>
      <c r="SXR298" s="1"/>
      <c r="SXU298" s="1"/>
      <c r="SXV298" s="1"/>
      <c r="SXY298" s="1"/>
      <c r="SXZ298" s="1"/>
      <c r="SYC298" s="1"/>
      <c r="SYD298" s="1"/>
      <c r="SYG298" s="1"/>
      <c r="SYH298" s="1"/>
      <c r="SYK298" s="1"/>
      <c r="SYL298" s="1"/>
      <c r="SYO298" s="1"/>
      <c r="SYP298" s="1"/>
      <c r="SYS298" s="1"/>
      <c r="SYT298" s="1"/>
      <c r="SYW298" s="1"/>
      <c r="SYX298" s="1"/>
      <c r="SZA298" s="1"/>
      <c r="SZB298" s="1"/>
      <c r="SZE298" s="1"/>
      <c r="SZF298" s="1"/>
      <c r="SZI298" s="1"/>
      <c r="SZJ298" s="1"/>
      <c r="SZM298" s="1"/>
      <c r="SZN298" s="1"/>
      <c r="SZQ298" s="1"/>
      <c r="SZR298" s="1"/>
      <c r="SZU298" s="1"/>
      <c r="SZV298" s="1"/>
      <c r="SZY298" s="1"/>
      <c r="SZZ298" s="1"/>
      <c r="TAC298" s="1"/>
      <c r="TAD298" s="1"/>
      <c r="TAG298" s="1"/>
      <c r="TAH298" s="1"/>
      <c r="TAK298" s="1"/>
      <c r="TAL298" s="1"/>
      <c r="TAO298" s="1"/>
      <c r="TAP298" s="1"/>
      <c r="TAS298" s="1"/>
      <c r="TAT298" s="1"/>
      <c r="TAW298" s="1"/>
      <c r="TAX298" s="1"/>
      <c r="TBA298" s="1"/>
      <c r="TBB298" s="1"/>
      <c r="TBE298" s="1"/>
      <c r="TBF298" s="1"/>
      <c r="TBI298" s="1"/>
      <c r="TBJ298" s="1"/>
      <c r="TBM298" s="1"/>
      <c r="TBN298" s="1"/>
      <c r="TBQ298" s="1"/>
      <c r="TBR298" s="1"/>
      <c r="TBU298" s="1"/>
      <c r="TBV298" s="1"/>
      <c r="TBY298" s="1"/>
      <c r="TBZ298" s="1"/>
      <c r="TCC298" s="1"/>
      <c r="TCD298" s="1"/>
      <c r="TCG298" s="1"/>
      <c r="TCH298" s="1"/>
      <c r="TCK298" s="1"/>
      <c r="TCL298" s="1"/>
      <c r="TCO298" s="1"/>
      <c r="TCP298" s="1"/>
      <c r="TCS298" s="1"/>
      <c r="TCT298" s="1"/>
      <c r="TCW298" s="1"/>
      <c r="TCX298" s="1"/>
      <c r="TDA298" s="1"/>
      <c r="TDB298" s="1"/>
      <c r="TDE298" s="1"/>
      <c r="TDF298" s="1"/>
      <c r="TDI298" s="1"/>
      <c r="TDJ298" s="1"/>
      <c r="TDM298" s="1"/>
      <c r="TDN298" s="1"/>
      <c r="TDQ298" s="1"/>
      <c r="TDR298" s="1"/>
      <c r="TDU298" s="1"/>
      <c r="TDV298" s="1"/>
      <c r="TDY298" s="1"/>
      <c r="TDZ298" s="1"/>
      <c r="TEC298" s="1"/>
      <c r="TED298" s="1"/>
      <c r="TEG298" s="1"/>
      <c r="TEH298" s="1"/>
      <c r="TEK298" s="1"/>
      <c r="TEL298" s="1"/>
      <c r="TEO298" s="1"/>
      <c r="TEP298" s="1"/>
      <c r="TES298" s="1"/>
      <c r="TET298" s="1"/>
      <c r="TEW298" s="1"/>
      <c r="TEX298" s="1"/>
      <c r="TFA298" s="1"/>
      <c r="TFB298" s="1"/>
      <c r="TFE298" s="1"/>
      <c r="TFF298" s="1"/>
      <c r="TFI298" s="1"/>
      <c r="TFJ298" s="1"/>
      <c r="TFM298" s="1"/>
      <c r="TFN298" s="1"/>
      <c r="TFQ298" s="1"/>
      <c r="TFR298" s="1"/>
      <c r="TFU298" s="1"/>
      <c r="TFV298" s="1"/>
      <c r="TFY298" s="1"/>
      <c r="TFZ298" s="1"/>
      <c r="TGC298" s="1"/>
      <c r="TGD298" s="1"/>
      <c r="TGG298" s="1"/>
      <c r="TGH298" s="1"/>
      <c r="TGK298" s="1"/>
      <c r="TGL298" s="1"/>
      <c r="TGO298" s="1"/>
      <c r="TGP298" s="1"/>
      <c r="TGS298" s="1"/>
      <c r="TGT298" s="1"/>
      <c r="TGW298" s="1"/>
      <c r="TGX298" s="1"/>
      <c r="THA298" s="1"/>
      <c r="THB298" s="1"/>
      <c r="THE298" s="1"/>
      <c r="THF298" s="1"/>
      <c r="THI298" s="1"/>
      <c r="THJ298" s="1"/>
      <c r="THM298" s="1"/>
      <c r="THN298" s="1"/>
      <c r="THQ298" s="1"/>
      <c r="THR298" s="1"/>
      <c r="THU298" s="1"/>
      <c r="THV298" s="1"/>
      <c r="THY298" s="1"/>
      <c r="THZ298" s="1"/>
      <c r="TIC298" s="1"/>
      <c r="TID298" s="1"/>
      <c r="TIG298" s="1"/>
      <c r="TIH298" s="1"/>
      <c r="TIK298" s="1"/>
      <c r="TIL298" s="1"/>
      <c r="TIO298" s="1"/>
      <c r="TIP298" s="1"/>
      <c r="TIS298" s="1"/>
      <c r="TIT298" s="1"/>
      <c r="TIW298" s="1"/>
      <c r="TIX298" s="1"/>
      <c r="TJA298" s="1"/>
      <c r="TJB298" s="1"/>
      <c r="TJE298" s="1"/>
      <c r="TJF298" s="1"/>
      <c r="TJI298" s="1"/>
      <c r="TJJ298" s="1"/>
      <c r="TJM298" s="1"/>
      <c r="TJN298" s="1"/>
      <c r="TJQ298" s="1"/>
      <c r="TJR298" s="1"/>
      <c r="TJU298" s="1"/>
      <c r="TJV298" s="1"/>
      <c r="TJY298" s="1"/>
      <c r="TJZ298" s="1"/>
      <c r="TKC298" s="1"/>
      <c r="TKD298" s="1"/>
      <c r="TKG298" s="1"/>
      <c r="TKH298" s="1"/>
      <c r="TKK298" s="1"/>
      <c r="TKL298" s="1"/>
      <c r="TKO298" s="1"/>
      <c r="TKP298" s="1"/>
      <c r="TKS298" s="1"/>
      <c r="TKT298" s="1"/>
      <c r="TKW298" s="1"/>
      <c r="TKX298" s="1"/>
      <c r="TLA298" s="1"/>
      <c r="TLB298" s="1"/>
      <c r="TLE298" s="1"/>
      <c r="TLF298" s="1"/>
      <c r="TLI298" s="1"/>
      <c r="TLJ298" s="1"/>
      <c r="TLM298" s="1"/>
      <c r="TLN298" s="1"/>
      <c r="TLQ298" s="1"/>
      <c r="TLR298" s="1"/>
      <c r="TLU298" s="1"/>
      <c r="TLV298" s="1"/>
      <c r="TLY298" s="1"/>
      <c r="TLZ298" s="1"/>
      <c r="TMC298" s="1"/>
      <c r="TMD298" s="1"/>
      <c r="TMG298" s="1"/>
      <c r="TMH298" s="1"/>
      <c r="TMK298" s="1"/>
      <c r="TML298" s="1"/>
      <c r="TMO298" s="1"/>
      <c r="TMP298" s="1"/>
      <c r="TMS298" s="1"/>
      <c r="TMT298" s="1"/>
      <c r="TMW298" s="1"/>
      <c r="TMX298" s="1"/>
      <c r="TNA298" s="1"/>
      <c r="TNB298" s="1"/>
      <c r="TNE298" s="1"/>
      <c r="TNF298" s="1"/>
      <c r="TNI298" s="1"/>
      <c r="TNJ298" s="1"/>
      <c r="TNM298" s="1"/>
      <c r="TNN298" s="1"/>
      <c r="TNQ298" s="1"/>
      <c r="TNR298" s="1"/>
      <c r="TNU298" s="1"/>
      <c r="TNV298" s="1"/>
      <c r="TNY298" s="1"/>
      <c r="TNZ298" s="1"/>
      <c r="TOC298" s="1"/>
      <c r="TOD298" s="1"/>
      <c r="TOG298" s="1"/>
      <c r="TOH298" s="1"/>
      <c r="TOK298" s="1"/>
      <c r="TOL298" s="1"/>
      <c r="TOO298" s="1"/>
      <c r="TOP298" s="1"/>
      <c r="TOS298" s="1"/>
      <c r="TOT298" s="1"/>
      <c r="TOW298" s="1"/>
      <c r="TOX298" s="1"/>
      <c r="TPA298" s="1"/>
      <c r="TPB298" s="1"/>
      <c r="TPE298" s="1"/>
      <c r="TPF298" s="1"/>
      <c r="TPI298" s="1"/>
      <c r="TPJ298" s="1"/>
      <c r="TPM298" s="1"/>
      <c r="TPN298" s="1"/>
      <c r="TPQ298" s="1"/>
      <c r="TPR298" s="1"/>
      <c r="TPU298" s="1"/>
      <c r="TPV298" s="1"/>
      <c r="TPY298" s="1"/>
      <c r="TPZ298" s="1"/>
      <c r="TQC298" s="1"/>
      <c r="TQD298" s="1"/>
      <c r="TQG298" s="1"/>
      <c r="TQH298" s="1"/>
      <c r="TQK298" s="1"/>
      <c r="TQL298" s="1"/>
      <c r="TQO298" s="1"/>
      <c r="TQP298" s="1"/>
      <c r="TQS298" s="1"/>
      <c r="TQT298" s="1"/>
      <c r="TQW298" s="1"/>
      <c r="TQX298" s="1"/>
      <c r="TRA298" s="1"/>
      <c r="TRB298" s="1"/>
      <c r="TRE298" s="1"/>
      <c r="TRF298" s="1"/>
      <c r="TRI298" s="1"/>
      <c r="TRJ298" s="1"/>
      <c r="TRM298" s="1"/>
      <c r="TRN298" s="1"/>
      <c r="TRQ298" s="1"/>
      <c r="TRR298" s="1"/>
      <c r="TRU298" s="1"/>
      <c r="TRV298" s="1"/>
      <c r="TRY298" s="1"/>
      <c r="TRZ298" s="1"/>
      <c r="TSC298" s="1"/>
      <c r="TSD298" s="1"/>
      <c r="TSG298" s="1"/>
      <c r="TSH298" s="1"/>
      <c r="TSK298" s="1"/>
      <c r="TSL298" s="1"/>
      <c r="TSO298" s="1"/>
      <c r="TSP298" s="1"/>
      <c r="TSS298" s="1"/>
      <c r="TST298" s="1"/>
      <c r="TSW298" s="1"/>
      <c r="TSX298" s="1"/>
      <c r="TTA298" s="1"/>
      <c r="TTB298" s="1"/>
      <c r="TTE298" s="1"/>
      <c r="TTF298" s="1"/>
      <c r="TTI298" s="1"/>
      <c r="TTJ298" s="1"/>
      <c r="TTM298" s="1"/>
      <c r="TTN298" s="1"/>
      <c r="TTQ298" s="1"/>
      <c r="TTR298" s="1"/>
      <c r="TTU298" s="1"/>
      <c r="TTV298" s="1"/>
      <c r="TTY298" s="1"/>
      <c r="TTZ298" s="1"/>
      <c r="TUC298" s="1"/>
      <c r="TUD298" s="1"/>
      <c r="TUG298" s="1"/>
      <c r="TUH298" s="1"/>
      <c r="TUK298" s="1"/>
      <c r="TUL298" s="1"/>
      <c r="TUO298" s="1"/>
      <c r="TUP298" s="1"/>
      <c r="TUS298" s="1"/>
      <c r="TUT298" s="1"/>
      <c r="TUW298" s="1"/>
      <c r="TUX298" s="1"/>
      <c r="TVA298" s="1"/>
      <c r="TVB298" s="1"/>
      <c r="TVE298" s="1"/>
      <c r="TVF298" s="1"/>
      <c r="TVI298" s="1"/>
      <c r="TVJ298" s="1"/>
      <c r="TVM298" s="1"/>
      <c r="TVN298" s="1"/>
      <c r="TVQ298" s="1"/>
      <c r="TVR298" s="1"/>
      <c r="TVU298" s="1"/>
      <c r="TVV298" s="1"/>
      <c r="TVY298" s="1"/>
      <c r="TVZ298" s="1"/>
      <c r="TWC298" s="1"/>
      <c r="TWD298" s="1"/>
      <c r="TWG298" s="1"/>
      <c r="TWH298" s="1"/>
      <c r="TWK298" s="1"/>
      <c r="TWL298" s="1"/>
      <c r="TWO298" s="1"/>
      <c r="TWP298" s="1"/>
      <c r="TWS298" s="1"/>
      <c r="TWT298" s="1"/>
      <c r="TWW298" s="1"/>
      <c r="TWX298" s="1"/>
      <c r="TXA298" s="1"/>
      <c r="TXB298" s="1"/>
      <c r="TXE298" s="1"/>
      <c r="TXF298" s="1"/>
      <c r="TXI298" s="1"/>
      <c r="TXJ298" s="1"/>
      <c r="TXM298" s="1"/>
      <c r="TXN298" s="1"/>
      <c r="TXQ298" s="1"/>
      <c r="TXR298" s="1"/>
      <c r="TXU298" s="1"/>
      <c r="TXV298" s="1"/>
      <c r="TXY298" s="1"/>
      <c r="TXZ298" s="1"/>
      <c r="TYC298" s="1"/>
      <c r="TYD298" s="1"/>
      <c r="TYG298" s="1"/>
      <c r="TYH298" s="1"/>
      <c r="TYK298" s="1"/>
      <c r="TYL298" s="1"/>
      <c r="TYO298" s="1"/>
      <c r="TYP298" s="1"/>
      <c r="TYS298" s="1"/>
      <c r="TYT298" s="1"/>
      <c r="TYW298" s="1"/>
      <c r="TYX298" s="1"/>
      <c r="TZA298" s="1"/>
      <c r="TZB298" s="1"/>
      <c r="TZE298" s="1"/>
      <c r="TZF298" s="1"/>
      <c r="TZI298" s="1"/>
      <c r="TZJ298" s="1"/>
      <c r="TZM298" s="1"/>
      <c r="TZN298" s="1"/>
      <c r="TZQ298" s="1"/>
      <c r="TZR298" s="1"/>
      <c r="TZU298" s="1"/>
      <c r="TZV298" s="1"/>
      <c r="TZY298" s="1"/>
      <c r="TZZ298" s="1"/>
      <c r="UAC298" s="1"/>
      <c r="UAD298" s="1"/>
      <c r="UAG298" s="1"/>
      <c r="UAH298" s="1"/>
      <c r="UAK298" s="1"/>
      <c r="UAL298" s="1"/>
      <c r="UAO298" s="1"/>
      <c r="UAP298" s="1"/>
      <c r="UAS298" s="1"/>
      <c r="UAT298" s="1"/>
      <c r="UAW298" s="1"/>
      <c r="UAX298" s="1"/>
      <c r="UBA298" s="1"/>
      <c r="UBB298" s="1"/>
      <c r="UBE298" s="1"/>
      <c r="UBF298" s="1"/>
      <c r="UBI298" s="1"/>
      <c r="UBJ298" s="1"/>
      <c r="UBM298" s="1"/>
      <c r="UBN298" s="1"/>
      <c r="UBQ298" s="1"/>
      <c r="UBR298" s="1"/>
      <c r="UBU298" s="1"/>
      <c r="UBV298" s="1"/>
      <c r="UBY298" s="1"/>
      <c r="UBZ298" s="1"/>
      <c r="UCC298" s="1"/>
      <c r="UCD298" s="1"/>
      <c r="UCG298" s="1"/>
      <c r="UCH298" s="1"/>
      <c r="UCK298" s="1"/>
      <c r="UCL298" s="1"/>
      <c r="UCO298" s="1"/>
      <c r="UCP298" s="1"/>
      <c r="UCS298" s="1"/>
      <c r="UCT298" s="1"/>
      <c r="UCW298" s="1"/>
      <c r="UCX298" s="1"/>
      <c r="UDA298" s="1"/>
      <c r="UDB298" s="1"/>
      <c r="UDE298" s="1"/>
      <c r="UDF298" s="1"/>
      <c r="UDI298" s="1"/>
      <c r="UDJ298" s="1"/>
      <c r="UDM298" s="1"/>
      <c r="UDN298" s="1"/>
      <c r="UDQ298" s="1"/>
      <c r="UDR298" s="1"/>
      <c r="UDU298" s="1"/>
      <c r="UDV298" s="1"/>
      <c r="UDY298" s="1"/>
      <c r="UDZ298" s="1"/>
      <c r="UEC298" s="1"/>
      <c r="UED298" s="1"/>
      <c r="UEG298" s="1"/>
      <c r="UEH298" s="1"/>
      <c r="UEK298" s="1"/>
      <c r="UEL298" s="1"/>
      <c r="UEO298" s="1"/>
      <c r="UEP298" s="1"/>
      <c r="UES298" s="1"/>
      <c r="UET298" s="1"/>
      <c r="UEW298" s="1"/>
      <c r="UEX298" s="1"/>
      <c r="UFA298" s="1"/>
      <c r="UFB298" s="1"/>
      <c r="UFE298" s="1"/>
      <c r="UFF298" s="1"/>
      <c r="UFI298" s="1"/>
      <c r="UFJ298" s="1"/>
      <c r="UFM298" s="1"/>
      <c r="UFN298" s="1"/>
      <c r="UFQ298" s="1"/>
      <c r="UFR298" s="1"/>
      <c r="UFU298" s="1"/>
      <c r="UFV298" s="1"/>
      <c r="UFY298" s="1"/>
      <c r="UFZ298" s="1"/>
      <c r="UGC298" s="1"/>
      <c r="UGD298" s="1"/>
      <c r="UGG298" s="1"/>
      <c r="UGH298" s="1"/>
      <c r="UGK298" s="1"/>
      <c r="UGL298" s="1"/>
      <c r="UGO298" s="1"/>
      <c r="UGP298" s="1"/>
      <c r="UGS298" s="1"/>
      <c r="UGT298" s="1"/>
      <c r="UGW298" s="1"/>
      <c r="UGX298" s="1"/>
      <c r="UHA298" s="1"/>
      <c r="UHB298" s="1"/>
      <c r="UHE298" s="1"/>
      <c r="UHF298" s="1"/>
      <c r="UHI298" s="1"/>
      <c r="UHJ298" s="1"/>
      <c r="UHM298" s="1"/>
      <c r="UHN298" s="1"/>
      <c r="UHQ298" s="1"/>
      <c r="UHR298" s="1"/>
      <c r="UHU298" s="1"/>
      <c r="UHV298" s="1"/>
      <c r="UHY298" s="1"/>
      <c r="UHZ298" s="1"/>
      <c r="UIC298" s="1"/>
      <c r="UID298" s="1"/>
      <c r="UIG298" s="1"/>
      <c r="UIH298" s="1"/>
      <c r="UIK298" s="1"/>
      <c r="UIL298" s="1"/>
      <c r="UIO298" s="1"/>
      <c r="UIP298" s="1"/>
      <c r="UIS298" s="1"/>
      <c r="UIT298" s="1"/>
      <c r="UIW298" s="1"/>
      <c r="UIX298" s="1"/>
      <c r="UJA298" s="1"/>
      <c r="UJB298" s="1"/>
      <c r="UJE298" s="1"/>
      <c r="UJF298" s="1"/>
      <c r="UJI298" s="1"/>
      <c r="UJJ298" s="1"/>
      <c r="UJM298" s="1"/>
      <c r="UJN298" s="1"/>
      <c r="UJQ298" s="1"/>
      <c r="UJR298" s="1"/>
      <c r="UJU298" s="1"/>
      <c r="UJV298" s="1"/>
      <c r="UJY298" s="1"/>
      <c r="UJZ298" s="1"/>
      <c r="UKC298" s="1"/>
      <c r="UKD298" s="1"/>
      <c r="UKG298" s="1"/>
      <c r="UKH298" s="1"/>
      <c r="UKK298" s="1"/>
      <c r="UKL298" s="1"/>
      <c r="UKO298" s="1"/>
      <c r="UKP298" s="1"/>
      <c r="UKS298" s="1"/>
      <c r="UKT298" s="1"/>
      <c r="UKW298" s="1"/>
      <c r="UKX298" s="1"/>
      <c r="ULA298" s="1"/>
      <c r="ULB298" s="1"/>
      <c r="ULE298" s="1"/>
      <c r="ULF298" s="1"/>
      <c r="ULI298" s="1"/>
      <c r="ULJ298" s="1"/>
      <c r="ULM298" s="1"/>
      <c r="ULN298" s="1"/>
      <c r="ULQ298" s="1"/>
      <c r="ULR298" s="1"/>
      <c r="ULU298" s="1"/>
      <c r="ULV298" s="1"/>
      <c r="ULY298" s="1"/>
      <c r="ULZ298" s="1"/>
      <c r="UMC298" s="1"/>
      <c r="UMD298" s="1"/>
      <c r="UMG298" s="1"/>
      <c r="UMH298" s="1"/>
      <c r="UMK298" s="1"/>
      <c r="UML298" s="1"/>
      <c r="UMO298" s="1"/>
      <c r="UMP298" s="1"/>
      <c r="UMS298" s="1"/>
      <c r="UMT298" s="1"/>
      <c r="UMW298" s="1"/>
      <c r="UMX298" s="1"/>
      <c r="UNA298" s="1"/>
      <c r="UNB298" s="1"/>
      <c r="UNE298" s="1"/>
      <c r="UNF298" s="1"/>
      <c r="UNI298" s="1"/>
      <c r="UNJ298" s="1"/>
      <c r="UNM298" s="1"/>
      <c r="UNN298" s="1"/>
      <c r="UNQ298" s="1"/>
      <c r="UNR298" s="1"/>
      <c r="UNU298" s="1"/>
      <c r="UNV298" s="1"/>
      <c r="UNY298" s="1"/>
      <c r="UNZ298" s="1"/>
      <c r="UOC298" s="1"/>
      <c r="UOD298" s="1"/>
      <c r="UOG298" s="1"/>
      <c r="UOH298" s="1"/>
      <c r="UOK298" s="1"/>
      <c r="UOL298" s="1"/>
      <c r="UOO298" s="1"/>
      <c r="UOP298" s="1"/>
      <c r="UOS298" s="1"/>
      <c r="UOT298" s="1"/>
      <c r="UOW298" s="1"/>
      <c r="UOX298" s="1"/>
      <c r="UPA298" s="1"/>
      <c r="UPB298" s="1"/>
      <c r="UPE298" s="1"/>
      <c r="UPF298" s="1"/>
      <c r="UPI298" s="1"/>
      <c r="UPJ298" s="1"/>
      <c r="UPM298" s="1"/>
      <c r="UPN298" s="1"/>
      <c r="UPQ298" s="1"/>
      <c r="UPR298" s="1"/>
      <c r="UPU298" s="1"/>
      <c r="UPV298" s="1"/>
      <c r="UPY298" s="1"/>
      <c r="UPZ298" s="1"/>
      <c r="UQC298" s="1"/>
      <c r="UQD298" s="1"/>
      <c r="UQG298" s="1"/>
      <c r="UQH298" s="1"/>
      <c r="UQK298" s="1"/>
      <c r="UQL298" s="1"/>
      <c r="UQO298" s="1"/>
      <c r="UQP298" s="1"/>
      <c r="UQS298" s="1"/>
      <c r="UQT298" s="1"/>
      <c r="UQW298" s="1"/>
      <c r="UQX298" s="1"/>
      <c r="URA298" s="1"/>
      <c r="URB298" s="1"/>
      <c r="URE298" s="1"/>
      <c r="URF298" s="1"/>
      <c r="URI298" s="1"/>
      <c r="URJ298" s="1"/>
      <c r="URM298" s="1"/>
      <c r="URN298" s="1"/>
      <c r="URQ298" s="1"/>
      <c r="URR298" s="1"/>
      <c r="URU298" s="1"/>
      <c r="URV298" s="1"/>
      <c r="URY298" s="1"/>
      <c r="URZ298" s="1"/>
      <c r="USC298" s="1"/>
      <c r="USD298" s="1"/>
      <c r="USG298" s="1"/>
      <c r="USH298" s="1"/>
      <c r="USK298" s="1"/>
      <c r="USL298" s="1"/>
      <c r="USO298" s="1"/>
      <c r="USP298" s="1"/>
      <c r="USS298" s="1"/>
      <c r="UST298" s="1"/>
      <c r="USW298" s="1"/>
      <c r="USX298" s="1"/>
      <c r="UTA298" s="1"/>
      <c r="UTB298" s="1"/>
      <c r="UTE298" s="1"/>
      <c r="UTF298" s="1"/>
      <c r="UTI298" s="1"/>
      <c r="UTJ298" s="1"/>
      <c r="UTM298" s="1"/>
      <c r="UTN298" s="1"/>
      <c r="UTQ298" s="1"/>
      <c r="UTR298" s="1"/>
      <c r="UTU298" s="1"/>
      <c r="UTV298" s="1"/>
      <c r="UTY298" s="1"/>
      <c r="UTZ298" s="1"/>
      <c r="UUC298" s="1"/>
      <c r="UUD298" s="1"/>
      <c r="UUG298" s="1"/>
      <c r="UUH298" s="1"/>
      <c r="UUK298" s="1"/>
      <c r="UUL298" s="1"/>
      <c r="UUO298" s="1"/>
      <c r="UUP298" s="1"/>
      <c r="UUS298" s="1"/>
      <c r="UUT298" s="1"/>
      <c r="UUW298" s="1"/>
      <c r="UUX298" s="1"/>
      <c r="UVA298" s="1"/>
      <c r="UVB298" s="1"/>
      <c r="UVE298" s="1"/>
      <c r="UVF298" s="1"/>
      <c r="UVI298" s="1"/>
      <c r="UVJ298" s="1"/>
      <c r="UVM298" s="1"/>
      <c r="UVN298" s="1"/>
      <c r="UVQ298" s="1"/>
      <c r="UVR298" s="1"/>
      <c r="UVU298" s="1"/>
      <c r="UVV298" s="1"/>
      <c r="UVY298" s="1"/>
      <c r="UVZ298" s="1"/>
      <c r="UWC298" s="1"/>
      <c r="UWD298" s="1"/>
      <c r="UWG298" s="1"/>
      <c r="UWH298" s="1"/>
      <c r="UWK298" s="1"/>
      <c r="UWL298" s="1"/>
      <c r="UWO298" s="1"/>
      <c r="UWP298" s="1"/>
      <c r="UWS298" s="1"/>
      <c r="UWT298" s="1"/>
      <c r="UWW298" s="1"/>
      <c r="UWX298" s="1"/>
      <c r="UXA298" s="1"/>
      <c r="UXB298" s="1"/>
      <c r="UXE298" s="1"/>
      <c r="UXF298" s="1"/>
      <c r="UXI298" s="1"/>
      <c r="UXJ298" s="1"/>
      <c r="UXM298" s="1"/>
      <c r="UXN298" s="1"/>
      <c r="UXQ298" s="1"/>
      <c r="UXR298" s="1"/>
      <c r="UXU298" s="1"/>
      <c r="UXV298" s="1"/>
      <c r="UXY298" s="1"/>
      <c r="UXZ298" s="1"/>
      <c r="UYC298" s="1"/>
      <c r="UYD298" s="1"/>
      <c r="UYG298" s="1"/>
      <c r="UYH298" s="1"/>
      <c r="UYK298" s="1"/>
      <c r="UYL298" s="1"/>
      <c r="UYO298" s="1"/>
      <c r="UYP298" s="1"/>
      <c r="UYS298" s="1"/>
      <c r="UYT298" s="1"/>
      <c r="UYW298" s="1"/>
      <c r="UYX298" s="1"/>
      <c r="UZA298" s="1"/>
      <c r="UZB298" s="1"/>
      <c r="UZE298" s="1"/>
      <c r="UZF298" s="1"/>
      <c r="UZI298" s="1"/>
      <c r="UZJ298" s="1"/>
      <c r="UZM298" s="1"/>
      <c r="UZN298" s="1"/>
      <c r="UZQ298" s="1"/>
      <c r="UZR298" s="1"/>
      <c r="UZU298" s="1"/>
      <c r="UZV298" s="1"/>
      <c r="UZY298" s="1"/>
      <c r="UZZ298" s="1"/>
      <c r="VAC298" s="1"/>
      <c r="VAD298" s="1"/>
      <c r="VAG298" s="1"/>
      <c r="VAH298" s="1"/>
      <c r="VAK298" s="1"/>
      <c r="VAL298" s="1"/>
      <c r="VAO298" s="1"/>
      <c r="VAP298" s="1"/>
      <c r="VAS298" s="1"/>
      <c r="VAT298" s="1"/>
      <c r="VAW298" s="1"/>
      <c r="VAX298" s="1"/>
      <c r="VBA298" s="1"/>
      <c r="VBB298" s="1"/>
      <c r="VBE298" s="1"/>
      <c r="VBF298" s="1"/>
      <c r="VBI298" s="1"/>
      <c r="VBJ298" s="1"/>
      <c r="VBM298" s="1"/>
      <c r="VBN298" s="1"/>
      <c r="VBQ298" s="1"/>
      <c r="VBR298" s="1"/>
      <c r="VBU298" s="1"/>
      <c r="VBV298" s="1"/>
      <c r="VBY298" s="1"/>
      <c r="VBZ298" s="1"/>
      <c r="VCC298" s="1"/>
      <c r="VCD298" s="1"/>
      <c r="VCG298" s="1"/>
      <c r="VCH298" s="1"/>
      <c r="VCK298" s="1"/>
      <c r="VCL298" s="1"/>
      <c r="VCO298" s="1"/>
      <c r="VCP298" s="1"/>
      <c r="VCS298" s="1"/>
      <c r="VCT298" s="1"/>
      <c r="VCW298" s="1"/>
      <c r="VCX298" s="1"/>
      <c r="VDA298" s="1"/>
      <c r="VDB298" s="1"/>
      <c r="VDE298" s="1"/>
      <c r="VDF298" s="1"/>
      <c r="VDI298" s="1"/>
      <c r="VDJ298" s="1"/>
      <c r="VDM298" s="1"/>
      <c r="VDN298" s="1"/>
      <c r="VDQ298" s="1"/>
      <c r="VDR298" s="1"/>
      <c r="VDU298" s="1"/>
      <c r="VDV298" s="1"/>
      <c r="VDY298" s="1"/>
      <c r="VDZ298" s="1"/>
      <c r="VEC298" s="1"/>
      <c r="VED298" s="1"/>
      <c r="VEG298" s="1"/>
      <c r="VEH298" s="1"/>
      <c r="VEK298" s="1"/>
      <c r="VEL298" s="1"/>
      <c r="VEO298" s="1"/>
      <c r="VEP298" s="1"/>
      <c r="VES298" s="1"/>
      <c r="VET298" s="1"/>
      <c r="VEW298" s="1"/>
      <c r="VEX298" s="1"/>
      <c r="VFA298" s="1"/>
      <c r="VFB298" s="1"/>
      <c r="VFE298" s="1"/>
      <c r="VFF298" s="1"/>
      <c r="VFI298" s="1"/>
      <c r="VFJ298" s="1"/>
      <c r="VFM298" s="1"/>
      <c r="VFN298" s="1"/>
      <c r="VFQ298" s="1"/>
      <c r="VFR298" s="1"/>
      <c r="VFU298" s="1"/>
      <c r="VFV298" s="1"/>
      <c r="VFY298" s="1"/>
      <c r="VFZ298" s="1"/>
      <c r="VGC298" s="1"/>
      <c r="VGD298" s="1"/>
      <c r="VGG298" s="1"/>
      <c r="VGH298" s="1"/>
      <c r="VGK298" s="1"/>
      <c r="VGL298" s="1"/>
      <c r="VGO298" s="1"/>
      <c r="VGP298" s="1"/>
      <c r="VGS298" s="1"/>
      <c r="VGT298" s="1"/>
      <c r="VGW298" s="1"/>
      <c r="VGX298" s="1"/>
      <c r="VHA298" s="1"/>
      <c r="VHB298" s="1"/>
      <c r="VHE298" s="1"/>
      <c r="VHF298" s="1"/>
      <c r="VHI298" s="1"/>
      <c r="VHJ298" s="1"/>
      <c r="VHM298" s="1"/>
      <c r="VHN298" s="1"/>
      <c r="VHQ298" s="1"/>
      <c r="VHR298" s="1"/>
      <c r="VHU298" s="1"/>
      <c r="VHV298" s="1"/>
      <c r="VHY298" s="1"/>
      <c r="VHZ298" s="1"/>
      <c r="VIC298" s="1"/>
      <c r="VID298" s="1"/>
      <c r="VIG298" s="1"/>
      <c r="VIH298" s="1"/>
      <c r="VIK298" s="1"/>
      <c r="VIL298" s="1"/>
      <c r="VIO298" s="1"/>
      <c r="VIP298" s="1"/>
      <c r="VIS298" s="1"/>
      <c r="VIT298" s="1"/>
      <c r="VIW298" s="1"/>
      <c r="VIX298" s="1"/>
      <c r="VJA298" s="1"/>
      <c r="VJB298" s="1"/>
      <c r="VJE298" s="1"/>
      <c r="VJF298" s="1"/>
      <c r="VJI298" s="1"/>
      <c r="VJJ298" s="1"/>
      <c r="VJM298" s="1"/>
      <c r="VJN298" s="1"/>
      <c r="VJQ298" s="1"/>
      <c r="VJR298" s="1"/>
      <c r="VJU298" s="1"/>
      <c r="VJV298" s="1"/>
      <c r="VJY298" s="1"/>
      <c r="VJZ298" s="1"/>
      <c r="VKC298" s="1"/>
      <c r="VKD298" s="1"/>
      <c r="VKG298" s="1"/>
      <c r="VKH298" s="1"/>
      <c r="VKK298" s="1"/>
      <c r="VKL298" s="1"/>
      <c r="VKO298" s="1"/>
      <c r="VKP298" s="1"/>
      <c r="VKS298" s="1"/>
      <c r="VKT298" s="1"/>
      <c r="VKW298" s="1"/>
      <c r="VKX298" s="1"/>
      <c r="VLA298" s="1"/>
      <c r="VLB298" s="1"/>
      <c r="VLE298" s="1"/>
      <c r="VLF298" s="1"/>
      <c r="VLI298" s="1"/>
      <c r="VLJ298" s="1"/>
      <c r="VLM298" s="1"/>
      <c r="VLN298" s="1"/>
      <c r="VLQ298" s="1"/>
      <c r="VLR298" s="1"/>
      <c r="VLU298" s="1"/>
      <c r="VLV298" s="1"/>
      <c r="VLY298" s="1"/>
      <c r="VLZ298" s="1"/>
      <c r="VMC298" s="1"/>
      <c r="VMD298" s="1"/>
      <c r="VMG298" s="1"/>
      <c r="VMH298" s="1"/>
      <c r="VMK298" s="1"/>
      <c r="VML298" s="1"/>
      <c r="VMO298" s="1"/>
      <c r="VMP298" s="1"/>
      <c r="VMS298" s="1"/>
      <c r="VMT298" s="1"/>
      <c r="VMW298" s="1"/>
      <c r="VMX298" s="1"/>
      <c r="VNA298" s="1"/>
      <c r="VNB298" s="1"/>
      <c r="VNE298" s="1"/>
      <c r="VNF298" s="1"/>
      <c r="VNI298" s="1"/>
      <c r="VNJ298" s="1"/>
      <c r="VNM298" s="1"/>
      <c r="VNN298" s="1"/>
      <c r="VNQ298" s="1"/>
      <c r="VNR298" s="1"/>
      <c r="VNU298" s="1"/>
      <c r="VNV298" s="1"/>
      <c r="VNY298" s="1"/>
      <c r="VNZ298" s="1"/>
      <c r="VOC298" s="1"/>
      <c r="VOD298" s="1"/>
      <c r="VOG298" s="1"/>
      <c r="VOH298" s="1"/>
      <c r="VOK298" s="1"/>
      <c r="VOL298" s="1"/>
      <c r="VOO298" s="1"/>
      <c r="VOP298" s="1"/>
      <c r="VOS298" s="1"/>
      <c r="VOT298" s="1"/>
      <c r="VOW298" s="1"/>
      <c r="VOX298" s="1"/>
      <c r="VPA298" s="1"/>
      <c r="VPB298" s="1"/>
      <c r="VPE298" s="1"/>
      <c r="VPF298" s="1"/>
      <c r="VPI298" s="1"/>
      <c r="VPJ298" s="1"/>
      <c r="VPM298" s="1"/>
      <c r="VPN298" s="1"/>
      <c r="VPQ298" s="1"/>
      <c r="VPR298" s="1"/>
      <c r="VPU298" s="1"/>
      <c r="VPV298" s="1"/>
      <c r="VPY298" s="1"/>
      <c r="VPZ298" s="1"/>
      <c r="VQC298" s="1"/>
      <c r="VQD298" s="1"/>
      <c r="VQG298" s="1"/>
      <c r="VQH298" s="1"/>
      <c r="VQK298" s="1"/>
      <c r="VQL298" s="1"/>
      <c r="VQO298" s="1"/>
      <c r="VQP298" s="1"/>
      <c r="VQS298" s="1"/>
      <c r="VQT298" s="1"/>
      <c r="VQW298" s="1"/>
      <c r="VQX298" s="1"/>
      <c r="VRA298" s="1"/>
      <c r="VRB298" s="1"/>
      <c r="VRE298" s="1"/>
      <c r="VRF298" s="1"/>
      <c r="VRI298" s="1"/>
      <c r="VRJ298" s="1"/>
      <c r="VRM298" s="1"/>
      <c r="VRN298" s="1"/>
      <c r="VRQ298" s="1"/>
      <c r="VRR298" s="1"/>
      <c r="VRU298" s="1"/>
      <c r="VRV298" s="1"/>
      <c r="VRY298" s="1"/>
      <c r="VRZ298" s="1"/>
      <c r="VSC298" s="1"/>
      <c r="VSD298" s="1"/>
      <c r="VSG298" s="1"/>
      <c r="VSH298" s="1"/>
      <c r="VSK298" s="1"/>
      <c r="VSL298" s="1"/>
      <c r="VSO298" s="1"/>
      <c r="VSP298" s="1"/>
      <c r="VSS298" s="1"/>
      <c r="VST298" s="1"/>
      <c r="VSW298" s="1"/>
      <c r="VSX298" s="1"/>
      <c r="VTA298" s="1"/>
      <c r="VTB298" s="1"/>
      <c r="VTE298" s="1"/>
      <c r="VTF298" s="1"/>
      <c r="VTI298" s="1"/>
      <c r="VTJ298" s="1"/>
      <c r="VTM298" s="1"/>
      <c r="VTN298" s="1"/>
      <c r="VTQ298" s="1"/>
      <c r="VTR298" s="1"/>
      <c r="VTU298" s="1"/>
      <c r="VTV298" s="1"/>
      <c r="VTY298" s="1"/>
      <c r="VTZ298" s="1"/>
      <c r="VUC298" s="1"/>
      <c r="VUD298" s="1"/>
      <c r="VUG298" s="1"/>
      <c r="VUH298" s="1"/>
      <c r="VUK298" s="1"/>
      <c r="VUL298" s="1"/>
      <c r="VUO298" s="1"/>
      <c r="VUP298" s="1"/>
      <c r="VUS298" s="1"/>
      <c r="VUT298" s="1"/>
      <c r="VUW298" s="1"/>
      <c r="VUX298" s="1"/>
      <c r="VVA298" s="1"/>
      <c r="VVB298" s="1"/>
      <c r="VVE298" s="1"/>
      <c r="VVF298" s="1"/>
      <c r="VVI298" s="1"/>
      <c r="VVJ298" s="1"/>
      <c r="VVM298" s="1"/>
      <c r="VVN298" s="1"/>
      <c r="VVQ298" s="1"/>
      <c r="VVR298" s="1"/>
      <c r="VVU298" s="1"/>
      <c r="VVV298" s="1"/>
      <c r="VVY298" s="1"/>
      <c r="VVZ298" s="1"/>
      <c r="VWC298" s="1"/>
      <c r="VWD298" s="1"/>
      <c r="VWG298" s="1"/>
      <c r="VWH298" s="1"/>
      <c r="VWK298" s="1"/>
      <c r="VWL298" s="1"/>
      <c r="VWO298" s="1"/>
      <c r="VWP298" s="1"/>
      <c r="VWS298" s="1"/>
      <c r="VWT298" s="1"/>
      <c r="VWW298" s="1"/>
      <c r="VWX298" s="1"/>
      <c r="VXA298" s="1"/>
      <c r="VXB298" s="1"/>
      <c r="VXE298" s="1"/>
      <c r="VXF298" s="1"/>
      <c r="VXI298" s="1"/>
      <c r="VXJ298" s="1"/>
      <c r="VXM298" s="1"/>
      <c r="VXN298" s="1"/>
      <c r="VXQ298" s="1"/>
      <c r="VXR298" s="1"/>
      <c r="VXU298" s="1"/>
      <c r="VXV298" s="1"/>
      <c r="VXY298" s="1"/>
      <c r="VXZ298" s="1"/>
      <c r="VYC298" s="1"/>
      <c r="VYD298" s="1"/>
      <c r="VYG298" s="1"/>
      <c r="VYH298" s="1"/>
      <c r="VYK298" s="1"/>
      <c r="VYL298" s="1"/>
      <c r="VYO298" s="1"/>
      <c r="VYP298" s="1"/>
      <c r="VYS298" s="1"/>
      <c r="VYT298" s="1"/>
      <c r="VYW298" s="1"/>
      <c r="VYX298" s="1"/>
      <c r="VZA298" s="1"/>
      <c r="VZB298" s="1"/>
      <c r="VZE298" s="1"/>
      <c r="VZF298" s="1"/>
      <c r="VZI298" s="1"/>
      <c r="VZJ298" s="1"/>
      <c r="VZM298" s="1"/>
      <c r="VZN298" s="1"/>
      <c r="VZQ298" s="1"/>
      <c r="VZR298" s="1"/>
      <c r="VZU298" s="1"/>
      <c r="VZV298" s="1"/>
      <c r="VZY298" s="1"/>
      <c r="VZZ298" s="1"/>
      <c r="WAC298" s="1"/>
      <c r="WAD298" s="1"/>
      <c r="WAG298" s="1"/>
      <c r="WAH298" s="1"/>
      <c r="WAK298" s="1"/>
      <c r="WAL298" s="1"/>
      <c r="WAO298" s="1"/>
      <c r="WAP298" s="1"/>
      <c r="WAS298" s="1"/>
      <c r="WAT298" s="1"/>
      <c r="WAW298" s="1"/>
      <c r="WAX298" s="1"/>
      <c r="WBA298" s="1"/>
      <c r="WBB298" s="1"/>
      <c r="WBE298" s="1"/>
      <c r="WBF298" s="1"/>
      <c r="WBI298" s="1"/>
      <c r="WBJ298" s="1"/>
      <c r="WBM298" s="1"/>
      <c r="WBN298" s="1"/>
      <c r="WBQ298" s="1"/>
      <c r="WBR298" s="1"/>
      <c r="WBU298" s="1"/>
      <c r="WBV298" s="1"/>
      <c r="WBY298" s="1"/>
      <c r="WBZ298" s="1"/>
      <c r="WCC298" s="1"/>
      <c r="WCD298" s="1"/>
      <c r="WCG298" s="1"/>
      <c r="WCH298" s="1"/>
      <c r="WCK298" s="1"/>
      <c r="WCL298" s="1"/>
      <c r="WCO298" s="1"/>
      <c r="WCP298" s="1"/>
      <c r="WCS298" s="1"/>
      <c r="WCT298" s="1"/>
      <c r="WCW298" s="1"/>
      <c r="WCX298" s="1"/>
      <c r="WDA298" s="1"/>
      <c r="WDB298" s="1"/>
      <c r="WDE298" s="1"/>
      <c r="WDF298" s="1"/>
      <c r="WDI298" s="1"/>
      <c r="WDJ298" s="1"/>
      <c r="WDM298" s="1"/>
      <c r="WDN298" s="1"/>
      <c r="WDQ298" s="1"/>
      <c r="WDR298" s="1"/>
      <c r="WDU298" s="1"/>
      <c r="WDV298" s="1"/>
      <c r="WDY298" s="1"/>
      <c r="WDZ298" s="1"/>
      <c r="WEC298" s="1"/>
      <c r="WED298" s="1"/>
      <c r="WEG298" s="1"/>
      <c r="WEH298" s="1"/>
      <c r="WEK298" s="1"/>
      <c r="WEL298" s="1"/>
      <c r="WEO298" s="1"/>
      <c r="WEP298" s="1"/>
      <c r="WES298" s="1"/>
      <c r="WET298" s="1"/>
      <c r="WEW298" s="1"/>
      <c r="WEX298" s="1"/>
      <c r="WFA298" s="1"/>
      <c r="WFB298" s="1"/>
      <c r="WFE298" s="1"/>
      <c r="WFF298" s="1"/>
      <c r="WFI298" s="1"/>
      <c r="WFJ298" s="1"/>
      <c r="WFM298" s="1"/>
      <c r="WFN298" s="1"/>
      <c r="WFQ298" s="1"/>
      <c r="WFR298" s="1"/>
      <c r="WFU298" s="1"/>
      <c r="WFV298" s="1"/>
      <c r="WFY298" s="1"/>
      <c r="WFZ298" s="1"/>
      <c r="WGC298" s="1"/>
      <c r="WGD298" s="1"/>
      <c r="WGG298" s="1"/>
      <c r="WGH298" s="1"/>
      <c r="WGK298" s="1"/>
      <c r="WGL298" s="1"/>
      <c r="WGO298" s="1"/>
      <c r="WGP298" s="1"/>
      <c r="WGS298" s="1"/>
      <c r="WGT298" s="1"/>
      <c r="WGW298" s="1"/>
      <c r="WGX298" s="1"/>
      <c r="WHA298" s="1"/>
      <c r="WHB298" s="1"/>
      <c r="WHE298" s="1"/>
      <c r="WHF298" s="1"/>
      <c r="WHI298" s="1"/>
      <c r="WHJ298" s="1"/>
      <c r="WHM298" s="1"/>
      <c r="WHN298" s="1"/>
      <c r="WHQ298" s="1"/>
      <c r="WHR298" s="1"/>
      <c r="WHU298" s="1"/>
      <c r="WHV298" s="1"/>
      <c r="WHY298" s="1"/>
      <c r="WHZ298" s="1"/>
      <c r="WIC298" s="1"/>
      <c r="WID298" s="1"/>
      <c r="WIG298" s="1"/>
      <c r="WIH298" s="1"/>
      <c r="WIK298" s="1"/>
      <c r="WIL298" s="1"/>
      <c r="WIO298" s="1"/>
      <c r="WIP298" s="1"/>
      <c r="WIS298" s="1"/>
      <c r="WIT298" s="1"/>
      <c r="WIW298" s="1"/>
      <c r="WIX298" s="1"/>
      <c r="WJA298" s="1"/>
      <c r="WJB298" s="1"/>
      <c r="WJE298" s="1"/>
      <c r="WJF298" s="1"/>
      <c r="WJI298" s="1"/>
      <c r="WJJ298" s="1"/>
      <c r="WJM298" s="1"/>
      <c r="WJN298" s="1"/>
      <c r="WJQ298" s="1"/>
      <c r="WJR298" s="1"/>
      <c r="WJU298" s="1"/>
      <c r="WJV298" s="1"/>
      <c r="WJY298" s="1"/>
      <c r="WJZ298" s="1"/>
      <c r="WKC298" s="1"/>
      <c r="WKD298" s="1"/>
      <c r="WKG298" s="1"/>
      <c r="WKH298" s="1"/>
      <c r="WKK298" s="1"/>
      <c r="WKL298" s="1"/>
      <c r="WKO298" s="1"/>
      <c r="WKP298" s="1"/>
      <c r="WKS298" s="1"/>
      <c r="WKT298" s="1"/>
      <c r="WKW298" s="1"/>
      <c r="WKX298" s="1"/>
      <c r="WLA298" s="1"/>
      <c r="WLB298" s="1"/>
      <c r="WLE298" s="1"/>
      <c r="WLF298" s="1"/>
      <c r="WLI298" s="1"/>
      <c r="WLJ298" s="1"/>
      <c r="WLM298" s="1"/>
      <c r="WLN298" s="1"/>
      <c r="WLQ298" s="1"/>
      <c r="WLR298" s="1"/>
      <c r="WLU298" s="1"/>
      <c r="WLV298" s="1"/>
      <c r="WLY298" s="1"/>
      <c r="WLZ298" s="1"/>
      <c r="WMC298" s="1"/>
      <c r="WMD298" s="1"/>
      <c r="WMG298" s="1"/>
      <c r="WMH298" s="1"/>
      <c r="WMK298" s="1"/>
      <c r="WML298" s="1"/>
      <c r="WMO298" s="1"/>
      <c r="WMP298" s="1"/>
      <c r="WMS298" s="1"/>
      <c r="WMT298" s="1"/>
      <c r="WMW298" s="1"/>
      <c r="WMX298" s="1"/>
      <c r="WNA298" s="1"/>
      <c r="WNB298" s="1"/>
      <c r="WNE298" s="1"/>
      <c r="WNF298" s="1"/>
      <c r="WNI298" s="1"/>
      <c r="WNJ298" s="1"/>
      <c r="WNM298" s="1"/>
      <c r="WNN298" s="1"/>
      <c r="WNQ298" s="1"/>
      <c r="WNR298" s="1"/>
      <c r="WNU298" s="1"/>
      <c r="WNV298" s="1"/>
      <c r="WNY298" s="1"/>
      <c r="WNZ298" s="1"/>
      <c r="WOC298" s="1"/>
      <c r="WOD298" s="1"/>
      <c r="WOG298" s="1"/>
      <c r="WOH298" s="1"/>
      <c r="WOK298" s="1"/>
      <c r="WOL298" s="1"/>
      <c r="WOO298" s="1"/>
      <c r="WOP298" s="1"/>
      <c r="WOS298" s="1"/>
      <c r="WOT298" s="1"/>
      <c r="WOW298" s="1"/>
      <c r="WOX298" s="1"/>
      <c r="WPA298" s="1"/>
      <c r="WPB298" s="1"/>
      <c r="WPE298" s="1"/>
      <c r="WPF298" s="1"/>
      <c r="WPI298" s="1"/>
      <c r="WPJ298" s="1"/>
      <c r="WPM298" s="1"/>
      <c r="WPN298" s="1"/>
      <c r="WPQ298" s="1"/>
      <c r="WPR298" s="1"/>
      <c r="WPU298" s="1"/>
      <c r="WPV298" s="1"/>
      <c r="WPY298" s="1"/>
      <c r="WPZ298" s="1"/>
      <c r="WQC298" s="1"/>
      <c r="WQD298" s="1"/>
      <c r="WQG298" s="1"/>
      <c r="WQH298" s="1"/>
      <c r="WQK298" s="1"/>
      <c r="WQL298" s="1"/>
      <c r="WQO298" s="1"/>
      <c r="WQP298" s="1"/>
      <c r="WQS298" s="1"/>
      <c r="WQT298" s="1"/>
      <c r="WQW298" s="1"/>
      <c r="WQX298" s="1"/>
      <c r="WRA298" s="1"/>
      <c r="WRB298" s="1"/>
      <c r="WRE298" s="1"/>
      <c r="WRF298" s="1"/>
      <c r="WRI298" s="1"/>
      <c r="WRJ298" s="1"/>
      <c r="WRM298" s="1"/>
      <c r="WRN298" s="1"/>
      <c r="WRQ298" s="1"/>
      <c r="WRR298" s="1"/>
      <c r="WRU298" s="1"/>
      <c r="WRV298" s="1"/>
      <c r="WRY298" s="1"/>
      <c r="WRZ298" s="1"/>
      <c r="WSC298" s="1"/>
      <c r="WSD298" s="1"/>
      <c r="WSG298" s="1"/>
      <c r="WSH298" s="1"/>
      <c r="WSK298" s="1"/>
      <c r="WSL298" s="1"/>
      <c r="WSO298" s="1"/>
      <c r="WSP298" s="1"/>
      <c r="WSS298" s="1"/>
      <c r="WST298" s="1"/>
      <c r="WSW298" s="1"/>
      <c r="WSX298" s="1"/>
      <c r="WTA298" s="1"/>
      <c r="WTB298" s="1"/>
      <c r="WTE298" s="1"/>
      <c r="WTF298" s="1"/>
      <c r="WTI298" s="1"/>
      <c r="WTJ298" s="1"/>
      <c r="WTM298" s="1"/>
      <c r="WTN298" s="1"/>
      <c r="WTQ298" s="1"/>
      <c r="WTR298" s="1"/>
      <c r="WTU298" s="1"/>
      <c r="WTV298" s="1"/>
      <c r="WTY298" s="1"/>
      <c r="WTZ298" s="1"/>
      <c r="WUC298" s="1"/>
      <c r="WUD298" s="1"/>
      <c r="WUG298" s="1"/>
      <c r="WUH298" s="1"/>
      <c r="WUK298" s="1"/>
      <c r="WUL298" s="1"/>
      <c r="WUO298" s="1"/>
      <c r="WUP298" s="1"/>
      <c r="WUS298" s="1"/>
      <c r="WUT298" s="1"/>
      <c r="WUW298" s="1"/>
      <c r="WUX298" s="1"/>
      <c r="WVA298" s="1"/>
      <c r="WVB298" s="1"/>
      <c r="WVE298" s="1"/>
      <c r="WVF298" s="1"/>
      <c r="WVI298" s="1"/>
      <c r="WVJ298" s="1"/>
      <c r="WVM298" s="1"/>
      <c r="WVN298" s="1"/>
      <c r="WVQ298" s="1"/>
      <c r="WVR298" s="1"/>
      <c r="WVU298" s="1"/>
      <c r="WVV298" s="1"/>
      <c r="WVY298" s="1"/>
      <c r="WVZ298" s="1"/>
      <c r="WWC298" s="1"/>
      <c r="WWD298" s="1"/>
      <c r="WWG298" s="1"/>
      <c r="WWH298" s="1"/>
      <c r="WWK298" s="1"/>
      <c r="WWL298" s="1"/>
      <c r="WWO298" s="1"/>
      <c r="WWP298" s="1"/>
      <c r="WWS298" s="1"/>
      <c r="WWT298" s="1"/>
      <c r="WWW298" s="1"/>
      <c r="WWX298" s="1"/>
      <c r="WXA298" s="1"/>
      <c r="WXB298" s="1"/>
      <c r="WXE298" s="1"/>
      <c r="WXF298" s="1"/>
      <c r="WXI298" s="1"/>
      <c r="WXJ298" s="1"/>
      <c r="WXM298" s="1"/>
      <c r="WXN298" s="1"/>
      <c r="WXQ298" s="1"/>
      <c r="WXR298" s="1"/>
      <c r="WXU298" s="1"/>
      <c r="WXV298" s="1"/>
      <c r="WXY298" s="1"/>
      <c r="WXZ298" s="1"/>
      <c r="WYC298" s="1"/>
      <c r="WYD298" s="1"/>
      <c r="WYG298" s="1"/>
      <c r="WYH298" s="1"/>
      <c r="WYK298" s="1"/>
      <c r="WYL298" s="1"/>
      <c r="WYO298" s="1"/>
      <c r="WYP298" s="1"/>
      <c r="WYS298" s="1"/>
      <c r="WYT298" s="1"/>
      <c r="WYW298" s="1"/>
      <c r="WYX298" s="1"/>
      <c r="WZA298" s="1"/>
      <c r="WZB298" s="1"/>
      <c r="WZE298" s="1"/>
      <c r="WZF298" s="1"/>
      <c r="WZI298" s="1"/>
      <c r="WZJ298" s="1"/>
      <c r="WZM298" s="1"/>
      <c r="WZN298" s="1"/>
      <c r="WZQ298" s="1"/>
      <c r="WZR298" s="1"/>
      <c r="WZU298" s="1"/>
      <c r="WZV298" s="1"/>
      <c r="WZY298" s="1"/>
      <c r="WZZ298" s="1"/>
      <c r="XAC298" s="1"/>
      <c r="XAD298" s="1"/>
      <c r="XAG298" s="1"/>
      <c r="XAH298" s="1"/>
      <c r="XAK298" s="1"/>
      <c r="XAL298" s="1"/>
      <c r="XAO298" s="1"/>
      <c r="XAP298" s="1"/>
      <c r="XAS298" s="1"/>
      <c r="XAT298" s="1"/>
      <c r="XAW298" s="1"/>
      <c r="XAX298" s="1"/>
      <c r="XBA298" s="1"/>
      <c r="XBB298" s="1"/>
      <c r="XBE298" s="1"/>
      <c r="XBF298" s="1"/>
      <c r="XBI298" s="1"/>
      <c r="XBJ298" s="1"/>
      <c r="XBM298" s="1"/>
      <c r="XBN298" s="1"/>
      <c r="XBQ298" s="1"/>
      <c r="XBR298" s="1"/>
      <c r="XBU298" s="1"/>
      <c r="XBV298" s="1"/>
      <c r="XBY298" s="1"/>
      <c r="XBZ298" s="1"/>
      <c r="XCC298" s="1"/>
      <c r="XCD298" s="1"/>
      <c r="XCG298" s="1"/>
      <c r="XCH298" s="1"/>
      <c r="XCK298" s="1"/>
      <c r="XCL298" s="1"/>
      <c r="XCO298" s="1"/>
      <c r="XCP298" s="1"/>
      <c r="XCS298" s="1"/>
      <c r="XCT298" s="1"/>
      <c r="XCW298" s="1"/>
      <c r="XCX298" s="1"/>
      <c r="XDA298" s="1"/>
      <c r="XDB298" s="1"/>
      <c r="XDE298" s="1"/>
      <c r="XDF298" s="1"/>
      <c r="XDI298" s="1"/>
      <c r="XDJ298" s="1"/>
      <c r="XDM298" s="1"/>
      <c r="XDN298" s="1"/>
      <c r="XDQ298" s="1"/>
      <c r="XDR298" s="1"/>
      <c r="XDU298" s="1"/>
      <c r="XDV298" s="1"/>
      <c r="XDY298" s="1"/>
      <c r="XDZ298" s="1"/>
      <c r="XEC298" s="1"/>
      <c r="XED298" s="1"/>
      <c r="XEG298" s="1"/>
      <c r="XEH298" s="1"/>
      <c r="XEK298" s="1"/>
      <c r="XEL298" s="1"/>
      <c r="XEO298" s="1"/>
      <c r="XEP298" s="1"/>
      <c r="XES298" s="1"/>
      <c r="XET298" s="1"/>
      <c r="XEW298" s="1"/>
      <c r="XEX298" s="1"/>
      <c r="XFA298" s="1"/>
      <c r="XFB298" s="1"/>
    </row>
    <row r="299" spans="1:1022 1025:2046 2049:3070 3073:4094 4097:5118 5121:6142 6145:7166 7169:8190 8193:9214 9217:10238 10241:11262 11265:12286 12289:13310 13313:14334 14337:15358 15361:16382" x14ac:dyDescent="0.25">
      <c r="A299" t="str">
        <f t="shared" si="6"/>
        <v>20131. Agricultura, ganadería, silvicultura y pesca</v>
      </c>
      <c r="B299" s="8">
        <v>2013</v>
      </c>
      <c r="C299" t="s">
        <v>13</v>
      </c>
      <c r="D299" t="s">
        <v>31</v>
      </c>
      <c r="E299" s="1">
        <f>165808+418459</f>
        <v>584267</v>
      </c>
      <c r="I299" s="1"/>
      <c r="M299" s="1"/>
      <c r="Q299" s="1"/>
      <c r="U299" s="1"/>
      <c r="Y299" s="1"/>
      <c r="AC299" s="1"/>
      <c r="AG299" s="1"/>
      <c r="AK299" s="1"/>
      <c r="AO299" s="1"/>
      <c r="AS299" s="1"/>
      <c r="AW299" s="1"/>
      <c r="BA299" s="1"/>
      <c r="BE299" s="1"/>
      <c r="BI299" s="1"/>
      <c r="BM299" s="1"/>
      <c r="BQ299" s="1"/>
      <c r="BU299" s="1"/>
      <c r="BY299" s="1"/>
      <c r="CC299" s="1"/>
      <c r="CG299" s="1"/>
      <c r="CK299" s="1"/>
      <c r="CO299" s="1"/>
      <c r="CS299" s="1"/>
      <c r="CW299" s="1"/>
      <c r="DA299" s="1"/>
      <c r="DE299" s="1"/>
      <c r="DI299" s="1"/>
      <c r="DM299" s="1"/>
      <c r="DQ299" s="1"/>
      <c r="DU299" s="1"/>
      <c r="DY299" s="1"/>
      <c r="EC299" s="1"/>
      <c r="EG299" s="1"/>
      <c r="EK299" s="1"/>
      <c r="EO299" s="1"/>
      <c r="ES299" s="1"/>
      <c r="EW299" s="1"/>
      <c r="FA299" s="1"/>
      <c r="FE299" s="1"/>
      <c r="FI299" s="1"/>
      <c r="FM299" s="1"/>
      <c r="FQ299" s="1"/>
      <c r="FU299" s="1"/>
      <c r="FY299" s="1"/>
      <c r="GC299" s="1"/>
      <c r="GG299" s="1"/>
      <c r="GK299" s="1"/>
      <c r="GO299" s="1"/>
      <c r="GS299" s="1"/>
      <c r="GW299" s="1"/>
      <c r="HA299" s="1"/>
      <c r="HE299" s="1"/>
      <c r="HI299" s="1"/>
      <c r="HM299" s="1"/>
      <c r="HQ299" s="1"/>
      <c r="HU299" s="1"/>
      <c r="HY299" s="1"/>
      <c r="IC299" s="1"/>
      <c r="IG299" s="1"/>
      <c r="IK299" s="1"/>
      <c r="IO299" s="1"/>
      <c r="IS299" s="1"/>
      <c r="IW299" s="1"/>
      <c r="JA299" s="1"/>
      <c r="JE299" s="1"/>
      <c r="JI299" s="1"/>
      <c r="JM299" s="1"/>
      <c r="JQ299" s="1"/>
      <c r="JU299" s="1"/>
      <c r="JY299" s="1"/>
      <c r="KC299" s="1"/>
      <c r="KG299" s="1"/>
      <c r="KK299" s="1"/>
      <c r="KO299" s="1"/>
      <c r="KS299" s="1"/>
      <c r="KW299" s="1"/>
      <c r="LA299" s="1"/>
      <c r="LE299" s="1"/>
      <c r="LI299" s="1"/>
      <c r="LM299" s="1"/>
      <c r="LQ299" s="1"/>
      <c r="LU299" s="1"/>
      <c r="LY299" s="1"/>
      <c r="MC299" s="1"/>
      <c r="MG299" s="1"/>
      <c r="MK299" s="1"/>
      <c r="MO299" s="1"/>
      <c r="MS299" s="1"/>
      <c r="MW299" s="1"/>
      <c r="NA299" s="1"/>
      <c r="NE299" s="1"/>
      <c r="NI299" s="1"/>
      <c r="NM299" s="1"/>
      <c r="NQ299" s="1"/>
      <c r="NU299" s="1"/>
      <c r="NY299" s="1"/>
      <c r="OC299" s="1"/>
      <c r="OG299" s="1"/>
      <c r="OK299" s="1"/>
      <c r="OO299" s="1"/>
      <c r="OS299" s="1"/>
      <c r="OW299" s="1"/>
      <c r="PA299" s="1"/>
      <c r="PE299" s="1"/>
      <c r="PI299" s="1"/>
      <c r="PM299" s="1"/>
      <c r="PQ299" s="1"/>
      <c r="PU299" s="1"/>
      <c r="PY299" s="1"/>
      <c r="QC299" s="1"/>
      <c r="QG299" s="1"/>
      <c r="QK299" s="1"/>
      <c r="QO299" s="1"/>
      <c r="QS299" s="1"/>
      <c r="QW299" s="1"/>
      <c r="RA299" s="1"/>
      <c r="RE299" s="1"/>
      <c r="RI299" s="1"/>
      <c r="RM299" s="1"/>
      <c r="RQ299" s="1"/>
      <c r="RU299" s="1"/>
      <c r="RY299" s="1"/>
      <c r="SC299" s="1"/>
      <c r="SG299" s="1"/>
      <c r="SK299" s="1"/>
      <c r="SO299" s="1"/>
      <c r="SS299" s="1"/>
      <c r="SW299" s="1"/>
      <c r="TA299" s="1"/>
      <c r="TE299" s="1"/>
      <c r="TI299" s="1"/>
      <c r="TM299" s="1"/>
      <c r="TQ299" s="1"/>
      <c r="TU299" s="1"/>
      <c r="TY299" s="1"/>
      <c r="UC299" s="1"/>
      <c r="UG299" s="1"/>
      <c r="UK299" s="1"/>
      <c r="UO299" s="1"/>
      <c r="US299" s="1"/>
      <c r="UW299" s="1"/>
      <c r="VA299" s="1"/>
      <c r="VE299" s="1"/>
      <c r="VI299" s="1"/>
      <c r="VM299" s="1"/>
      <c r="VQ299" s="1"/>
      <c r="VU299" s="1"/>
      <c r="VY299" s="1"/>
      <c r="WC299" s="1"/>
      <c r="WG299" s="1"/>
      <c r="WK299" s="1"/>
      <c r="WO299" s="1"/>
      <c r="WS299" s="1"/>
      <c r="WW299" s="1"/>
      <c r="XA299" s="1"/>
      <c r="XE299" s="1"/>
      <c r="XI299" s="1"/>
      <c r="XM299" s="1"/>
      <c r="XQ299" s="1"/>
      <c r="XU299" s="1"/>
      <c r="XY299" s="1"/>
      <c r="YC299" s="1"/>
      <c r="YG299" s="1"/>
      <c r="YK299" s="1"/>
      <c r="YO299" s="1"/>
      <c r="YS299" s="1"/>
      <c r="YW299" s="1"/>
      <c r="ZA299" s="1"/>
      <c r="ZE299" s="1"/>
      <c r="ZI299" s="1"/>
      <c r="ZM299" s="1"/>
      <c r="ZQ299" s="1"/>
      <c r="ZU299" s="1"/>
      <c r="ZY299" s="1"/>
      <c r="AAC299" s="1"/>
      <c r="AAG299" s="1"/>
      <c r="AAK299" s="1"/>
      <c r="AAO299" s="1"/>
      <c r="AAS299" s="1"/>
      <c r="AAW299" s="1"/>
      <c r="ABA299" s="1"/>
      <c r="ABE299" s="1"/>
      <c r="ABI299" s="1"/>
      <c r="ABM299" s="1"/>
      <c r="ABQ299" s="1"/>
      <c r="ABU299" s="1"/>
      <c r="ABY299" s="1"/>
      <c r="ACC299" s="1"/>
      <c r="ACG299" s="1"/>
      <c r="ACK299" s="1"/>
      <c r="ACO299" s="1"/>
      <c r="ACS299" s="1"/>
      <c r="ACW299" s="1"/>
      <c r="ADA299" s="1"/>
      <c r="ADE299" s="1"/>
      <c r="ADI299" s="1"/>
      <c r="ADM299" s="1"/>
      <c r="ADQ299" s="1"/>
      <c r="ADU299" s="1"/>
      <c r="ADY299" s="1"/>
      <c r="AEC299" s="1"/>
      <c r="AEG299" s="1"/>
      <c r="AEK299" s="1"/>
      <c r="AEO299" s="1"/>
      <c r="AES299" s="1"/>
      <c r="AEW299" s="1"/>
      <c r="AFA299" s="1"/>
      <c r="AFE299" s="1"/>
      <c r="AFI299" s="1"/>
      <c r="AFM299" s="1"/>
      <c r="AFQ299" s="1"/>
      <c r="AFU299" s="1"/>
      <c r="AFY299" s="1"/>
      <c r="AGC299" s="1"/>
      <c r="AGG299" s="1"/>
      <c r="AGK299" s="1"/>
      <c r="AGO299" s="1"/>
      <c r="AGS299" s="1"/>
      <c r="AGW299" s="1"/>
      <c r="AHA299" s="1"/>
      <c r="AHE299" s="1"/>
      <c r="AHI299" s="1"/>
      <c r="AHM299" s="1"/>
      <c r="AHQ299" s="1"/>
      <c r="AHU299" s="1"/>
      <c r="AHY299" s="1"/>
      <c r="AIC299" s="1"/>
      <c r="AIG299" s="1"/>
      <c r="AIK299" s="1"/>
      <c r="AIO299" s="1"/>
      <c r="AIS299" s="1"/>
      <c r="AIW299" s="1"/>
      <c r="AJA299" s="1"/>
      <c r="AJE299" s="1"/>
      <c r="AJI299" s="1"/>
      <c r="AJM299" s="1"/>
      <c r="AJQ299" s="1"/>
      <c r="AJU299" s="1"/>
      <c r="AJY299" s="1"/>
      <c r="AKC299" s="1"/>
      <c r="AKG299" s="1"/>
      <c r="AKK299" s="1"/>
      <c r="AKO299" s="1"/>
      <c r="AKS299" s="1"/>
      <c r="AKW299" s="1"/>
      <c r="ALA299" s="1"/>
      <c r="ALE299" s="1"/>
      <c r="ALI299" s="1"/>
      <c r="ALM299" s="1"/>
      <c r="ALQ299" s="1"/>
      <c r="ALU299" s="1"/>
      <c r="ALY299" s="1"/>
      <c r="AMC299" s="1"/>
      <c r="AMG299" s="1"/>
      <c r="AMK299" s="1"/>
      <c r="AMO299" s="1"/>
      <c r="AMS299" s="1"/>
      <c r="AMW299" s="1"/>
      <c r="ANA299" s="1"/>
      <c r="ANE299" s="1"/>
      <c r="ANI299" s="1"/>
      <c r="ANM299" s="1"/>
      <c r="ANQ299" s="1"/>
      <c r="ANU299" s="1"/>
      <c r="ANY299" s="1"/>
      <c r="AOC299" s="1"/>
      <c r="AOG299" s="1"/>
      <c r="AOK299" s="1"/>
      <c r="AOO299" s="1"/>
      <c r="AOS299" s="1"/>
      <c r="AOW299" s="1"/>
      <c r="APA299" s="1"/>
      <c r="APE299" s="1"/>
      <c r="API299" s="1"/>
      <c r="APM299" s="1"/>
      <c r="APQ299" s="1"/>
      <c r="APU299" s="1"/>
      <c r="APY299" s="1"/>
      <c r="AQC299" s="1"/>
      <c r="AQG299" s="1"/>
      <c r="AQK299" s="1"/>
      <c r="AQO299" s="1"/>
      <c r="AQS299" s="1"/>
      <c r="AQW299" s="1"/>
      <c r="ARA299" s="1"/>
      <c r="ARE299" s="1"/>
      <c r="ARI299" s="1"/>
      <c r="ARM299" s="1"/>
      <c r="ARQ299" s="1"/>
      <c r="ARU299" s="1"/>
      <c r="ARY299" s="1"/>
      <c r="ASC299" s="1"/>
      <c r="ASG299" s="1"/>
      <c r="ASK299" s="1"/>
      <c r="ASO299" s="1"/>
      <c r="ASS299" s="1"/>
      <c r="ASW299" s="1"/>
      <c r="ATA299" s="1"/>
      <c r="ATE299" s="1"/>
      <c r="ATI299" s="1"/>
      <c r="ATM299" s="1"/>
      <c r="ATQ299" s="1"/>
      <c r="ATU299" s="1"/>
      <c r="ATY299" s="1"/>
      <c r="AUC299" s="1"/>
      <c r="AUG299" s="1"/>
      <c r="AUK299" s="1"/>
      <c r="AUO299" s="1"/>
      <c r="AUS299" s="1"/>
      <c r="AUW299" s="1"/>
      <c r="AVA299" s="1"/>
      <c r="AVE299" s="1"/>
      <c r="AVI299" s="1"/>
      <c r="AVM299" s="1"/>
      <c r="AVQ299" s="1"/>
      <c r="AVU299" s="1"/>
      <c r="AVY299" s="1"/>
      <c r="AWC299" s="1"/>
      <c r="AWG299" s="1"/>
      <c r="AWK299" s="1"/>
      <c r="AWO299" s="1"/>
      <c r="AWS299" s="1"/>
      <c r="AWW299" s="1"/>
      <c r="AXA299" s="1"/>
      <c r="AXE299" s="1"/>
      <c r="AXI299" s="1"/>
      <c r="AXM299" s="1"/>
      <c r="AXQ299" s="1"/>
      <c r="AXU299" s="1"/>
      <c r="AXY299" s="1"/>
      <c r="AYC299" s="1"/>
      <c r="AYG299" s="1"/>
      <c r="AYK299" s="1"/>
      <c r="AYO299" s="1"/>
      <c r="AYS299" s="1"/>
      <c r="AYW299" s="1"/>
      <c r="AZA299" s="1"/>
      <c r="AZE299" s="1"/>
      <c r="AZI299" s="1"/>
      <c r="AZM299" s="1"/>
      <c r="AZQ299" s="1"/>
      <c r="AZU299" s="1"/>
      <c r="AZY299" s="1"/>
      <c r="BAC299" s="1"/>
      <c r="BAG299" s="1"/>
      <c r="BAK299" s="1"/>
      <c r="BAO299" s="1"/>
      <c r="BAS299" s="1"/>
      <c r="BAW299" s="1"/>
      <c r="BBA299" s="1"/>
      <c r="BBE299" s="1"/>
      <c r="BBI299" s="1"/>
      <c r="BBM299" s="1"/>
      <c r="BBQ299" s="1"/>
      <c r="BBU299" s="1"/>
      <c r="BBY299" s="1"/>
      <c r="BCC299" s="1"/>
      <c r="BCG299" s="1"/>
      <c r="BCK299" s="1"/>
      <c r="BCO299" s="1"/>
      <c r="BCS299" s="1"/>
      <c r="BCW299" s="1"/>
      <c r="BDA299" s="1"/>
      <c r="BDE299" s="1"/>
      <c r="BDI299" s="1"/>
      <c r="BDM299" s="1"/>
      <c r="BDQ299" s="1"/>
      <c r="BDU299" s="1"/>
      <c r="BDY299" s="1"/>
      <c r="BEC299" s="1"/>
      <c r="BEG299" s="1"/>
      <c r="BEK299" s="1"/>
      <c r="BEO299" s="1"/>
      <c r="BES299" s="1"/>
      <c r="BEW299" s="1"/>
      <c r="BFA299" s="1"/>
      <c r="BFE299" s="1"/>
      <c r="BFI299" s="1"/>
      <c r="BFM299" s="1"/>
      <c r="BFQ299" s="1"/>
      <c r="BFU299" s="1"/>
      <c r="BFY299" s="1"/>
      <c r="BGC299" s="1"/>
      <c r="BGG299" s="1"/>
      <c r="BGK299" s="1"/>
      <c r="BGO299" s="1"/>
      <c r="BGS299" s="1"/>
      <c r="BGW299" s="1"/>
      <c r="BHA299" s="1"/>
      <c r="BHE299" s="1"/>
      <c r="BHI299" s="1"/>
      <c r="BHM299" s="1"/>
      <c r="BHQ299" s="1"/>
      <c r="BHU299" s="1"/>
      <c r="BHY299" s="1"/>
      <c r="BIC299" s="1"/>
      <c r="BIG299" s="1"/>
      <c r="BIK299" s="1"/>
      <c r="BIO299" s="1"/>
      <c r="BIS299" s="1"/>
      <c r="BIW299" s="1"/>
      <c r="BJA299" s="1"/>
      <c r="BJE299" s="1"/>
      <c r="BJI299" s="1"/>
      <c r="BJM299" s="1"/>
      <c r="BJQ299" s="1"/>
      <c r="BJU299" s="1"/>
      <c r="BJY299" s="1"/>
      <c r="BKC299" s="1"/>
      <c r="BKG299" s="1"/>
      <c r="BKK299" s="1"/>
      <c r="BKO299" s="1"/>
      <c r="BKS299" s="1"/>
      <c r="BKW299" s="1"/>
      <c r="BLA299" s="1"/>
      <c r="BLE299" s="1"/>
      <c r="BLI299" s="1"/>
      <c r="BLM299" s="1"/>
      <c r="BLQ299" s="1"/>
      <c r="BLU299" s="1"/>
      <c r="BLY299" s="1"/>
      <c r="BMC299" s="1"/>
      <c r="BMG299" s="1"/>
      <c r="BMK299" s="1"/>
      <c r="BMO299" s="1"/>
      <c r="BMS299" s="1"/>
      <c r="BMW299" s="1"/>
      <c r="BNA299" s="1"/>
      <c r="BNE299" s="1"/>
      <c r="BNI299" s="1"/>
      <c r="BNM299" s="1"/>
      <c r="BNQ299" s="1"/>
      <c r="BNU299" s="1"/>
      <c r="BNY299" s="1"/>
      <c r="BOC299" s="1"/>
      <c r="BOG299" s="1"/>
      <c r="BOK299" s="1"/>
      <c r="BOO299" s="1"/>
      <c r="BOS299" s="1"/>
      <c r="BOW299" s="1"/>
      <c r="BPA299" s="1"/>
      <c r="BPE299" s="1"/>
      <c r="BPI299" s="1"/>
      <c r="BPM299" s="1"/>
      <c r="BPQ299" s="1"/>
      <c r="BPU299" s="1"/>
      <c r="BPY299" s="1"/>
      <c r="BQC299" s="1"/>
      <c r="BQG299" s="1"/>
      <c r="BQK299" s="1"/>
      <c r="BQO299" s="1"/>
      <c r="BQS299" s="1"/>
      <c r="BQW299" s="1"/>
      <c r="BRA299" s="1"/>
      <c r="BRE299" s="1"/>
      <c r="BRI299" s="1"/>
      <c r="BRM299" s="1"/>
      <c r="BRQ299" s="1"/>
      <c r="BRU299" s="1"/>
      <c r="BRY299" s="1"/>
      <c r="BSC299" s="1"/>
      <c r="BSG299" s="1"/>
      <c r="BSK299" s="1"/>
      <c r="BSO299" s="1"/>
      <c r="BSS299" s="1"/>
      <c r="BSW299" s="1"/>
      <c r="BTA299" s="1"/>
      <c r="BTE299" s="1"/>
      <c r="BTI299" s="1"/>
      <c r="BTM299" s="1"/>
      <c r="BTQ299" s="1"/>
      <c r="BTU299" s="1"/>
      <c r="BTY299" s="1"/>
      <c r="BUC299" s="1"/>
      <c r="BUG299" s="1"/>
      <c r="BUK299" s="1"/>
      <c r="BUO299" s="1"/>
      <c r="BUS299" s="1"/>
      <c r="BUW299" s="1"/>
      <c r="BVA299" s="1"/>
      <c r="BVE299" s="1"/>
      <c r="BVI299" s="1"/>
      <c r="BVM299" s="1"/>
      <c r="BVQ299" s="1"/>
      <c r="BVU299" s="1"/>
      <c r="BVY299" s="1"/>
      <c r="BWC299" s="1"/>
      <c r="BWG299" s="1"/>
      <c r="BWK299" s="1"/>
      <c r="BWO299" s="1"/>
      <c r="BWS299" s="1"/>
      <c r="BWW299" s="1"/>
      <c r="BXA299" s="1"/>
      <c r="BXE299" s="1"/>
      <c r="BXI299" s="1"/>
      <c r="BXM299" s="1"/>
      <c r="BXQ299" s="1"/>
      <c r="BXU299" s="1"/>
      <c r="BXY299" s="1"/>
      <c r="BYC299" s="1"/>
      <c r="BYG299" s="1"/>
      <c r="BYK299" s="1"/>
      <c r="BYO299" s="1"/>
      <c r="BYS299" s="1"/>
      <c r="BYW299" s="1"/>
      <c r="BZA299" s="1"/>
      <c r="BZE299" s="1"/>
      <c r="BZI299" s="1"/>
      <c r="BZM299" s="1"/>
      <c r="BZQ299" s="1"/>
      <c r="BZU299" s="1"/>
      <c r="BZY299" s="1"/>
      <c r="CAC299" s="1"/>
      <c r="CAG299" s="1"/>
      <c r="CAK299" s="1"/>
      <c r="CAO299" s="1"/>
      <c r="CAS299" s="1"/>
      <c r="CAW299" s="1"/>
      <c r="CBA299" s="1"/>
      <c r="CBE299" s="1"/>
      <c r="CBI299" s="1"/>
      <c r="CBM299" s="1"/>
      <c r="CBQ299" s="1"/>
      <c r="CBU299" s="1"/>
      <c r="CBY299" s="1"/>
      <c r="CCC299" s="1"/>
      <c r="CCG299" s="1"/>
      <c r="CCK299" s="1"/>
      <c r="CCO299" s="1"/>
      <c r="CCS299" s="1"/>
      <c r="CCW299" s="1"/>
      <c r="CDA299" s="1"/>
      <c r="CDE299" s="1"/>
      <c r="CDI299" s="1"/>
      <c r="CDM299" s="1"/>
      <c r="CDQ299" s="1"/>
      <c r="CDU299" s="1"/>
      <c r="CDY299" s="1"/>
      <c r="CEC299" s="1"/>
      <c r="CEG299" s="1"/>
      <c r="CEK299" s="1"/>
      <c r="CEO299" s="1"/>
      <c r="CES299" s="1"/>
      <c r="CEW299" s="1"/>
      <c r="CFA299" s="1"/>
      <c r="CFE299" s="1"/>
      <c r="CFI299" s="1"/>
      <c r="CFM299" s="1"/>
      <c r="CFQ299" s="1"/>
      <c r="CFU299" s="1"/>
      <c r="CFY299" s="1"/>
      <c r="CGC299" s="1"/>
      <c r="CGG299" s="1"/>
      <c r="CGK299" s="1"/>
      <c r="CGO299" s="1"/>
      <c r="CGS299" s="1"/>
      <c r="CGW299" s="1"/>
      <c r="CHA299" s="1"/>
      <c r="CHE299" s="1"/>
      <c r="CHI299" s="1"/>
      <c r="CHM299" s="1"/>
      <c r="CHQ299" s="1"/>
      <c r="CHU299" s="1"/>
      <c r="CHY299" s="1"/>
      <c r="CIC299" s="1"/>
      <c r="CIG299" s="1"/>
      <c r="CIK299" s="1"/>
      <c r="CIO299" s="1"/>
      <c r="CIS299" s="1"/>
      <c r="CIW299" s="1"/>
      <c r="CJA299" s="1"/>
      <c r="CJE299" s="1"/>
      <c r="CJI299" s="1"/>
      <c r="CJM299" s="1"/>
      <c r="CJQ299" s="1"/>
      <c r="CJU299" s="1"/>
      <c r="CJY299" s="1"/>
      <c r="CKC299" s="1"/>
      <c r="CKG299" s="1"/>
      <c r="CKK299" s="1"/>
      <c r="CKO299" s="1"/>
      <c r="CKS299" s="1"/>
      <c r="CKW299" s="1"/>
      <c r="CLA299" s="1"/>
      <c r="CLE299" s="1"/>
      <c r="CLI299" s="1"/>
      <c r="CLM299" s="1"/>
      <c r="CLQ299" s="1"/>
      <c r="CLU299" s="1"/>
      <c r="CLY299" s="1"/>
      <c r="CMC299" s="1"/>
      <c r="CMG299" s="1"/>
      <c r="CMK299" s="1"/>
      <c r="CMO299" s="1"/>
      <c r="CMS299" s="1"/>
      <c r="CMW299" s="1"/>
      <c r="CNA299" s="1"/>
      <c r="CNE299" s="1"/>
      <c r="CNI299" s="1"/>
      <c r="CNM299" s="1"/>
      <c r="CNQ299" s="1"/>
      <c r="CNU299" s="1"/>
      <c r="CNY299" s="1"/>
      <c r="COC299" s="1"/>
      <c r="COG299" s="1"/>
      <c r="COK299" s="1"/>
      <c r="COO299" s="1"/>
      <c r="COS299" s="1"/>
      <c r="COW299" s="1"/>
      <c r="CPA299" s="1"/>
      <c r="CPE299" s="1"/>
      <c r="CPI299" s="1"/>
      <c r="CPM299" s="1"/>
      <c r="CPQ299" s="1"/>
      <c r="CPU299" s="1"/>
      <c r="CPY299" s="1"/>
      <c r="CQC299" s="1"/>
      <c r="CQG299" s="1"/>
      <c r="CQK299" s="1"/>
      <c r="CQO299" s="1"/>
      <c r="CQS299" s="1"/>
      <c r="CQW299" s="1"/>
      <c r="CRA299" s="1"/>
      <c r="CRE299" s="1"/>
      <c r="CRI299" s="1"/>
      <c r="CRM299" s="1"/>
      <c r="CRQ299" s="1"/>
      <c r="CRU299" s="1"/>
      <c r="CRY299" s="1"/>
      <c r="CSC299" s="1"/>
      <c r="CSG299" s="1"/>
      <c r="CSK299" s="1"/>
      <c r="CSO299" s="1"/>
      <c r="CSS299" s="1"/>
      <c r="CSW299" s="1"/>
      <c r="CTA299" s="1"/>
      <c r="CTE299" s="1"/>
      <c r="CTI299" s="1"/>
      <c r="CTM299" s="1"/>
      <c r="CTQ299" s="1"/>
      <c r="CTU299" s="1"/>
      <c r="CTY299" s="1"/>
      <c r="CUC299" s="1"/>
      <c r="CUG299" s="1"/>
      <c r="CUK299" s="1"/>
      <c r="CUO299" s="1"/>
      <c r="CUS299" s="1"/>
      <c r="CUW299" s="1"/>
      <c r="CVA299" s="1"/>
      <c r="CVE299" s="1"/>
      <c r="CVI299" s="1"/>
      <c r="CVM299" s="1"/>
      <c r="CVQ299" s="1"/>
      <c r="CVU299" s="1"/>
      <c r="CVY299" s="1"/>
      <c r="CWC299" s="1"/>
      <c r="CWG299" s="1"/>
      <c r="CWK299" s="1"/>
      <c r="CWO299" s="1"/>
      <c r="CWS299" s="1"/>
      <c r="CWW299" s="1"/>
      <c r="CXA299" s="1"/>
      <c r="CXE299" s="1"/>
      <c r="CXI299" s="1"/>
      <c r="CXM299" s="1"/>
      <c r="CXQ299" s="1"/>
      <c r="CXU299" s="1"/>
      <c r="CXY299" s="1"/>
      <c r="CYC299" s="1"/>
      <c r="CYG299" s="1"/>
      <c r="CYK299" s="1"/>
      <c r="CYO299" s="1"/>
      <c r="CYS299" s="1"/>
      <c r="CYW299" s="1"/>
      <c r="CZA299" s="1"/>
      <c r="CZE299" s="1"/>
      <c r="CZI299" s="1"/>
      <c r="CZM299" s="1"/>
      <c r="CZQ299" s="1"/>
      <c r="CZU299" s="1"/>
      <c r="CZY299" s="1"/>
      <c r="DAC299" s="1"/>
      <c r="DAG299" s="1"/>
      <c r="DAK299" s="1"/>
      <c r="DAO299" s="1"/>
      <c r="DAS299" s="1"/>
      <c r="DAW299" s="1"/>
      <c r="DBA299" s="1"/>
      <c r="DBE299" s="1"/>
      <c r="DBI299" s="1"/>
      <c r="DBM299" s="1"/>
      <c r="DBQ299" s="1"/>
      <c r="DBU299" s="1"/>
      <c r="DBY299" s="1"/>
      <c r="DCC299" s="1"/>
      <c r="DCG299" s="1"/>
      <c r="DCK299" s="1"/>
      <c r="DCO299" s="1"/>
      <c r="DCS299" s="1"/>
      <c r="DCW299" s="1"/>
      <c r="DDA299" s="1"/>
      <c r="DDE299" s="1"/>
      <c r="DDI299" s="1"/>
      <c r="DDM299" s="1"/>
      <c r="DDQ299" s="1"/>
      <c r="DDU299" s="1"/>
      <c r="DDY299" s="1"/>
      <c r="DEC299" s="1"/>
      <c r="DEG299" s="1"/>
      <c r="DEK299" s="1"/>
      <c r="DEO299" s="1"/>
      <c r="DES299" s="1"/>
      <c r="DEW299" s="1"/>
      <c r="DFA299" s="1"/>
      <c r="DFE299" s="1"/>
      <c r="DFI299" s="1"/>
      <c r="DFM299" s="1"/>
      <c r="DFQ299" s="1"/>
      <c r="DFU299" s="1"/>
      <c r="DFY299" s="1"/>
      <c r="DGC299" s="1"/>
      <c r="DGG299" s="1"/>
      <c r="DGK299" s="1"/>
      <c r="DGO299" s="1"/>
      <c r="DGS299" s="1"/>
      <c r="DGW299" s="1"/>
      <c r="DHA299" s="1"/>
      <c r="DHE299" s="1"/>
      <c r="DHI299" s="1"/>
      <c r="DHM299" s="1"/>
      <c r="DHQ299" s="1"/>
      <c r="DHU299" s="1"/>
      <c r="DHY299" s="1"/>
      <c r="DIC299" s="1"/>
      <c r="DIG299" s="1"/>
      <c r="DIK299" s="1"/>
      <c r="DIO299" s="1"/>
      <c r="DIS299" s="1"/>
      <c r="DIW299" s="1"/>
      <c r="DJA299" s="1"/>
      <c r="DJE299" s="1"/>
      <c r="DJI299" s="1"/>
      <c r="DJM299" s="1"/>
      <c r="DJQ299" s="1"/>
      <c r="DJU299" s="1"/>
      <c r="DJY299" s="1"/>
      <c r="DKC299" s="1"/>
      <c r="DKG299" s="1"/>
      <c r="DKK299" s="1"/>
      <c r="DKO299" s="1"/>
      <c r="DKS299" s="1"/>
      <c r="DKW299" s="1"/>
      <c r="DLA299" s="1"/>
      <c r="DLE299" s="1"/>
      <c r="DLI299" s="1"/>
      <c r="DLM299" s="1"/>
      <c r="DLQ299" s="1"/>
      <c r="DLU299" s="1"/>
      <c r="DLY299" s="1"/>
      <c r="DMC299" s="1"/>
      <c r="DMG299" s="1"/>
      <c r="DMK299" s="1"/>
      <c r="DMO299" s="1"/>
      <c r="DMS299" s="1"/>
      <c r="DMW299" s="1"/>
      <c r="DNA299" s="1"/>
      <c r="DNE299" s="1"/>
      <c r="DNI299" s="1"/>
      <c r="DNM299" s="1"/>
      <c r="DNQ299" s="1"/>
      <c r="DNU299" s="1"/>
      <c r="DNY299" s="1"/>
      <c r="DOC299" s="1"/>
      <c r="DOG299" s="1"/>
      <c r="DOK299" s="1"/>
      <c r="DOO299" s="1"/>
      <c r="DOS299" s="1"/>
      <c r="DOW299" s="1"/>
      <c r="DPA299" s="1"/>
      <c r="DPE299" s="1"/>
      <c r="DPI299" s="1"/>
      <c r="DPM299" s="1"/>
      <c r="DPQ299" s="1"/>
      <c r="DPU299" s="1"/>
      <c r="DPY299" s="1"/>
      <c r="DQC299" s="1"/>
      <c r="DQG299" s="1"/>
      <c r="DQK299" s="1"/>
      <c r="DQO299" s="1"/>
      <c r="DQS299" s="1"/>
      <c r="DQW299" s="1"/>
      <c r="DRA299" s="1"/>
      <c r="DRE299" s="1"/>
      <c r="DRI299" s="1"/>
      <c r="DRM299" s="1"/>
      <c r="DRQ299" s="1"/>
      <c r="DRU299" s="1"/>
      <c r="DRY299" s="1"/>
      <c r="DSC299" s="1"/>
      <c r="DSG299" s="1"/>
      <c r="DSK299" s="1"/>
      <c r="DSO299" s="1"/>
      <c r="DSS299" s="1"/>
      <c r="DSW299" s="1"/>
      <c r="DTA299" s="1"/>
      <c r="DTE299" s="1"/>
      <c r="DTI299" s="1"/>
      <c r="DTM299" s="1"/>
      <c r="DTQ299" s="1"/>
      <c r="DTU299" s="1"/>
      <c r="DTY299" s="1"/>
      <c r="DUC299" s="1"/>
      <c r="DUG299" s="1"/>
      <c r="DUK299" s="1"/>
      <c r="DUO299" s="1"/>
      <c r="DUS299" s="1"/>
      <c r="DUW299" s="1"/>
      <c r="DVA299" s="1"/>
      <c r="DVE299" s="1"/>
      <c r="DVI299" s="1"/>
      <c r="DVM299" s="1"/>
      <c r="DVQ299" s="1"/>
      <c r="DVU299" s="1"/>
      <c r="DVY299" s="1"/>
      <c r="DWC299" s="1"/>
      <c r="DWG299" s="1"/>
      <c r="DWK299" s="1"/>
      <c r="DWO299" s="1"/>
      <c r="DWS299" s="1"/>
      <c r="DWW299" s="1"/>
      <c r="DXA299" s="1"/>
      <c r="DXE299" s="1"/>
      <c r="DXI299" s="1"/>
      <c r="DXM299" s="1"/>
      <c r="DXQ299" s="1"/>
      <c r="DXU299" s="1"/>
      <c r="DXY299" s="1"/>
      <c r="DYC299" s="1"/>
      <c r="DYG299" s="1"/>
      <c r="DYK299" s="1"/>
      <c r="DYO299" s="1"/>
      <c r="DYS299" s="1"/>
      <c r="DYW299" s="1"/>
      <c r="DZA299" s="1"/>
      <c r="DZE299" s="1"/>
      <c r="DZI299" s="1"/>
      <c r="DZM299" s="1"/>
      <c r="DZQ299" s="1"/>
      <c r="DZU299" s="1"/>
      <c r="DZY299" s="1"/>
      <c r="EAC299" s="1"/>
      <c r="EAG299" s="1"/>
      <c r="EAK299" s="1"/>
      <c r="EAO299" s="1"/>
      <c r="EAS299" s="1"/>
      <c r="EAW299" s="1"/>
      <c r="EBA299" s="1"/>
      <c r="EBE299" s="1"/>
      <c r="EBI299" s="1"/>
      <c r="EBM299" s="1"/>
      <c r="EBQ299" s="1"/>
      <c r="EBU299" s="1"/>
      <c r="EBY299" s="1"/>
      <c r="ECC299" s="1"/>
      <c r="ECG299" s="1"/>
      <c r="ECK299" s="1"/>
      <c r="ECO299" s="1"/>
      <c r="ECS299" s="1"/>
      <c r="ECW299" s="1"/>
      <c r="EDA299" s="1"/>
      <c r="EDE299" s="1"/>
      <c r="EDI299" s="1"/>
      <c r="EDM299" s="1"/>
      <c r="EDQ299" s="1"/>
      <c r="EDU299" s="1"/>
      <c r="EDY299" s="1"/>
      <c r="EEC299" s="1"/>
      <c r="EEG299" s="1"/>
      <c r="EEK299" s="1"/>
      <c r="EEO299" s="1"/>
      <c r="EES299" s="1"/>
      <c r="EEW299" s="1"/>
      <c r="EFA299" s="1"/>
      <c r="EFE299" s="1"/>
      <c r="EFI299" s="1"/>
      <c r="EFM299" s="1"/>
      <c r="EFQ299" s="1"/>
      <c r="EFU299" s="1"/>
      <c r="EFY299" s="1"/>
      <c r="EGC299" s="1"/>
      <c r="EGG299" s="1"/>
      <c r="EGK299" s="1"/>
      <c r="EGO299" s="1"/>
      <c r="EGS299" s="1"/>
      <c r="EGW299" s="1"/>
      <c r="EHA299" s="1"/>
      <c r="EHE299" s="1"/>
      <c r="EHI299" s="1"/>
      <c r="EHM299" s="1"/>
      <c r="EHQ299" s="1"/>
      <c r="EHU299" s="1"/>
      <c r="EHY299" s="1"/>
      <c r="EIC299" s="1"/>
      <c r="EIG299" s="1"/>
      <c r="EIK299" s="1"/>
      <c r="EIO299" s="1"/>
      <c r="EIS299" s="1"/>
      <c r="EIW299" s="1"/>
      <c r="EJA299" s="1"/>
      <c r="EJE299" s="1"/>
      <c r="EJI299" s="1"/>
      <c r="EJM299" s="1"/>
      <c r="EJQ299" s="1"/>
      <c r="EJU299" s="1"/>
      <c r="EJY299" s="1"/>
      <c r="EKC299" s="1"/>
      <c r="EKG299" s="1"/>
      <c r="EKK299" s="1"/>
      <c r="EKO299" s="1"/>
      <c r="EKS299" s="1"/>
      <c r="EKW299" s="1"/>
      <c r="ELA299" s="1"/>
      <c r="ELE299" s="1"/>
      <c r="ELI299" s="1"/>
      <c r="ELM299" s="1"/>
      <c r="ELQ299" s="1"/>
      <c r="ELU299" s="1"/>
      <c r="ELY299" s="1"/>
      <c r="EMC299" s="1"/>
      <c r="EMG299" s="1"/>
      <c r="EMK299" s="1"/>
      <c r="EMO299" s="1"/>
      <c r="EMS299" s="1"/>
      <c r="EMW299" s="1"/>
      <c r="ENA299" s="1"/>
      <c r="ENE299" s="1"/>
      <c r="ENI299" s="1"/>
      <c r="ENM299" s="1"/>
      <c r="ENQ299" s="1"/>
      <c r="ENU299" s="1"/>
      <c r="ENY299" s="1"/>
      <c r="EOC299" s="1"/>
      <c r="EOG299" s="1"/>
      <c r="EOK299" s="1"/>
      <c r="EOO299" s="1"/>
      <c r="EOS299" s="1"/>
      <c r="EOW299" s="1"/>
      <c r="EPA299" s="1"/>
      <c r="EPE299" s="1"/>
      <c r="EPI299" s="1"/>
      <c r="EPM299" s="1"/>
      <c r="EPQ299" s="1"/>
      <c r="EPU299" s="1"/>
      <c r="EPY299" s="1"/>
      <c r="EQC299" s="1"/>
      <c r="EQG299" s="1"/>
      <c r="EQK299" s="1"/>
      <c r="EQO299" s="1"/>
      <c r="EQS299" s="1"/>
      <c r="EQW299" s="1"/>
      <c r="ERA299" s="1"/>
      <c r="ERE299" s="1"/>
      <c r="ERI299" s="1"/>
      <c r="ERM299" s="1"/>
      <c r="ERQ299" s="1"/>
      <c r="ERU299" s="1"/>
      <c r="ERY299" s="1"/>
      <c r="ESC299" s="1"/>
      <c r="ESG299" s="1"/>
      <c r="ESK299" s="1"/>
      <c r="ESO299" s="1"/>
      <c r="ESS299" s="1"/>
      <c r="ESW299" s="1"/>
      <c r="ETA299" s="1"/>
      <c r="ETE299" s="1"/>
      <c r="ETI299" s="1"/>
      <c r="ETM299" s="1"/>
      <c r="ETQ299" s="1"/>
      <c r="ETU299" s="1"/>
      <c r="ETY299" s="1"/>
      <c r="EUC299" s="1"/>
      <c r="EUG299" s="1"/>
      <c r="EUK299" s="1"/>
      <c r="EUO299" s="1"/>
      <c r="EUS299" s="1"/>
      <c r="EUW299" s="1"/>
      <c r="EVA299" s="1"/>
      <c r="EVE299" s="1"/>
      <c r="EVI299" s="1"/>
      <c r="EVM299" s="1"/>
      <c r="EVQ299" s="1"/>
      <c r="EVU299" s="1"/>
      <c r="EVY299" s="1"/>
      <c r="EWC299" s="1"/>
      <c r="EWG299" s="1"/>
      <c r="EWK299" s="1"/>
      <c r="EWO299" s="1"/>
      <c r="EWS299" s="1"/>
      <c r="EWW299" s="1"/>
      <c r="EXA299" s="1"/>
      <c r="EXE299" s="1"/>
      <c r="EXI299" s="1"/>
      <c r="EXM299" s="1"/>
      <c r="EXQ299" s="1"/>
      <c r="EXU299" s="1"/>
      <c r="EXY299" s="1"/>
      <c r="EYC299" s="1"/>
      <c r="EYG299" s="1"/>
      <c r="EYK299" s="1"/>
      <c r="EYO299" s="1"/>
      <c r="EYS299" s="1"/>
      <c r="EYW299" s="1"/>
      <c r="EZA299" s="1"/>
      <c r="EZE299" s="1"/>
      <c r="EZI299" s="1"/>
      <c r="EZM299" s="1"/>
      <c r="EZQ299" s="1"/>
      <c r="EZU299" s="1"/>
      <c r="EZY299" s="1"/>
      <c r="FAC299" s="1"/>
      <c r="FAG299" s="1"/>
      <c r="FAK299" s="1"/>
      <c r="FAO299" s="1"/>
      <c r="FAS299" s="1"/>
      <c r="FAW299" s="1"/>
      <c r="FBA299" s="1"/>
      <c r="FBE299" s="1"/>
      <c r="FBI299" s="1"/>
      <c r="FBM299" s="1"/>
      <c r="FBQ299" s="1"/>
      <c r="FBU299" s="1"/>
      <c r="FBY299" s="1"/>
      <c r="FCC299" s="1"/>
      <c r="FCG299" s="1"/>
      <c r="FCK299" s="1"/>
      <c r="FCO299" s="1"/>
      <c r="FCS299" s="1"/>
      <c r="FCW299" s="1"/>
      <c r="FDA299" s="1"/>
      <c r="FDE299" s="1"/>
      <c r="FDI299" s="1"/>
      <c r="FDM299" s="1"/>
      <c r="FDQ299" s="1"/>
      <c r="FDU299" s="1"/>
      <c r="FDY299" s="1"/>
      <c r="FEC299" s="1"/>
      <c r="FEG299" s="1"/>
      <c r="FEK299" s="1"/>
      <c r="FEO299" s="1"/>
      <c r="FES299" s="1"/>
      <c r="FEW299" s="1"/>
      <c r="FFA299" s="1"/>
      <c r="FFE299" s="1"/>
      <c r="FFI299" s="1"/>
      <c r="FFM299" s="1"/>
      <c r="FFQ299" s="1"/>
      <c r="FFU299" s="1"/>
      <c r="FFY299" s="1"/>
      <c r="FGC299" s="1"/>
      <c r="FGG299" s="1"/>
      <c r="FGK299" s="1"/>
      <c r="FGO299" s="1"/>
      <c r="FGS299" s="1"/>
      <c r="FGW299" s="1"/>
      <c r="FHA299" s="1"/>
      <c r="FHE299" s="1"/>
      <c r="FHI299" s="1"/>
      <c r="FHM299" s="1"/>
      <c r="FHQ299" s="1"/>
      <c r="FHU299" s="1"/>
      <c r="FHY299" s="1"/>
      <c r="FIC299" s="1"/>
      <c r="FIG299" s="1"/>
      <c r="FIK299" s="1"/>
      <c r="FIO299" s="1"/>
      <c r="FIS299" s="1"/>
      <c r="FIW299" s="1"/>
      <c r="FJA299" s="1"/>
      <c r="FJE299" s="1"/>
      <c r="FJI299" s="1"/>
      <c r="FJM299" s="1"/>
      <c r="FJQ299" s="1"/>
      <c r="FJU299" s="1"/>
      <c r="FJY299" s="1"/>
      <c r="FKC299" s="1"/>
      <c r="FKG299" s="1"/>
      <c r="FKK299" s="1"/>
      <c r="FKO299" s="1"/>
      <c r="FKS299" s="1"/>
      <c r="FKW299" s="1"/>
      <c r="FLA299" s="1"/>
      <c r="FLE299" s="1"/>
      <c r="FLI299" s="1"/>
      <c r="FLM299" s="1"/>
      <c r="FLQ299" s="1"/>
      <c r="FLU299" s="1"/>
      <c r="FLY299" s="1"/>
      <c r="FMC299" s="1"/>
      <c r="FMG299" s="1"/>
      <c r="FMK299" s="1"/>
      <c r="FMO299" s="1"/>
      <c r="FMS299" s="1"/>
      <c r="FMW299" s="1"/>
      <c r="FNA299" s="1"/>
      <c r="FNE299" s="1"/>
      <c r="FNI299" s="1"/>
      <c r="FNM299" s="1"/>
      <c r="FNQ299" s="1"/>
      <c r="FNU299" s="1"/>
      <c r="FNY299" s="1"/>
      <c r="FOC299" s="1"/>
      <c r="FOG299" s="1"/>
      <c r="FOK299" s="1"/>
      <c r="FOO299" s="1"/>
      <c r="FOS299" s="1"/>
      <c r="FOW299" s="1"/>
      <c r="FPA299" s="1"/>
      <c r="FPE299" s="1"/>
      <c r="FPI299" s="1"/>
      <c r="FPM299" s="1"/>
      <c r="FPQ299" s="1"/>
      <c r="FPU299" s="1"/>
      <c r="FPY299" s="1"/>
      <c r="FQC299" s="1"/>
      <c r="FQG299" s="1"/>
      <c r="FQK299" s="1"/>
      <c r="FQO299" s="1"/>
      <c r="FQS299" s="1"/>
      <c r="FQW299" s="1"/>
      <c r="FRA299" s="1"/>
      <c r="FRE299" s="1"/>
      <c r="FRI299" s="1"/>
      <c r="FRM299" s="1"/>
      <c r="FRQ299" s="1"/>
      <c r="FRU299" s="1"/>
      <c r="FRY299" s="1"/>
      <c r="FSC299" s="1"/>
      <c r="FSG299" s="1"/>
      <c r="FSK299" s="1"/>
      <c r="FSO299" s="1"/>
      <c r="FSS299" s="1"/>
      <c r="FSW299" s="1"/>
      <c r="FTA299" s="1"/>
      <c r="FTE299" s="1"/>
      <c r="FTI299" s="1"/>
      <c r="FTM299" s="1"/>
      <c r="FTQ299" s="1"/>
      <c r="FTU299" s="1"/>
      <c r="FTY299" s="1"/>
      <c r="FUC299" s="1"/>
      <c r="FUG299" s="1"/>
      <c r="FUK299" s="1"/>
      <c r="FUO299" s="1"/>
      <c r="FUS299" s="1"/>
      <c r="FUW299" s="1"/>
      <c r="FVA299" s="1"/>
      <c r="FVE299" s="1"/>
      <c r="FVI299" s="1"/>
      <c r="FVM299" s="1"/>
      <c r="FVQ299" s="1"/>
      <c r="FVU299" s="1"/>
      <c r="FVY299" s="1"/>
      <c r="FWC299" s="1"/>
      <c r="FWG299" s="1"/>
      <c r="FWK299" s="1"/>
      <c r="FWO299" s="1"/>
      <c r="FWS299" s="1"/>
      <c r="FWW299" s="1"/>
      <c r="FXA299" s="1"/>
      <c r="FXE299" s="1"/>
      <c r="FXI299" s="1"/>
      <c r="FXM299" s="1"/>
      <c r="FXQ299" s="1"/>
      <c r="FXU299" s="1"/>
      <c r="FXY299" s="1"/>
      <c r="FYC299" s="1"/>
      <c r="FYG299" s="1"/>
      <c r="FYK299" s="1"/>
      <c r="FYO299" s="1"/>
      <c r="FYS299" s="1"/>
      <c r="FYW299" s="1"/>
      <c r="FZA299" s="1"/>
      <c r="FZE299" s="1"/>
      <c r="FZI299" s="1"/>
      <c r="FZM299" s="1"/>
      <c r="FZQ299" s="1"/>
      <c r="FZU299" s="1"/>
      <c r="FZY299" s="1"/>
      <c r="GAC299" s="1"/>
      <c r="GAG299" s="1"/>
      <c r="GAK299" s="1"/>
      <c r="GAO299" s="1"/>
      <c r="GAS299" s="1"/>
      <c r="GAW299" s="1"/>
      <c r="GBA299" s="1"/>
      <c r="GBE299" s="1"/>
      <c r="GBI299" s="1"/>
      <c r="GBM299" s="1"/>
      <c r="GBQ299" s="1"/>
      <c r="GBU299" s="1"/>
      <c r="GBY299" s="1"/>
      <c r="GCC299" s="1"/>
      <c r="GCG299" s="1"/>
      <c r="GCK299" s="1"/>
      <c r="GCO299" s="1"/>
      <c r="GCS299" s="1"/>
      <c r="GCW299" s="1"/>
      <c r="GDA299" s="1"/>
      <c r="GDE299" s="1"/>
      <c r="GDI299" s="1"/>
      <c r="GDM299" s="1"/>
      <c r="GDQ299" s="1"/>
      <c r="GDU299" s="1"/>
      <c r="GDY299" s="1"/>
      <c r="GEC299" s="1"/>
      <c r="GEG299" s="1"/>
      <c r="GEK299" s="1"/>
      <c r="GEO299" s="1"/>
      <c r="GES299" s="1"/>
      <c r="GEW299" s="1"/>
      <c r="GFA299" s="1"/>
      <c r="GFE299" s="1"/>
      <c r="GFI299" s="1"/>
      <c r="GFM299" s="1"/>
      <c r="GFQ299" s="1"/>
      <c r="GFU299" s="1"/>
      <c r="GFY299" s="1"/>
      <c r="GGC299" s="1"/>
      <c r="GGG299" s="1"/>
      <c r="GGK299" s="1"/>
      <c r="GGO299" s="1"/>
      <c r="GGS299" s="1"/>
      <c r="GGW299" s="1"/>
      <c r="GHA299" s="1"/>
      <c r="GHE299" s="1"/>
      <c r="GHI299" s="1"/>
      <c r="GHM299" s="1"/>
      <c r="GHQ299" s="1"/>
      <c r="GHU299" s="1"/>
      <c r="GHY299" s="1"/>
      <c r="GIC299" s="1"/>
      <c r="GIG299" s="1"/>
      <c r="GIK299" s="1"/>
      <c r="GIO299" s="1"/>
      <c r="GIS299" s="1"/>
      <c r="GIW299" s="1"/>
      <c r="GJA299" s="1"/>
      <c r="GJE299" s="1"/>
      <c r="GJI299" s="1"/>
      <c r="GJM299" s="1"/>
      <c r="GJQ299" s="1"/>
      <c r="GJU299" s="1"/>
      <c r="GJY299" s="1"/>
      <c r="GKC299" s="1"/>
      <c r="GKG299" s="1"/>
      <c r="GKK299" s="1"/>
      <c r="GKO299" s="1"/>
      <c r="GKS299" s="1"/>
      <c r="GKW299" s="1"/>
      <c r="GLA299" s="1"/>
      <c r="GLE299" s="1"/>
      <c r="GLI299" s="1"/>
      <c r="GLM299" s="1"/>
      <c r="GLQ299" s="1"/>
      <c r="GLU299" s="1"/>
      <c r="GLY299" s="1"/>
      <c r="GMC299" s="1"/>
      <c r="GMG299" s="1"/>
      <c r="GMK299" s="1"/>
      <c r="GMO299" s="1"/>
      <c r="GMS299" s="1"/>
      <c r="GMW299" s="1"/>
      <c r="GNA299" s="1"/>
      <c r="GNE299" s="1"/>
      <c r="GNI299" s="1"/>
      <c r="GNM299" s="1"/>
      <c r="GNQ299" s="1"/>
      <c r="GNU299" s="1"/>
      <c r="GNY299" s="1"/>
      <c r="GOC299" s="1"/>
      <c r="GOG299" s="1"/>
      <c r="GOK299" s="1"/>
      <c r="GOO299" s="1"/>
      <c r="GOS299" s="1"/>
      <c r="GOW299" s="1"/>
      <c r="GPA299" s="1"/>
      <c r="GPE299" s="1"/>
      <c r="GPI299" s="1"/>
      <c r="GPM299" s="1"/>
      <c r="GPQ299" s="1"/>
      <c r="GPU299" s="1"/>
      <c r="GPY299" s="1"/>
      <c r="GQC299" s="1"/>
      <c r="GQG299" s="1"/>
      <c r="GQK299" s="1"/>
      <c r="GQO299" s="1"/>
      <c r="GQS299" s="1"/>
      <c r="GQW299" s="1"/>
      <c r="GRA299" s="1"/>
      <c r="GRE299" s="1"/>
      <c r="GRI299" s="1"/>
      <c r="GRM299" s="1"/>
      <c r="GRQ299" s="1"/>
      <c r="GRU299" s="1"/>
      <c r="GRY299" s="1"/>
      <c r="GSC299" s="1"/>
      <c r="GSG299" s="1"/>
      <c r="GSK299" s="1"/>
      <c r="GSO299" s="1"/>
      <c r="GSS299" s="1"/>
      <c r="GSW299" s="1"/>
      <c r="GTA299" s="1"/>
      <c r="GTE299" s="1"/>
      <c r="GTI299" s="1"/>
      <c r="GTM299" s="1"/>
      <c r="GTQ299" s="1"/>
      <c r="GTU299" s="1"/>
      <c r="GTY299" s="1"/>
      <c r="GUC299" s="1"/>
      <c r="GUG299" s="1"/>
      <c r="GUK299" s="1"/>
      <c r="GUO299" s="1"/>
      <c r="GUS299" s="1"/>
      <c r="GUW299" s="1"/>
      <c r="GVA299" s="1"/>
      <c r="GVE299" s="1"/>
      <c r="GVI299" s="1"/>
      <c r="GVM299" s="1"/>
      <c r="GVQ299" s="1"/>
      <c r="GVU299" s="1"/>
      <c r="GVY299" s="1"/>
      <c r="GWC299" s="1"/>
      <c r="GWG299" s="1"/>
      <c r="GWK299" s="1"/>
      <c r="GWO299" s="1"/>
      <c r="GWS299" s="1"/>
      <c r="GWW299" s="1"/>
      <c r="GXA299" s="1"/>
      <c r="GXE299" s="1"/>
      <c r="GXI299" s="1"/>
      <c r="GXM299" s="1"/>
      <c r="GXQ299" s="1"/>
      <c r="GXU299" s="1"/>
      <c r="GXY299" s="1"/>
      <c r="GYC299" s="1"/>
      <c r="GYG299" s="1"/>
      <c r="GYK299" s="1"/>
      <c r="GYO299" s="1"/>
      <c r="GYS299" s="1"/>
      <c r="GYW299" s="1"/>
      <c r="GZA299" s="1"/>
      <c r="GZE299" s="1"/>
      <c r="GZI299" s="1"/>
      <c r="GZM299" s="1"/>
      <c r="GZQ299" s="1"/>
      <c r="GZU299" s="1"/>
      <c r="GZY299" s="1"/>
      <c r="HAC299" s="1"/>
      <c r="HAG299" s="1"/>
      <c r="HAK299" s="1"/>
      <c r="HAO299" s="1"/>
      <c r="HAS299" s="1"/>
      <c r="HAW299" s="1"/>
      <c r="HBA299" s="1"/>
      <c r="HBE299" s="1"/>
      <c r="HBI299" s="1"/>
      <c r="HBM299" s="1"/>
      <c r="HBQ299" s="1"/>
      <c r="HBU299" s="1"/>
      <c r="HBY299" s="1"/>
      <c r="HCC299" s="1"/>
      <c r="HCG299" s="1"/>
      <c r="HCK299" s="1"/>
      <c r="HCO299" s="1"/>
      <c r="HCS299" s="1"/>
      <c r="HCW299" s="1"/>
      <c r="HDA299" s="1"/>
      <c r="HDE299" s="1"/>
      <c r="HDI299" s="1"/>
      <c r="HDM299" s="1"/>
      <c r="HDQ299" s="1"/>
      <c r="HDU299" s="1"/>
      <c r="HDY299" s="1"/>
      <c r="HEC299" s="1"/>
      <c r="HEG299" s="1"/>
      <c r="HEK299" s="1"/>
      <c r="HEO299" s="1"/>
      <c r="HES299" s="1"/>
      <c r="HEW299" s="1"/>
      <c r="HFA299" s="1"/>
      <c r="HFE299" s="1"/>
      <c r="HFI299" s="1"/>
      <c r="HFM299" s="1"/>
      <c r="HFQ299" s="1"/>
      <c r="HFU299" s="1"/>
      <c r="HFY299" s="1"/>
      <c r="HGC299" s="1"/>
      <c r="HGG299" s="1"/>
      <c r="HGK299" s="1"/>
      <c r="HGO299" s="1"/>
      <c r="HGS299" s="1"/>
      <c r="HGW299" s="1"/>
      <c r="HHA299" s="1"/>
      <c r="HHE299" s="1"/>
      <c r="HHI299" s="1"/>
      <c r="HHM299" s="1"/>
      <c r="HHQ299" s="1"/>
      <c r="HHU299" s="1"/>
      <c r="HHY299" s="1"/>
      <c r="HIC299" s="1"/>
      <c r="HIG299" s="1"/>
      <c r="HIK299" s="1"/>
      <c r="HIO299" s="1"/>
      <c r="HIS299" s="1"/>
      <c r="HIW299" s="1"/>
      <c r="HJA299" s="1"/>
      <c r="HJE299" s="1"/>
      <c r="HJI299" s="1"/>
      <c r="HJM299" s="1"/>
      <c r="HJQ299" s="1"/>
      <c r="HJU299" s="1"/>
      <c r="HJY299" s="1"/>
      <c r="HKC299" s="1"/>
      <c r="HKG299" s="1"/>
      <c r="HKK299" s="1"/>
      <c r="HKO299" s="1"/>
      <c r="HKS299" s="1"/>
      <c r="HKW299" s="1"/>
      <c r="HLA299" s="1"/>
      <c r="HLE299" s="1"/>
      <c r="HLI299" s="1"/>
      <c r="HLM299" s="1"/>
      <c r="HLQ299" s="1"/>
      <c r="HLU299" s="1"/>
      <c r="HLY299" s="1"/>
      <c r="HMC299" s="1"/>
      <c r="HMG299" s="1"/>
      <c r="HMK299" s="1"/>
      <c r="HMO299" s="1"/>
      <c r="HMS299" s="1"/>
      <c r="HMW299" s="1"/>
      <c r="HNA299" s="1"/>
      <c r="HNE299" s="1"/>
      <c r="HNI299" s="1"/>
      <c r="HNM299" s="1"/>
      <c r="HNQ299" s="1"/>
      <c r="HNU299" s="1"/>
      <c r="HNY299" s="1"/>
      <c r="HOC299" s="1"/>
      <c r="HOG299" s="1"/>
      <c r="HOK299" s="1"/>
      <c r="HOO299" s="1"/>
      <c r="HOS299" s="1"/>
      <c r="HOW299" s="1"/>
      <c r="HPA299" s="1"/>
      <c r="HPE299" s="1"/>
      <c r="HPI299" s="1"/>
      <c r="HPM299" s="1"/>
      <c r="HPQ299" s="1"/>
      <c r="HPU299" s="1"/>
      <c r="HPY299" s="1"/>
      <c r="HQC299" s="1"/>
      <c r="HQG299" s="1"/>
      <c r="HQK299" s="1"/>
      <c r="HQO299" s="1"/>
      <c r="HQS299" s="1"/>
      <c r="HQW299" s="1"/>
      <c r="HRA299" s="1"/>
      <c r="HRE299" s="1"/>
      <c r="HRI299" s="1"/>
      <c r="HRM299" s="1"/>
      <c r="HRQ299" s="1"/>
      <c r="HRU299" s="1"/>
      <c r="HRY299" s="1"/>
      <c r="HSC299" s="1"/>
      <c r="HSG299" s="1"/>
      <c r="HSK299" s="1"/>
      <c r="HSO299" s="1"/>
      <c r="HSS299" s="1"/>
      <c r="HSW299" s="1"/>
      <c r="HTA299" s="1"/>
      <c r="HTE299" s="1"/>
      <c r="HTI299" s="1"/>
      <c r="HTM299" s="1"/>
      <c r="HTQ299" s="1"/>
      <c r="HTU299" s="1"/>
      <c r="HTY299" s="1"/>
      <c r="HUC299" s="1"/>
      <c r="HUG299" s="1"/>
      <c r="HUK299" s="1"/>
      <c r="HUO299" s="1"/>
      <c r="HUS299" s="1"/>
      <c r="HUW299" s="1"/>
      <c r="HVA299" s="1"/>
      <c r="HVE299" s="1"/>
      <c r="HVI299" s="1"/>
      <c r="HVM299" s="1"/>
      <c r="HVQ299" s="1"/>
      <c r="HVU299" s="1"/>
      <c r="HVY299" s="1"/>
      <c r="HWC299" s="1"/>
      <c r="HWG299" s="1"/>
      <c r="HWK299" s="1"/>
      <c r="HWO299" s="1"/>
      <c r="HWS299" s="1"/>
      <c r="HWW299" s="1"/>
      <c r="HXA299" s="1"/>
      <c r="HXE299" s="1"/>
      <c r="HXI299" s="1"/>
      <c r="HXM299" s="1"/>
      <c r="HXQ299" s="1"/>
      <c r="HXU299" s="1"/>
      <c r="HXY299" s="1"/>
      <c r="HYC299" s="1"/>
      <c r="HYG299" s="1"/>
      <c r="HYK299" s="1"/>
      <c r="HYO299" s="1"/>
      <c r="HYS299" s="1"/>
      <c r="HYW299" s="1"/>
      <c r="HZA299" s="1"/>
      <c r="HZE299" s="1"/>
      <c r="HZI299" s="1"/>
      <c r="HZM299" s="1"/>
      <c r="HZQ299" s="1"/>
      <c r="HZU299" s="1"/>
      <c r="HZY299" s="1"/>
      <c r="IAC299" s="1"/>
      <c r="IAG299" s="1"/>
      <c r="IAK299" s="1"/>
      <c r="IAO299" s="1"/>
      <c r="IAS299" s="1"/>
      <c r="IAW299" s="1"/>
      <c r="IBA299" s="1"/>
      <c r="IBE299" s="1"/>
      <c r="IBI299" s="1"/>
      <c r="IBM299" s="1"/>
      <c r="IBQ299" s="1"/>
      <c r="IBU299" s="1"/>
      <c r="IBY299" s="1"/>
      <c r="ICC299" s="1"/>
      <c r="ICG299" s="1"/>
      <c r="ICK299" s="1"/>
      <c r="ICO299" s="1"/>
      <c r="ICS299" s="1"/>
      <c r="ICW299" s="1"/>
      <c r="IDA299" s="1"/>
      <c r="IDE299" s="1"/>
      <c r="IDI299" s="1"/>
      <c r="IDM299" s="1"/>
      <c r="IDQ299" s="1"/>
      <c r="IDU299" s="1"/>
      <c r="IDY299" s="1"/>
      <c r="IEC299" s="1"/>
      <c r="IEG299" s="1"/>
      <c r="IEK299" s="1"/>
      <c r="IEO299" s="1"/>
      <c r="IES299" s="1"/>
      <c r="IEW299" s="1"/>
      <c r="IFA299" s="1"/>
      <c r="IFE299" s="1"/>
      <c r="IFI299" s="1"/>
      <c r="IFM299" s="1"/>
      <c r="IFQ299" s="1"/>
      <c r="IFU299" s="1"/>
      <c r="IFY299" s="1"/>
      <c r="IGC299" s="1"/>
      <c r="IGG299" s="1"/>
      <c r="IGK299" s="1"/>
      <c r="IGO299" s="1"/>
      <c r="IGS299" s="1"/>
      <c r="IGW299" s="1"/>
      <c r="IHA299" s="1"/>
      <c r="IHE299" s="1"/>
      <c r="IHI299" s="1"/>
      <c r="IHM299" s="1"/>
      <c r="IHQ299" s="1"/>
      <c r="IHU299" s="1"/>
      <c r="IHY299" s="1"/>
      <c r="IIC299" s="1"/>
      <c r="IIG299" s="1"/>
      <c r="IIK299" s="1"/>
      <c r="IIO299" s="1"/>
      <c r="IIS299" s="1"/>
      <c r="IIW299" s="1"/>
      <c r="IJA299" s="1"/>
      <c r="IJE299" s="1"/>
      <c r="IJI299" s="1"/>
      <c r="IJM299" s="1"/>
      <c r="IJQ299" s="1"/>
      <c r="IJU299" s="1"/>
      <c r="IJY299" s="1"/>
      <c r="IKC299" s="1"/>
      <c r="IKG299" s="1"/>
      <c r="IKK299" s="1"/>
      <c r="IKO299" s="1"/>
      <c r="IKS299" s="1"/>
      <c r="IKW299" s="1"/>
      <c r="ILA299" s="1"/>
      <c r="ILE299" s="1"/>
      <c r="ILI299" s="1"/>
      <c r="ILM299" s="1"/>
      <c r="ILQ299" s="1"/>
      <c r="ILU299" s="1"/>
      <c r="ILY299" s="1"/>
      <c r="IMC299" s="1"/>
      <c r="IMG299" s="1"/>
      <c r="IMK299" s="1"/>
      <c r="IMO299" s="1"/>
      <c r="IMS299" s="1"/>
      <c r="IMW299" s="1"/>
      <c r="INA299" s="1"/>
      <c r="INE299" s="1"/>
      <c r="INI299" s="1"/>
      <c r="INM299" s="1"/>
      <c r="INQ299" s="1"/>
      <c r="INU299" s="1"/>
      <c r="INY299" s="1"/>
      <c r="IOC299" s="1"/>
      <c r="IOG299" s="1"/>
      <c r="IOK299" s="1"/>
      <c r="IOO299" s="1"/>
      <c r="IOS299" s="1"/>
      <c r="IOW299" s="1"/>
      <c r="IPA299" s="1"/>
      <c r="IPE299" s="1"/>
      <c r="IPI299" s="1"/>
      <c r="IPM299" s="1"/>
      <c r="IPQ299" s="1"/>
      <c r="IPU299" s="1"/>
      <c r="IPY299" s="1"/>
      <c r="IQC299" s="1"/>
      <c r="IQG299" s="1"/>
      <c r="IQK299" s="1"/>
      <c r="IQO299" s="1"/>
      <c r="IQS299" s="1"/>
      <c r="IQW299" s="1"/>
      <c r="IRA299" s="1"/>
      <c r="IRE299" s="1"/>
      <c r="IRI299" s="1"/>
      <c r="IRM299" s="1"/>
      <c r="IRQ299" s="1"/>
      <c r="IRU299" s="1"/>
      <c r="IRY299" s="1"/>
      <c r="ISC299" s="1"/>
      <c r="ISG299" s="1"/>
      <c r="ISK299" s="1"/>
      <c r="ISO299" s="1"/>
      <c r="ISS299" s="1"/>
      <c r="ISW299" s="1"/>
      <c r="ITA299" s="1"/>
      <c r="ITE299" s="1"/>
      <c r="ITI299" s="1"/>
      <c r="ITM299" s="1"/>
      <c r="ITQ299" s="1"/>
      <c r="ITU299" s="1"/>
      <c r="ITY299" s="1"/>
      <c r="IUC299" s="1"/>
      <c r="IUG299" s="1"/>
      <c r="IUK299" s="1"/>
      <c r="IUO299" s="1"/>
      <c r="IUS299" s="1"/>
      <c r="IUW299" s="1"/>
      <c r="IVA299" s="1"/>
      <c r="IVE299" s="1"/>
      <c r="IVI299" s="1"/>
      <c r="IVM299" s="1"/>
      <c r="IVQ299" s="1"/>
      <c r="IVU299" s="1"/>
      <c r="IVY299" s="1"/>
      <c r="IWC299" s="1"/>
      <c r="IWG299" s="1"/>
      <c r="IWK299" s="1"/>
      <c r="IWO299" s="1"/>
      <c r="IWS299" s="1"/>
      <c r="IWW299" s="1"/>
      <c r="IXA299" s="1"/>
      <c r="IXE299" s="1"/>
      <c r="IXI299" s="1"/>
      <c r="IXM299" s="1"/>
      <c r="IXQ299" s="1"/>
      <c r="IXU299" s="1"/>
      <c r="IXY299" s="1"/>
      <c r="IYC299" s="1"/>
      <c r="IYG299" s="1"/>
      <c r="IYK299" s="1"/>
      <c r="IYO299" s="1"/>
      <c r="IYS299" s="1"/>
      <c r="IYW299" s="1"/>
      <c r="IZA299" s="1"/>
      <c r="IZE299" s="1"/>
      <c r="IZI299" s="1"/>
      <c r="IZM299" s="1"/>
      <c r="IZQ299" s="1"/>
      <c r="IZU299" s="1"/>
      <c r="IZY299" s="1"/>
      <c r="JAC299" s="1"/>
      <c r="JAG299" s="1"/>
      <c r="JAK299" s="1"/>
      <c r="JAO299" s="1"/>
      <c r="JAS299" s="1"/>
      <c r="JAW299" s="1"/>
      <c r="JBA299" s="1"/>
      <c r="JBE299" s="1"/>
      <c r="JBI299" s="1"/>
      <c r="JBM299" s="1"/>
      <c r="JBQ299" s="1"/>
      <c r="JBU299" s="1"/>
      <c r="JBY299" s="1"/>
      <c r="JCC299" s="1"/>
      <c r="JCG299" s="1"/>
      <c r="JCK299" s="1"/>
      <c r="JCO299" s="1"/>
      <c r="JCS299" s="1"/>
      <c r="JCW299" s="1"/>
      <c r="JDA299" s="1"/>
      <c r="JDE299" s="1"/>
      <c r="JDI299" s="1"/>
      <c r="JDM299" s="1"/>
      <c r="JDQ299" s="1"/>
      <c r="JDU299" s="1"/>
      <c r="JDY299" s="1"/>
      <c r="JEC299" s="1"/>
      <c r="JEG299" s="1"/>
      <c r="JEK299" s="1"/>
      <c r="JEO299" s="1"/>
      <c r="JES299" s="1"/>
      <c r="JEW299" s="1"/>
      <c r="JFA299" s="1"/>
      <c r="JFE299" s="1"/>
      <c r="JFI299" s="1"/>
      <c r="JFM299" s="1"/>
      <c r="JFQ299" s="1"/>
      <c r="JFU299" s="1"/>
      <c r="JFY299" s="1"/>
      <c r="JGC299" s="1"/>
      <c r="JGG299" s="1"/>
      <c r="JGK299" s="1"/>
      <c r="JGO299" s="1"/>
      <c r="JGS299" s="1"/>
      <c r="JGW299" s="1"/>
      <c r="JHA299" s="1"/>
      <c r="JHE299" s="1"/>
      <c r="JHI299" s="1"/>
      <c r="JHM299" s="1"/>
      <c r="JHQ299" s="1"/>
      <c r="JHU299" s="1"/>
      <c r="JHY299" s="1"/>
      <c r="JIC299" s="1"/>
      <c r="JIG299" s="1"/>
      <c r="JIK299" s="1"/>
      <c r="JIO299" s="1"/>
      <c r="JIS299" s="1"/>
      <c r="JIW299" s="1"/>
      <c r="JJA299" s="1"/>
      <c r="JJE299" s="1"/>
      <c r="JJI299" s="1"/>
      <c r="JJM299" s="1"/>
      <c r="JJQ299" s="1"/>
      <c r="JJU299" s="1"/>
      <c r="JJY299" s="1"/>
      <c r="JKC299" s="1"/>
      <c r="JKG299" s="1"/>
      <c r="JKK299" s="1"/>
      <c r="JKO299" s="1"/>
      <c r="JKS299" s="1"/>
      <c r="JKW299" s="1"/>
      <c r="JLA299" s="1"/>
      <c r="JLE299" s="1"/>
      <c r="JLI299" s="1"/>
      <c r="JLM299" s="1"/>
      <c r="JLQ299" s="1"/>
      <c r="JLU299" s="1"/>
      <c r="JLY299" s="1"/>
      <c r="JMC299" s="1"/>
      <c r="JMG299" s="1"/>
      <c r="JMK299" s="1"/>
      <c r="JMO299" s="1"/>
      <c r="JMS299" s="1"/>
      <c r="JMW299" s="1"/>
      <c r="JNA299" s="1"/>
      <c r="JNE299" s="1"/>
      <c r="JNI299" s="1"/>
      <c r="JNM299" s="1"/>
      <c r="JNQ299" s="1"/>
      <c r="JNU299" s="1"/>
      <c r="JNY299" s="1"/>
      <c r="JOC299" s="1"/>
      <c r="JOG299" s="1"/>
      <c r="JOK299" s="1"/>
      <c r="JOO299" s="1"/>
      <c r="JOS299" s="1"/>
      <c r="JOW299" s="1"/>
      <c r="JPA299" s="1"/>
      <c r="JPE299" s="1"/>
      <c r="JPI299" s="1"/>
      <c r="JPM299" s="1"/>
      <c r="JPQ299" s="1"/>
      <c r="JPU299" s="1"/>
      <c r="JPY299" s="1"/>
      <c r="JQC299" s="1"/>
      <c r="JQG299" s="1"/>
      <c r="JQK299" s="1"/>
      <c r="JQO299" s="1"/>
      <c r="JQS299" s="1"/>
      <c r="JQW299" s="1"/>
      <c r="JRA299" s="1"/>
      <c r="JRE299" s="1"/>
      <c r="JRI299" s="1"/>
      <c r="JRM299" s="1"/>
      <c r="JRQ299" s="1"/>
      <c r="JRU299" s="1"/>
      <c r="JRY299" s="1"/>
      <c r="JSC299" s="1"/>
      <c r="JSG299" s="1"/>
      <c r="JSK299" s="1"/>
      <c r="JSO299" s="1"/>
      <c r="JSS299" s="1"/>
      <c r="JSW299" s="1"/>
      <c r="JTA299" s="1"/>
      <c r="JTE299" s="1"/>
      <c r="JTI299" s="1"/>
      <c r="JTM299" s="1"/>
      <c r="JTQ299" s="1"/>
      <c r="JTU299" s="1"/>
      <c r="JTY299" s="1"/>
      <c r="JUC299" s="1"/>
      <c r="JUG299" s="1"/>
      <c r="JUK299" s="1"/>
      <c r="JUO299" s="1"/>
      <c r="JUS299" s="1"/>
      <c r="JUW299" s="1"/>
      <c r="JVA299" s="1"/>
      <c r="JVE299" s="1"/>
      <c r="JVI299" s="1"/>
      <c r="JVM299" s="1"/>
      <c r="JVQ299" s="1"/>
      <c r="JVU299" s="1"/>
      <c r="JVY299" s="1"/>
      <c r="JWC299" s="1"/>
      <c r="JWG299" s="1"/>
      <c r="JWK299" s="1"/>
      <c r="JWO299" s="1"/>
      <c r="JWS299" s="1"/>
      <c r="JWW299" s="1"/>
      <c r="JXA299" s="1"/>
      <c r="JXE299" s="1"/>
      <c r="JXI299" s="1"/>
      <c r="JXM299" s="1"/>
      <c r="JXQ299" s="1"/>
      <c r="JXU299" s="1"/>
      <c r="JXY299" s="1"/>
      <c r="JYC299" s="1"/>
      <c r="JYG299" s="1"/>
      <c r="JYK299" s="1"/>
      <c r="JYO299" s="1"/>
      <c r="JYS299" s="1"/>
      <c r="JYW299" s="1"/>
      <c r="JZA299" s="1"/>
      <c r="JZE299" s="1"/>
      <c r="JZI299" s="1"/>
      <c r="JZM299" s="1"/>
      <c r="JZQ299" s="1"/>
      <c r="JZU299" s="1"/>
      <c r="JZY299" s="1"/>
      <c r="KAC299" s="1"/>
      <c r="KAG299" s="1"/>
      <c r="KAK299" s="1"/>
      <c r="KAO299" s="1"/>
      <c r="KAS299" s="1"/>
      <c r="KAW299" s="1"/>
      <c r="KBA299" s="1"/>
      <c r="KBE299" s="1"/>
      <c r="KBI299" s="1"/>
      <c r="KBM299" s="1"/>
      <c r="KBQ299" s="1"/>
      <c r="KBU299" s="1"/>
      <c r="KBY299" s="1"/>
      <c r="KCC299" s="1"/>
      <c r="KCG299" s="1"/>
      <c r="KCK299" s="1"/>
      <c r="KCO299" s="1"/>
      <c r="KCS299" s="1"/>
      <c r="KCW299" s="1"/>
      <c r="KDA299" s="1"/>
      <c r="KDE299" s="1"/>
      <c r="KDI299" s="1"/>
      <c r="KDM299" s="1"/>
      <c r="KDQ299" s="1"/>
      <c r="KDU299" s="1"/>
      <c r="KDY299" s="1"/>
      <c r="KEC299" s="1"/>
      <c r="KEG299" s="1"/>
      <c r="KEK299" s="1"/>
      <c r="KEO299" s="1"/>
      <c r="KES299" s="1"/>
      <c r="KEW299" s="1"/>
      <c r="KFA299" s="1"/>
      <c r="KFE299" s="1"/>
      <c r="KFI299" s="1"/>
      <c r="KFM299" s="1"/>
      <c r="KFQ299" s="1"/>
      <c r="KFU299" s="1"/>
      <c r="KFY299" s="1"/>
      <c r="KGC299" s="1"/>
      <c r="KGG299" s="1"/>
      <c r="KGK299" s="1"/>
      <c r="KGO299" s="1"/>
      <c r="KGS299" s="1"/>
      <c r="KGW299" s="1"/>
      <c r="KHA299" s="1"/>
      <c r="KHE299" s="1"/>
      <c r="KHI299" s="1"/>
      <c r="KHM299" s="1"/>
      <c r="KHQ299" s="1"/>
      <c r="KHU299" s="1"/>
      <c r="KHY299" s="1"/>
      <c r="KIC299" s="1"/>
      <c r="KIG299" s="1"/>
      <c r="KIK299" s="1"/>
      <c r="KIO299" s="1"/>
      <c r="KIS299" s="1"/>
      <c r="KIW299" s="1"/>
      <c r="KJA299" s="1"/>
      <c r="KJE299" s="1"/>
      <c r="KJI299" s="1"/>
      <c r="KJM299" s="1"/>
      <c r="KJQ299" s="1"/>
      <c r="KJU299" s="1"/>
      <c r="KJY299" s="1"/>
      <c r="KKC299" s="1"/>
      <c r="KKG299" s="1"/>
      <c r="KKK299" s="1"/>
      <c r="KKO299" s="1"/>
      <c r="KKS299" s="1"/>
      <c r="KKW299" s="1"/>
      <c r="KLA299" s="1"/>
      <c r="KLE299" s="1"/>
      <c r="KLI299" s="1"/>
      <c r="KLM299" s="1"/>
      <c r="KLQ299" s="1"/>
      <c r="KLU299" s="1"/>
      <c r="KLY299" s="1"/>
      <c r="KMC299" s="1"/>
      <c r="KMG299" s="1"/>
      <c r="KMK299" s="1"/>
      <c r="KMO299" s="1"/>
      <c r="KMS299" s="1"/>
      <c r="KMW299" s="1"/>
      <c r="KNA299" s="1"/>
      <c r="KNE299" s="1"/>
      <c r="KNI299" s="1"/>
      <c r="KNM299" s="1"/>
      <c r="KNQ299" s="1"/>
      <c r="KNU299" s="1"/>
      <c r="KNY299" s="1"/>
      <c r="KOC299" s="1"/>
      <c r="KOG299" s="1"/>
      <c r="KOK299" s="1"/>
      <c r="KOO299" s="1"/>
      <c r="KOS299" s="1"/>
      <c r="KOW299" s="1"/>
      <c r="KPA299" s="1"/>
      <c r="KPE299" s="1"/>
      <c r="KPI299" s="1"/>
      <c r="KPM299" s="1"/>
      <c r="KPQ299" s="1"/>
      <c r="KPU299" s="1"/>
      <c r="KPY299" s="1"/>
      <c r="KQC299" s="1"/>
      <c r="KQG299" s="1"/>
      <c r="KQK299" s="1"/>
      <c r="KQO299" s="1"/>
      <c r="KQS299" s="1"/>
      <c r="KQW299" s="1"/>
      <c r="KRA299" s="1"/>
      <c r="KRE299" s="1"/>
      <c r="KRI299" s="1"/>
      <c r="KRM299" s="1"/>
      <c r="KRQ299" s="1"/>
      <c r="KRU299" s="1"/>
      <c r="KRY299" s="1"/>
      <c r="KSC299" s="1"/>
      <c r="KSG299" s="1"/>
      <c r="KSK299" s="1"/>
      <c r="KSO299" s="1"/>
      <c r="KSS299" s="1"/>
      <c r="KSW299" s="1"/>
      <c r="KTA299" s="1"/>
      <c r="KTE299" s="1"/>
      <c r="KTI299" s="1"/>
      <c r="KTM299" s="1"/>
      <c r="KTQ299" s="1"/>
      <c r="KTU299" s="1"/>
      <c r="KTY299" s="1"/>
      <c r="KUC299" s="1"/>
      <c r="KUG299" s="1"/>
      <c r="KUK299" s="1"/>
      <c r="KUO299" s="1"/>
      <c r="KUS299" s="1"/>
      <c r="KUW299" s="1"/>
      <c r="KVA299" s="1"/>
      <c r="KVE299" s="1"/>
      <c r="KVI299" s="1"/>
      <c r="KVM299" s="1"/>
      <c r="KVQ299" s="1"/>
      <c r="KVU299" s="1"/>
      <c r="KVY299" s="1"/>
      <c r="KWC299" s="1"/>
      <c r="KWG299" s="1"/>
      <c r="KWK299" s="1"/>
      <c r="KWO299" s="1"/>
      <c r="KWS299" s="1"/>
      <c r="KWW299" s="1"/>
      <c r="KXA299" s="1"/>
      <c r="KXE299" s="1"/>
      <c r="KXI299" s="1"/>
      <c r="KXM299" s="1"/>
      <c r="KXQ299" s="1"/>
      <c r="KXU299" s="1"/>
      <c r="KXY299" s="1"/>
      <c r="KYC299" s="1"/>
      <c r="KYG299" s="1"/>
      <c r="KYK299" s="1"/>
      <c r="KYO299" s="1"/>
      <c r="KYS299" s="1"/>
      <c r="KYW299" s="1"/>
      <c r="KZA299" s="1"/>
      <c r="KZE299" s="1"/>
      <c r="KZI299" s="1"/>
      <c r="KZM299" s="1"/>
      <c r="KZQ299" s="1"/>
      <c r="KZU299" s="1"/>
      <c r="KZY299" s="1"/>
      <c r="LAC299" s="1"/>
      <c r="LAG299" s="1"/>
      <c r="LAK299" s="1"/>
      <c r="LAO299" s="1"/>
      <c r="LAS299" s="1"/>
      <c r="LAW299" s="1"/>
      <c r="LBA299" s="1"/>
      <c r="LBE299" s="1"/>
      <c r="LBI299" s="1"/>
      <c r="LBM299" s="1"/>
      <c r="LBQ299" s="1"/>
      <c r="LBU299" s="1"/>
      <c r="LBY299" s="1"/>
      <c r="LCC299" s="1"/>
      <c r="LCG299" s="1"/>
      <c r="LCK299" s="1"/>
      <c r="LCO299" s="1"/>
      <c r="LCS299" s="1"/>
      <c r="LCW299" s="1"/>
      <c r="LDA299" s="1"/>
      <c r="LDE299" s="1"/>
      <c r="LDI299" s="1"/>
      <c r="LDM299" s="1"/>
      <c r="LDQ299" s="1"/>
      <c r="LDU299" s="1"/>
      <c r="LDY299" s="1"/>
      <c r="LEC299" s="1"/>
      <c r="LEG299" s="1"/>
      <c r="LEK299" s="1"/>
      <c r="LEO299" s="1"/>
      <c r="LES299" s="1"/>
      <c r="LEW299" s="1"/>
      <c r="LFA299" s="1"/>
      <c r="LFE299" s="1"/>
      <c r="LFI299" s="1"/>
      <c r="LFM299" s="1"/>
      <c r="LFQ299" s="1"/>
      <c r="LFU299" s="1"/>
      <c r="LFY299" s="1"/>
      <c r="LGC299" s="1"/>
      <c r="LGG299" s="1"/>
      <c r="LGK299" s="1"/>
      <c r="LGO299" s="1"/>
      <c r="LGS299" s="1"/>
      <c r="LGW299" s="1"/>
      <c r="LHA299" s="1"/>
      <c r="LHE299" s="1"/>
      <c r="LHI299" s="1"/>
      <c r="LHM299" s="1"/>
      <c r="LHQ299" s="1"/>
      <c r="LHU299" s="1"/>
      <c r="LHY299" s="1"/>
      <c r="LIC299" s="1"/>
      <c r="LIG299" s="1"/>
      <c r="LIK299" s="1"/>
      <c r="LIO299" s="1"/>
      <c r="LIS299" s="1"/>
      <c r="LIW299" s="1"/>
      <c r="LJA299" s="1"/>
      <c r="LJE299" s="1"/>
      <c r="LJI299" s="1"/>
      <c r="LJM299" s="1"/>
      <c r="LJQ299" s="1"/>
      <c r="LJU299" s="1"/>
      <c r="LJY299" s="1"/>
      <c r="LKC299" s="1"/>
      <c r="LKG299" s="1"/>
      <c r="LKK299" s="1"/>
      <c r="LKO299" s="1"/>
      <c r="LKS299" s="1"/>
      <c r="LKW299" s="1"/>
      <c r="LLA299" s="1"/>
      <c r="LLE299" s="1"/>
      <c r="LLI299" s="1"/>
      <c r="LLM299" s="1"/>
      <c r="LLQ299" s="1"/>
      <c r="LLU299" s="1"/>
      <c r="LLY299" s="1"/>
      <c r="LMC299" s="1"/>
      <c r="LMG299" s="1"/>
      <c r="LMK299" s="1"/>
      <c r="LMO299" s="1"/>
      <c r="LMS299" s="1"/>
      <c r="LMW299" s="1"/>
      <c r="LNA299" s="1"/>
      <c r="LNE299" s="1"/>
      <c r="LNI299" s="1"/>
      <c r="LNM299" s="1"/>
      <c r="LNQ299" s="1"/>
      <c r="LNU299" s="1"/>
      <c r="LNY299" s="1"/>
      <c r="LOC299" s="1"/>
      <c r="LOG299" s="1"/>
      <c r="LOK299" s="1"/>
      <c r="LOO299" s="1"/>
      <c r="LOS299" s="1"/>
      <c r="LOW299" s="1"/>
      <c r="LPA299" s="1"/>
      <c r="LPE299" s="1"/>
      <c r="LPI299" s="1"/>
      <c r="LPM299" s="1"/>
      <c r="LPQ299" s="1"/>
      <c r="LPU299" s="1"/>
      <c r="LPY299" s="1"/>
      <c r="LQC299" s="1"/>
      <c r="LQG299" s="1"/>
      <c r="LQK299" s="1"/>
      <c r="LQO299" s="1"/>
      <c r="LQS299" s="1"/>
      <c r="LQW299" s="1"/>
      <c r="LRA299" s="1"/>
      <c r="LRE299" s="1"/>
      <c r="LRI299" s="1"/>
      <c r="LRM299" s="1"/>
      <c r="LRQ299" s="1"/>
      <c r="LRU299" s="1"/>
      <c r="LRY299" s="1"/>
      <c r="LSC299" s="1"/>
      <c r="LSG299" s="1"/>
      <c r="LSK299" s="1"/>
      <c r="LSO299" s="1"/>
      <c r="LSS299" s="1"/>
      <c r="LSW299" s="1"/>
      <c r="LTA299" s="1"/>
      <c r="LTE299" s="1"/>
      <c r="LTI299" s="1"/>
      <c r="LTM299" s="1"/>
      <c r="LTQ299" s="1"/>
      <c r="LTU299" s="1"/>
      <c r="LTY299" s="1"/>
      <c r="LUC299" s="1"/>
      <c r="LUG299" s="1"/>
      <c r="LUK299" s="1"/>
      <c r="LUO299" s="1"/>
      <c r="LUS299" s="1"/>
      <c r="LUW299" s="1"/>
      <c r="LVA299" s="1"/>
      <c r="LVE299" s="1"/>
      <c r="LVI299" s="1"/>
      <c r="LVM299" s="1"/>
      <c r="LVQ299" s="1"/>
      <c r="LVU299" s="1"/>
      <c r="LVY299" s="1"/>
      <c r="LWC299" s="1"/>
      <c r="LWG299" s="1"/>
      <c r="LWK299" s="1"/>
      <c r="LWO299" s="1"/>
      <c r="LWS299" s="1"/>
      <c r="LWW299" s="1"/>
      <c r="LXA299" s="1"/>
      <c r="LXE299" s="1"/>
      <c r="LXI299" s="1"/>
      <c r="LXM299" s="1"/>
      <c r="LXQ299" s="1"/>
      <c r="LXU299" s="1"/>
      <c r="LXY299" s="1"/>
      <c r="LYC299" s="1"/>
      <c r="LYG299" s="1"/>
      <c r="LYK299" s="1"/>
      <c r="LYO299" s="1"/>
      <c r="LYS299" s="1"/>
      <c r="LYW299" s="1"/>
      <c r="LZA299" s="1"/>
      <c r="LZE299" s="1"/>
      <c r="LZI299" s="1"/>
      <c r="LZM299" s="1"/>
      <c r="LZQ299" s="1"/>
      <c r="LZU299" s="1"/>
      <c r="LZY299" s="1"/>
      <c r="MAC299" s="1"/>
      <c r="MAG299" s="1"/>
      <c r="MAK299" s="1"/>
      <c r="MAO299" s="1"/>
      <c r="MAS299" s="1"/>
      <c r="MAW299" s="1"/>
      <c r="MBA299" s="1"/>
      <c r="MBE299" s="1"/>
      <c r="MBI299" s="1"/>
      <c r="MBM299" s="1"/>
      <c r="MBQ299" s="1"/>
      <c r="MBU299" s="1"/>
      <c r="MBY299" s="1"/>
      <c r="MCC299" s="1"/>
      <c r="MCG299" s="1"/>
      <c r="MCK299" s="1"/>
      <c r="MCO299" s="1"/>
      <c r="MCS299" s="1"/>
      <c r="MCW299" s="1"/>
      <c r="MDA299" s="1"/>
      <c r="MDE299" s="1"/>
      <c r="MDI299" s="1"/>
      <c r="MDM299" s="1"/>
      <c r="MDQ299" s="1"/>
      <c r="MDU299" s="1"/>
      <c r="MDY299" s="1"/>
      <c r="MEC299" s="1"/>
      <c r="MEG299" s="1"/>
      <c r="MEK299" s="1"/>
      <c r="MEO299" s="1"/>
      <c r="MES299" s="1"/>
      <c r="MEW299" s="1"/>
      <c r="MFA299" s="1"/>
      <c r="MFE299" s="1"/>
      <c r="MFI299" s="1"/>
      <c r="MFM299" s="1"/>
      <c r="MFQ299" s="1"/>
      <c r="MFU299" s="1"/>
      <c r="MFY299" s="1"/>
      <c r="MGC299" s="1"/>
      <c r="MGG299" s="1"/>
      <c r="MGK299" s="1"/>
      <c r="MGO299" s="1"/>
      <c r="MGS299" s="1"/>
      <c r="MGW299" s="1"/>
      <c r="MHA299" s="1"/>
      <c r="MHE299" s="1"/>
      <c r="MHI299" s="1"/>
      <c r="MHM299" s="1"/>
      <c r="MHQ299" s="1"/>
      <c r="MHU299" s="1"/>
      <c r="MHY299" s="1"/>
      <c r="MIC299" s="1"/>
      <c r="MIG299" s="1"/>
      <c r="MIK299" s="1"/>
      <c r="MIO299" s="1"/>
      <c r="MIS299" s="1"/>
      <c r="MIW299" s="1"/>
      <c r="MJA299" s="1"/>
      <c r="MJE299" s="1"/>
      <c r="MJI299" s="1"/>
      <c r="MJM299" s="1"/>
      <c r="MJQ299" s="1"/>
      <c r="MJU299" s="1"/>
      <c r="MJY299" s="1"/>
      <c r="MKC299" s="1"/>
      <c r="MKG299" s="1"/>
      <c r="MKK299" s="1"/>
      <c r="MKO299" s="1"/>
      <c r="MKS299" s="1"/>
      <c r="MKW299" s="1"/>
      <c r="MLA299" s="1"/>
      <c r="MLE299" s="1"/>
      <c r="MLI299" s="1"/>
      <c r="MLM299" s="1"/>
      <c r="MLQ299" s="1"/>
      <c r="MLU299" s="1"/>
      <c r="MLY299" s="1"/>
      <c r="MMC299" s="1"/>
      <c r="MMG299" s="1"/>
      <c r="MMK299" s="1"/>
      <c r="MMO299" s="1"/>
      <c r="MMS299" s="1"/>
      <c r="MMW299" s="1"/>
      <c r="MNA299" s="1"/>
      <c r="MNE299" s="1"/>
      <c r="MNI299" s="1"/>
      <c r="MNM299" s="1"/>
      <c r="MNQ299" s="1"/>
      <c r="MNU299" s="1"/>
      <c r="MNY299" s="1"/>
      <c r="MOC299" s="1"/>
      <c r="MOG299" s="1"/>
      <c r="MOK299" s="1"/>
      <c r="MOO299" s="1"/>
      <c r="MOS299" s="1"/>
      <c r="MOW299" s="1"/>
      <c r="MPA299" s="1"/>
      <c r="MPE299" s="1"/>
      <c r="MPI299" s="1"/>
      <c r="MPM299" s="1"/>
      <c r="MPQ299" s="1"/>
      <c r="MPU299" s="1"/>
      <c r="MPY299" s="1"/>
      <c r="MQC299" s="1"/>
      <c r="MQG299" s="1"/>
      <c r="MQK299" s="1"/>
      <c r="MQO299" s="1"/>
      <c r="MQS299" s="1"/>
      <c r="MQW299" s="1"/>
      <c r="MRA299" s="1"/>
      <c r="MRE299" s="1"/>
      <c r="MRI299" s="1"/>
      <c r="MRM299" s="1"/>
      <c r="MRQ299" s="1"/>
      <c r="MRU299" s="1"/>
      <c r="MRY299" s="1"/>
      <c r="MSC299" s="1"/>
      <c r="MSG299" s="1"/>
      <c r="MSK299" s="1"/>
      <c r="MSO299" s="1"/>
      <c r="MSS299" s="1"/>
      <c r="MSW299" s="1"/>
      <c r="MTA299" s="1"/>
      <c r="MTE299" s="1"/>
      <c r="MTI299" s="1"/>
      <c r="MTM299" s="1"/>
      <c r="MTQ299" s="1"/>
      <c r="MTU299" s="1"/>
      <c r="MTY299" s="1"/>
      <c r="MUC299" s="1"/>
      <c r="MUG299" s="1"/>
      <c r="MUK299" s="1"/>
      <c r="MUO299" s="1"/>
      <c r="MUS299" s="1"/>
      <c r="MUW299" s="1"/>
      <c r="MVA299" s="1"/>
      <c r="MVE299" s="1"/>
      <c r="MVI299" s="1"/>
      <c r="MVM299" s="1"/>
      <c r="MVQ299" s="1"/>
      <c r="MVU299" s="1"/>
      <c r="MVY299" s="1"/>
      <c r="MWC299" s="1"/>
      <c r="MWG299" s="1"/>
      <c r="MWK299" s="1"/>
      <c r="MWO299" s="1"/>
      <c r="MWS299" s="1"/>
      <c r="MWW299" s="1"/>
      <c r="MXA299" s="1"/>
      <c r="MXE299" s="1"/>
      <c r="MXI299" s="1"/>
      <c r="MXM299" s="1"/>
      <c r="MXQ299" s="1"/>
      <c r="MXU299" s="1"/>
      <c r="MXY299" s="1"/>
      <c r="MYC299" s="1"/>
      <c r="MYG299" s="1"/>
      <c r="MYK299" s="1"/>
      <c r="MYO299" s="1"/>
      <c r="MYS299" s="1"/>
      <c r="MYW299" s="1"/>
      <c r="MZA299" s="1"/>
      <c r="MZE299" s="1"/>
      <c r="MZI299" s="1"/>
      <c r="MZM299" s="1"/>
      <c r="MZQ299" s="1"/>
      <c r="MZU299" s="1"/>
      <c r="MZY299" s="1"/>
      <c r="NAC299" s="1"/>
      <c r="NAG299" s="1"/>
      <c r="NAK299" s="1"/>
      <c r="NAO299" s="1"/>
      <c r="NAS299" s="1"/>
      <c r="NAW299" s="1"/>
      <c r="NBA299" s="1"/>
      <c r="NBE299" s="1"/>
      <c r="NBI299" s="1"/>
      <c r="NBM299" s="1"/>
      <c r="NBQ299" s="1"/>
      <c r="NBU299" s="1"/>
      <c r="NBY299" s="1"/>
      <c r="NCC299" s="1"/>
      <c r="NCG299" s="1"/>
      <c r="NCK299" s="1"/>
      <c r="NCO299" s="1"/>
      <c r="NCS299" s="1"/>
      <c r="NCW299" s="1"/>
      <c r="NDA299" s="1"/>
      <c r="NDE299" s="1"/>
      <c r="NDI299" s="1"/>
      <c r="NDM299" s="1"/>
      <c r="NDQ299" s="1"/>
      <c r="NDU299" s="1"/>
      <c r="NDY299" s="1"/>
      <c r="NEC299" s="1"/>
      <c r="NEG299" s="1"/>
      <c r="NEK299" s="1"/>
      <c r="NEO299" s="1"/>
      <c r="NES299" s="1"/>
      <c r="NEW299" s="1"/>
      <c r="NFA299" s="1"/>
      <c r="NFE299" s="1"/>
      <c r="NFI299" s="1"/>
      <c r="NFM299" s="1"/>
      <c r="NFQ299" s="1"/>
      <c r="NFU299" s="1"/>
      <c r="NFY299" s="1"/>
      <c r="NGC299" s="1"/>
      <c r="NGG299" s="1"/>
      <c r="NGK299" s="1"/>
      <c r="NGO299" s="1"/>
      <c r="NGS299" s="1"/>
      <c r="NGW299" s="1"/>
      <c r="NHA299" s="1"/>
      <c r="NHE299" s="1"/>
      <c r="NHI299" s="1"/>
      <c r="NHM299" s="1"/>
      <c r="NHQ299" s="1"/>
      <c r="NHU299" s="1"/>
      <c r="NHY299" s="1"/>
      <c r="NIC299" s="1"/>
      <c r="NIG299" s="1"/>
      <c r="NIK299" s="1"/>
      <c r="NIO299" s="1"/>
      <c r="NIS299" s="1"/>
      <c r="NIW299" s="1"/>
      <c r="NJA299" s="1"/>
      <c r="NJE299" s="1"/>
      <c r="NJI299" s="1"/>
      <c r="NJM299" s="1"/>
      <c r="NJQ299" s="1"/>
      <c r="NJU299" s="1"/>
      <c r="NJY299" s="1"/>
      <c r="NKC299" s="1"/>
      <c r="NKG299" s="1"/>
      <c r="NKK299" s="1"/>
      <c r="NKO299" s="1"/>
      <c r="NKS299" s="1"/>
      <c r="NKW299" s="1"/>
      <c r="NLA299" s="1"/>
      <c r="NLE299" s="1"/>
      <c r="NLI299" s="1"/>
      <c r="NLM299" s="1"/>
      <c r="NLQ299" s="1"/>
      <c r="NLU299" s="1"/>
      <c r="NLY299" s="1"/>
      <c r="NMC299" s="1"/>
      <c r="NMG299" s="1"/>
      <c r="NMK299" s="1"/>
      <c r="NMO299" s="1"/>
      <c r="NMS299" s="1"/>
      <c r="NMW299" s="1"/>
      <c r="NNA299" s="1"/>
      <c r="NNE299" s="1"/>
      <c r="NNI299" s="1"/>
      <c r="NNM299" s="1"/>
      <c r="NNQ299" s="1"/>
      <c r="NNU299" s="1"/>
      <c r="NNY299" s="1"/>
      <c r="NOC299" s="1"/>
      <c r="NOG299" s="1"/>
      <c r="NOK299" s="1"/>
      <c r="NOO299" s="1"/>
      <c r="NOS299" s="1"/>
      <c r="NOW299" s="1"/>
      <c r="NPA299" s="1"/>
      <c r="NPE299" s="1"/>
      <c r="NPI299" s="1"/>
      <c r="NPM299" s="1"/>
      <c r="NPQ299" s="1"/>
      <c r="NPU299" s="1"/>
      <c r="NPY299" s="1"/>
      <c r="NQC299" s="1"/>
      <c r="NQG299" s="1"/>
      <c r="NQK299" s="1"/>
      <c r="NQO299" s="1"/>
      <c r="NQS299" s="1"/>
      <c r="NQW299" s="1"/>
      <c r="NRA299" s="1"/>
      <c r="NRE299" s="1"/>
      <c r="NRI299" s="1"/>
      <c r="NRM299" s="1"/>
      <c r="NRQ299" s="1"/>
      <c r="NRU299" s="1"/>
      <c r="NRY299" s="1"/>
      <c r="NSC299" s="1"/>
      <c r="NSG299" s="1"/>
      <c r="NSK299" s="1"/>
      <c r="NSO299" s="1"/>
      <c r="NSS299" s="1"/>
      <c r="NSW299" s="1"/>
      <c r="NTA299" s="1"/>
      <c r="NTE299" s="1"/>
      <c r="NTI299" s="1"/>
      <c r="NTM299" s="1"/>
      <c r="NTQ299" s="1"/>
      <c r="NTU299" s="1"/>
      <c r="NTY299" s="1"/>
      <c r="NUC299" s="1"/>
      <c r="NUG299" s="1"/>
      <c r="NUK299" s="1"/>
      <c r="NUO299" s="1"/>
      <c r="NUS299" s="1"/>
      <c r="NUW299" s="1"/>
      <c r="NVA299" s="1"/>
      <c r="NVE299" s="1"/>
      <c r="NVI299" s="1"/>
      <c r="NVM299" s="1"/>
      <c r="NVQ299" s="1"/>
      <c r="NVU299" s="1"/>
      <c r="NVY299" s="1"/>
      <c r="NWC299" s="1"/>
      <c r="NWG299" s="1"/>
      <c r="NWK299" s="1"/>
      <c r="NWO299" s="1"/>
      <c r="NWS299" s="1"/>
      <c r="NWW299" s="1"/>
      <c r="NXA299" s="1"/>
      <c r="NXE299" s="1"/>
      <c r="NXI299" s="1"/>
      <c r="NXM299" s="1"/>
      <c r="NXQ299" s="1"/>
      <c r="NXU299" s="1"/>
      <c r="NXY299" s="1"/>
      <c r="NYC299" s="1"/>
      <c r="NYG299" s="1"/>
      <c r="NYK299" s="1"/>
      <c r="NYO299" s="1"/>
      <c r="NYS299" s="1"/>
      <c r="NYW299" s="1"/>
      <c r="NZA299" s="1"/>
      <c r="NZE299" s="1"/>
      <c r="NZI299" s="1"/>
      <c r="NZM299" s="1"/>
      <c r="NZQ299" s="1"/>
      <c r="NZU299" s="1"/>
      <c r="NZY299" s="1"/>
      <c r="OAC299" s="1"/>
      <c r="OAG299" s="1"/>
      <c r="OAK299" s="1"/>
      <c r="OAO299" s="1"/>
      <c r="OAS299" s="1"/>
      <c r="OAW299" s="1"/>
      <c r="OBA299" s="1"/>
      <c r="OBE299" s="1"/>
      <c r="OBI299" s="1"/>
      <c r="OBM299" s="1"/>
      <c r="OBQ299" s="1"/>
      <c r="OBU299" s="1"/>
      <c r="OBY299" s="1"/>
      <c r="OCC299" s="1"/>
      <c r="OCG299" s="1"/>
      <c r="OCK299" s="1"/>
      <c r="OCO299" s="1"/>
      <c r="OCS299" s="1"/>
      <c r="OCW299" s="1"/>
      <c r="ODA299" s="1"/>
      <c r="ODE299" s="1"/>
      <c r="ODI299" s="1"/>
      <c r="ODM299" s="1"/>
      <c r="ODQ299" s="1"/>
      <c r="ODU299" s="1"/>
      <c r="ODY299" s="1"/>
      <c r="OEC299" s="1"/>
      <c r="OEG299" s="1"/>
      <c r="OEK299" s="1"/>
      <c r="OEO299" s="1"/>
      <c r="OES299" s="1"/>
      <c r="OEW299" s="1"/>
      <c r="OFA299" s="1"/>
      <c r="OFE299" s="1"/>
      <c r="OFI299" s="1"/>
      <c r="OFM299" s="1"/>
      <c r="OFQ299" s="1"/>
      <c r="OFU299" s="1"/>
      <c r="OFY299" s="1"/>
      <c r="OGC299" s="1"/>
      <c r="OGG299" s="1"/>
      <c r="OGK299" s="1"/>
      <c r="OGO299" s="1"/>
      <c r="OGS299" s="1"/>
      <c r="OGW299" s="1"/>
      <c r="OHA299" s="1"/>
      <c r="OHE299" s="1"/>
      <c r="OHI299" s="1"/>
      <c r="OHM299" s="1"/>
      <c r="OHQ299" s="1"/>
      <c r="OHU299" s="1"/>
      <c r="OHY299" s="1"/>
      <c r="OIC299" s="1"/>
      <c r="OIG299" s="1"/>
      <c r="OIK299" s="1"/>
      <c r="OIO299" s="1"/>
      <c r="OIS299" s="1"/>
      <c r="OIW299" s="1"/>
      <c r="OJA299" s="1"/>
      <c r="OJE299" s="1"/>
      <c r="OJI299" s="1"/>
      <c r="OJM299" s="1"/>
      <c r="OJQ299" s="1"/>
      <c r="OJU299" s="1"/>
      <c r="OJY299" s="1"/>
      <c r="OKC299" s="1"/>
      <c r="OKG299" s="1"/>
      <c r="OKK299" s="1"/>
      <c r="OKO299" s="1"/>
      <c r="OKS299" s="1"/>
      <c r="OKW299" s="1"/>
      <c r="OLA299" s="1"/>
      <c r="OLE299" s="1"/>
      <c r="OLI299" s="1"/>
      <c r="OLM299" s="1"/>
      <c r="OLQ299" s="1"/>
      <c r="OLU299" s="1"/>
      <c r="OLY299" s="1"/>
      <c r="OMC299" s="1"/>
      <c r="OMG299" s="1"/>
      <c r="OMK299" s="1"/>
      <c r="OMO299" s="1"/>
      <c r="OMS299" s="1"/>
      <c r="OMW299" s="1"/>
      <c r="ONA299" s="1"/>
      <c r="ONE299" s="1"/>
      <c r="ONI299" s="1"/>
      <c r="ONM299" s="1"/>
      <c r="ONQ299" s="1"/>
      <c r="ONU299" s="1"/>
      <c r="ONY299" s="1"/>
      <c r="OOC299" s="1"/>
      <c r="OOG299" s="1"/>
      <c r="OOK299" s="1"/>
      <c r="OOO299" s="1"/>
      <c r="OOS299" s="1"/>
      <c r="OOW299" s="1"/>
      <c r="OPA299" s="1"/>
      <c r="OPE299" s="1"/>
      <c r="OPI299" s="1"/>
      <c r="OPM299" s="1"/>
      <c r="OPQ299" s="1"/>
      <c r="OPU299" s="1"/>
      <c r="OPY299" s="1"/>
      <c r="OQC299" s="1"/>
      <c r="OQG299" s="1"/>
      <c r="OQK299" s="1"/>
      <c r="OQO299" s="1"/>
      <c r="OQS299" s="1"/>
      <c r="OQW299" s="1"/>
      <c r="ORA299" s="1"/>
      <c r="ORE299" s="1"/>
      <c r="ORI299" s="1"/>
      <c r="ORM299" s="1"/>
      <c r="ORQ299" s="1"/>
      <c r="ORU299" s="1"/>
      <c r="ORY299" s="1"/>
      <c r="OSC299" s="1"/>
      <c r="OSG299" s="1"/>
      <c r="OSK299" s="1"/>
      <c r="OSO299" s="1"/>
      <c r="OSS299" s="1"/>
      <c r="OSW299" s="1"/>
      <c r="OTA299" s="1"/>
      <c r="OTE299" s="1"/>
      <c r="OTI299" s="1"/>
      <c r="OTM299" s="1"/>
      <c r="OTQ299" s="1"/>
      <c r="OTU299" s="1"/>
      <c r="OTY299" s="1"/>
      <c r="OUC299" s="1"/>
      <c r="OUG299" s="1"/>
      <c r="OUK299" s="1"/>
      <c r="OUO299" s="1"/>
      <c r="OUS299" s="1"/>
      <c r="OUW299" s="1"/>
      <c r="OVA299" s="1"/>
      <c r="OVE299" s="1"/>
      <c r="OVI299" s="1"/>
      <c r="OVM299" s="1"/>
      <c r="OVQ299" s="1"/>
      <c r="OVU299" s="1"/>
      <c r="OVY299" s="1"/>
      <c r="OWC299" s="1"/>
      <c r="OWG299" s="1"/>
      <c r="OWK299" s="1"/>
      <c r="OWO299" s="1"/>
      <c r="OWS299" s="1"/>
      <c r="OWW299" s="1"/>
      <c r="OXA299" s="1"/>
      <c r="OXE299" s="1"/>
      <c r="OXI299" s="1"/>
      <c r="OXM299" s="1"/>
      <c r="OXQ299" s="1"/>
      <c r="OXU299" s="1"/>
      <c r="OXY299" s="1"/>
      <c r="OYC299" s="1"/>
      <c r="OYG299" s="1"/>
      <c r="OYK299" s="1"/>
      <c r="OYO299" s="1"/>
      <c r="OYS299" s="1"/>
      <c r="OYW299" s="1"/>
      <c r="OZA299" s="1"/>
      <c r="OZE299" s="1"/>
      <c r="OZI299" s="1"/>
      <c r="OZM299" s="1"/>
      <c r="OZQ299" s="1"/>
      <c r="OZU299" s="1"/>
      <c r="OZY299" s="1"/>
      <c r="PAC299" s="1"/>
      <c r="PAG299" s="1"/>
      <c r="PAK299" s="1"/>
      <c r="PAO299" s="1"/>
      <c r="PAS299" s="1"/>
      <c r="PAW299" s="1"/>
      <c r="PBA299" s="1"/>
      <c r="PBE299" s="1"/>
      <c r="PBI299" s="1"/>
      <c r="PBM299" s="1"/>
      <c r="PBQ299" s="1"/>
      <c r="PBU299" s="1"/>
      <c r="PBY299" s="1"/>
      <c r="PCC299" s="1"/>
      <c r="PCG299" s="1"/>
      <c r="PCK299" s="1"/>
      <c r="PCO299" s="1"/>
      <c r="PCS299" s="1"/>
      <c r="PCW299" s="1"/>
      <c r="PDA299" s="1"/>
      <c r="PDE299" s="1"/>
      <c r="PDI299" s="1"/>
      <c r="PDM299" s="1"/>
      <c r="PDQ299" s="1"/>
      <c r="PDU299" s="1"/>
      <c r="PDY299" s="1"/>
      <c r="PEC299" s="1"/>
      <c r="PEG299" s="1"/>
      <c r="PEK299" s="1"/>
      <c r="PEO299" s="1"/>
      <c r="PES299" s="1"/>
      <c r="PEW299" s="1"/>
      <c r="PFA299" s="1"/>
      <c r="PFE299" s="1"/>
      <c r="PFI299" s="1"/>
      <c r="PFM299" s="1"/>
      <c r="PFQ299" s="1"/>
      <c r="PFU299" s="1"/>
      <c r="PFY299" s="1"/>
      <c r="PGC299" s="1"/>
      <c r="PGG299" s="1"/>
      <c r="PGK299" s="1"/>
      <c r="PGO299" s="1"/>
      <c r="PGS299" s="1"/>
      <c r="PGW299" s="1"/>
      <c r="PHA299" s="1"/>
      <c r="PHE299" s="1"/>
      <c r="PHI299" s="1"/>
      <c r="PHM299" s="1"/>
      <c r="PHQ299" s="1"/>
      <c r="PHU299" s="1"/>
      <c r="PHY299" s="1"/>
      <c r="PIC299" s="1"/>
      <c r="PIG299" s="1"/>
      <c r="PIK299" s="1"/>
      <c r="PIO299" s="1"/>
      <c r="PIS299" s="1"/>
      <c r="PIW299" s="1"/>
      <c r="PJA299" s="1"/>
      <c r="PJE299" s="1"/>
      <c r="PJI299" s="1"/>
      <c r="PJM299" s="1"/>
      <c r="PJQ299" s="1"/>
      <c r="PJU299" s="1"/>
      <c r="PJY299" s="1"/>
      <c r="PKC299" s="1"/>
      <c r="PKG299" s="1"/>
      <c r="PKK299" s="1"/>
      <c r="PKO299" s="1"/>
      <c r="PKS299" s="1"/>
      <c r="PKW299" s="1"/>
      <c r="PLA299" s="1"/>
      <c r="PLE299" s="1"/>
      <c r="PLI299" s="1"/>
      <c r="PLM299" s="1"/>
      <c r="PLQ299" s="1"/>
      <c r="PLU299" s="1"/>
      <c r="PLY299" s="1"/>
      <c r="PMC299" s="1"/>
      <c r="PMG299" s="1"/>
      <c r="PMK299" s="1"/>
      <c r="PMO299" s="1"/>
      <c r="PMS299" s="1"/>
      <c r="PMW299" s="1"/>
      <c r="PNA299" s="1"/>
      <c r="PNE299" s="1"/>
      <c r="PNI299" s="1"/>
      <c r="PNM299" s="1"/>
      <c r="PNQ299" s="1"/>
      <c r="PNU299" s="1"/>
      <c r="PNY299" s="1"/>
      <c r="POC299" s="1"/>
      <c r="POG299" s="1"/>
      <c r="POK299" s="1"/>
      <c r="POO299" s="1"/>
      <c r="POS299" s="1"/>
      <c r="POW299" s="1"/>
      <c r="PPA299" s="1"/>
      <c r="PPE299" s="1"/>
      <c r="PPI299" s="1"/>
      <c r="PPM299" s="1"/>
      <c r="PPQ299" s="1"/>
      <c r="PPU299" s="1"/>
      <c r="PPY299" s="1"/>
      <c r="PQC299" s="1"/>
      <c r="PQG299" s="1"/>
      <c r="PQK299" s="1"/>
      <c r="PQO299" s="1"/>
      <c r="PQS299" s="1"/>
      <c r="PQW299" s="1"/>
      <c r="PRA299" s="1"/>
      <c r="PRE299" s="1"/>
      <c r="PRI299" s="1"/>
      <c r="PRM299" s="1"/>
      <c r="PRQ299" s="1"/>
      <c r="PRU299" s="1"/>
      <c r="PRY299" s="1"/>
      <c r="PSC299" s="1"/>
      <c r="PSG299" s="1"/>
      <c r="PSK299" s="1"/>
      <c r="PSO299" s="1"/>
      <c r="PSS299" s="1"/>
      <c r="PSW299" s="1"/>
      <c r="PTA299" s="1"/>
      <c r="PTE299" s="1"/>
      <c r="PTI299" s="1"/>
      <c r="PTM299" s="1"/>
      <c r="PTQ299" s="1"/>
      <c r="PTU299" s="1"/>
      <c r="PTY299" s="1"/>
      <c r="PUC299" s="1"/>
      <c r="PUG299" s="1"/>
      <c r="PUK299" s="1"/>
      <c r="PUO299" s="1"/>
      <c r="PUS299" s="1"/>
      <c r="PUW299" s="1"/>
      <c r="PVA299" s="1"/>
      <c r="PVE299" s="1"/>
      <c r="PVI299" s="1"/>
      <c r="PVM299" s="1"/>
      <c r="PVQ299" s="1"/>
      <c r="PVU299" s="1"/>
      <c r="PVY299" s="1"/>
      <c r="PWC299" s="1"/>
      <c r="PWG299" s="1"/>
      <c r="PWK299" s="1"/>
      <c r="PWO299" s="1"/>
      <c r="PWS299" s="1"/>
      <c r="PWW299" s="1"/>
      <c r="PXA299" s="1"/>
      <c r="PXE299" s="1"/>
      <c r="PXI299" s="1"/>
      <c r="PXM299" s="1"/>
      <c r="PXQ299" s="1"/>
      <c r="PXU299" s="1"/>
      <c r="PXY299" s="1"/>
      <c r="PYC299" s="1"/>
      <c r="PYG299" s="1"/>
      <c r="PYK299" s="1"/>
      <c r="PYO299" s="1"/>
      <c r="PYS299" s="1"/>
      <c r="PYW299" s="1"/>
      <c r="PZA299" s="1"/>
      <c r="PZE299" s="1"/>
      <c r="PZI299" s="1"/>
      <c r="PZM299" s="1"/>
      <c r="PZQ299" s="1"/>
      <c r="PZU299" s="1"/>
      <c r="PZY299" s="1"/>
      <c r="QAC299" s="1"/>
      <c r="QAG299" s="1"/>
      <c r="QAK299" s="1"/>
      <c r="QAO299" s="1"/>
      <c r="QAS299" s="1"/>
      <c r="QAW299" s="1"/>
      <c r="QBA299" s="1"/>
      <c r="QBE299" s="1"/>
      <c r="QBI299" s="1"/>
      <c r="QBM299" s="1"/>
      <c r="QBQ299" s="1"/>
      <c r="QBU299" s="1"/>
      <c r="QBY299" s="1"/>
      <c r="QCC299" s="1"/>
      <c r="QCG299" s="1"/>
      <c r="QCK299" s="1"/>
      <c r="QCO299" s="1"/>
      <c r="QCS299" s="1"/>
      <c r="QCW299" s="1"/>
      <c r="QDA299" s="1"/>
      <c r="QDE299" s="1"/>
      <c r="QDI299" s="1"/>
      <c r="QDM299" s="1"/>
      <c r="QDQ299" s="1"/>
      <c r="QDU299" s="1"/>
      <c r="QDY299" s="1"/>
      <c r="QEC299" s="1"/>
      <c r="QEG299" s="1"/>
      <c r="QEK299" s="1"/>
      <c r="QEO299" s="1"/>
      <c r="QES299" s="1"/>
      <c r="QEW299" s="1"/>
      <c r="QFA299" s="1"/>
      <c r="QFE299" s="1"/>
      <c r="QFI299" s="1"/>
      <c r="QFM299" s="1"/>
      <c r="QFQ299" s="1"/>
      <c r="QFU299" s="1"/>
      <c r="QFY299" s="1"/>
      <c r="QGC299" s="1"/>
      <c r="QGG299" s="1"/>
      <c r="QGK299" s="1"/>
      <c r="QGO299" s="1"/>
      <c r="QGS299" s="1"/>
      <c r="QGW299" s="1"/>
      <c r="QHA299" s="1"/>
      <c r="QHE299" s="1"/>
      <c r="QHI299" s="1"/>
      <c r="QHM299" s="1"/>
      <c r="QHQ299" s="1"/>
      <c r="QHU299" s="1"/>
      <c r="QHY299" s="1"/>
      <c r="QIC299" s="1"/>
      <c r="QIG299" s="1"/>
      <c r="QIK299" s="1"/>
      <c r="QIO299" s="1"/>
      <c r="QIS299" s="1"/>
      <c r="QIW299" s="1"/>
      <c r="QJA299" s="1"/>
      <c r="QJE299" s="1"/>
      <c r="QJI299" s="1"/>
      <c r="QJM299" s="1"/>
      <c r="QJQ299" s="1"/>
      <c r="QJU299" s="1"/>
      <c r="QJY299" s="1"/>
      <c r="QKC299" s="1"/>
      <c r="QKG299" s="1"/>
      <c r="QKK299" s="1"/>
      <c r="QKO299" s="1"/>
      <c r="QKS299" s="1"/>
      <c r="QKW299" s="1"/>
      <c r="QLA299" s="1"/>
      <c r="QLE299" s="1"/>
      <c r="QLI299" s="1"/>
      <c r="QLM299" s="1"/>
      <c r="QLQ299" s="1"/>
      <c r="QLU299" s="1"/>
      <c r="QLY299" s="1"/>
      <c r="QMC299" s="1"/>
      <c r="QMG299" s="1"/>
      <c r="QMK299" s="1"/>
      <c r="QMO299" s="1"/>
      <c r="QMS299" s="1"/>
      <c r="QMW299" s="1"/>
      <c r="QNA299" s="1"/>
      <c r="QNE299" s="1"/>
      <c r="QNI299" s="1"/>
      <c r="QNM299" s="1"/>
      <c r="QNQ299" s="1"/>
      <c r="QNU299" s="1"/>
      <c r="QNY299" s="1"/>
      <c r="QOC299" s="1"/>
      <c r="QOG299" s="1"/>
      <c r="QOK299" s="1"/>
      <c r="QOO299" s="1"/>
      <c r="QOS299" s="1"/>
      <c r="QOW299" s="1"/>
      <c r="QPA299" s="1"/>
      <c r="QPE299" s="1"/>
      <c r="QPI299" s="1"/>
      <c r="QPM299" s="1"/>
      <c r="QPQ299" s="1"/>
      <c r="QPU299" s="1"/>
      <c r="QPY299" s="1"/>
      <c r="QQC299" s="1"/>
      <c r="QQG299" s="1"/>
      <c r="QQK299" s="1"/>
      <c r="QQO299" s="1"/>
      <c r="QQS299" s="1"/>
      <c r="QQW299" s="1"/>
      <c r="QRA299" s="1"/>
      <c r="QRE299" s="1"/>
      <c r="QRI299" s="1"/>
      <c r="QRM299" s="1"/>
      <c r="QRQ299" s="1"/>
      <c r="QRU299" s="1"/>
      <c r="QRY299" s="1"/>
      <c r="QSC299" s="1"/>
      <c r="QSG299" s="1"/>
      <c r="QSK299" s="1"/>
      <c r="QSO299" s="1"/>
      <c r="QSS299" s="1"/>
      <c r="QSW299" s="1"/>
      <c r="QTA299" s="1"/>
      <c r="QTE299" s="1"/>
      <c r="QTI299" s="1"/>
      <c r="QTM299" s="1"/>
      <c r="QTQ299" s="1"/>
      <c r="QTU299" s="1"/>
      <c r="QTY299" s="1"/>
      <c r="QUC299" s="1"/>
      <c r="QUG299" s="1"/>
      <c r="QUK299" s="1"/>
      <c r="QUO299" s="1"/>
      <c r="QUS299" s="1"/>
      <c r="QUW299" s="1"/>
      <c r="QVA299" s="1"/>
      <c r="QVE299" s="1"/>
      <c r="QVI299" s="1"/>
      <c r="QVM299" s="1"/>
      <c r="QVQ299" s="1"/>
      <c r="QVU299" s="1"/>
      <c r="QVY299" s="1"/>
      <c r="QWC299" s="1"/>
      <c r="QWG299" s="1"/>
      <c r="QWK299" s="1"/>
      <c r="QWO299" s="1"/>
      <c r="QWS299" s="1"/>
      <c r="QWW299" s="1"/>
      <c r="QXA299" s="1"/>
      <c r="QXE299" s="1"/>
      <c r="QXI299" s="1"/>
      <c r="QXM299" s="1"/>
      <c r="QXQ299" s="1"/>
      <c r="QXU299" s="1"/>
      <c r="QXY299" s="1"/>
      <c r="QYC299" s="1"/>
      <c r="QYG299" s="1"/>
      <c r="QYK299" s="1"/>
      <c r="QYO299" s="1"/>
      <c r="QYS299" s="1"/>
      <c r="QYW299" s="1"/>
      <c r="QZA299" s="1"/>
      <c r="QZE299" s="1"/>
      <c r="QZI299" s="1"/>
      <c r="QZM299" s="1"/>
      <c r="QZQ299" s="1"/>
      <c r="QZU299" s="1"/>
      <c r="QZY299" s="1"/>
      <c r="RAC299" s="1"/>
      <c r="RAG299" s="1"/>
      <c r="RAK299" s="1"/>
      <c r="RAO299" s="1"/>
      <c r="RAS299" s="1"/>
      <c r="RAW299" s="1"/>
      <c r="RBA299" s="1"/>
      <c r="RBE299" s="1"/>
      <c r="RBI299" s="1"/>
      <c r="RBM299" s="1"/>
      <c r="RBQ299" s="1"/>
      <c r="RBU299" s="1"/>
      <c r="RBY299" s="1"/>
      <c r="RCC299" s="1"/>
      <c r="RCG299" s="1"/>
      <c r="RCK299" s="1"/>
      <c r="RCO299" s="1"/>
      <c r="RCS299" s="1"/>
      <c r="RCW299" s="1"/>
      <c r="RDA299" s="1"/>
      <c r="RDE299" s="1"/>
      <c r="RDI299" s="1"/>
      <c r="RDM299" s="1"/>
      <c r="RDQ299" s="1"/>
      <c r="RDU299" s="1"/>
      <c r="RDY299" s="1"/>
      <c r="REC299" s="1"/>
      <c r="REG299" s="1"/>
      <c r="REK299" s="1"/>
      <c r="REO299" s="1"/>
      <c r="RES299" s="1"/>
      <c r="REW299" s="1"/>
      <c r="RFA299" s="1"/>
      <c r="RFE299" s="1"/>
      <c r="RFI299" s="1"/>
      <c r="RFM299" s="1"/>
      <c r="RFQ299" s="1"/>
      <c r="RFU299" s="1"/>
      <c r="RFY299" s="1"/>
      <c r="RGC299" s="1"/>
      <c r="RGG299" s="1"/>
      <c r="RGK299" s="1"/>
      <c r="RGO299" s="1"/>
      <c r="RGS299" s="1"/>
      <c r="RGW299" s="1"/>
      <c r="RHA299" s="1"/>
      <c r="RHE299" s="1"/>
      <c r="RHI299" s="1"/>
      <c r="RHM299" s="1"/>
      <c r="RHQ299" s="1"/>
      <c r="RHU299" s="1"/>
      <c r="RHY299" s="1"/>
      <c r="RIC299" s="1"/>
      <c r="RIG299" s="1"/>
      <c r="RIK299" s="1"/>
      <c r="RIO299" s="1"/>
      <c r="RIS299" s="1"/>
      <c r="RIW299" s="1"/>
      <c r="RJA299" s="1"/>
      <c r="RJE299" s="1"/>
      <c r="RJI299" s="1"/>
      <c r="RJM299" s="1"/>
      <c r="RJQ299" s="1"/>
      <c r="RJU299" s="1"/>
      <c r="RJY299" s="1"/>
      <c r="RKC299" s="1"/>
      <c r="RKG299" s="1"/>
      <c r="RKK299" s="1"/>
      <c r="RKO299" s="1"/>
      <c r="RKS299" s="1"/>
      <c r="RKW299" s="1"/>
      <c r="RLA299" s="1"/>
      <c r="RLE299" s="1"/>
      <c r="RLI299" s="1"/>
      <c r="RLM299" s="1"/>
      <c r="RLQ299" s="1"/>
      <c r="RLU299" s="1"/>
      <c r="RLY299" s="1"/>
      <c r="RMC299" s="1"/>
      <c r="RMG299" s="1"/>
      <c r="RMK299" s="1"/>
      <c r="RMO299" s="1"/>
      <c r="RMS299" s="1"/>
      <c r="RMW299" s="1"/>
      <c r="RNA299" s="1"/>
      <c r="RNE299" s="1"/>
      <c r="RNI299" s="1"/>
      <c r="RNM299" s="1"/>
      <c r="RNQ299" s="1"/>
      <c r="RNU299" s="1"/>
      <c r="RNY299" s="1"/>
      <c r="ROC299" s="1"/>
      <c r="ROG299" s="1"/>
      <c r="ROK299" s="1"/>
      <c r="ROO299" s="1"/>
      <c r="ROS299" s="1"/>
      <c r="ROW299" s="1"/>
      <c r="RPA299" s="1"/>
      <c r="RPE299" s="1"/>
      <c r="RPI299" s="1"/>
      <c r="RPM299" s="1"/>
      <c r="RPQ299" s="1"/>
      <c r="RPU299" s="1"/>
      <c r="RPY299" s="1"/>
      <c r="RQC299" s="1"/>
      <c r="RQG299" s="1"/>
      <c r="RQK299" s="1"/>
      <c r="RQO299" s="1"/>
      <c r="RQS299" s="1"/>
      <c r="RQW299" s="1"/>
      <c r="RRA299" s="1"/>
      <c r="RRE299" s="1"/>
      <c r="RRI299" s="1"/>
      <c r="RRM299" s="1"/>
      <c r="RRQ299" s="1"/>
      <c r="RRU299" s="1"/>
      <c r="RRY299" s="1"/>
      <c r="RSC299" s="1"/>
      <c r="RSG299" s="1"/>
      <c r="RSK299" s="1"/>
      <c r="RSO299" s="1"/>
      <c r="RSS299" s="1"/>
      <c r="RSW299" s="1"/>
      <c r="RTA299" s="1"/>
      <c r="RTE299" s="1"/>
      <c r="RTI299" s="1"/>
      <c r="RTM299" s="1"/>
      <c r="RTQ299" s="1"/>
      <c r="RTU299" s="1"/>
      <c r="RTY299" s="1"/>
      <c r="RUC299" s="1"/>
      <c r="RUG299" s="1"/>
      <c r="RUK299" s="1"/>
      <c r="RUO299" s="1"/>
      <c r="RUS299" s="1"/>
      <c r="RUW299" s="1"/>
      <c r="RVA299" s="1"/>
      <c r="RVE299" s="1"/>
      <c r="RVI299" s="1"/>
      <c r="RVM299" s="1"/>
      <c r="RVQ299" s="1"/>
      <c r="RVU299" s="1"/>
      <c r="RVY299" s="1"/>
      <c r="RWC299" s="1"/>
      <c r="RWG299" s="1"/>
      <c r="RWK299" s="1"/>
      <c r="RWO299" s="1"/>
      <c r="RWS299" s="1"/>
      <c r="RWW299" s="1"/>
      <c r="RXA299" s="1"/>
      <c r="RXE299" s="1"/>
      <c r="RXI299" s="1"/>
      <c r="RXM299" s="1"/>
      <c r="RXQ299" s="1"/>
      <c r="RXU299" s="1"/>
      <c r="RXY299" s="1"/>
      <c r="RYC299" s="1"/>
      <c r="RYG299" s="1"/>
      <c r="RYK299" s="1"/>
      <c r="RYO299" s="1"/>
      <c r="RYS299" s="1"/>
      <c r="RYW299" s="1"/>
      <c r="RZA299" s="1"/>
      <c r="RZE299" s="1"/>
      <c r="RZI299" s="1"/>
      <c r="RZM299" s="1"/>
      <c r="RZQ299" s="1"/>
      <c r="RZU299" s="1"/>
      <c r="RZY299" s="1"/>
      <c r="SAC299" s="1"/>
      <c r="SAG299" s="1"/>
      <c r="SAK299" s="1"/>
      <c r="SAO299" s="1"/>
      <c r="SAS299" s="1"/>
      <c r="SAW299" s="1"/>
      <c r="SBA299" s="1"/>
      <c r="SBE299" s="1"/>
      <c r="SBI299" s="1"/>
      <c r="SBM299" s="1"/>
      <c r="SBQ299" s="1"/>
      <c r="SBU299" s="1"/>
      <c r="SBY299" s="1"/>
      <c r="SCC299" s="1"/>
      <c r="SCG299" s="1"/>
      <c r="SCK299" s="1"/>
      <c r="SCO299" s="1"/>
      <c r="SCS299" s="1"/>
      <c r="SCW299" s="1"/>
      <c r="SDA299" s="1"/>
      <c r="SDE299" s="1"/>
      <c r="SDI299" s="1"/>
      <c r="SDM299" s="1"/>
      <c r="SDQ299" s="1"/>
      <c r="SDU299" s="1"/>
      <c r="SDY299" s="1"/>
      <c r="SEC299" s="1"/>
      <c r="SEG299" s="1"/>
      <c r="SEK299" s="1"/>
      <c r="SEO299" s="1"/>
      <c r="SES299" s="1"/>
      <c r="SEW299" s="1"/>
      <c r="SFA299" s="1"/>
      <c r="SFE299" s="1"/>
      <c r="SFI299" s="1"/>
      <c r="SFM299" s="1"/>
      <c r="SFQ299" s="1"/>
      <c r="SFU299" s="1"/>
      <c r="SFY299" s="1"/>
      <c r="SGC299" s="1"/>
      <c r="SGG299" s="1"/>
      <c r="SGK299" s="1"/>
      <c r="SGO299" s="1"/>
      <c r="SGS299" s="1"/>
      <c r="SGW299" s="1"/>
      <c r="SHA299" s="1"/>
      <c r="SHE299" s="1"/>
      <c r="SHI299" s="1"/>
      <c r="SHM299" s="1"/>
      <c r="SHQ299" s="1"/>
      <c r="SHU299" s="1"/>
      <c r="SHY299" s="1"/>
      <c r="SIC299" s="1"/>
      <c r="SIG299" s="1"/>
      <c r="SIK299" s="1"/>
      <c r="SIO299" s="1"/>
      <c r="SIS299" s="1"/>
      <c r="SIW299" s="1"/>
      <c r="SJA299" s="1"/>
      <c r="SJE299" s="1"/>
      <c r="SJI299" s="1"/>
      <c r="SJM299" s="1"/>
      <c r="SJQ299" s="1"/>
      <c r="SJU299" s="1"/>
      <c r="SJY299" s="1"/>
      <c r="SKC299" s="1"/>
      <c r="SKG299" s="1"/>
      <c r="SKK299" s="1"/>
      <c r="SKO299" s="1"/>
      <c r="SKS299" s="1"/>
      <c r="SKW299" s="1"/>
      <c r="SLA299" s="1"/>
      <c r="SLE299" s="1"/>
      <c r="SLI299" s="1"/>
      <c r="SLM299" s="1"/>
      <c r="SLQ299" s="1"/>
      <c r="SLU299" s="1"/>
      <c r="SLY299" s="1"/>
      <c r="SMC299" s="1"/>
      <c r="SMG299" s="1"/>
      <c r="SMK299" s="1"/>
      <c r="SMO299" s="1"/>
      <c r="SMS299" s="1"/>
      <c r="SMW299" s="1"/>
      <c r="SNA299" s="1"/>
      <c r="SNE299" s="1"/>
      <c r="SNI299" s="1"/>
      <c r="SNM299" s="1"/>
      <c r="SNQ299" s="1"/>
      <c r="SNU299" s="1"/>
      <c r="SNY299" s="1"/>
      <c r="SOC299" s="1"/>
      <c r="SOG299" s="1"/>
      <c r="SOK299" s="1"/>
      <c r="SOO299" s="1"/>
      <c r="SOS299" s="1"/>
      <c r="SOW299" s="1"/>
      <c r="SPA299" s="1"/>
      <c r="SPE299" s="1"/>
      <c r="SPI299" s="1"/>
      <c r="SPM299" s="1"/>
      <c r="SPQ299" s="1"/>
      <c r="SPU299" s="1"/>
      <c r="SPY299" s="1"/>
      <c r="SQC299" s="1"/>
      <c r="SQG299" s="1"/>
      <c r="SQK299" s="1"/>
      <c r="SQO299" s="1"/>
      <c r="SQS299" s="1"/>
      <c r="SQW299" s="1"/>
      <c r="SRA299" s="1"/>
      <c r="SRE299" s="1"/>
      <c r="SRI299" s="1"/>
      <c r="SRM299" s="1"/>
      <c r="SRQ299" s="1"/>
      <c r="SRU299" s="1"/>
      <c r="SRY299" s="1"/>
      <c r="SSC299" s="1"/>
      <c r="SSG299" s="1"/>
      <c r="SSK299" s="1"/>
      <c r="SSO299" s="1"/>
      <c r="SSS299" s="1"/>
      <c r="SSW299" s="1"/>
      <c r="STA299" s="1"/>
      <c r="STE299" s="1"/>
      <c r="STI299" s="1"/>
      <c r="STM299" s="1"/>
      <c r="STQ299" s="1"/>
      <c r="STU299" s="1"/>
      <c r="STY299" s="1"/>
      <c r="SUC299" s="1"/>
      <c r="SUG299" s="1"/>
      <c r="SUK299" s="1"/>
      <c r="SUO299" s="1"/>
      <c r="SUS299" s="1"/>
      <c r="SUW299" s="1"/>
      <c r="SVA299" s="1"/>
      <c r="SVE299" s="1"/>
      <c r="SVI299" s="1"/>
      <c r="SVM299" s="1"/>
      <c r="SVQ299" s="1"/>
      <c r="SVU299" s="1"/>
      <c r="SVY299" s="1"/>
      <c r="SWC299" s="1"/>
      <c r="SWG299" s="1"/>
      <c r="SWK299" s="1"/>
      <c r="SWO299" s="1"/>
      <c r="SWS299" s="1"/>
      <c r="SWW299" s="1"/>
      <c r="SXA299" s="1"/>
      <c r="SXE299" s="1"/>
      <c r="SXI299" s="1"/>
      <c r="SXM299" s="1"/>
      <c r="SXQ299" s="1"/>
      <c r="SXU299" s="1"/>
      <c r="SXY299" s="1"/>
      <c r="SYC299" s="1"/>
      <c r="SYG299" s="1"/>
      <c r="SYK299" s="1"/>
      <c r="SYO299" s="1"/>
      <c r="SYS299" s="1"/>
      <c r="SYW299" s="1"/>
      <c r="SZA299" s="1"/>
      <c r="SZE299" s="1"/>
      <c r="SZI299" s="1"/>
      <c r="SZM299" s="1"/>
      <c r="SZQ299" s="1"/>
      <c r="SZU299" s="1"/>
      <c r="SZY299" s="1"/>
      <c r="TAC299" s="1"/>
      <c r="TAG299" s="1"/>
      <c r="TAK299" s="1"/>
      <c r="TAO299" s="1"/>
      <c r="TAS299" s="1"/>
      <c r="TAW299" s="1"/>
      <c r="TBA299" s="1"/>
      <c r="TBE299" s="1"/>
      <c r="TBI299" s="1"/>
      <c r="TBM299" s="1"/>
      <c r="TBQ299" s="1"/>
      <c r="TBU299" s="1"/>
      <c r="TBY299" s="1"/>
      <c r="TCC299" s="1"/>
      <c r="TCG299" s="1"/>
      <c r="TCK299" s="1"/>
      <c r="TCO299" s="1"/>
      <c r="TCS299" s="1"/>
      <c r="TCW299" s="1"/>
      <c r="TDA299" s="1"/>
      <c r="TDE299" s="1"/>
      <c r="TDI299" s="1"/>
      <c r="TDM299" s="1"/>
      <c r="TDQ299" s="1"/>
      <c r="TDU299" s="1"/>
      <c r="TDY299" s="1"/>
      <c r="TEC299" s="1"/>
      <c r="TEG299" s="1"/>
      <c r="TEK299" s="1"/>
      <c r="TEO299" s="1"/>
      <c r="TES299" s="1"/>
      <c r="TEW299" s="1"/>
      <c r="TFA299" s="1"/>
      <c r="TFE299" s="1"/>
      <c r="TFI299" s="1"/>
      <c r="TFM299" s="1"/>
      <c r="TFQ299" s="1"/>
      <c r="TFU299" s="1"/>
      <c r="TFY299" s="1"/>
      <c r="TGC299" s="1"/>
      <c r="TGG299" s="1"/>
      <c r="TGK299" s="1"/>
      <c r="TGO299" s="1"/>
      <c r="TGS299" s="1"/>
      <c r="TGW299" s="1"/>
      <c r="THA299" s="1"/>
      <c r="THE299" s="1"/>
      <c r="THI299" s="1"/>
      <c r="THM299" s="1"/>
      <c r="THQ299" s="1"/>
      <c r="THU299" s="1"/>
      <c r="THY299" s="1"/>
      <c r="TIC299" s="1"/>
      <c r="TIG299" s="1"/>
      <c r="TIK299" s="1"/>
      <c r="TIO299" s="1"/>
      <c r="TIS299" s="1"/>
      <c r="TIW299" s="1"/>
      <c r="TJA299" s="1"/>
      <c r="TJE299" s="1"/>
      <c r="TJI299" s="1"/>
      <c r="TJM299" s="1"/>
      <c r="TJQ299" s="1"/>
      <c r="TJU299" s="1"/>
      <c r="TJY299" s="1"/>
      <c r="TKC299" s="1"/>
      <c r="TKG299" s="1"/>
      <c r="TKK299" s="1"/>
      <c r="TKO299" s="1"/>
      <c r="TKS299" s="1"/>
      <c r="TKW299" s="1"/>
      <c r="TLA299" s="1"/>
      <c r="TLE299" s="1"/>
      <c r="TLI299" s="1"/>
      <c r="TLM299" s="1"/>
      <c r="TLQ299" s="1"/>
      <c r="TLU299" s="1"/>
      <c r="TLY299" s="1"/>
      <c r="TMC299" s="1"/>
      <c r="TMG299" s="1"/>
      <c r="TMK299" s="1"/>
      <c r="TMO299" s="1"/>
      <c r="TMS299" s="1"/>
      <c r="TMW299" s="1"/>
      <c r="TNA299" s="1"/>
      <c r="TNE299" s="1"/>
      <c r="TNI299" s="1"/>
      <c r="TNM299" s="1"/>
      <c r="TNQ299" s="1"/>
      <c r="TNU299" s="1"/>
      <c r="TNY299" s="1"/>
      <c r="TOC299" s="1"/>
      <c r="TOG299" s="1"/>
      <c r="TOK299" s="1"/>
      <c r="TOO299" s="1"/>
      <c r="TOS299" s="1"/>
      <c r="TOW299" s="1"/>
      <c r="TPA299" s="1"/>
      <c r="TPE299" s="1"/>
      <c r="TPI299" s="1"/>
      <c r="TPM299" s="1"/>
      <c r="TPQ299" s="1"/>
      <c r="TPU299" s="1"/>
      <c r="TPY299" s="1"/>
      <c r="TQC299" s="1"/>
      <c r="TQG299" s="1"/>
      <c r="TQK299" s="1"/>
      <c r="TQO299" s="1"/>
      <c r="TQS299" s="1"/>
      <c r="TQW299" s="1"/>
      <c r="TRA299" s="1"/>
      <c r="TRE299" s="1"/>
      <c r="TRI299" s="1"/>
      <c r="TRM299" s="1"/>
      <c r="TRQ299" s="1"/>
      <c r="TRU299" s="1"/>
      <c r="TRY299" s="1"/>
      <c r="TSC299" s="1"/>
      <c r="TSG299" s="1"/>
      <c r="TSK299" s="1"/>
      <c r="TSO299" s="1"/>
      <c r="TSS299" s="1"/>
      <c r="TSW299" s="1"/>
      <c r="TTA299" s="1"/>
      <c r="TTE299" s="1"/>
      <c r="TTI299" s="1"/>
      <c r="TTM299" s="1"/>
      <c r="TTQ299" s="1"/>
      <c r="TTU299" s="1"/>
      <c r="TTY299" s="1"/>
      <c r="TUC299" s="1"/>
      <c r="TUG299" s="1"/>
      <c r="TUK299" s="1"/>
      <c r="TUO299" s="1"/>
      <c r="TUS299" s="1"/>
      <c r="TUW299" s="1"/>
      <c r="TVA299" s="1"/>
      <c r="TVE299" s="1"/>
      <c r="TVI299" s="1"/>
      <c r="TVM299" s="1"/>
      <c r="TVQ299" s="1"/>
      <c r="TVU299" s="1"/>
      <c r="TVY299" s="1"/>
      <c r="TWC299" s="1"/>
      <c r="TWG299" s="1"/>
      <c r="TWK299" s="1"/>
      <c r="TWO299" s="1"/>
      <c r="TWS299" s="1"/>
      <c r="TWW299" s="1"/>
      <c r="TXA299" s="1"/>
      <c r="TXE299" s="1"/>
      <c r="TXI299" s="1"/>
      <c r="TXM299" s="1"/>
      <c r="TXQ299" s="1"/>
      <c r="TXU299" s="1"/>
      <c r="TXY299" s="1"/>
      <c r="TYC299" s="1"/>
      <c r="TYG299" s="1"/>
      <c r="TYK299" s="1"/>
      <c r="TYO299" s="1"/>
      <c r="TYS299" s="1"/>
      <c r="TYW299" s="1"/>
      <c r="TZA299" s="1"/>
      <c r="TZE299" s="1"/>
      <c r="TZI299" s="1"/>
      <c r="TZM299" s="1"/>
      <c r="TZQ299" s="1"/>
      <c r="TZU299" s="1"/>
      <c r="TZY299" s="1"/>
      <c r="UAC299" s="1"/>
      <c r="UAG299" s="1"/>
      <c r="UAK299" s="1"/>
      <c r="UAO299" s="1"/>
      <c r="UAS299" s="1"/>
      <c r="UAW299" s="1"/>
      <c r="UBA299" s="1"/>
      <c r="UBE299" s="1"/>
      <c r="UBI299" s="1"/>
      <c r="UBM299" s="1"/>
      <c r="UBQ299" s="1"/>
      <c r="UBU299" s="1"/>
      <c r="UBY299" s="1"/>
      <c r="UCC299" s="1"/>
      <c r="UCG299" s="1"/>
      <c r="UCK299" s="1"/>
      <c r="UCO299" s="1"/>
      <c r="UCS299" s="1"/>
      <c r="UCW299" s="1"/>
      <c r="UDA299" s="1"/>
      <c r="UDE299" s="1"/>
      <c r="UDI299" s="1"/>
      <c r="UDM299" s="1"/>
      <c r="UDQ299" s="1"/>
      <c r="UDU299" s="1"/>
      <c r="UDY299" s="1"/>
      <c r="UEC299" s="1"/>
      <c r="UEG299" s="1"/>
      <c r="UEK299" s="1"/>
      <c r="UEO299" s="1"/>
      <c r="UES299" s="1"/>
      <c r="UEW299" s="1"/>
      <c r="UFA299" s="1"/>
      <c r="UFE299" s="1"/>
      <c r="UFI299" s="1"/>
      <c r="UFM299" s="1"/>
      <c r="UFQ299" s="1"/>
      <c r="UFU299" s="1"/>
      <c r="UFY299" s="1"/>
      <c r="UGC299" s="1"/>
      <c r="UGG299" s="1"/>
      <c r="UGK299" s="1"/>
      <c r="UGO299" s="1"/>
      <c r="UGS299" s="1"/>
      <c r="UGW299" s="1"/>
      <c r="UHA299" s="1"/>
      <c r="UHE299" s="1"/>
      <c r="UHI299" s="1"/>
      <c r="UHM299" s="1"/>
      <c r="UHQ299" s="1"/>
      <c r="UHU299" s="1"/>
      <c r="UHY299" s="1"/>
      <c r="UIC299" s="1"/>
      <c r="UIG299" s="1"/>
      <c r="UIK299" s="1"/>
      <c r="UIO299" s="1"/>
      <c r="UIS299" s="1"/>
      <c r="UIW299" s="1"/>
      <c r="UJA299" s="1"/>
      <c r="UJE299" s="1"/>
      <c r="UJI299" s="1"/>
      <c r="UJM299" s="1"/>
      <c r="UJQ299" s="1"/>
      <c r="UJU299" s="1"/>
      <c r="UJY299" s="1"/>
      <c r="UKC299" s="1"/>
      <c r="UKG299" s="1"/>
      <c r="UKK299" s="1"/>
      <c r="UKO299" s="1"/>
      <c r="UKS299" s="1"/>
      <c r="UKW299" s="1"/>
      <c r="ULA299" s="1"/>
      <c r="ULE299" s="1"/>
      <c r="ULI299" s="1"/>
      <c r="ULM299" s="1"/>
      <c r="ULQ299" s="1"/>
      <c r="ULU299" s="1"/>
      <c r="ULY299" s="1"/>
      <c r="UMC299" s="1"/>
      <c r="UMG299" s="1"/>
      <c r="UMK299" s="1"/>
      <c r="UMO299" s="1"/>
      <c r="UMS299" s="1"/>
      <c r="UMW299" s="1"/>
      <c r="UNA299" s="1"/>
      <c r="UNE299" s="1"/>
      <c r="UNI299" s="1"/>
      <c r="UNM299" s="1"/>
      <c r="UNQ299" s="1"/>
      <c r="UNU299" s="1"/>
      <c r="UNY299" s="1"/>
      <c r="UOC299" s="1"/>
      <c r="UOG299" s="1"/>
      <c r="UOK299" s="1"/>
      <c r="UOO299" s="1"/>
      <c r="UOS299" s="1"/>
      <c r="UOW299" s="1"/>
      <c r="UPA299" s="1"/>
      <c r="UPE299" s="1"/>
      <c r="UPI299" s="1"/>
      <c r="UPM299" s="1"/>
      <c r="UPQ299" s="1"/>
      <c r="UPU299" s="1"/>
      <c r="UPY299" s="1"/>
      <c r="UQC299" s="1"/>
      <c r="UQG299" s="1"/>
      <c r="UQK299" s="1"/>
      <c r="UQO299" s="1"/>
      <c r="UQS299" s="1"/>
      <c r="UQW299" s="1"/>
      <c r="URA299" s="1"/>
      <c r="URE299" s="1"/>
      <c r="URI299" s="1"/>
      <c r="URM299" s="1"/>
      <c r="URQ299" s="1"/>
      <c r="URU299" s="1"/>
      <c r="URY299" s="1"/>
      <c r="USC299" s="1"/>
      <c r="USG299" s="1"/>
      <c r="USK299" s="1"/>
      <c r="USO299" s="1"/>
      <c r="USS299" s="1"/>
      <c r="USW299" s="1"/>
      <c r="UTA299" s="1"/>
      <c r="UTE299" s="1"/>
      <c r="UTI299" s="1"/>
      <c r="UTM299" s="1"/>
      <c r="UTQ299" s="1"/>
      <c r="UTU299" s="1"/>
      <c r="UTY299" s="1"/>
      <c r="UUC299" s="1"/>
      <c r="UUG299" s="1"/>
      <c r="UUK299" s="1"/>
      <c r="UUO299" s="1"/>
      <c r="UUS299" s="1"/>
      <c r="UUW299" s="1"/>
      <c r="UVA299" s="1"/>
      <c r="UVE299" s="1"/>
      <c r="UVI299" s="1"/>
      <c r="UVM299" s="1"/>
      <c r="UVQ299" s="1"/>
      <c r="UVU299" s="1"/>
      <c r="UVY299" s="1"/>
      <c r="UWC299" s="1"/>
      <c r="UWG299" s="1"/>
      <c r="UWK299" s="1"/>
      <c r="UWO299" s="1"/>
      <c r="UWS299" s="1"/>
      <c r="UWW299" s="1"/>
      <c r="UXA299" s="1"/>
      <c r="UXE299" s="1"/>
      <c r="UXI299" s="1"/>
      <c r="UXM299" s="1"/>
      <c r="UXQ299" s="1"/>
      <c r="UXU299" s="1"/>
      <c r="UXY299" s="1"/>
      <c r="UYC299" s="1"/>
      <c r="UYG299" s="1"/>
      <c r="UYK299" s="1"/>
      <c r="UYO299" s="1"/>
      <c r="UYS299" s="1"/>
      <c r="UYW299" s="1"/>
      <c r="UZA299" s="1"/>
      <c r="UZE299" s="1"/>
      <c r="UZI299" s="1"/>
      <c r="UZM299" s="1"/>
      <c r="UZQ299" s="1"/>
      <c r="UZU299" s="1"/>
      <c r="UZY299" s="1"/>
      <c r="VAC299" s="1"/>
      <c r="VAG299" s="1"/>
      <c r="VAK299" s="1"/>
      <c r="VAO299" s="1"/>
      <c r="VAS299" s="1"/>
      <c r="VAW299" s="1"/>
      <c r="VBA299" s="1"/>
      <c r="VBE299" s="1"/>
      <c r="VBI299" s="1"/>
      <c r="VBM299" s="1"/>
      <c r="VBQ299" s="1"/>
      <c r="VBU299" s="1"/>
      <c r="VBY299" s="1"/>
      <c r="VCC299" s="1"/>
      <c r="VCG299" s="1"/>
      <c r="VCK299" s="1"/>
      <c r="VCO299" s="1"/>
      <c r="VCS299" s="1"/>
      <c r="VCW299" s="1"/>
      <c r="VDA299" s="1"/>
      <c r="VDE299" s="1"/>
      <c r="VDI299" s="1"/>
      <c r="VDM299" s="1"/>
      <c r="VDQ299" s="1"/>
      <c r="VDU299" s="1"/>
      <c r="VDY299" s="1"/>
      <c r="VEC299" s="1"/>
      <c r="VEG299" s="1"/>
      <c r="VEK299" s="1"/>
      <c r="VEO299" s="1"/>
      <c r="VES299" s="1"/>
      <c r="VEW299" s="1"/>
      <c r="VFA299" s="1"/>
      <c r="VFE299" s="1"/>
      <c r="VFI299" s="1"/>
      <c r="VFM299" s="1"/>
      <c r="VFQ299" s="1"/>
      <c r="VFU299" s="1"/>
      <c r="VFY299" s="1"/>
      <c r="VGC299" s="1"/>
      <c r="VGG299" s="1"/>
      <c r="VGK299" s="1"/>
      <c r="VGO299" s="1"/>
      <c r="VGS299" s="1"/>
      <c r="VGW299" s="1"/>
      <c r="VHA299" s="1"/>
      <c r="VHE299" s="1"/>
      <c r="VHI299" s="1"/>
      <c r="VHM299" s="1"/>
      <c r="VHQ299" s="1"/>
      <c r="VHU299" s="1"/>
      <c r="VHY299" s="1"/>
      <c r="VIC299" s="1"/>
      <c r="VIG299" s="1"/>
      <c r="VIK299" s="1"/>
      <c r="VIO299" s="1"/>
      <c r="VIS299" s="1"/>
      <c r="VIW299" s="1"/>
      <c r="VJA299" s="1"/>
      <c r="VJE299" s="1"/>
      <c r="VJI299" s="1"/>
      <c r="VJM299" s="1"/>
      <c r="VJQ299" s="1"/>
      <c r="VJU299" s="1"/>
      <c r="VJY299" s="1"/>
      <c r="VKC299" s="1"/>
      <c r="VKG299" s="1"/>
      <c r="VKK299" s="1"/>
      <c r="VKO299" s="1"/>
      <c r="VKS299" s="1"/>
      <c r="VKW299" s="1"/>
      <c r="VLA299" s="1"/>
      <c r="VLE299" s="1"/>
      <c r="VLI299" s="1"/>
      <c r="VLM299" s="1"/>
      <c r="VLQ299" s="1"/>
      <c r="VLU299" s="1"/>
      <c r="VLY299" s="1"/>
      <c r="VMC299" s="1"/>
      <c r="VMG299" s="1"/>
      <c r="VMK299" s="1"/>
      <c r="VMO299" s="1"/>
      <c r="VMS299" s="1"/>
      <c r="VMW299" s="1"/>
      <c r="VNA299" s="1"/>
      <c r="VNE299" s="1"/>
      <c r="VNI299" s="1"/>
      <c r="VNM299" s="1"/>
      <c r="VNQ299" s="1"/>
      <c r="VNU299" s="1"/>
      <c r="VNY299" s="1"/>
      <c r="VOC299" s="1"/>
      <c r="VOG299" s="1"/>
      <c r="VOK299" s="1"/>
      <c r="VOO299" s="1"/>
      <c r="VOS299" s="1"/>
      <c r="VOW299" s="1"/>
      <c r="VPA299" s="1"/>
      <c r="VPE299" s="1"/>
      <c r="VPI299" s="1"/>
      <c r="VPM299" s="1"/>
      <c r="VPQ299" s="1"/>
      <c r="VPU299" s="1"/>
      <c r="VPY299" s="1"/>
      <c r="VQC299" s="1"/>
      <c r="VQG299" s="1"/>
      <c r="VQK299" s="1"/>
      <c r="VQO299" s="1"/>
      <c r="VQS299" s="1"/>
      <c r="VQW299" s="1"/>
      <c r="VRA299" s="1"/>
      <c r="VRE299" s="1"/>
      <c r="VRI299" s="1"/>
      <c r="VRM299" s="1"/>
      <c r="VRQ299" s="1"/>
      <c r="VRU299" s="1"/>
      <c r="VRY299" s="1"/>
      <c r="VSC299" s="1"/>
      <c r="VSG299" s="1"/>
      <c r="VSK299" s="1"/>
      <c r="VSO299" s="1"/>
      <c r="VSS299" s="1"/>
      <c r="VSW299" s="1"/>
      <c r="VTA299" s="1"/>
      <c r="VTE299" s="1"/>
      <c r="VTI299" s="1"/>
      <c r="VTM299" s="1"/>
      <c r="VTQ299" s="1"/>
      <c r="VTU299" s="1"/>
      <c r="VTY299" s="1"/>
      <c r="VUC299" s="1"/>
      <c r="VUG299" s="1"/>
      <c r="VUK299" s="1"/>
      <c r="VUO299" s="1"/>
      <c r="VUS299" s="1"/>
      <c r="VUW299" s="1"/>
      <c r="VVA299" s="1"/>
      <c r="VVE299" s="1"/>
      <c r="VVI299" s="1"/>
      <c r="VVM299" s="1"/>
      <c r="VVQ299" s="1"/>
      <c r="VVU299" s="1"/>
      <c r="VVY299" s="1"/>
      <c r="VWC299" s="1"/>
      <c r="VWG299" s="1"/>
      <c r="VWK299" s="1"/>
      <c r="VWO299" s="1"/>
      <c r="VWS299" s="1"/>
      <c r="VWW299" s="1"/>
      <c r="VXA299" s="1"/>
      <c r="VXE299" s="1"/>
      <c r="VXI299" s="1"/>
      <c r="VXM299" s="1"/>
      <c r="VXQ299" s="1"/>
      <c r="VXU299" s="1"/>
      <c r="VXY299" s="1"/>
      <c r="VYC299" s="1"/>
      <c r="VYG299" s="1"/>
      <c r="VYK299" s="1"/>
      <c r="VYO299" s="1"/>
      <c r="VYS299" s="1"/>
      <c r="VYW299" s="1"/>
      <c r="VZA299" s="1"/>
      <c r="VZE299" s="1"/>
      <c r="VZI299" s="1"/>
      <c r="VZM299" s="1"/>
      <c r="VZQ299" s="1"/>
      <c r="VZU299" s="1"/>
      <c r="VZY299" s="1"/>
      <c r="WAC299" s="1"/>
      <c r="WAG299" s="1"/>
      <c r="WAK299" s="1"/>
      <c r="WAO299" s="1"/>
      <c r="WAS299" s="1"/>
      <c r="WAW299" s="1"/>
      <c r="WBA299" s="1"/>
      <c r="WBE299" s="1"/>
      <c r="WBI299" s="1"/>
      <c r="WBM299" s="1"/>
      <c r="WBQ299" s="1"/>
      <c r="WBU299" s="1"/>
      <c r="WBY299" s="1"/>
      <c r="WCC299" s="1"/>
      <c r="WCG299" s="1"/>
      <c r="WCK299" s="1"/>
      <c r="WCO299" s="1"/>
      <c r="WCS299" s="1"/>
      <c r="WCW299" s="1"/>
      <c r="WDA299" s="1"/>
      <c r="WDE299" s="1"/>
      <c r="WDI299" s="1"/>
      <c r="WDM299" s="1"/>
      <c r="WDQ299" s="1"/>
      <c r="WDU299" s="1"/>
      <c r="WDY299" s="1"/>
      <c r="WEC299" s="1"/>
      <c r="WEG299" s="1"/>
      <c r="WEK299" s="1"/>
      <c r="WEO299" s="1"/>
      <c r="WES299" s="1"/>
      <c r="WEW299" s="1"/>
      <c r="WFA299" s="1"/>
      <c r="WFE299" s="1"/>
      <c r="WFI299" s="1"/>
      <c r="WFM299" s="1"/>
      <c r="WFQ299" s="1"/>
      <c r="WFU299" s="1"/>
      <c r="WFY299" s="1"/>
      <c r="WGC299" s="1"/>
      <c r="WGG299" s="1"/>
      <c r="WGK299" s="1"/>
      <c r="WGO299" s="1"/>
      <c r="WGS299" s="1"/>
      <c r="WGW299" s="1"/>
      <c r="WHA299" s="1"/>
      <c r="WHE299" s="1"/>
      <c r="WHI299" s="1"/>
      <c r="WHM299" s="1"/>
      <c r="WHQ299" s="1"/>
      <c r="WHU299" s="1"/>
      <c r="WHY299" s="1"/>
      <c r="WIC299" s="1"/>
      <c r="WIG299" s="1"/>
      <c r="WIK299" s="1"/>
      <c r="WIO299" s="1"/>
      <c r="WIS299" s="1"/>
      <c r="WIW299" s="1"/>
      <c r="WJA299" s="1"/>
      <c r="WJE299" s="1"/>
      <c r="WJI299" s="1"/>
      <c r="WJM299" s="1"/>
      <c r="WJQ299" s="1"/>
      <c r="WJU299" s="1"/>
      <c r="WJY299" s="1"/>
      <c r="WKC299" s="1"/>
      <c r="WKG299" s="1"/>
      <c r="WKK299" s="1"/>
      <c r="WKO299" s="1"/>
      <c r="WKS299" s="1"/>
      <c r="WKW299" s="1"/>
      <c r="WLA299" s="1"/>
      <c r="WLE299" s="1"/>
      <c r="WLI299" s="1"/>
      <c r="WLM299" s="1"/>
      <c r="WLQ299" s="1"/>
      <c r="WLU299" s="1"/>
      <c r="WLY299" s="1"/>
      <c r="WMC299" s="1"/>
      <c r="WMG299" s="1"/>
      <c r="WMK299" s="1"/>
      <c r="WMO299" s="1"/>
      <c r="WMS299" s="1"/>
      <c r="WMW299" s="1"/>
      <c r="WNA299" s="1"/>
      <c r="WNE299" s="1"/>
      <c r="WNI299" s="1"/>
      <c r="WNM299" s="1"/>
      <c r="WNQ299" s="1"/>
      <c r="WNU299" s="1"/>
      <c r="WNY299" s="1"/>
      <c r="WOC299" s="1"/>
      <c r="WOG299" s="1"/>
      <c r="WOK299" s="1"/>
      <c r="WOO299" s="1"/>
      <c r="WOS299" s="1"/>
      <c r="WOW299" s="1"/>
      <c r="WPA299" s="1"/>
      <c r="WPE299" s="1"/>
      <c r="WPI299" s="1"/>
      <c r="WPM299" s="1"/>
      <c r="WPQ299" s="1"/>
      <c r="WPU299" s="1"/>
      <c r="WPY299" s="1"/>
      <c r="WQC299" s="1"/>
      <c r="WQG299" s="1"/>
      <c r="WQK299" s="1"/>
      <c r="WQO299" s="1"/>
      <c r="WQS299" s="1"/>
      <c r="WQW299" s="1"/>
      <c r="WRA299" s="1"/>
      <c r="WRE299" s="1"/>
      <c r="WRI299" s="1"/>
      <c r="WRM299" s="1"/>
      <c r="WRQ299" s="1"/>
      <c r="WRU299" s="1"/>
      <c r="WRY299" s="1"/>
      <c r="WSC299" s="1"/>
      <c r="WSG299" s="1"/>
      <c r="WSK299" s="1"/>
      <c r="WSO299" s="1"/>
      <c r="WSS299" s="1"/>
      <c r="WSW299" s="1"/>
      <c r="WTA299" s="1"/>
      <c r="WTE299" s="1"/>
      <c r="WTI299" s="1"/>
      <c r="WTM299" s="1"/>
      <c r="WTQ299" s="1"/>
      <c r="WTU299" s="1"/>
      <c r="WTY299" s="1"/>
      <c r="WUC299" s="1"/>
      <c r="WUG299" s="1"/>
      <c r="WUK299" s="1"/>
      <c r="WUO299" s="1"/>
      <c r="WUS299" s="1"/>
      <c r="WUW299" s="1"/>
      <c r="WVA299" s="1"/>
      <c r="WVE299" s="1"/>
      <c r="WVI299" s="1"/>
      <c r="WVM299" s="1"/>
      <c r="WVQ299" s="1"/>
      <c r="WVU299" s="1"/>
      <c r="WVY299" s="1"/>
      <c r="WWC299" s="1"/>
      <c r="WWG299" s="1"/>
      <c r="WWK299" s="1"/>
      <c r="WWO299" s="1"/>
      <c r="WWS299" s="1"/>
      <c r="WWW299" s="1"/>
      <c r="WXA299" s="1"/>
      <c r="WXE299" s="1"/>
      <c r="WXI299" s="1"/>
      <c r="WXM299" s="1"/>
      <c r="WXQ299" s="1"/>
      <c r="WXU299" s="1"/>
      <c r="WXY299" s="1"/>
      <c r="WYC299" s="1"/>
      <c r="WYG299" s="1"/>
      <c r="WYK299" s="1"/>
      <c r="WYO299" s="1"/>
      <c r="WYS299" s="1"/>
      <c r="WYW299" s="1"/>
      <c r="WZA299" s="1"/>
      <c r="WZE299" s="1"/>
      <c r="WZI299" s="1"/>
      <c r="WZM299" s="1"/>
      <c r="WZQ299" s="1"/>
      <c r="WZU299" s="1"/>
      <c r="WZY299" s="1"/>
      <c r="XAC299" s="1"/>
      <c r="XAG299" s="1"/>
      <c r="XAK299" s="1"/>
      <c r="XAO299" s="1"/>
      <c r="XAS299" s="1"/>
      <c r="XAW299" s="1"/>
      <c r="XBA299" s="1"/>
      <c r="XBE299" s="1"/>
      <c r="XBI299" s="1"/>
      <c r="XBM299" s="1"/>
      <c r="XBQ299" s="1"/>
      <c r="XBU299" s="1"/>
      <c r="XBY299" s="1"/>
      <c r="XCC299" s="1"/>
      <c r="XCG299" s="1"/>
      <c r="XCK299" s="1"/>
      <c r="XCO299" s="1"/>
      <c r="XCS299" s="1"/>
      <c r="XCW299" s="1"/>
      <c r="XDA299" s="1"/>
      <c r="XDE299" s="1"/>
      <c r="XDI299" s="1"/>
      <c r="XDM299" s="1"/>
      <c r="XDQ299" s="1"/>
      <c r="XDU299" s="1"/>
      <c r="XDY299" s="1"/>
      <c r="XEC299" s="1"/>
      <c r="XEG299" s="1"/>
      <c r="XEK299" s="1"/>
      <c r="XEO299" s="1"/>
      <c r="XES299" s="1"/>
      <c r="XEW299" s="1"/>
      <c r="XFA299" s="1"/>
    </row>
    <row r="300" spans="1:1022 1025:2046 2049:3070 3073:4094 4097:5118 5121:6142 6145:7166 7169:8190 8193:9214 9217:10238 10241:11262 11265:12286 12289:13310 13313:14334 14337:15358 15361:16382" x14ac:dyDescent="0.25">
      <c r="A300" t="str">
        <f t="shared" si="6"/>
        <v>20131. Agricultura, ganadería, silvicultura y pesca</v>
      </c>
      <c r="B300" s="8">
        <v>2013</v>
      </c>
      <c r="C300" t="s">
        <v>14</v>
      </c>
      <c r="D300" t="s">
        <v>31</v>
      </c>
      <c r="E300" s="1">
        <f>17814+27124</f>
        <v>44938</v>
      </c>
      <c r="I300" s="1"/>
      <c r="M300" s="1"/>
      <c r="Q300" s="1"/>
      <c r="U300" s="1"/>
      <c r="Y300" s="1"/>
      <c r="AC300" s="1"/>
      <c r="AG300" s="1"/>
      <c r="AK300" s="1"/>
      <c r="AO300" s="1"/>
      <c r="AS300" s="1"/>
      <c r="AW300" s="1"/>
      <c r="BA300" s="1"/>
      <c r="BE300" s="1"/>
      <c r="BI300" s="1"/>
      <c r="BM300" s="1"/>
      <c r="BQ300" s="1"/>
      <c r="BU300" s="1"/>
      <c r="BY300" s="1"/>
      <c r="CC300" s="1"/>
      <c r="CG300" s="1"/>
      <c r="CK300" s="1"/>
      <c r="CO300" s="1"/>
      <c r="CS300" s="1"/>
      <c r="CW300" s="1"/>
      <c r="DA300" s="1"/>
      <c r="DE300" s="1"/>
      <c r="DI300" s="1"/>
      <c r="DM300" s="1"/>
      <c r="DQ300" s="1"/>
      <c r="DU300" s="1"/>
      <c r="DY300" s="1"/>
      <c r="EC300" s="1"/>
      <c r="EG300" s="1"/>
      <c r="EK300" s="1"/>
      <c r="EO300" s="1"/>
      <c r="ES300" s="1"/>
      <c r="EW300" s="1"/>
      <c r="FA300" s="1"/>
      <c r="FE300" s="1"/>
      <c r="FI300" s="1"/>
      <c r="FM300" s="1"/>
      <c r="FQ300" s="1"/>
      <c r="FU300" s="1"/>
      <c r="FY300" s="1"/>
      <c r="GC300" s="1"/>
      <c r="GG300" s="1"/>
      <c r="GK300" s="1"/>
      <c r="GO300" s="1"/>
      <c r="GS300" s="1"/>
      <c r="GW300" s="1"/>
      <c r="HA300" s="1"/>
      <c r="HE300" s="1"/>
      <c r="HI300" s="1"/>
      <c r="HM300" s="1"/>
      <c r="HQ300" s="1"/>
      <c r="HU300" s="1"/>
      <c r="HY300" s="1"/>
      <c r="IC300" s="1"/>
      <c r="IG300" s="1"/>
      <c r="IK300" s="1"/>
      <c r="IO300" s="1"/>
      <c r="IS300" s="1"/>
      <c r="IW300" s="1"/>
      <c r="JA300" s="1"/>
      <c r="JE300" s="1"/>
      <c r="JI300" s="1"/>
      <c r="JM300" s="1"/>
      <c r="JQ300" s="1"/>
      <c r="JU300" s="1"/>
      <c r="JY300" s="1"/>
      <c r="KC300" s="1"/>
      <c r="KG300" s="1"/>
      <c r="KK300" s="1"/>
      <c r="KO300" s="1"/>
      <c r="KS300" s="1"/>
      <c r="KW300" s="1"/>
      <c r="LA300" s="1"/>
      <c r="LE300" s="1"/>
      <c r="LI300" s="1"/>
      <c r="LM300" s="1"/>
      <c r="LQ300" s="1"/>
      <c r="LU300" s="1"/>
      <c r="LY300" s="1"/>
      <c r="MC300" s="1"/>
      <c r="MG300" s="1"/>
      <c r="MK300" s="1"/>
      <c r="MO300" s="1"/>
      <c r="MS300" s="1"/>
      <c r="MW300" s="1"/>
      <c r="NA300" s="1"/>
      <c r="NE300" s="1"/>
      <c r="NI300" s="1"/>
      <c r="NM300" s="1"/>
      <c r="NQ300" s="1"/>
      <c r="NU300" s="1"/>
      <c r="NY300" s="1"/>
      <c r="OC300" s="1"/>
      <c r="OG300" s="1"/>
      <c r="OK300" s="1"/>
      <c r="OO300" s="1"/>
      <c r="OS300" s="1"/>
      <c r="OW300" s="1"/>
      <c r="PA300" s="1"/>
      <c r="PE300" s="1"/>
      <c r="PI300" s="1"/>
      <c r="PM300" s="1"/>
      <c r="PQ300" s="1"/>
      <c r="PU300" s="1"/>
      <c r="PY300" s="1"/>
      <c r="QC300" s="1"/>
      <c r="QG300" s="1"/>
      <c r="QK300" s="1"/>
      <c r="QO300" s="1"/>
      <c r="QS300" s="1"/>
      <c r="QW300" s="1"/>
      <c r="RA300" s="1"/>
      <c r="RE300" s="1"/>
      <c r="RI300" s="1"/>
      <c r="RM300" s="1"/>
      <c r="RQ300" s="1"/>
      <c r="RU300" s="1"/>
      <c r="RY300" s="1"/>
      <c r="SC300" s="1"/>
      <c r="SG300" s="1"/>
      <c r="SK300" s="1"/>
      <c r="SO300" s="1"/>
      <c r="SS300" s="1"/>
      <c r="SW300" s="1"/>
      <c r="TA300" s="1"/>
      <c r="TE300" s="1"/>
      <c r="TI300" s="1"/>
      <c r="TM300" s="1"/>
      <c r="TQ300" s="1"/>
      <c r="TU300" s="1"/>
      <c r="TY300" s="1"/>
      <c r="UC300" s="1"/>
      <c r="UG300" s="1"/>
      <c r="UK300" s="1"/>
      <c r="UO300" s="1"/>
      <c r="US300" s="1"/>
      <c r="UW300" s="1"/>
      <c r="VA300" s="1"/>
      <c r="VE300" s="1"/>
      <c r="VI300" s="1"/>
      <c r="VM300" s="1"/>
      <c r="VQ300" s="1"/>
      <c r="VU300" s="1"/>
      <c r="VY300" s="1"/>
      <c r="WC300" s="1"/>
      <c r="WG300" s="1"/>
      <c r="WK300" s="1"/>
      <c r="WO300" s="1"/>
      <c r="WS300" s="1"/>
      <c r="WW300" s="1"/>
      <c r="XA300" s="1"/>
      <c r="XE300" s="1"/>
      <c r="XI300" s="1"/>
      <c r="XM300" s="1"/>
      <c r="XQ300" s="1"/>
      <c r="XU300" s="1"/>
      <c r="XY300" s="1"/>
      <c r="YC300" s="1"/>
      <c r="YG300" s="1"/>
      <c r="YK300" s="1"/>
      <c r="YO300" s="1"/>
      <c r="YS300" s="1"/>
      <c r="YW300" s="1"/>
      <c r="ZA300" s="1"/>
      <c r="ZE300" s="1"/>
      <c r="ZI300" s="1"/>
      <c r="ZM300" s="1"/>
      <c r="ZQ300" s="1"/>
      <c r="ZU300" s="1"/>
      <c r="ZY300" s="1"/>
      <c r="AAC300" s="1"/>
      <c r="AAG300" s="1"/>
      <c r="AAK300" s="1"/>
      <c r="AAO300" s="1"/>
      <c r="AAS300" s="1"/>
      <c r="AAW300" s="1"/>
      <c r="ABA300" s="1"/>
      <c r="ABE300" s="1"/>
      <c r="ABI300" s="1"/>
      <c r="ABM300" s="1"/>
      <c r="ABQ300" s="1"/>
      <c r="ABU300" s="1"/>
      <c r="ABY300" s="1"/>
      <c r="ACC300" s="1"/>
      <c r="ACG300" s="1"/>
      <c r="ACK300" s="1"/>
      <c r="ACO300" s="1"/>
      <c r="ACS300" s="1"/>
      <c r="ACW300" s="1"/>
      <c r="ADA300" s="1"/>
      <c r="ADE300" s="1"/>
      <c r="ADI300" s="1"/>
      <c r="ADM300" s="1"/>
      <c r="ADQ300" s="1"/>
      <c r="ADU300" s="1"/>
      <c r="ADY300" s="1"/>
      <c r="AEC300" s="1"/>
      <c r="AEG300" s="1"/>
      <c r="AEK300" s="1"/>
      <c r="AEO300" s="1"/>
      <c r="AES300" s="1"/>
      <c r="AEW300" s="1"/>
      <c r="AFA300" s="1"/>
      <c r="AFE300" s="1"/>
      <c r="AFI300" s="1"/>
      <c r="AFM300" s="1"/>
      <c r="AFQ300" s="1"/>
      <c r="AFU300" s="1"/>
      <c r="AFY300" s="1"/>
      <c r="AGC300" s="1"/>
      <c r="AGG300" s="1"/>
      <c r="AGK300" s="1"/>
      <c r="AGO300" s="1"/>
      <c r="AGS300" s="1"/>
      <c r="AGW300" s="1"/>
      <c r="AHA300" s="1"/>
      <c r="AHE300" s="1"/>
      <c r="AHI300" s="1"/>
      <c r="AHM300" s="1"/>
      <c r="AHQ300" s="1"/>
      <c r="AHU300" s="1"/>
      <c r="AHY300" s="1"/>
      <c r="AIC300" s="1"/>
      <c r="AIG300" s="1"/>
      <c r="AIK300" s="1"/>
      <c r="AIO300" s="1"/>
      <c r="AIS300" s="1"/>
      <c r="AIW300" s="1"/>
      <c r="AJA300" s="1"/>
      <c r="AJE300" s="1"/>
      <c r="AJI300" s="1"/>
      <c r="AJM300" s="1"/>
      <c r="AJQ300" s="1"/>
      <c r="AJU300" s="1"/>
      <c r="AJY300" s="1"/>
      <c r="AKC300" s="1"/>
      <c r="AKG300" s="1"/>
      <c r="AKK300" s="1"/>
      <c r="AKO300" s="1"/>
      <c r="AKS300" s="1"/>
      <c r="AKW300" s="1"/>
      <c r="ALA300" s="1"/>
      <c r="ALE300" s="1"/>
      <c r="ALI300" s="1"/>
      <c r="ALM300" s="1"/>
      <c r="ALQ300" s="1"/>
      <c r="ALU300" s="1"/>
      <c r="ALY300" s="1"/>
      <c r="AMC300" s="1"/>
      <c r="AMG300" s="1"/>
      <c r="AMK300" s="1"/>
      <c r="AMO300" s="1"/>
      <c r="AMS300" s="1"/>
      <c r="AMW300" s="1"/>
      <c r="ANA300" s="1"/>
      <c r="ANE300" s="1"/>
      <c r="ANI300" s="1"/>
      <c r="ANM300" s="1"/>
      <c r="ANQ300" s="1"/>
      <c r="ANU300" s="1"/>
      <c r="ANY300" s="1"/>
      <c r="AOC300" s="1"/>
      <c r="AOG300" s="1"/>
      <c r="AOK300" s="1"/>
      <c r="AOO300" s="1"/>
      <c r="AOS300" s="1"/>
      <c r="AOW300" s="1"/>
      <c r="APA300" s="1"/>
      <c r="APE300" s="1"/>
      <c r="API300" s="1"/>
      <c r="APM300" s="1"/>
      <c r="APQ300" s="1"/>
      <c r="APU300" s="1"/>
      <c r="APY300" s="1"/>
      <c r="AQC300" s="1"/>
      <c r="AQG300" s="1"/>
      <c r="AQK300" s="1"/>
      <c r="AQO300" s="1"/>
      <c r="AQS300" s="1"/>
      <c r="AQW300" s="1"/>
      <c r="ARA300" s="1"/>
      <c r="ARE300" s="1"/>
      <c r="ARI300" s="1"/>
      <c r="ARM300" s="1"/>
      <c r="ARQ300" s="1"/>
      <c r="ARU300" s="1"/>
      <c r="ARY300" s="1"/>
      <c r="ASC300" s="1"/>
      <c r="ASG300" s="1"/>
      <c r="ASK300" s="1"/>
      <c r="ASO300" s="1"/>
      <c r="ASS300" s="1"/>
      <c r="ASW300" s="1"/>
      <c r="ATA300" s="1"/>
      <c r="ATE300" s="1"/>
      <c r="ATI300" s="1"/>
      <c r="ATM300" s="1"/>
      <c r="ATQ300" s="1"/>
      <c r="ATU300" s="1"/>
      <c r="ATY300" s="1"/>
      <c r="AUC300" s="1"/>
      <c r="AUG300" s="1"/>
      <c r="AUK300" s="1"/>
      <c r="AUO300" s="1"/>
      <c r="AUS300" s="1"/>
      <c r="AUW300" s="1"/>
      <c r="AVA300" s="1"/>
      <c r="AVE300" s="1"/>
      <c r="AVI300" s="1"/>
      <c r="AVM300" s="1"/>
      <c r="AVQ300" s="1"/>
      <c r="AVU300" s="1"/>
      <c r="AVY300" s="1"/>
      <c r="AWC300" s="1"/>
      <c r="AWG300" s="1"/>
      <c r="AWK300" s="1"/>
      <c r="AWO300" s="1"/>
      <c r="AWS300" s="1"/>
      <c r="AWW300" s="1"/>
      <c r="AXA300" s="1"/>
      <c r="AXE300" s="1"/>
      <c r="AXI300" s="1"/>
      <c r="AXM300" s="1"/>
      <c r="AXQ300" s="1"/>
      <c r="AXU300" s="1"/>
      <c r="AXY300" s="1"/>
      <c r="AYC300" s="1"/>
      <c r="AYG300" s="1"/>
      <c r="AYK300" s="1"/>
      <c r="AYO300" s="1"/>
      <c r="AYS300" s="1"/>
      <c r="AYW300" s="1"/>
      <c r="AZA300" s="1"/>
      <c r="AZE300" s="1"/>
      <c r="AZI300" s="1"/>
      <c r="AZM300" s="1"/>
      <c r="AZQ300" s="1"/>
      <c r="AZU300" s="1"/>
      <c r="AZY300" s="1"/>
      <c r="BAC300" s="1"/>
      <c r="BAG300" s="1"/>
      <c r="BAK300" s="1"/>
      <c r="BAO300" s="1"/>
      <c r="BAS300" s="1"/>
      <c r="BAW300" s="1"/>
      <c r="BBA300" s="1"/>
      <c r="BBE300" s="1"/>
      <c r="BBI300" s="1"/>
      <c r="BBM300" s="1"/>
      <c r="BBQ300" s="1"/>
      <c r="BBU300" s="1"/>
      <c r="BBY300" s="1"/>
      <c r="BCC300" s="1"/>
      <c r="BCG300" s="1"/>
      <c r="BCK300" s="1"/>
      <c r="BCO300" s="1"/>
      <c r="BCS300" s="1"/>
      <c r="BCW300" s="1"/>
      <c r="BDA300" s="1"/>
      <c r="BDE300" s="1"/>
      <c r="BDI300" s="1"/>
      <c r="BDM300" s="1"/>
      <c r="BDQ300" s="1"/>
      <c r="BDU300" s="1"/>
      <c r="BDY300" s="1"/>
      <c r="BEC300" s="1"/>
      <c r="BEG300" s="1"/>
      <c r="BEK300" s="1"/>
      <c r="BEO300" s="1"/>
      <c r="BES300" s="1"/>
      <c r="BEW300" s="1"/>
      <c r="BFA300" s="1"/>
      <c r="BFE300" s="1"/>
      <c r="BFI300" s="1"/>
      <c r="BFM300" s="1"/>
      <c r="BFQ300" s="1"/>
      <c r="BFU300" s="1"/>
      <c r="BFY300" s="1"/>
      <c r="BGC300" s="1"/>
      <c r="BGG300" s="1"/>
      <c r="BGK300" s="1"/>
      <c r="BGO300" s="1"/>
      <c r="BGS300" s="1"/>
      <c r="BGW300" s="1"/>
      <c r="BHA300" s="1"/>
      <c r="BHE300" s="1"/>
      <c r="BHI300" s="1"/>
      <c r="BHM300" s="1"/>
      <c r="BHQ300" s="1"/>
      <c r="BHU300" s="1"/>
      <c r="BHY300" s="1"/>
      <c r="BIC300" s="1"/>
      <c r="BIG300" s="1"/>
      <c r="BIK300" s="1"/>
      <c r="BIO300" s="1"/>
      <c r="BIS300" s="1"/>
      <c r="BIW300" s="1"/>
      <c r="BJA300" s="1"/>
      <c r="BJE300" s="1"/>
      <c r="BJI300" s="1"/>
      <c r="BJM300" s="1"/>
      <c r="BJQ300" s="1"/>
      <c r="BJU300" s="1"/>
      <c r="BJY300" s="1"/>
      <c r="BKC300" s="1"/>
      <c r="BKG300" s="1"/>
      <c r="BKK300" s="1"/>
      <c r="BKO300" s="1"/>
      <c r="BKS300" s="1"/>
      <c r="BKW300" s="1"/>
      <c r="BLA300" s="1"/>
      <c r="BLE300" s="1"/>
      <c r="BLI300" s="1"/>
      <c r="BLM300" s="1"/>
      <c r="BLQ300" s="1"/>
      <c r="BLU300" s="1"/>
      <c r="BLY300" s="1"/>
      <c r="BMC300" s="1"/>
      <c r="BMG300" s="1"/>
      <c r="BMK300" s="1"/>
      <c r="BMO300" s="1"/>
      <c r="BMS300" s="1"/>
      <c r="BMW300" s="1"/>
      <c r="BNA300" s="1"/>
      <c r="BNE300" s="1"/>
      <c r="BNI300" s="1"/>
      <c r="BNM300" s="1"/>
      <c r="BNQ300" s="1"/>
      <c r="BNU300" s="1"/>
      <c r="BNY300" s="1"/>
      <c r="BOC300" s="1"/>
      <c r="BOG300" s="1"/>
      <c r="BOK300" s="1"/>
      <c r="BOO300" s="1"/>
      <c r="BOS300" s="1"/>
      <c r="BOW300" s="1"/>
      <c r="BPA300" s="1"/>
      <c r="BPE300" s="1"/>
      <c r="BPI300" s="1"/>
      <c r="BPM300" s="1"/>
      <c r="BPQ300" s="1"/>
      <c r="BPU300" s="1"/>
      <c r="BPY300" s="1"/>
      <c r="BQC300" s="1"/>
      <c r="BQG300" s="1"/>
      <c r="BQK300" s="1"/>
      <c r="BQO300" s="1"/>
      <c r="BQS300" s="1"/>
      <c r="BQW300" s="1"/>
      <c r="BRA300" s="1"/>
      <c r="BRE300" s="1"/>
      <c r="BRI300" s="1"/>
      <c r="BRM300" s="1"/>
      <c r="BRQ300" s="1"/>
      <c r="BRU300" s="1"/>
      <c r="BRY300" s="1"/>
      <c r="BSC300" s="1"/>
      <c r="BSG300" s="1"/>
      <c r="BSK300" s="1"/>
      <c r="BSO300" s="1"/>
      <c r="BSS300" s="1"/>
      <c r="BSW300" s="1"/>
      <c r="BTA300" s="1"/>
      <c r="BTE300" s="1"/>
      <c r="BTI300" s="1"/>
      <c r="BTM300" s="1"/>
      <c r="BTQ300" s="1"/>
      <c r="BTU300" s="1"/>
      <c r="BTY300" s="1"/>
      <c r="BUC300" s="1"/>
      <c r="BUG300" s="1"/>
      <c r="BUK300" s="1"/>
      <c r="BUO300" s="1"/>
      <c r="BUS300" s="1"/>
      <c r="BUW300" s="1"/>
      <c r="BVA300" s="1"/>
      <c r="BVE300" s="1"/>
      <c r="BVI300" s="1"/>
      <c r="BVM300" s="1"/>
      <c r="BVQ300" s="1"/>
      <c r="BVU300" s="1"/>
      <c r="BVY300" s="1"/>
      <c r="BWC300" s="1"/>
      <c r="BWG300" s="1"/>
      <c r="BWK300" s="1"/>
      <c r="BWO300" s="1"/>
      <c r="BWS300" s="1"/>
      <c r="BWW300" s="1"/>
      <c r="BXA300" s="1"/>
      <c r="BXE300" s="1"/>
      <c r="BXI300" s="1"/>
      <c r="BXM300" s="1"/>
      <c r="BXQ300" s="1"/>
      <c r="BXU300" s="1"/>
      <c r="BXY300" s="1"/>
      <c r="BYC300" s="1"/>
      <c r="BYG300" s="1"/>
      <c r="BYK300" s="1"/>
      <c r="BYO300" s="1"/>
      <c r="BYS300" s="1"/>
      <c r="BYW300" s="1"/>
      <c r="BZA300" s="1"/>
      <c r="BZE300" s="1"/>
      <c r="BZI300" s="1"/>
      <c r="BZM300" s="1"/>
      <c r="BZQ300" s="1"/>
      <c r="BZU300" s="1"/>
      <c r="BZY300" s="1"/>
      <c r="CAC300" s="1"/>
      <c r="CAG300" s="1"/>
      <c r="CAK300" s="1"/>
      <c r="CAO300" s="1"/>
      <c r="CAS300" s="1"/>
      <c r="CAW300" s="1"/>
      <c r="CBA300" s="1"/>
      <c r="CBE300" s="1"/>
      <c r="CBI300" s="1"/>
      <c r="CBM300" s="1"/>
      <c r="CBQ300" s="1"/>
      <c r="CBU300" s="1"/>
      <c r="CBY300" s="1"/>
      <c r="CCC300" s="1"/>
      <c r="CCG300" s="1"/>
      <c r="CCK300" s="1"/>
      <c r="CCO300" s="1"/>
      <c r="CCS300" s="1"/>
      <c r="CCW300" s="1"/>
      <c r="CDA300" s="1"/>
      <c r="CDE300" s="1"/>
      <c r="CDI300" s="1"/>
      <c r="CDM300" s="1"/>
      <c r="CDQ300" s="1"/>
      <c r="CDU300" s="1"/>
      <c r="CDY300" s="1"/>
      <c r="CEC300" s="1"/>
      <c r="CEG300" s="1"/>
      <c r="CEK300" s="1"/>
      <c r="CEO300" s="1"/>
      <c r="CES300" s="1"/>
      <c r="CEW300" s="1"/>
      <c r="CFA300" s="1"/>
      <c r="CFE300" s="1"/>
      <c r="CFI300" s="1"/>
      <c r="CFM300" s="1"/>
      <c r="CFQ300" s="1"/>
      <c r="CFU300" s="1"/>
      <c r="CFY300" s="1"/>
      <c r="CGC300" s="1"/>
      <c r="CGG300" s="1"/>
      <c r="CGK300" s="1"/>
      <c r="CGO300" s="1"/>
      <c r="CGS300" s="1"/>
      <c r="CGW300" s="1"/>
      <c r="CHA300" s="1"/>
      <c r="CHE300" s="1"/>
      <c r="CHI300" s="1"/>
      <c r="CHM300" s="1"/>
      <c r="CHQ300" s="1"/>
      <c r="CHU300" s="1"/>
      <c r="CHY300" s="1"/>
      <c r="CIC300" s="1"/>
      <c r="CIG300" s="1"/>
      <c r="CIK300" s="1"/>
      <c r="CIO300" s="1"/>
      <c r="CIS300" s="1"/>
      <c r="CIW300" s="1"/>
      <c r="CJA300" s="1"/>
      <c r="CJE300" s="1"/>
      <c r="CJI300" s="1"/>
      <c r="CJM300" s="1"/>
      <c r="CJQ300" s="1"/>
      <c r="CJU300" s="1"/>
      <c r="CJY300" s="1"/>
      <c r="CKC300" s="1"/>
      <c r="CKG300" s="1"/>
      <c r="CKK300" s="1"/>
      <c r="CKO300" s="1"/>
      <c r="CKS300" s="1"/>
      <c r="CKW300" s="1"/>
      <c r="CLA300" s="1"/>
      <c r="CLE300" s="1"/>
      <c r="CLI300" s="1"/>
      <c r="CLM300" s="1"/>
      <c r="CLQ300" s="1"/>
      <c r="CLU300" s="1"/>
      <c r="CLY300" s="1"/>
      <c r="CMC300" s="1"/>
      <c r="CMG300" s="1"/>
      <c r="CMK300" s="1"/>
      <c r="CMO300" s="1"/>
      <c r="CMS300" s="1"/>
      <c r="CMW300" s="1"/>
      <c r="CNA300" s="1"/>
      <c r="CNE300" s="1"/>
      <c r="CNI300" s="1"/>
      <c r="CNM300" s="1"/>
      <c r="CNQ300" s="1"/>
      <c r="CNU300" s="1"/>
      <c r="CNY300" s="1"/>
      <c r="COC300" s="1"/>
      <c r="COG300" s="1"/>
      <c r="COK300" s="1"/>
      <c r="COO300" s="1"/>
      <c r="COS300" s="1"/>
      <c r="COW300" s="1"/>
      <c r="CPA300" s="1"/>
      <c r="CPE300" s="1"/>
      <c r="CPI300" s="1"/>
      <c r="CPM300" s="1"/>
      <c r="CPQ300" s="1"/>
      <c r="CPU300" s="1"/>
      <c r="CPY300" s="1"/>
      <c r="CQC300" s="1"/>
      <c r="CQG300" s="1"/>
      <c r="CQK300" s="1"/>
      <c r="CQO300" s="1"/>
      <c r="CQS300" s="1"/>
      <c r="CQW300" s="1"/>
      <c r="CRA300" s="1"/>
      <c r="CRE300" s="1"/>
      <c r="CRI300" s="1"/>
      <c r="CRM300" s="1"/>
      <c r="CRQ300" s="1"/>
      <c r="CRU300" s="1"/>
      <c r="CRY300" s="1"/>
      <c r="CSC300" s="1"/>
      <c r="CSG300" s="1"/>
      <c r="CSK300" s="1"/>
      <c r="CSO300" s="1"/>
      <c r="CSS300" s="1"/>
      <c r="CSW300" s="1"/>
      <c r="CTA300" s="1"/>
      <c r="CTE300" s="1"/>
      <c r="CTI300" s="1"/>
      <c r="CTM300" s="1"/>
      <c r="CTQ300" s="1"/>
      <c r="CTU300" s="1"/>
      <c r="CTY300" s="1"/>
      <c r="CUC300" s="1"/>
      <c r="CUG300" s="1"/>
      <c r="CUK300" s="1"/>
      <c r="CUO300" s="1"/>
      <c r="CUS300" s="1"/>
      <c r="CUW300" s="1"/>
      <c r="CVA300" s="1"/>
      <c r="CVE300" s="1"/>
      <c r="CVI300" s="1"/>
      <c r="CVM300" s="1"/>
      <c r="CVQ300" s="1"/>
      <c r="CVU300" s="1"/>
      <c r="CVY300" s="1"/>
      <c r="CWC300" s="1"/>
      <c r="CWG300" s="1"/>
      <c r="CWK300" s="1"/>
      <c r="CWO300" s="1"/>
      <c r="CWS300" s="1"/>
      <c r="CWW300" s="1"/>
      <c r="CXA300" s="1"/>
      <c r="CXE300" s="1"/>
      <c r="CXI300" s="1"/>
      <c r="CXM300" s="1"/>
      <c r="CXQ300" s="1"/>
      <c r="CXU300" s="1"/>
      <c r="CXY300" s="1"/>
      <c r="CYC300" s="1"/>
      <c r="CYG300" s="1"/>
      <c r="CYK300" s="1"/>
      <c r="CYO300" s="1"/>
      <c r="CYS300" s="1"/>
      <c r="CYW300" s="1"/>
      <c r="CZA300" s="1"/>
      <c r="CZE300" s="1"/>
      <c r="CZI300" s="1"/>
      <c r="CZM300" s="1"/>
      <c r="CZQ300" s="1"/>
      <c r="CZU300" s="1"/>
      <c r="CZY300" s="1"/>
      <c r="DAC300" s="1"/>
      <c r="DAG300" s="1"/>
      <c r="DAK300" s="1"/>
      <c r="DAO300" s="1"/>
      <c r="DAS300" s="1"/>
      <c r="DAW300" s="1"/>
      <c r="DBA300" s="1"/>
      <c r="DBE300" s="1"/>
      <c r="DBI300" s="1"/>
      <c r="DBM300" s="1"/>
      <c r="DBQ300" s="1"/>
      <c r="DBU300" s="1"/>
      <c r="DBY300" s="1"/>
      <c r="DCC300" s="1"/>
      <c r="DCG300" s="1"/>
      <c r="DCK300" s="1"/>
      <c r="DCO300" s="1"/>
      <c r="DCS300" s="1"/>
      <c r="DCW300" s="1"/>
      <c r="DDA300" s="1"/>
      <c r="DDE300" s="1"/>
      <c r="DDI300" s="1"/>
      <c r="DDM300" s="1"/>
      <c r="DDQ300" s="1"/>
      <c r="DDU300" s="1"/>
      <c r="DDY300" s="1"/>
      <c r="DEC300" s="1"/>
      <c r="DEG300" s="1"/>
      <c r="DEK300" s="1"/>
      <c r="DEO300" s="1"/>
      <c r="DES300" s="1"/>
      <c r="DEW300" s="1"/>
      <c r="DFA300" s="1"/>
      <c r="DFE300" s="1"/>
      <c r="DFI300" s="1"/>
      <c r="DFM300" s="1"/>
      <c r="DFQ300" s="1"/>
      <c r="DFU300" s="1"/>
      <c r="DFY300" s="1"/>
      <c r="DGC300" s="1"/>
      <c r="DGG300" s="1"/>
      <c r="DGK300" s="1"/>
      <c r="DGO300" s="1"/>
      <c r="DGS300" s="1"/>
      <c r="DGW300" s="1"/>
      <c r="DHA300" s="1"/>
      <c r="DHE300" s="1"/>
      <c r="DHI300" s="1"/>
      <c r="DHM300" s="1"/>
      <c r="DHQ300" s="1"/>
      <c r="DHU300" s="1"/>
      <c r="DHY300" s="1"/>
      <c r="DIC300" s="1"/>
      <c r="DIG300" s="1"/>
      <c r="DIK300" s="1"/>
      <c r="DIO300" s="1"/>
      <c r="DIS300" s="1"/>
      <c r="DIW300" s="1"/>
      <c r="DJA300" s="1"/>
      <c r="DJE300" s="1"/>
      <c r="DJI300" s="1"/>
      <c r="DJM300" s="1"/>
      <c r="DJQ300" s="1"/>
      <c r="DJU300" s="1"/>
      <c r="DJY300" s="1"/>
      <c r="DKC300" s="1"/>
      <c r="DKG300" s="1"/>
      <c r="DKK300" s="1"/>
      <c r="DKO300" s="1"/>
      <c r="DKS300" s="1"/>
      <c r="DKW300" s="1"/>
      <c r="DLA300" s="1"/>
      <c r="DLE300" s="1"/>
      <c r="DLI300" s="1"/>
      <c r="DLM300" s="1"/>
      <c r="DLQ300" s="1"/>
      <c r="DLU300" s="1"/>
      <c r="DLY300" s="1"/>
      <c r="DMC300" s="1"/>
      <c r="DMG300" s="1"/>
      <c r="DMK300" s="1"/>
      <c r="DMO300" s="1"/>
      <c r="DMS300" s="1"/>
      <c r="DMW300" s="1"/>
      <c r="DNA300" s="1"/>
      <c r="DNE300" s="1"/>
      <c r="DNI300" s="1"/>
      <c r="DNM300" s="1"/>
      <c r="DNQ300" s="1"/>
      <c r="DNU300" s="1"/>
      <c r="DNY300" s="1"/>
      <c r="DOC300" s="1"/>
      <c r="DOG300" s="1"/>
      <c r="DOK300" s="1"/>
      <c r="DOO300" s="1"/>
      <c r="DOS300" s="1"/>
      <c r="DOW300" s="1"/>
      <c r="DPA300" s="1"/>
      <c r="DPE300" s="1"/>
      <c r="DPI300" s="1"/>
      <c r="DPM300" s="1"/>
      <c r="DPQ300" s="1"/>
      <c r="DPU300" s="1"/>
      <c r="DPY300" s="1"/>
      <c r="DQC300" s="1"/>
      <c r="DQG300" s="1"/>
      <c r="DQK300" s="1"/>
      <c r="DQO300" s="1"/>
      <c r="DQS300" s="1"/>
      <c r="DQW300" s="1"/>
      <c r="DRA300" s="1"/>
      <c r="DRE300" s="1"/>
      <c r="DRI300" s="1"/>
      <c r="DRM300" s="1"/>
      <c r="DRQ300" s="1"/>
      <c r="DRU300" s="1"/>
      <c r="DRY300" s="1"/>
      <c r="DSC300" s="1"/>
      <c r="DSG300" s="1"/>
      <c r="DSK300" s="1"/>
      <c r="DSO300" s="1"/>
      <c r="DSS300" s="1"/>
      <c r="DSW300" s="1"/>
      <c r="DTA300" s="1"/>
      <c r="DTE300" s="1"/>
      <c r="DTI300" s="1"/>
      <c r="DTM300" s="1"/>
      <c r="DTQ300" s="1"/>
      <c r="DTU300" s="1"/>
      <c r="DTY300" s="1"/>
      <c r="DUC300" s="1"/>
      <c r="DUG300" s="1"/>
      <c r="DUK300" s="1"/>
      <c r="DUO300" s="1"/>
      <c r="DUS300" s="1"/>
      <c r="DUW300" s="1"/>
      <c r="DVA300" s="1"/>
      <c r="DVE300" s="1"/>
      <c r="DVI300" s="1"/>
      <c r="DVM300" s="1"/>
      <c r="DVQ300" s="1"/>
      <c r="DVU300" s="1"/>
      <c r="DVY300" s="1"/>
      <c r="DWC300" s="1"/>
      <c r="DWG300" s="1"/>
      <c r="DWK300" s="1"/>
      <c r="DWO300" s="1"/>
      <c r="DWS300" s="1"/>
      <c r="DWW300" s="1"/>
      <c r="DXA300" s="1"/>
      <c r="DXE300" s="1"/>
      <c r="DXI300" s="1"/>
      <c r="DXM300" s="1"/>
      <c r="DXQ300" s="1"/>
      <c r="DXU300" s="1"/>
      <c r="DXY300" s="1"/>
      <c r="DYC300" s="1"/>
      <c r="DYG300" s="1"/>
      <c r="DYK300" s="1"/>
      <c r="DYO300" s="1"/>
      <c r="DYS300" s="1"/>
      <c r="DYW300" s="1"/>
      <c r="DZA300" s="1"/>
      <c r="DZE300" s="1"/>
      <c r="DZI300" s="1"/>
      <c r="DZM300" s="1"/>
      <c r="DZQ300" s="1"/>
      <c r="DZU300" s="1"/>
      <c r="DZY300" s="1"/>
      <c r="EAC300" s="1"/>
      <c r="EAG300" s="1"/>
      <c r="EAK300" s="1"/>
      <c r="EAO300" s="1"/>
      <c r="EAS300" s="1"/>
      <c r="EAW300" s="1"/>
      <c r="EBA300" s="1"/>
      <c r="EBE300" s="1"/>
      <c r="EBI300" s="1"/>
      <c r="EBM300" s="1"/>
      <c r="EBQ300" s="1"/>
      <c r="EBU300" s="1"/>
      <c r="EBY300" s="1"/>
      <c r="ECC300" s="1"/>
      <c r="ECG300" s="1"/>
      <c r="ECK300" s="1"/>
      <c r="ECO300" s="1"/>
      <c r="ECS300" s="1"/>
      <c r="ECW300" s="1"/>
      <c r="EDA300" s="1"/>
      <c r="EDE300" s="1"/>
      <c r="EDI300" s="1"/>
      <c r="EDM300" s="1"/>
      <c r="EDQ300" s="1"/>
      <c r="EDU300" s="1"/>
      <c r="EDY300" s="1"/>
      <c r="EEC300" s="1"/>
      <c r="EEG300" s="1"/>
      <c r="EEK300" s="1"/>
      <c r="EEO300" s="1"/>
      <c r="EES300" s="1"/>
      <c r="EEW300" s="1"/>
      <c r="EFA300" s="1"/>
      <c r="EFE300" s="1"/>
      <c r="EFI300" s="1"/>
      <c r="EFM300" s="1"/>
      <c r="EFQ300" s="1"/>
      <c r="EFU300" s="1"/>
      <c r="EFY300" s="1"/>
      <c r="EGC300" s="1"/>
      <c r="EGG300" s="1"/>
      <c r="EGK300" s="1"/>
      <c r="EGO300" s="1"/>
      <c r="EGS300" s="1"/>
      <c r="EGW300" s="1"/>
      <c r="EHA300" s="1"/>
      <c r="EHE300" s="1"/>
      <c r="EHI300" s="1"/>
      <c r="EHM300" s="1"/>
      <c r="EHQ300" s="1"/>
      <c r="EHU300" s="1"/>
      <c r="EHY300" s="1"/>
      <c r="EIC300" s="1"/>
      <c r="EIG300" s="1"/>
      <c r="EIK300" s="1"/>
      <c r="EIO300" s="1"/>
      <c r="EIS300" s="1"/>
      <c r="EIW300" s="1"/>
      <c r="EJA300" s="1"/>
      <c r="EJE300" s="1"/>
      <c r="EJI300" s="1"/>
      <c r="EJM300" s="1"/>
      <c r="EJQ300" s="1"/>
      <c r="EJU300" s="1"/>
      <c r="EJY300" s="1"/>
      <c r="EKC300" s="1"/>
      <c r="EKG300" s="1"/>
      <c r="EKK300" s="1"/>
      <c r="EKO300" s="1"/>
      <c r="EKS300" s="1"/>
      <c r="EKW300" s="1"/>
      <c r="ELA300" s="1"/>
      <c r="ELE300" s="1"/>
      <c r="ELI300" s="1"/>
      <c r="ELM300" s="1"/>
      <c r="ELQ300" s="1"/>
      <c r="ELU300" s="1"/>
      <c r="ELY300" s="1"/>
      <c r="EMC300" s="1"/>
      <c r="EMG300" s="1"/>
      <c r="EMK300" s="1"/>
      <c r="EMO300" s="1"/>
      <c r="EMS300" s="1"/>
      <c r="EMW300" s="1"/>
      <c r="ENA300" s="1"/>
      <c r="ENE300" s="1"/>
      <c r="ENI300" s="1"/>
      <c r="ENM300" s="1"/>
      <c r="ENQ300" s="1"/>
      <c r="ENU300" s="1"/>
      <c r="ENY300" s="1"/>
      <c r="EOC300" s="1"/>
      <c r="EOG300" s="1"/>
      <c r="EOK300" s="1"/>
      <c r="EOO300" s="1"/>
      <c r="EOS300" s="1"/>
      <c r="EOW300" s="1"/>
      <c r="EPA300" s="1"/>
      <c r="EPE300" s="1"/>
      <c r="EPI300" s="1"/>
      <c r="EPM300" s="1"/>
      <c r="EPQ300" s="1"/>
      <c r="EPU300" s="1"/>
      <c r="EPY300" s="1"/>
      <c r="EQC300" s="1"/>
      <c r="EQG300" s="1"/>
      <c r="EQK300" s="1"/>
      <c r="EQO300" s="1"/>
      <c r="EQS300" s="1"/>
      <c r="EQW300" s="1"/>
      <c r="ERA300" s="1"/>
      <c r="ERE300" s="1"/>
      <c r="ERI300" s="1"/>
      <c r="ERM300" s="1"/>
      <c r="ERQ300" s="1"/>
      <c r="ERU300" s="1"/>
      <c r="ERY300" s="1"/>
      <c r="ESC300" s="1"/>
      <c r="ESG300" s="1"/>
      <c r="ESK300" s="1"/>
      <c r="ESO300" s="1"/>
      <c r="ESS300" s="1"/>
      <c r="ESW300" s="1"/>
      <c r="ETA300" s="1"/>
      <c r="ETE300" s="1"/>
      <c r="ETI300" s="1"/>
      <c r="ETM300" s="1"/>
      <c r="ETQ300" s="1"/>
      <c r="ETU300" s="1"/>
      <c r="ETY300" s="1"/>
      <c r="EUC300" s="1"/>
      <c r="EUG300" s="1"/>
      <c r="EUK300" s="1"/>
      <c r="EUO300" s="1"/>
      <c r="EUS300" s="1"/>
      <c r="EUW300" s="1"/>
      <c r="EVA300" s="1"/>
      <c r="EVE300" s="1"/>
      <c r="EVI300" s="1"/>
      <c r="EVM300" s="1"/>
      <c r="EVQ300" s="1"/>
      <c r="EVU300" s="1"/>
      <c r="EVY300" s="1"/>
      <c r="EWC300" s="1"/>
      <c r="EWG300" s="1"/>
      <c r="EWK300" s="1"/>
      <c r="EWO300" s="1"/>
      <c r="EWS300" s="1"/>
      <c r="EWW300" s="1"/>
      <c r="EXA300" s="1"/>
      <c r="EXE300" s="1"/>
      <c r="EXI300" s="1"/>
      <c r="EXM300" s="1"/>
      <c r="EXQ300" s="1"/>
      <c r="EXU300" s="1"/>
      <c r="EXY300" s="1"/>
      <c r="EYC300" s="1"/>
      <c r="EYG300" s="1"/>
      <c r="EYK300" s="1"/>
      <c r="EYO300" s="1"/>
      <c r="EYS300" s="1"/>
      <c r="EYW300" s="1"/>
      <c r="EZA300" s="1"/>
      <c r="EZE300" s="1"/>
      <c r="EZI300" s="1"/>
      <c r="EZM300" s="1"/>
      <c r="EZQ300" s="1"/>
      <c r="EZU300" s="1"/>
      <c r="EZY300" s="1"/>
      <c r="FAC300" s="1"/>
      <c r="FAG300" s="1"/>
      <c r="FAK300" s="1"/>
      <c r="FAO300" s="1"/>
      <c r="FAS300" s="1"/>
      <c r="FAW300" s="1"/>
      <c r="FBA300" s="1"/>
      <c r="FBE300" s="1"/>
      <c r="FBI300" s="1"/>
      <c r="FBM300" s="1"/>
      <c r="FBQ300" s="1"/>
      <c r="FBU300" s="1"/>
      <c r="FBY300" s="1"/>
      <c r="FCC300" s="1"/>
      <c r="FCG300" s="1"/>
      <c r="FCK300" s="1"/>
      <c r="FCO300" s="1"/>
      <c r="FCS300" s="1"/>
      <c r="FCW300" s="1"/>
      <c r="FDA300" s="1"/>
      <c r="FDE300" s="1"/>
      <c r="FDI300" s="1"/>
      <c r="FDM300" s="1"/>
      <c r="FDQ300" s="1"/>
      <c r="FDU300" s="1"/>
      <c r="FDY300" s="1"/>
      <c r="FEC300" s="1"/>
      <c r="FEG300" s="1"/>
      <c r="FEK300" s="1"/>
      <c r="FEO300" s="1"/>
      <c r="FES300" s="1"/>
      <c r="FEW300" s="1"/>
      <c r="FFA300" s="1"/>
      <c r="FFE300" s="1"/>
      <c r="FFI300" s="1"/>
      <c r="FFM300" s="1"/>
      <c r="FFQ300" s="1"/>
      <c r="FFU300" s="1"/>
      <c r="FFY300" s="1"/>
      <c r="FGC300" s="1"/>
      <c r="FGG300" s="1"/>
      <c r="FGK300" s="1"/>
      <c r="FGO300" s="1"/>
      <c r="FGS300" s="1"/>
      <c r="FGW300" s="1"/>
      <c r="FHA300" s="1"/>
      <c r="FHE300" s="1"/>
      <c r="FHI300" s="1"/>
      <c r="FHM300" s="1"/>
      <c r="FHQ300" s="1"/>
      <c r="FHU300" s="1"/>
      <c r="FHY300" s="1"/>
      <c r="FIC300" s="1"/>
      <c r="FIG300" s="1"/>
      <c r="FIK300" s="1"/>
      <c r="FIO300" s="1"/>
      <c r="FIS300" s="1"/>
      <c r="FIW300" s="1"/>
      <c r="FJA300" s="1"/>
      <c r="FJE300" s="1"/>
      <c r="FJI300" s="1"/>
      <c r="FJM300" s="1"/>
      <c r="FJQ300" s="1"/>
      <c r="FJU300" s="1"/>
      <c r="FJY300" s="1"/>
      <c r="FKC300" s="1"/>
      <c r="FKG300" s="1"/>
      <c r="FKK300" s="1"/>
      <c r="FKO300" s="1"/>
      <c r="FKS300" s="1"/>
      <c r="FKW300" s="1"/>
      <c r="FLA300" s="1"/>
      <c r="FLE300" s="1"/>
      <c r="FLI300" s="1"/>
      <c r="FLM300" s="1"/>
      <c r="FLQ300" s="1"/>
      <c r="FLU300" s="1"/>
      <c r="FLY300" s="1"/>
      <c r="FMC300" s="1"/>
      <c r="FMG300" s="1"/>
      <c r="FMK300" s="1"/>
      <c r="FMO300" s="1"/>
      <c r="FMS300" s="1"/>
      <c r="FMW300" s="1"/>
      <c r="FNA300" s="1"/>
      <c r="FNE300" s="1"/>
      <c r="FNI300" s="1"/>
      <c r="FNM300" s="1"/>
      <c r="FNQ300" s="1"/>
      <c r="FNU300" s="1"/>
      <c r="FNY300" s="1"/>
      <c r="FOC300" s="1"/>
      <c r="FOG300" s="1"/>
      <c r="FOK300" s="1"/>
      <c r="FOO300" s="1"/>
      <c r="FOS300" s="1"/>
      <c r="FOW300" s="1"/>
      <c r="FPA300" s="1"/>
      <c r="FPE300" s="1"/>
      <c r="FPI300" s="1"/>
      <c r="FPM300" s="1"/>
      <c r="FPQ300" s="1"/>
      <c r="FPU300" s="1"/>
      <c r="FPY300" s="1"/>
      <c r="FQC300" s="1"/>
      <c r="FQG300" s="1"/>
      <c r="FQK300" s="1"/>
      <c r="FQO300" s="1"/>
      <c r="FQS300" s="1"/>
      <c r="FQW300" s="1"/>
      <c r="FRA300" s="1"/>
      <c r="FRE300" s="1"/>
      <c r="FRI300" s="1"/>
      <c r="FRM300" s="1"/>
      <c r="FRQ300" s="1"/>
      <c r="FRU300" s="1"/>
      <c r="FRY300" s="1"/>
      <c r="FSC300" s="1"/>
      <c r="FSG300" s="1"/>
      <c r="FSK300" s="1"/>
      <c r="FSO300" s="1"/>
      <c r="FSS300" s="1"/>
      <c r="FSW300" s="1"/>
      <c r="FTA300" s="1"/>
      <c r="FTE300" s="1"/>
      <c r="FTI300" s="1"/>
      <c r="FTM300" s="1"/>
      <c r="FTQ300" s="1"/>
      <c r="FTU300" s="1"/>
      <c r="FTY300" s="1"/>
      <c r="FUC300" s="1"/>
      <c r="FUG300" s="1"/>
      <c r="FUK300" s="1"/>
      <c r="FUO300" s="1"/>
      <c r="FUS300" s="1"/>
      <c r="FUW300" s="1"/>
      <c r="FVA300" s="1"/>
      <c r="FVE300" s="1"/>
      <c r="FVI300" s="1"/>
      <c r="FVM300" s="1"/>
      <c r="FVQ300" s="1"/>
      <c r="FVU300" s="1"/>
      <c r="FVY300" s="1"/>
      <c r="FWC300" s="1"/>
      <c r="FWG300" s="1"/>
      <c r="FWK300" s="1"/>
      <c r="FWO300" s="1"/>
      <c r="FWS300" s="1"/>
      <c r="FWW300" s="1"/>
      <c r="FXA300" s="1"/>
      <c r="FXE300" s="1"/>
      <c r="FXI300" s="1"/>
      <c r="FXM300" s="1"/>
      <c r="FXQ300" s="1"/>
      <c r="FXU300" s="1"/>
      <c r="FXY300" s="1"/>
      <c r="FYC300" s="1"/>
      <c r="FYG300" s="1"/>
      <c r="FYK300" s="1"/>
      <c r="FYO300" s="1"/>
      <c r="FYS300" s="1"/>
      <c r="FYW300" s="1"/>
      <c r="FZA300" s="1"/>
      <c r="FZE300" s="1"/>
      <c r="FZI300" s="1"/>
      <c r="FZM300" s="1"/>
      <c r="FZQ300" s="1"/>
      <c r="FZU300" s="1"/>
      <c r="FZY300" s="1"/>
      <c r="GAC300" s="1"/>
      <c r="GAG300" s="1"/>
      <c r="GAK300" s="1"/>
      <c r="GAO300" s="1"/>
      <c r="GAS300" s="1"/>
      <c r="GAW300" s="1"/>
      <c r="GBA300" s="1"/>
      <c r="GBE300" s="1"/>
      <c r="GBI300" s="1"/>
      <c r="GBM300" s="1"/>
      <c r="GBQ300" s="1"/>
      <c r="GBU300" s="1"/>
      <c r="GBY300" s="1"/>
      <c r="GCC300" s="1"/>
      <c r="GCG300" s="1"/>
      <c r="GCK300" s="1"/>
      <c r="GCO300" s="1"/>
      <c r="GCS300" s="1"/>
      <c r="GCW300" s="1"/>
      <c r="GDA300" s="1"/>
      <c r="GDE300" s="1"/>
      <c r="GDI300" s="1"/>
      <c r="GDM300" s="1"/>
      <c r="GDQ300" s="1"/>
      <c r="GDU300" s="1"/>
      <c r="GDY300" s="1"/>
      <c r="GEC300" s="1"/>
      <c r="GEG300" s="1"/>
      <c r="GEK300" s="1"/>
      <c r="GEO300" s="1"/>
      <c r="GES300" s="1"/>
      <c r="GEW300" s="1"/>
      <c r="GFA300" s="1"/>
      <c r="GFE300" s="1"/>
      <c r="GFI300" s="1"/>
      <c r="GFM300" s="1"/>
      <c r="GFQ300" s="1"/>
      <c r="GFU300" s="1"/>
      <c r="GFY300" s="1"/>
      <c r="GGC300" s="1"/>
      <c r="GGG300" s="1"/>
      <c r="GGK300" s="1"/>
      <c r="GGO300" s="1"/>
      <c r="GGS300" s="1"/>
      <c r="GGW300" s="1"/>
      <c r="GHA300" s="1"/>
      <c r="GHE300" s="1"/>
      <c r="GHI300" s="1"/>
      <c r="GHM300" s="1"/>
      <c r="GHQ300" s="1"/>
      <c r="GHU300" s="1"/>
      <c r="GHY300" s="1"/>
      <c r="GIC300" s="1"/>
      <c r="GIG300" s="1"/>
      <c r="GIK300" s="1"/>
      <c r="GIO300" s="1"/>
      <c r="GIS300" s="1"/>
      <c r="GIW300" s="1"/>
      <c r="GJA300" s="1"/>
      <c r="GJE300" s="1"/>
      <c r="GJI300" s="1"/>
      <c r="GJM300" s="1"/>
      <c r="GJQ300" s="1"/>
      <c r="GJU300" s="1"/>
      <c r="GJY300" s="1"/>
      <c r="GKC300" s="1"/>
      <c r="GKG300" s="1"/>
      <c r="GKK300" s="1"/>
      <c r="GKO300" s="1"/>
      <c r="GKS300" s="1"/>
      <c r="GKW300" s="1"/>
      <c r="GLA300" s="1"/>
      <c r="GLE300" s="1"/>
      <c r="GLI300" s="1"/>
      <c r="GLM300" s="1"/>
      <c r="GLQ300" s="1"/>
      <c r="GLU300" s="1"/>
      <c r="GLY300" s="1"/>
      <c r="GMC300" s="1"/>
      <c r="GMG300" s="1"/>
      <c r="GMK300" s="1"/>
      <c r="GMO300" s="1"/>
      <c r="GMS300" s="1"/>
      <c r="GMW300" s="1"/>
      <c r="GNA300" s="1"/>
      <c r="GNE300" s="1"/>
      <c r="GNI300" s="1"/>
      <c r="GNM300" s="1"/>
      <c r="GNQ300" s="1"/>
      <c r="GNU300" s="1"/>
      <c r="GNY300" s="1"/>
      <c r="GOC300" s="1"/>
      <c r="GOG300" s="1"/>
      <c r="GOK300" s="1"/>
      <c r="GOO300" s="1"/>
      <c r="GOS300" s="1"/>
      <c r="GOW300" s="1"/>
      <c r="GPA300" s="1"/>
      <c r="GPE300" s="1"/>
      <c r="GPI300" s="1"/>
      <c r="GPM300" s="1"/>
      <c r="GPQ300" s="1"/>
      <c r="GPU300" s="1"/>
      <c r="GPY300" s="1"/>
      <c r="GQC300" s="1"/>
      <c r="GQG300" s="1"/>
      <c r="GQK300" s="1"/>
      <c r="GQO300" s="1"/>
      <c r="GQS300" s="1"/>
      <c r="GQW300" s="1"/>
      <c r="GRA300" s="1"/>
      <c r="GRE300" s="1"/>
      <c r="GRI300" s="1"/>
      <c r="GRM300" s="1"/>
      <c r="GRQ300" s="1"/>
      <c r="GRU300" s="1"/>
      <c r="GRY300" s="1"/>
      <c r="GSC300" s="1"/>
      <c r="GSG300" s="1"/>
      <c r="GSK300" s="1"/>
      <c r="GSO300" s="1"/>
      <c r="GSS300" s="1"/>
      <c r="GSW300" s="1"/>
      <c r="GTA300" s="1"/>
      <c r="GTE300" s="1"/>
      <c r="GTI300" s="1"/>
      <c r="GTM300" s="1"/>
      <c r="GTQ300" s="1"/>
      <c r="GTU300" s="1"/>
      <c r="GTY300" s="1"/>
      <c r="GUC300" s="1"/>
      <c r="GUG300" s="1"/>
      <c r="GUK300" s="1"/>
      <c r="GUO300" s="1"/>
      <c r="GUS300" s="1"/>
      <c r="GUW300" s="1"/>
      <c r="GVA300" s="1"/>
      <c r="GVE300" s="1"/>
      <c r="GVI300" s="1"/>
      <c r="GVM300" s="1"/>
      <c r="GVQ300" s="1"/>
      <c r="GVU300" s="1"/>
      <c r="GVY300" s="1"/>
      <c r="GWC300" s="1"/>
      <c r="GWG300" s="1"/>
      <c r="GWK300" s="1"/>
      <c r="GWO300" s="1"/>
      <c r="GWS300" s="1"/>
      <c r="GWW300" s="1"/>
      <c r="GXA300" s="1"/>
      <c r="GXE300" s="1"/>
      <c r="GXI300" s="1"/>
      <c r="GXM300" s="1"/>
      <c r="GXQ300" s="1"/>
      <c r="GXU300" s="1"/>
      <c r="GXY300" s="1"/>
      <c r="GYC300" s="1"/>
      <c r="GYG300" s="1"/>
      <c r="GYK300" s="1"/>
      <c r="GYO300" s="1"/>
      <c r="GYS300" s="1"/>
      <c r="GYW300" s="1"/>
      <c r="GZA300" s="1"/>
      <c r="GZE300" s="1"/>
      <c r="GZI300" s="1"/>
      <c r="GZM300" s="1"/>
      <c r="GZQ300" s="1"/>
      <c r="GZU300" s="1"/>
      <c r="GZY300" s="1"/>
      <c r="HAC300" s="1"/>
      <c r="HAG300" s="1"/>
      <c r="HAK300" s="1"/>
      <c r="HAO300" s="1"/>
      <c r="HAS300" s="1"/>
      <c r="HAW300" s="1"/>
      <c r="HBA300" s="1"/>
      <c r="HBE300" s="1"/>
      <c r="HBI300" s="1"/>
      <c r="HBM300" s="1"/>
      <c r="HBQ300" s="1"/>
      <c r="HBU300" s="1"/>
      <c r="HBY300" s="1"/>
      <c r="HCC300" s="1"/>
      <c r="HCG300" s="1"/>
      <c r="HCK300" s="1"/>
      <c r="HCO300" s="1"/>
      <c r="HCS300" s="1"/>
      <c r="HCW300" s="1"/>
      <c r="HDA300" s="1"/>
      <c r="HDE300" s="1"/>
      <c r="HDI300" s="1"/>
      <c r="HDM300" s="1"/>
      <c r="HDQ300" s="1"/>
      <c r="HDU300" s="1"/>
      <c r="HDY300" s="1"/>
      <c r="HEC300" s="1"/>
      <c r="HEG300" s="1"/>
      <c r="HEK300" s="1"/>
      <c r="HEO300" s="1"/>
      <c r="HES300" s="1"/>
      <c r="HEW300" s="1"/>
      <c r="HFA300" s="1"/>
      <c r="HFE300" s="1"/>
      <c r="HFI300" s="1"/>
      <c r="HFM300" s="1"/>
      <c r="HFQ300" s="1"/>
      <c r="HFU300" s="1"/>
      <c r="HFY300" s="1"/>
      <c r="HGC300" s="1"/>
      <c r="HGG300" s="1"/>
      <c r="HGK300" s="1"/>
      <c r="HGO300" s="1"/>
      <c r="HGS300" s="1"/>
      <c r="HGW300" s="1"/>
      <c r="HHA300" s="1"/>
      <c r="HHE300" s="1"/>
      <c r="HHI300" s="1"/>
      <c r="HHM300" s="1"/>
      <c r="HHQ300" s="1"/>
      <c r="HHU300" s="1"/>
      <c r="HHY300" s="1"/>
      <c r="HIC300" s="1"/>
      <c r="HIG300" s="1"/>
      <c r="HIK300" s="1"/>
      <c r="HIO300" s="1"/>
      <c r="HIS300" s="1"/>
      <c r="HIW300" s="1"/>
      <c r="HJA300" s="1"/>
      <c r="HJE300" s="1"/>
      <c r="HJI300" s="1"/>
      <c r="HJM300" s="1"/>
      <c r="HJQ300" s="1"/>
      <c r="HJU300" s="1"/>
      <c r="HJY300" s="1"/>
      <c r="HKC300" s="1"/>
      <c r="HKG300" s="1"/>
      <c r="HKK300" s="1"/>
      <c r="HKO300" s="1"/>
      <c r="HKS300" s="1"/>
      <c r="HKW300" s="1"/>
      <c r="HLA300" s="1"/>
      <c r="HLE300" s="1"/>
      <c r="HLI300" s="1"/>
      <c r="HLM300" s="1"/>
      <c r="HLQ300" s="1"/>
      <c r="HLU300" s="1"/>
      <c r="HLY300" s="1"/>
      <c r="HMC300" s="1"/>
      <c r="HMG300" s="1"/>
      <c r="HMK300" s="1"/>
      <c r="HMO300" s="1"/>
      <c r="HMS300" s="1"/>
      <c r="HMW300" s="1"/>
      <c r="HNA300" s="1"/>
      <c r="HNE300" s="1"/>
      <c r="HNI300" s="1"/>
      <c r="HNM300" s="1"/>
      <c r="HNQ300" s="1"/>
      <c r="HNU300" s="1"/>
      <c r="HNY300" s="1"/>
      <c r="HOC300" s="1"/>
      <c r="HOG300" s="1"/>
      <c r="HOK300" s="1"/>
      <c r="HOO300" s="1"/>
      <c r="HOS300" s="1"/>
      <c r="HOW300" s="1"/>
      <c r="HPA300" s="1"/>
      <c r="HPE300" s="1"/>
      <c r="HPI300" s="1"/>
      <c r="HPM300" s="1"/>
      <c r="HPQ300" s="1"/>
      <c r="HPU300" s="1"/>
      <c r="HPY300" s="1"/>
      <c r="HQC300" s="1"/>
      <c r="HQG300" s="1"/>
      <c r="HQK300" s="1"/>
      <c r="HQO300" s="1"/>
      <c r="HQS300" s="1"/>
      <c r="HQW300" s="1"/>
      <c r="HRA300" s="1"/>
      <c r="HRE300" s="1"/>
      <c r="HRI300" s="1"/>
      <c r="HRM300" s="1"/>
      <c r="HRQ300" s="1"/>
      <c r="HRU300" s="1"/>
      <c r="HRY300" s="1"/>
      <c r="HSC300" s="1"/>
      <c r="HSG300" s="1"/>
      <c r="HSK300" s="1"/>
      <c r="HSO300" s="1"/>
      <c r="HSS300" s="1"/>
      <c r="HSW300" s="1"/>
      <c r="HTA300" s="1"/>
      <c r="HTE300" s="1"/>
      <c r="HTI300" s="1"/>
      <c r="HTM300" s="1"/>
      <c r="HTQ300" s="1"/>
      <c r="HTU300" s="1"/>
      <c r="HTY300" s="1"/>
      <c r="HUC300" s="1"/>
      <c r="HUG300" s="1"/>
      <c r="HUK300" s="1"/>
      <c r="HUO300" s="1"/>
      <c r="HUS300" s="1"/>
      <c r="HUW300" s="1"/>
      <c r="HVA300" s="1"/>
      <c r="HVE300" s="1"/>
      <c r="HVI300" s="1"/>
      <c r="HVM300" s="1"/>
      <c r="HVQ300" s="1"/>
      <c r="HVU300" s="1"/>
      <c r="HVY300" s="1"/>
      <c r="HWC300" s="1"/>
      <c r="HWG300" s="1"/>
      <c r="HWK300" s="1"/>
      <c r="HWO300" s="1"/>
      <c r="HWS300" s="1"/>
      <c r="HWW300" s="1"/>
      <c r="HXA300" s="1"/>
      <c r="HXE300" s="1"/>
      <c r="HXI300" s="1"/>
      <c r="HXM300" s="1"/>
      <c r="HXQ300" s="1"/>
      <c r="HXU300" s="1"/>
      <c r="HXY300" s="1"/>
      <c r="HYC300" s="1"/>
      <c r="HYG300" s="1"/>
      <c r="HYK300" s="1"/>
      <c r="HYO300" s="1"/>
      <c r="HYS300" s="1"/>
      <c r="HYW300" s="1"/>
      <c r="HZA300" s="1"/>
      <c r="HZE300" s="1"/>
      <c r="HZI300" s="1"/>
      <c r="HZM300" s="1"/>
      <c r="HZQ300" s="1"/>
      <c r="HZU300" s="1"/>
      <c r="HZY300" s="1"/>
      <c r="IAC300" s="1"/>
      <c r="IAG300" s="1"/>
      <c r="IAK300" s="1"/>
      <c r="IAO300" s="1"/>
      <c r="IAS300" s="1"/>
      <c r="IAW300" s="1"/>
      <c r="IBA300" s="1"/>
      <c r="IBE300" s="1"/>
      <c r="IBI300" s="1"/>
      <c r="IBM300" s="1"/>
      <c r="IBQ300" s="1"/>
      <c r="IBU300" s="1"/>
      <c r="IBY300" s="1"/>
      <c r="ICC300" s="1"/>
      <c r="ICG300" s="1"/>
      <c r="ICK300" s="1"/>
      <c r="ICO300" s="1"/>
      <c r="ICS300" s="1"/>
      <c r="ICW300" s="1"/>
      <c r="IDA300" s="1"/>
      <c r="IDE300" s="1"/>
      <c r="IDI300" s="1"/>
      <c r="IDM300" s="1"/>
      <c r="IDQ300" s="1"/>
      <c r="IDU300" s="1"/>
      <c r="IDY300" s="1"/>
      <c r="IEC300" s="1"/>
      <c r="IEG300" s="1"/>
      <c r="IEK300" s="1"/>
      <c r="IEO300" s="1"/>
      <c r="IES300" s="1"/>
      <c r="IEW300" s="1"/>
      <c r="IFA300" s="1"/>
      <c r="IFE300" s="1"/>
      <c r="IFI300" s="1"/>
      <c r="IFM300" s="1"/>
      <c r="IFQ300" s="1"/>
      <c r="IFU300" s="1"/>
      <c r="IFY300" s="1"/>
      <c r="IGC300" s="1"/>
      <c r="IGG300" s="1"/>
      <c r="IGK300" s="1"/>
      <c r="IGO300" s="1"/>
      <c r="IGS300" s="1"/>
      <c r="IGW300" s="1"/>
      <c r="IHA300" s="1"/>
      <c r="IHE300" s="1"/>
      <c r="IHI300" s="1"/>
      <c r="IHM300" s="1"/>
      <c r="IHQ300" s="1"/>
      <c r="IHU300" s="1"/>
      <c r="IHY300" s="1"/>
      <c r="IIC300" s="1"/>
      <c r="IIG300" s="1"/>
      <c r="IIK300" s="1"/>
      <c r="IIO300" s="1"/>
      <c r="IIS300" s="1"/>
      <c r="IIW300" s="1"/>
      <c r="IJA300" s="1"/>
      <c r="IJE300" s="1"/>
      <c r="IJI300" s="1"/>
      <c r="IJM300" s="1"/>
      <c r="IJQ300" s="1"/>
      <c r="IJU300" s="1"/>
      <c r="IJY300" s="1"/>
      <c r="IKC300" s="1"/>
      <c r="IKG300" s="1"/>
      <c r="IKK300" s="1"/>
      <c r="IKO300" s="1"/>
      <c r="IKS300" s="1"/>
      <c r="IKW300" s="1"/>
      <c r="ILA300" s="1"/>
      <c r="ILE300" s="1"/>
      <c r="ILI300" s="1"/>
      <c r="ILM300" s="1"/>
      <c r="ILQ300" s="1"/>
      <c r="ILU300" s="1"/>
      <c r="ILY300" s="1"/>
      <c r="IMC300" s="1"/>
      <c r="IMG300" s="1"/>
      <c r="IMK300" s="1"/>
      <c r="IMO300" s="1"/>
      <c r="IMS300" s="1"/>
      <c r="IMW300" s="1"/>
      <c r="INA300" s="1"/>
      <c r="INE300" s="1"/>
      <c r="INI300" s="1"/>
      <c r="INM300" s="1"/>
      <c r="INQ300" s="1"/>
      <c r="INU300" s="1"/>
      <c r="INY300" s="1"/>
      <c r="IOC300" s="1"/>
      <c r="IOG300" s="1"/>
      <c r="IOK300" s="1"/>
      <c r="IOO300" s="1"/>
      <c r="IOS300" s="1"/>
      <c r="IOW300" s="1"/>
      <c r="IPA300" s="1"/>
      <c r="IPE300" s="1"/>
      <c r="IPI300" s="1"/>
      <c r="IPM300" s="1"/>
      <c r="IPQ300" s="1"/>
      <c r="IPU300" s="1"/>
      <c r="IPY300" s="1"/>
      <c r="IQC300" s="1"/>
      <c r="IQG300" s="1"/>
      <c r="IQK300" s="1"/>
      <c r="IQO300" s="1"/>
      <c r="IQS300" s="1"/>
      <c r="IQW300" s="1"/>
      <c r="IRA300" s="1"/>
      <c r="IRE300" s="1"/>
      <c r="IRI300" s="1"/>
      <c r="IRM300" s="1"/>
      <c r="IRQ300" s="1"/>
      <c r="IRU300" s="1"/>
      <c r="IRY300" s="1"/>
      <c r="ISC300" s="1"/>
      <c r="ISG300" s="1"/>
      <c r="ISK300" s="1"/>
      <c r="ISO300" s="1"/>
      <c r="ISS300" s="1"/>
      <c r="ISW300" s="1"/>
      <c r="ITA300" s="1"/>
      <c r="ITE300" s="1"/>
      <c r="ITI300" s="1"/>
      <c r="ITM300" s="1"/>
      <c r="ITQ300" s="1"/>
      <c r="ITU300" s="1"/>
      <c r="ITY300" s="1"/>
      <c r="IUC300" s="1"/>
      <c r="IUG300" s="1"/>
      <c r="IUK300" s="1"/>
      <c r="IUO300" s="1"/>
      <c r="IUS300" s="1"/>
      <c r="IUW300" s="1"/>
      <c r="IVA300" s="1"/>
      <c r="IVE300" s="1"/>
      <c r="IVI300" s="1"/>
      <c r="IVM300" s="1"/>
      <c r="IVQ300" s="1"/>
      <c r="IVU300" s="1"/>
      <c r="IVY300" s="1"/>
      <c r="IWC300" s="1"/>
      <c r="IWG300" s="1"/>
      <c r="IWK300" s="1"/>
      <c r="IWO300" s="1"/>
      <c r="IWS300" s="1"/>
      <c r="IWW300" s="1"/>
      <c r="IXA300" s="1"/>
      <c r="IXE300" s="1"/>
      <c r="IXI300" s="1"/>
      <c r="IXM300" s="1"/>
      <c r="IXQ300" s="1"/>
      <c r="IXU300" s="1"/>
      <c r="IXY300" s="1"/>
      <c r="IYC300" s="1"/>
      <c r="IYG300" s="1"/>
      <c r="IYK300" s="1"/>
      <c r="IYO300" s="1"/>
      <c r="IYS300" s="1"/>
      <c r="IYW300" s="1"/>
      <c r="IZA300" s="1"/>
      <c r="IZE300" s="1"/>
      <c r="IZI300" s="1"/>
      <c r="IZM300" s="1"/>
      <c r="IZQ300" s="1"/>
      <c r="IZU300" s="1"/>
      <c r="IZY300" s="1"/>
      <c r="JAC300" s="1"/>
      <c r="JAG300" s="1"/>
      <c r="JAK300" s="1"/>
      <c r="JAO300" s="1"/>
      <c r="JAS300" s="1"/>
      <c r="JAW300" s="1"/>
      <c r="JBA300" s="1"/>
      <c r="JBE300" s="1"/>
      <c r="JBI300" s="1"/>
      <c r="JBM300" s="1"/>
      <c r="JBQ300" s="1"/>
      <c r="JBU300" s="1"/>
      <c r="JBY300" s="1"/>
      <c r="JCC300" s="1"/>
      <c r="JCG300" s="1"/>
      <c r="JCK300" s="1"/>
      <c r="JCO300" s="1"/>
      <c r="JCS300" s="1"/>
      <c r="JCW300" s="1"/>
      <c r="JDA300" s="1"/>
      <c r="JDE300" s="1"/>
      <c r="JDI300" s="1"/>
      <c r="JDM300" s="1"/>
      <c r="JDQ300" s="1"/>
      <c r="JDU300" s="1"/>
      <c r="JDY300" s="1"/>
      <c r="JEC300" s="1"/>
      <c r="JEG300" s="1"/>
      <c r="JEK300" s="1"/>
      <c r="JEO300" s="1"/>
      <c r="JES300" s="1"/>
      <c r="JEW300" s="1"/>
      <c r="JFA300" s="1"/>
      <c r="JFE300" s="1"/>
      <c r="JFI300" s="1"/>
      <c r="JFM300" s="1"/>
      <c r="JFQ300" s="1"/>
      <c r="JFU300" s="1"/>
      <c r="JFY300" s="1"/>
      <c r="JGC300" s="1"/>
      <c r="JGG300" s="1"/>
      <c r="JGK300" s="1"/>
      <c r="JGO300" s="1"/>
      <c r="JGS300" s="1"/>
      <c r="JGW300" s="1"/>
      <c r="JHA300" s="1"/>
      <c r="JHE300" s="1"/>
      <c r="JHI300" s="1"/>
      <c r="JHM300" s="1"/>
      <c r="JHQ300" s="1"/>
      <c r="JHU300" s="1"/>
      <c r="JHY300" s="1"/>
      <c r="JIC300" s="1"/>
      <c r="JIG300" s="1"/>
      <c r="JIK300" s="1"/>
      <c r="JIO300" s="1"/>
      <c r="JIS300" s="1"/>
      <c r="JIW300" s="1"/>
      <c r="JJA300" s="1"/>
      <c r="JJE300" s="1"/>
      <c r="JJI300" s="1"/>
      <c r="JJM300" s="1"/>
      <c r="JJQ300" s="1"/>
      <c r="JJU300" s="1"/>
      <c r="JJY300" s="1"/>
      <c r="JKC300" s="1"/>
      <c r="JKG300" s="1"/>
      <c r="JKK300" s="1"/>
      <c r="JKO300" s="1"/>
      <c r="JKS300" s="1"/>
      <c r="JKW300" s="1"/>
      <c r="JLA300" s="1"/>
      <c r="JLE300" s="1"/>
      <c r="JLI300" s="1"/>
      <c r="JLM300" s="1"/>
      <c r="JLQ300" s="1"/>
      <c r="JLU300" s="1"/>
      <c r="JLY300" s="1"/>
      <c r="JMC300" s="1"/>
      <c r="JMG300" s="1"/>
      <c r="JMK300" s="1"/>
      <c r="JMO300" s="1"/>
      <c r="JMS300" s="1"/>
      <c r="JMW300" s="1"/>
      <c r="JNA300" s="1"/>
      <c r="JNE300" s="1"/>
      <c r="JNI300" s="1"/>
      <c r="JNM300" s="1"/>
      <c r="JNQ300" s="1"/>
      <c r="JNU300" s="1"/>
      <c r="JNY300" s="1"/>
      <c r="JOC300" s="1"/>
      <c r="JOG300" s="1"/>
      <c r="JOK300" s="1"/>
      <c r="JOO300" s="1"/>
      <c r="JOS300" s="1"/>
      <c r="JOW300" s="1"/>
      <c r="JPA300" s="1"/>
      <c r="JPE300" s="1"/>
      <c r="JPI300" s="1"/>
      <c r="JPM300" s="1"/>
      <c r="JPQ300" s="1"/>
      <c r="JPU300" s="1"/>
      <c r="JPY300" s="1"/>
      <c r="JQC300" s="1"/>
      <c r="JQG300" s="1"/>
      <c r="JQK300" s="1"/>
      <c r="JQO300" s="1"/>
      <c r="JQS300" s="1"/>
      <c r="JQW300" s="1"/>
      <c r="JRA300" s="1"/>
      <c r="JRE300" s="1"/>
      <c r="JRI300" s="1"/>
      <c r="JRM300" s="1"/>
      <c r="JRQ300" s="1"/>
      <c r="JRU300" s="1"/>
      <c r="JRY300" s="1"/>
      <c r="JSC300" s="1"/>
      <c r="JSG300" s="1"/>
      <c r="JSK300" s="1"/>
      <c r="JSO300" s="1"/>
      <c r="JSS300" s="1"/>
      <c r="JSW300" s="1"/>
      <c r="JTA300" s="1"/>
      <c r="JTE300" s="1"/>
      <c r="JTI300" s="1"/>
      <c r="JTM300" s="1"/>
      <c r="JTQ300" s="1"/>
      <c r="JTU300" s="1"/>
      <c r="JTY300" s="1"/>
      <c r="JUC300" s="1"/>
      <c r="JUG300" s="1"/>
      <c r="JUK300" s="1"/>
      <c r="JUO300" s="1"/>
      <c r="JUS300" s="1"/>
      <c r="JUW300" s="1"/>
      <c r="JVA300" s="1"/>
      <c r="JVE300" s="1"/>
      <c r="JVI300" s="1"/>
      <c r="JVM300" s="1"/>
      <c r="JVQ300" s="1"/>
      <c r="JVU300" s="1"/>
      <c r="JVY300" s="1"/>
      <c r="JWC300" s="1"/>
      <c r="JWG300" s="1"/>
      <c r="JWK300" s="1"/>
      <c r="JWO300" s="1"/>
      <c r="JWS300" s="1"/>
      <c r="JWW300" s="1"/>
      <c r="JXA300" s="1"/>
      <c r="JXE300" s="1"/>
      <c r="JXI300" s="1"/>
      <c r="JXM300" s="1"/>
      <c r="JXQ300" s="1"/>
      <c r="JXU300" s="1"/>
      <c r="JXY300" s="1"/>
      <c r="JYC300" s="1"/>
      <c r="JYG300" s="1"/>
      <c r="JYK300" s="1"/>
      <c r="JYO300" s="1"/>
      <c r="JYS300" s="1"/>
      <c r="JYW300" s="1"/>
      <c r="JZA300" s="1"/>
      <c r="JZE300" s="1"/>
      <c r="JZI300" s="1"/>
      <c r="JZM300" s="1"/>
      <c r="JZQ300" s="1"/>
      <c r="JZU300" s="1"/>
      <c r="JZY300" s="1"/>
      <c r="KAC300" s="1"/>
      <c r="KAG300" s="1"/>
      <c r="KAK300" s="1"/>
      <c r="KAO300" s="1"/>
      <c r="KAS300" s="1"/>
      <c r="KAW300" s="1"/>
      <c r="KBA300" s="1"/>
      <c r="KBE300" s="1"/>
      <c r="KBI300" s="1"/>
      <c r="KBM300" s="1"/>
      <c r="KBQ300" s="1"/>
      <c r="KBU300" s="1"/>
      <c r="KBY300" s="1"/>
      <c r="KCC300" s="1"/>
      <c r="KCG300" s="1"/>
      <c r="KCK300" s="1"/>
      <c r="KCO300" s="1"/>
      <c r="KCS300" s="1"/>
      <c r="KCW300" s="1"/>
      <c r="KDA300" s="1"/>
      <c r="KDE300" s="1"/>
      <c r="KDI300" s="1"/>
      <c r="KDM300" s="1"/>
      <c r="KDQ300" s="1"/>
      <c r="KDU300" s="1"/>
      <c r="KDY300" s="1"/>
      <c r="KEC300" s="1"/>
      <c r="KEG300" s="1"/>
      <c r="KEK300" s="1"/>
      <c r="KEO300" s="1"/>
      <c r="KES300" s="1"/>
      <c r="KEW300" s="1"/>
      <c r="KFA300" s="1"/>
      <c r="KFE300" s="1"/>
      <c r="KFI300" s="1"/>
      <c r="KFM300" s="1"/>
      <c r="KFQ300" s="1"/>
      <c r="KFU300" s="1"/>
      <c r="KFY300" s="1"/>
      <c r="KGC300" s="1"/>
      <c r="KGG300" s="1"/>
      <c r="KGK300" s="1"/>
      <c r="KGO300" s="1"/>
      <c r="KGS300" s="1"/>
      <c r="KGW300" s="1"/>
      <c r="KHA300" s="1"/>
      <c r="KHE300" s="1"/>
      <c r="KHI300" s="1"/>
      <c r="KHM300" s="1"/>
      <c r="KHQ300" s="1"/>
      <c r="KHU300" s="1"/>
      <c r="KHY300" s="1"/>
      <c r="KIC300" s="1"/>
      <c r="KIG300" s="1"/>
      <c r="KIK300" s="1"/>
      <c r="KIO300" s="1"/>
      <c r="KIS300" s="1"/>
      <c r="KIW300" s="1"/>
      <c r="KJA300" s="1"/>
      <c r="KJE300" s="1"/>
      <c r="KJI300" s="1"/>
      <c r="KJM300" s="1"/>
      <c r="KJQ300" s="1"/>
      <c r="KJU300" s="1"/>
      <c r="KJY300" s="1"/>
      <c r="KKC300" s="1"/>
      <c r="KKG300" s="1"/>
      <c r="KKK300" s="1"/>
      <c r="KKO300" s="1"/>
      <c r="KKS300" s="1"/>
      <c r="KKW300" s="1"/>
      <c r="KLA300" s="1"/>
      <c r="KLE300" s="1"/>
      <c r="KLI300" s="1"/>
      <c r="KLM300" s="1"/>
      <c r="KLQ300" s="1"/>
      <c r="KLU300" s="1"/>
      <c r="KLY300" s="1"/>
      <c r="KMC300" s="1"/>
      <c r="KMG300" s="1"/>
      <c r="KMK300" s="1"/>
      <c r="KMO300" s="1"/>
      <c r="KMS300" s="1"/>
      <c r="KMW300" s="1"/>
      <c r="KNA300" s="1"/>
      <c r="KNE300" s="1"/>
      <c r="KNI300" s="1"/>
      <c r="KNM300" s="1"/>
      <c r="KNQ300" s="1"/>
      <c r="KNU300" s="1"/>
      <c r="KNY300" s="1"/>
      <c r="KOC300" s="1"/>
      <c r="KOG300" s="1"/>
      <c r="KOK300" s="1"/>
      <c r="KOO300" s="1"/>
      <c r="KOS300" s="1"/>
      <c r="KOW300" s="1"/>
      <c r="KPA300" s="1"/>
      <c r="KPE300" s="1"/>
      <c r="KPI300" s="1"/>
      <c r="KPM300" s="1"/>
      <c r="KPQ300" s="1"/>
      <c r="KPU300" s="1"/>
      <c r="KPY300" s="1"/>
      <c r="KQC300" s="1"/>
      <c r="KQG300" s="1"/>
      <c r="KQK300" s="1"/>
      <c r="KQO300" s="1"/>
      <c r="KQS300" s="1"/>
      <c r="KQW300" s="1"/>
      <c r="KRA300" s="1"/>
      <c r="KRE300" s="1"/>
      <c r="KRI300" s="1"/>
      <c r="KRM300" s="1"/>
      <c r="KRQ300" s="1"/>
      <c r="KRU300" s="1"/>
      <c r="KRY300" s="1"/>
      <c r="KSC300" s="1"/>
      <c r="KSG300" s="1"/>
      <c r="KSK300" s="1"/>
      <c r="KSO300" s="1"/>
      <c r="KSS300" s="1"/>
      <c r="KSW300" s="1"/>
      <c r="KTA300" s="1"/>
      <c r="KTE300" s="1"/>
      <c r="KTI300" s="1"/>
      <c r="KTM300" s="1"/>
      <c r="KTQ300" s="1"/>
      <c r="KTU300" s="1"/>
      <c r="KTY300" s="1"/>
      <c r="KUC300" s="1"/>
      <c r="KUG300" s="1"/>
      <c r="KUK300" s="1"/>
      <c r="KUO300" s="1"/>
      <c r="KUS300" s="1"/>
      <c r="KUW300" s="1"/>
      <c r="KVA300" s="1"/>
      <c r="KVE300" s="1"/>
      <c r="KVI300" s="1"/>
      <c r="KVM300" s="1"/>
      <c r="KVQ300" s="1"/>
      <c r="KVU300" s="1"/>
      <c r="KVY300" s="1"/>
      <c r="KWC300" s="1"/>
      <c r="KWG300" s="1"/>
      <c r="KWK300" s="1"/>
      <c r="KWO300" s="1"/>
      <c r="KWS300" s="1"/>
      <c r="KWW300" s="1"/>
      <c r="KXA300" s="1"/>
      <c r="KXE300" s="1"/>
      <c r="KXI300" s="1"/>
      <c r="KXM300" s="1"/>
      <c r="KXQ300" s="1"/>
      <c r="KXU300" s="1"/>
      <c r="KXY300" s="1"/>
      <c r="KYC300" s="1"/>
      <c r="KYG300" s="1"/>
      <c r="KYK300" s="1"/>
      <c r="KYO300" s="1"/>
      <c r="KYS300" s="1"/>
      <c r="KYW300" s="1"/>
      <c r="KZA300" s="1"/>
      <c r="KZE300" s="1"/>
      <c r="KZI300" s="1"/>
      <c r="KZM300" s="1"/>
      <c r="KZQ300" s="1"/>
      <c r="KZU300" s="1"/>
      <c r="KZY300" s="1"/>
      <c r="LAC300" s="1"/>
      <c r="LAG300" s="1"/>
      <c r="LAK300" s="1"/>
      <c r="LAO300" s="1"/>
      <c r="LAS300" s="1"/>
      <c r="LAW300" s="1"/>
      <c r="LBA300" s="1"/>
      <c r="LBE300" s="1"/>
      <c r="LBI300" s="1"/>
      <c r="LBM300" s="1"/>
      <c r="LBQ300" s="1"/>
      <c r="LBU300" s="1"/>
      <c r="LBY300" s="1"/>
      <c r="LCC300" s="1"/>
      <c r="LCG300" s="1"/>
      <c r="LCK300" s="1"/>
      <c r="LCO300" s="1"/>
      <c r="LCS300" s="1"/>
      <c r="LCW300" s="1"/>
      <c r="LDA300" s="1"/>
      <c r="LDE300" s="1"/>
      <c r="LDI300" s="1"/>
      <c r="LDM300" s="1"/>
      <c r="LDQ300" s="1"/>
      <c r="LDU300" s="1"/>
      <c r="LDY300" s="1"/>
      <c r="LEC300" s="1"/>
      <c r="LEG300" s="1"/>
      <c r="LEK300" s="1"/>
      <c r="LEO300" s="1"/>
      <c r="LES300" s="1"/>
      <c r="LEW300" s="1"/>
      <c r="LFA300" s="1"/>
      <c r="LFE300" s="1"/>
      <c r="LFI300" s="1"/>
      <c r="LFM300" s="1"/>
      <c r="LFQ300" s="1"/>
      <c r="LFU300" s="1"/>
      <c r="LFY300" s="1"/>
      <c r="LGC300" s="1"/>
      <c r="LGG300" s="1"/>
      <c r="LGK300" s="1"/>
      <c r="LGO300" s="1"/>
      <c r="LGS300" s="1"/>
      <c r="LGW300" s="1"/>
      <c r="LHA300" s="1"/>
      <c r="LHE300" s="1"/>
      <c r="LHI300" s="1"/>
      <c r="LHM300" s="1"/>
      <c r="LHQ300" s="1"/>
      <c r="LHU300" s="1"/>
      <c r="LHY300" s="1"/>
      <c r="LIC300" s="1"/>
      <c r="LIG300" s="1"/>
      <c r="LIK300" s="1"/>
      <c r="LIO300" s="1"/>
      <c r="LIS300" s="1"/>
      <c r="LIW300" s="1"/>
      <c r="LJA300" s="1"/>
      <c r="LJE300" s="1"/>
      <c r="LJI300" s="1"/>
      <c r="LJM300" s="1"/>
      <c r="LJQ300" s="1"/>
      <c r="LJU300" s="1"/>
      <c r="LJY300" s="1"/>
      <c r="LKC300" s="1"/>
      <c r="LKG300" s="1"/>
      <c r="LKK300" s="1"/>
      <c r="LKO300" s="1"/>
      <c r="LKS300" s="1"/>
      <c r="LKW300" s="1"/>
      <c r="LLA300" s="1"/>
      <c r="LLE300" s="1"/>
      <c r="LLI300" s="1"/>
      <c r="LLM300" s="1"/>
      <c r="LLQ300" s="1"/>
      <c r="LLU300" s="1"/>
      <c r="LLY300" s="1"/>
      <c r="LMC300" s="1"/>
      <c r="LMG300" s="1"/>
      <c r="LMK300" s="1"/>
      <c r="LMO300" s="1"/>
      <c r="LMS300" s="1"/>
      <c r="LMW300" s="1"/>
      <c r="LNA300" s="1"/>
      <c r="LNE300" s="1"/>
      <c r="LNI300" s="1"/>
      <c r="LNM300" s="1"/>
      <c r="LNQ300" s="1"/>
      <c r="LNU300" s="1"/>
      <c r="LNY300" s="1"/>
      <c r="LOC300" s="1"/>
      <c r="LOG300" s="1"/>
      <c r="LOK300" s="1"/>
      <c r="LOO300" s="1"/>
      <c r="LOS300" s="1"/>
      <c r="LOW300" s="1"/>
      <c r="LPA300" s="1"/>
      <c r="LPE300" s="1"/>
      <c r="LPI300" s="1"/>
      <c r="LPM300" s="1"/>
      <c r="LPQ300" s="1"/>
      <c r="LPU300" s="1"/>
      <c r="LPY300" s="1"/>
      <c r="LQC300" s="1"/>
      <c r="LQG300" s="1"/>
      <c r="LQK300" s="1"/>
      <c r="LQO300" s="1"/>
      <c r="LQS300" s="1"/>
      <c r="LQW300" s="1"/>
      <c r="LRA300" s="1"/>
      <c r="LRE300" s="1"/>
      <c r="LRI300" s="1"/>
      <c r="LRM300" s="1"/>
      <c r="LRQ300" s="1"/>
      <c r="LRU300" s="1"/>
      <c r="LRY300" s="1"/>
      <c r="LSC300" s="1"/>
      <c r="LSG300" s="1"/>
      <c r="LSK300" s="1"/>
      <c r="LSO300" s="1"/>
      <c r="LSS300" s="1"/>
      <c r="LSW300" s="1"/>
      <c r="LTA300" s="1"/>
      <c r="LTE300" s="1"/>
      <c r="LTI300" s="1"/>
      <c r="LTM300" s="1"/>
      <c r="LTQ300" s="1"/>
      <c r="LTU300" s="1"/>
      <c r="LTY300" s="1"/>
      <c r="LUC300" s="1"/>
      <c r="LUG300" s="1"/>
      <c r="LUK300" s="1"/>
      <c r="LUO300" s="1"/>
      <c r="LUS300" s="1"/>
      <c r="LUW300" s="1"/>
      <c r="LVA300" s="1"/>
      <c r="LVE300" s="1"/>
      <c r="LVI300" s="1"/>
      <c r="LVM300" s="1"/>
      <c r="LVQ300" s="1"/>
      <c r="LVU300" s="1"/>
      <c r="LVY300" s="1"/>
      <c r="LWC300" s="1"/>
      <c r="LWG300" s="1"/>
      <c r="LWK300" s="1"/>
      <c r="LWO300" s="1"/>
      <c r="LWS300" s="1"/>
      <c r="LWW300" s="1"/>
      <c r="LXA300" s="1"/>
      <c r="LXE300" s="1"/>
      <c r="LXI300" s="1"/>
      <c r="LXM300" s="1"/>
      <c r="LXQ300" s="1"/>
      <c r="LXU300" s="1"/>
      <c r="LXY300" s="1"/>
      <c r="LYC300" s="1"/>
      <c r="LYG300" s="1"/>
      <c r="LYK300" s="1"/>
      <c r="LYO300" s="1"/>
      <c r="LYS300" s="1"/>
      <c r="LYW300" s="1"/>
      <c r="LZA300" s="1"/>
      <c r="LZE300" s="1"/>
      <c r="LZI300" s="1"/>
      <c r="LZM300" s="1"/>
      <c r="LZQ300" s="1"/>
      <c r="LZU300" s="1"/>
      <c r="LZY300" s="1"/>
      <c r="MAC300" s="1"/>
      <c r="MAG300" s="1"/>
      <c r="MAK300" s="1"/>
      <c r="MAO300" s="1"/>
      <c r="MAS300" s="1"/>
      <c r="MAW300" s="1"/>
      <c r="MBA300" s="1"/>
      <c r="MBE300" s="1"/>
      <c r="MBI300" s="1"/>
      <c r="MBM300" s="1"/>
      <c r="MBQ300" s="1"/>
      <c r="MBU300" s="1"/>
      <c r="MBY300" s="1"/>
      <c r="MCC300" s="1"/>
      <c r="MCG300" s="1"/>
      <c r="MCK300" s="1"/>
      <c r="MCO300" s="1"/>
      <c r="MCS300" s="1"/>
      <c r="MCW300" s="1"/>
      <c r="MDA300" s="1"/>
      <c r="MDE300" s="1"/>
      <c r="MDI300" s="1"/>
      <c r="MDM300" s="1"/>
      <c r="MDQ300" s="1"/>
      <c r="MDU300" s="1"/>
      <c r="MDY300" s="1"/>
      <c r="MEC300" s="1"/>
      <c r="MEG300" s="1"/>
      <c r="MEK300" s="1"/>
      <c r="MEO300" s="1"/>
      <c r="MES300" s="1"/>
      <c r="MEW300" s="1"/>
      <c r="MFA300" s="1"/>
      <c r="MFE300" s="1"/>
      <c r="MFI300" s="1"/>
      <c r="MFM300" s="1"/>
      <c r="MFQ300" s="1"/>
      <c r="MFU300" s="1"/>
      <c r="MFY300" s="1"/>
      <c r="MGC300" s="1"/>
      <c r="MGG300" s="1"/>
      <c r="MGK300" s="1"/>
      <c r="MGO300" s="1"/>
      <c r="MGS300" s="1"/>
      <c r="MGW300" s="1"/>
      <c r="MHA300" s="1"/>
      <c r="MHE300" s="1"/>
      <c r="MHI300" s="1"/>
      <c r="MHM300" s="1"/>
      <c r="MHQ300" s="1"/>
      <c r="MHU300" s="1"/>
      <c r="MHY300" s="1"/>
      <c r="MIC300" s="1"/>
      <c r="MIG300" s="1"/>
      <c r="MIK300" s="1"/>
      <c r="MIO300" s="1"/>
      <c r="MIS300" s="1"/>
      <c r="MIW300" s="1"/>
      <c r="MJA300" s="1"/>
      <c r="MJE300" s="1"/>
      <c r="MJI300" s="1"/>
      <c r="MJM300" s="1"/>
      <c r="MJQ300" s="1"/>
      <c r="MJU300" s="1"/>
      <c r="MJY300" s="1"/>
      <c r="MKC300" s="1"/>
      <c r="MKG300" s="1"/>
      <c r="MKK300" s="1"/>
      <c r="MKO300" s="1"/>
      <c r="MKS300" s="1"/>
      <c r="MKW300" s="1"/>
      <c r="MLA300" s="1"/>
      <c r="MLE300" s="1"/>
      <c r="MLI300" s="1"/>
      <c r="MLM300" s="1"/>
      <c r="MLQ300" s="1"/>
      <c r="MLU300" s="1"/>
      <c r="MLY300" s="1"/>
      <c r="MMC300" s="1"/>
      <c r="MMG300" s="1"/>
      <c r="MMK300" s="1"/>
      <c r="MMO300" s="1"/>
      <c r="MMS300" s="1"/>
      <c r="MMW300" s="1"/>
      <c r="MNA300" s="1"/>
      <c r="MNE300" s="1"/>
      <c r="MNI300" s="1"/>
      <c r="MNM300" s="1"/>
      <c r="MNQ300" s="1"/>
      <c r="MNU300" s="1"/>
      <c r="MNY300" s="1"/>
      <c r="MOC300" s="1"/>
      <c r="MOG300" s="1"/>
      <c r="MOK300" s="1"/>
      <c r="MOO300" s="1"/>
      <c r="MOS300" s="1"/>
      <c r="MOW300" s="1"/>
      <c r="MPA300" s="1"/>
      <c r="MPE300" s="1"/>
      <c r="MPI300" s="1"/>
      <c r="MPM300" s="1"/>
      <c r="MPQ300" s="1"/>
      <c r="MPU300" s="1"/>
      <c r="MPY300" s="1"/>
      <c r="MQC300" s="1"/>
      <c r="MQG300" s="1"/>
      <c r="MQK300" s="1"/>
      <c r="MQO300" s="1"/>
      <c r="MQS300" s="1"/>
      <c r="MQW300" s="1"/>
      <c r="MRA300" s="1"/>
      <c r="MRE300" s="1"/>
      <c r="MRI300" s="1"/>
      <c r="MRM300" s="1"/>
      <c r="MRQ300" s="1"/>
      <c r="MRU300" s="1"/>
      <c r="MRY300" s="1"/>
      <c r="MSC300" s="1"/>
      <c r="MSG300" s="1"/>
      <c r="MSK300" s="1"/>
      <c r="MSO300" s="1"/>
      <c r="MSS300" s="1"/>
      <c r="MSW300" s="1"/>
      <c r="MTA300" s="1"/>
      <c r="MTE300" s="1"/>
      <c r="MTI300" s="1"/>
      <c r="MTM300" s="1"/>
      <c r="MTQ300" s="1"/>
      <c r="MTU300" s="1"/>
      <c r="MTY300" s="1"/>
      <c r="MUC300" s="1"/>
      <c r="MUG300" s="1"/>
      <c r="MUK300" s="1"/>
      <c r="MUO300" s="1"/>
      <c r="MUS300" s="1"/>
      <c r="MUW300" s="1"/>
      <c r="MVA300" s="1"/>
      <c r="MVE300" s="1"/>
      <c r="MVI300" s="1"/>
      <c r="MVM300" s="1"/>
      <c r="MVQ300" s="1"/>
      <c r="MVU300" s="1"/>
      <c r="MVY300" s="1"/>
      <c r="MWC300" s="1"/>
      <c r="MWG300" s="1"/>
      <c r="MWK300" s="1"/>
      <c r="MWO300" s="1"/>
      <c r="MWS300" s="1"/>
      <c r="MWW300" s="1"/>
      <c r="MXA300" s="1"/>
      <c r="MXE300" s="1"/>
      <c r="MXI300" s="1"/>
      <c r="MXM300" s="1"/>
      <c r="MXQ300" s="1"/>
      <c r="MXU300" s="1"/>
      <c r="MXY300" s="1"/>
      <c r="MYC300" s="1"/>
      <c r="MYG300" s="1"/>
      <c r="MYK300" s="1"/>
      <c r="MYO300" s="1"/>
      <c r="MYS300" s="1"/>
      <c r="MYW300" s="1"/>
      <c r="MZA300" s="1"/>
      <c r="MZE300" s="1"/>
      <c r="MZI300" s="1"/>
      <c r="MZM300" s="1"/>
      <c r="MZQ300" s="1"/>
      <c r="MZU300" s="1"/>
      <c r="MZY300" s="1"/>
      <c r="NAC300" s="1"/>
      <c r="NAG300" s="1"/>
      <c r="NAK300" s="1"/>
      <c r="NAO300" s="1"/>
      <c r="NAS300" s="1"/>
      <c r="NAW300" s="1"/>
      <c r="NBA300" s="1"/>
      <c r="NBE300" s="1"/>
      <c r="NBI300" s="1"/>
      <c r="NBM300" s="1"/>
      <c r="NBQ300" s="1"/>
      <c r="NBU300" s="1"/>
      <c r="NBY300" s="1"/>
      <c r="NCC300" s="1"/>
      <c r="NCG300" s="1"/>
      <c r="NCK300" s="1"/>
      <c r="NCO300" s="1"/>
      <c r="NCS300" s="1"/>
      <c r="NCW300" s="1"/>
      <c r="NDA300" s="1"/>
      <c r="NDE300" s="1"/>
      <c r="NDI300" s="1"/>
      <c r="NDM300" s="1"/>
      <c r="NDQ300" s="1"/>
      <c r="NDU300" s="1"/>
      <c r="NDY300" s="1"/>
      <c r="NEC300" s="1"/>
      <c r="NEG300" s="1"/>
      <c r="NEK300" s="1"/>
      <c r="NEO300" s="1"/>
      <c r="NES300" s="1"/>
      <c r="NEW300" s="1"/>
      <c r="NFA300" s="1"/>
      <c r="NFE300" s="1"/>
      <c r="NFI300" s="1"/>
      <c r="NFM300" s="1"/>
      <c r="NFQ300" s="1"/>
      <c r="NFU300" s="1"/>
      <c r="NFY300" s="1"/>
      <c r="NGC300" s="1"/>
      <c r="NGG300" s="1"/>
      <c r="NGK300" s="1"/>
      <c r="NGO300" s="1"/>
      <c r="NGS300" s="1"/>
      <c r="NGW300" s="1"/>
      <c r="NHA300" s="1"/>
      <c r="NHE300" s="1"/>
      <c r="NHI300" s="1"/>
      <c r="NHM300" s="1"/>
      <c r="NHQ300" s="1"/>
      <c r="NHU300" s="1"/>
      <c r="NHY300" s="1"/>
      <c r="NIC300" s="1"/>
      <c r="NIG300" s="1"/>
      <c r="NIK300" s="1"/>
      <c r="NIO300" s="1"/>
      <c r="NIS300" s="1"/>
      <c r="NIW300" s="1"/>
      <c r="NJA300" s="1"/>
      <c r="NJE300" s="1"/>
      <c r="NJI300" s="1"/>
      <c r="NJM300" s="1"/>
      <c r="NJQ300" s="1"/>
      <c r="NJU300" s="1"/>
      <c r="NJY300" s="1"/>
      <c r="NKC300" s="1"/>
      <c r="NKG300" s="1"/>
      <c r="NKK300" s="1"/>
      <c r="NKO300" s="1"/>
      <c r="NKS300" s="1"/>
      <c r="NKW300" s="1"/>
      <c r="NLA300" s="1"/>
      <c r="NLE300" s="1"/>
      <c r="NLI300" s="1"/>
      <c r="NLM300" s="1"/>
      <c r="NLQ300" s="1"/>
      <c r="NLU300" s="1"/>
      <c r="NLY300" s="1"/>
      <c r="NMC300" s="1"/>
      <c r="NMG300" s="1"/>
      <c r="NMK300" s="1"/>
      <c r="NMO300" s="1"/>
      <c r="NMS300" s="1"/>
      <c r="NMW300" s="1"/>
      <c r="NNA300" s="1"/>
      <c r="NNE300" s="1"/>
      <c r="NNI300" s="1"/>
      <c r="NNM300" s="1"/>
      <c r="NNQ300" s="1"/>
      <c r="NNU300" s="1"/>
      <c r="NNY300" s="1"/>
      <c r="NOC300" s="1"/>
      <c r="NOG300" s="1"/>
      <c r="NOK300" s="1"/>
      <c r="NOO300" s="1"/>
      <c r="NOS300" s="1"/>
      <c r="NOW300" s="1"/>
      <c r="NPA300" s="1"/>
      <c r="NPE300" s="1"/>
      <c r="NPI300" s="1"/>
      <c r="NPM300" s="1"/>
      <c r="NPQ300" s="1"/>
      <c r="NPU300" s="1"/>
      <c r="NPY300" s="1"/>
      <c r="NQC300" s="1"/>
      <c r="NQG300" s="1"/>
      <c r="NQK300" s="1"/>
      <c r="NQO300" s="1"/>
      <c r="NQS300" s="1"/>
      <c r="NQW300" s="1"/>
      <c r="NRA300" s="1"/>
      <c r="NRE300" s="1"/>
      <c r="NRI300" s="1"/>
      <c r="NRM300" s="1"/>
      <c r="NRQ300" s="1"/>
      <c r="NRU300" s="1"/>
      <c r="NRY300" s="1"/>
      <c r="NSC300" s="1"/>
      <c r="NSG300" s="1"/>
      <c r="NSK300" s="1"/>
      <c r="NSO300" s="1"/>
      <c r="NSS300" s="1"/>
      <c r="NSW300" s="1"/>
      <c r="NTA300" s="1"/>
      <c r="NTE300" s="1"/>
      <c r="NTI300" s="1"/>
      <c r="NTM300" s="1"/>
      <c r="NTQ300" s="1"/>
      <c r="NTU300" s="1"/>
      <c r="NTY300" s="1"/>
      <c r="NUC300" s="1"/>
      <c r="NUG300" s="1"/>
      <c r="NUK300" s="1"/>
      <c r="NUO300" s="1"/>
      <c r="NUS300" s="1"/>
      <c r="NUW300" s="1"/>
      <c r="NVA300" s="1"/>
      <c r="NVE300" s="1"/>
      <c r="NVI300" s="1"/>
      <c r="NVM300" s="1"/>
      <c r="NVQ300" s="1"/>
      <c r="NVU300" s="1"/>
      <c r="NVY300" s="1"/>
      <c r="NWC300" s="1"/>
      <c r="NWG300" s="1"/>
      <c r="NWK300" s="1"/>
      <c r="NWO300" s="1"/>
      <c r="NWS300" s="1"/>
      <c r="NWW300" s="1"/>
      <c r="NXA300" s="1"/>
      <c r="NXE300" s="1"/>
      <c r="NXI300" s="1"/>
      <c r="NXM300" s="1"/>
      <c r="NXQ300" s="1"/>
      <c r="NXU300" s="1"/>
      <c r="NXY300" s="1"/>
      <c r="NYC300" s="1"/>
      <c r="NYG300" s="1"/>
      <c r="NYK300" s="1"/>
      <c r="NYO300" s="1"/>
      <c r="NYS300" s="1"/>
      <c r="NYW300" s="1"/>
      <c r="NZA300" s="1"/>
      <c r="NZE300" s="1"/>
      <c r="NZI300" s="1"/>
      <c r="NZM300" s="1"/>
      <c r="NZQ300" s="1"/>
      <c r="NZU300" s="1"/>
      <c r="NZY300" s="1"/>
      <c r="OAC300" s="1"/>
      <c r="OAG300" s="1"/>
      <c r="OAK300" s="1"/>
      <c r="OAO300" s="1"/>
      <c r="OAS300" s="1"/>
      <c r="OAW300" s="1"/>
      <c r="OBA300" s="1"/>
      <c r="OBE300" s="1"/>
      <c r="OBI300" s="1"/>
      <c r="OBM300" s="1"/>
      <c r="OBQ300" s="1"/>
      <c r="OBU300" s="1"/>
      <c r="OBY300" s="1"/>
      <c r="OCC300" s="1"/>
      <c r="OCG300" s="1"/>
      <c r="OCK300" s="1"/>
      <c r="OCO300" s="1"/>
      <c r="OCS300" s="1"/>
      <c r="OCW300" s="1"/>
      <c r="ODA300" s="1"/>
      <c r="ODE300" s="1"/>
      <c r="ODI300" s="1"/>
      <c r="ODM300" s="1"/>
      <c r="ODQ300" s="1"/>
      <c r="ODU300" s="1"/>
      <c r="ODY300" s="1"/>
      <c r="OEC300" s="1"/>
      <c r="OEG300" s="1"/>
      <c r="OEK300" s="1"/>
      <c r="OEO300" s="1"/>
      <c r="OES300" s="1"/>
      <c r="OEW300" s="1"/>
      <c r="OFA300" s="1"/>
      <c r="OFE300" s="1"/>
      <c r="OFI300" s="1"/>
      <c r="OFM300" s="1"/>
      <c r="OFQ300" s="1"/>
      <c r="OFU300" s="1"/>
      <c r="OFY300" s="1"/>
      <c r="OGC300" s="1"/>
      <c r="OGG300" s="1"/>
      <c r="OGK300" s="1"/>
      <c r="OGO300" s="1"/>
      <c r="OGS300" s="1"/>
      <c r="OGW300" s="1"/>
      <c r="OHA300" s="1"/>
      <c r="OHE300" s="1"/>
      <c r="OHI300" s="1"/>
      <c r="OHM300" s="1"/>
      <c r="OHQ300" s="1"/>
      <c r="OHU300" s="1"/>
      <c r="OHY300" s="1"/>
      <c r="OIC300" s="1"/>
      <c r="OIG300" s="1"/>
      <c r="OIK300" s="1"/>
      <c r="OIO300" s="1"/>
      <c r="OIS300" s="1"/>
      <c r="OIW300" s="1"/>
      <c r="OJA300" s="1"/>
      <c r="OJE300" s="1"/>
      <c r="OJI300" s="1"/>
      <c r="OJM300" s="1"/>
      <c r="OJQ300" s="1"/>
      <c r="OJU300" s="1"/>
      <c r="OJY300" s="1"/>
      <c r="OKC300" s="1"/>
      <c r="OKG300" s="1"/>
      <c r="OKK300" s="1"/>
      <c r="OKO300" s="1"/>
      <c r="OKS300" s="1"/>
      <c r="OKW300" s="1"/>
      <c r="OLA300" s="1"/>
      <c r="OLE300" s="1"/>
      <c r="OLI300" s="1"/>
      <c r="OLM300" s="1"/>
      <c r="OLQ300" s="1"/>
      <c r="OLU300" s="1"/>
      <c r="OLY300" s="1"/>
      <c r="OMC300" s="1"/>
      <c r="OMG300" s="1"/>
      <c r="OMK300" s="1"/>
      <c r="OMO300" s="1"/>
      <c r="OMS300" s="1"/>
      <c r="OMW300" s="1"/>
      <c r="ONA300" s="1"/>
      <c r="ONE300" s="1"/>
      <c r="ONI300" s="1"/>
      <c r="ONM300" s="1"/>
      <c r="ONQ300" s="1"/>
      <c r="ONU300" s="1"/>
      <c r="ONY300" s="1"/>
      <c r="OOC300" s="1"/>
      <c r="OOG300" s="1"/>
      <c r="OOK300" s="1"/>
      <c r="OOO300" s="1"/>
      <c r="OOS300" s="1"/>
      <c r="OOW300" s="1"/>
      <c r="OPA300" s="1"/>
      <c r="OPE300" s="1"/>
      <c r="OPI300" s="1"/>
      <c r="OPM300" s="1"/>
      <c r="OPQ300" s="1"/>
      <c r="OPU300" s="1"/>
      <c r="OPY300" s="1"/>
      <c r="OQC300" s="1"/>
      <c r="OQG300" s="1"/>
      <c r="OQK300" s="1"/>
      <c r="OQO300" s="1"/>
      <c r="OQS300" s="1"/>
      <c r="OQW300" s="1"/>
      <c r="ORA300" s="1"/>
      <c r="ORE300" s="1"/>
      <c r="ORI300" s="1"/>
      <c r="ORM300" s="1"/>
      <c r="ORQ300" s="1"/>
      <c r="ORU300" s="1"/>
      <c r="ORY300" s="1"/>
      <c r="OSC300" s="1"/>
      <c r="OSG300" s="1"/>
      <c r="OSK300" s="1"/>
      <c r="OSO300" s="1"/>
      <c r="OSS300" s="1"/>
      <c r="OSW300" s="1"/>
      <c r="OTA300" s="1"/>
      <c r="OTE300" s="1"/>
      <c r="OTI300" s="1"/>
      <c r="OTM300" s="1"/>
      <c r="OTQ300" s="1"/>
      <c r="OTU300" s="1"/>
      <c r="OTY300" s="1"/>
      <c r="OUC300" s="1"/>
      <c r="OUG300" s="1"/>
      <c r="OUK300" s="1"/>
      <c r="OUO300" s="1"/>
      <c r="OUS300" s="1"/>
      <c r="OUW300" s="1"/>
      <c r="OVA300" s="1"/>
      <c r="OVE300" s="1"/>
      <c r="OVI300" s="1"/>
      <c r="OVM300" s="1"/>
      <c r="OVQ300" s="1"/>
      <c r="OVU300" s="1"/>
      <c r="OVY300" s="1"/>
      <c r="OWC300" s="1"/>
      <c r="OWG300" s="1"/>
      <c r="OWK300" s="1"/>
      <c r="OWO300" s="1"/>
      <c r="OWS300" s="1"/>
      <c r="OWW300" s="1"/>
      <c r="OXA300" s="1"/>
      <c r="OXE300" s="1"/>
      <c r="OXI300" s="1"/>
      <c r="OXM300" s="1"/>
      <c r="OXQ300" s="1"/>
      <c r="OXU300" s="1"/>
      <c r="OXY300" s="1"/>
      <c r="OYC300" s="1"/>
      <c r="OYG300" s="1"/>
      <c r="OYK300" s="1"/>
      <c r="OYO300" s="1"/>
      <c r="OYS300" s="1"/>
      <c r="OYW300" s="1"/>
      <c r="OZA300" s="1"/>
      <c r="OZE300" s="1"/>
      <c r="OZI300" s="1"/>
      <c r="OZM300" s="1"/>
      <c r="OZQ300" s="1"/>
      <c r="OZU300" s="1"/>
      <c r="OZY300" s="1"/>
      <c r="PAC300" s="1"/>
      <c r="PAG300" s="1"/>
      <c r="PAK300" s="1"/>
      <c r="PAO300" s="1"/>
      <c r="PAS300" s="1"/>
      <c r="PAW300" s="1"/>
      <c r="PBA300" s="1"/>
      <c r="PBE300" s="1"/>
      <c r="PBI300" s="1"/>
      <c r="PBM300" s="1"/>
      <c r="PBQ300" s="1"/>
      <c r="PBU300" s="1"/>
      <c r="PBY300" s="1"/>
      <c r="PCC300" s="1"/>
      <c r="PCG300" s="1"/>
      <c r="PCK300" s="1"/>
      <c r="PCO300" s="1"/>
      <c r="PCS300" s="1"/>
      <c r="PCW300" s="1"/>
      <c r="PDA300" s="1"/>
      <c r="PDE300" s="1"/>
      <c r="PDI300" s="1"/>
      <c r="PDM300" s="1"/>
      <c r="PDQ300" s="1"/>
      <c r="PDU300" s="1"/>
      <c r="PDY300" s="1"/>
      <c r="PEC300" s="1"/>
      <c r="PEG300" s="1"/>
      <c r="PEK300" s="1"/>
      <c r="PEO300" s="1"/>
      <c r="PES300" s="1"/>
      <c r="PEW300" s="1"/>
      <c r="PFA300" s="1"/>
      <c r="PFE300" s="1"/>
      <c r="PFI300" s="1"/>
      <c r="PFM300" s="1"/>
      <c r="PFQ300" s="1"/>
      <c r="PFU300" s="1"/>
      <c r="PFY300" s="1"/>
      <c r="PGC300" s="1"/>
      <c r="PGG300" s="1"/>
      <c r="PGK300" s="1"/>
      <c r="PGO300" s="1"/>
      <c r="PGS300" s="1"/>
      <c r="PGW300" s="1"/>
      <c r="PHA300" s="1"/>
      <c r="PHE300" s="1"/>
      <c r="PHI300" s="1"/>
      <c r="PHM300" s="1"/>
      <c r="PHQ300" s="1"/>
      <c r="PHU300" s="1"/>
      <c r="PHY300" s="1"/>
      <c r="PIC300" s="1"/>
      <c r="PIG300" s="1"/>
      <c r="PIK300" s="1"/>
      <c r="PIO300" s="1"/>
      <c r="PIS300" s="1"/>
      <c r="PIW300" s="1"/>
      <c r="PJA300" s="1"/>
      <c r="PJE300" s="1"/>
      <c r="PJI300" s="1"/>
      <c r="PJM300" s="1"/>
      <c r="PJQ300" s="1"/>
      <c r="PJU300" s="1"/>
      <c r="PJY300" s="1"/>
      <c r="PKC300" s="1"/>
      <c r="PKG300" s="1"/>
      <c r="PKK300" s="1"/>
      <c r="PKO300" s="1"/>
      <c r="PKS300" s="1"/>
      <c r="PKW300" s="1"/>
      <c r="PLA300" s="1"/>
      <c r="PLE300" s="1"/>
      <c r="PLI300" s="1"/>
      <c r="PLM300" s="1"/>
      <c r="PLQ300" s="1"/>
      <c r="PLU300" s="1"/>
      <c r="PLY300" s="1"/>
      <c r="PMC300" s="1"/>
      <c r="PMG300" s="1"/>
      <c r="PMK300" s="1"/>
      <c r="PMO300" s="1"/>
      <c r="PMS300" s="1"/>
      <c r="PMW300" s="1"/>
      <c r="PNA300" s="1"/>
      <c r="PNE300" s="1"/>
      <c r="PNI300" s="1"/>
      <c r="PNM300" s="1"/>
      <c r="PNQ300" s="1"/>
      <c r="PNU300" s="1"/>
      <c r="PNY300" s="1"/>
      <c r="POC300" s="1"/>
      <c r="POG300" s="1"/>
      <c r="POK300" s="1"/>
      <c r="POO300" s="1"/>
      <c r="POS300" s="1"/>
      <c r="POW300" s="1"/>
      <c r="PPA300" s="1"/>
      <c r="PPE300" s="1"/>
      <c r="PPI300" s="1"/>
      <c r="PPM300" s="1"/>
      <c r="PPQ300" s="1"/>
      <c r="PPU300" s="1"/>
      <c r="PPY300" s="1"/>
      <c r="PQC300" s="1"/>
      <c r="PQG300" s="1"/>
      <c r="PQK300" s="1"/>
      <c r="PQO300" s="1"/>
      <c r="PQS300" s="1"/>
      <c r="PQW300" s="1"/>
      <c r="PRA300" s="1"/>
      <c r="PRE300" s="1"/>
      <c r="PRI300" s="1"/>
      <c r="PRM300" s="1"/>
      <c r="PRQ300" s="1"/>
      <c r="PRU300" s="1"/>
      <c r="PRY300" s="1"/>
      <c r="PSC300" s="1"/>
      <c r="PSG300" s="1"/>
      <c r="PSK300" s="1"/>
      <c r="PSO300" s="1"/>
      <c r="PSS300" s="1"/>
      <c r="PSW300" s="1"/>
      <c r="PTA300" s="1"/>
      <c r="PTE300" s="1"/>
      <c r="PTI300" s="1"/>
      <c r="PTM300" s="1"/>
      <c r="PTQ300" s="1"/>
      <c r="PTU300" s="1"/>
      <c r="PTY300" s="1"/>
      <c r="PUC300" s="1"/>
      <c r="PUG300" s="1"/>
      <c r="PUK300" s="1"/>
      <c r="PUO300" s="1"/>
      <c r="PUS300" s="1"/>
      <c r="PUW300" s="1"/>
      <c r="PVA300" s="1"/>
      <c r="PVE300" s="1"/>
      <c r="PVI300" s="1"/>
      <c r="PVM300" s="1"/>
      <c r="PVQ300" s="1"/>
      <c r="PVU300" s="1"/>
      <c r="PVY300" s="1"/>
      <c r="PWC300" s="1"/>
      <c r="PWG300" s="1"/>
      <c r="PWK300" s="1"/>
      <c r="PWO300" s="1"/>
      <c r="PWS300" s="1"/>
      <c r="PWW300" s="1"/>
      <c r="PXA300" s="1"/>
      <c r="PXE300" s="1"/>
      <c r="PXI300" s="1"/>
      <c r="PXM300" s="1"/>
      <c r="PXQ300" s="1"/>
      <c r="PXU300" s="1"/>
      <c r="PXY300" s="1"/>
      <c r="PYC300" s="1"/>
      <c r="PYG300" s="1"/>
      <c r="PYK300" s="1"/>
      <c r="PYO300" s="1"/>
      <c r="PYS300" s="1"/>
      <c r="PYW300" s="1"/>
      <c r="PZA300" s="1"/>
      <c r="PZE300" s="1"/>
      <c r="PZI300" s="1"/>
      <c r="PZM300" s="1"/>
      <c r="PZQ300" s="1"/>
      <c r="PZU300" s="1"/>
      <c r="PZY300" s="1"/>
      <c r="QAC300" s="1"/>
      <c r="QAG300" s="1"/>
      <c r="QAK300" s="1"/>
      <c r="QAO300" s="1"/>
      <c r="QAS300" s="1"/>
      <c r="QAW300" s="1"/>
      <c r="QBA300" s="1"/>
      <c r="QBE300" s="1"/>
      <c r="QBI300" s="1"/>
      <c r="QBM300" s="1"/>
      <c r="QBQ300" s="1"/>
      <c r="QBU300" s="1"/>
      <c r="QBY300" s="1"/>
      <c r="QCC300" s="1"/>
      <c r="QCG300" s="1"/>
      <c r="QCK300" s="1"/>
      <c r="QCO300" s="1"/>
      <c r="QCS300" s="1"/>
      <c r="QCW300" s="1"/>
      <c r="QDA300" s="1"/>
      <c r="QDE300" s="1"/>
      <c r="QDI300" s="1"/>
      <c r="QDM300" s="1"/>
      <c r="QDQ300" s="1"/>
      <c r="QDU300" s="1"/>
      <c r="QDY300" s="1"/>
      <c r="QEC300" s="1"/>
      <c r="QEG300" s="1"/>
      <c r="QEK300" s="1"/>
      <c r="QEO300" s="1"/>
      <c r="QES300" s="1"/>
      <c r="QEW300" s="1"/>
      <c r="QFA300" s="1"/>
      <c r="QFE300" s="1"/>
      <c r="QFI300" s="1"/>
      <c r="QFM300" s="1"/>
      <c r="QFQ300" s="1"/>
      <c r="QFU300" s="1"/>
      <c r="QFY300" s="1"/>
      <c r="QGC300" s="1"/>
      <c r="QGG300" s="1"/>
      <c r="QGK300" s="1"/>
      <c r="QGO300" s="1"/>
      <c r="QGS300" s="1"/>
      <c r="QGW300" s="1"/>
      <c r="QHA300" s="1"/>
      <c r="QHE300" s="1"/>
      <c r="QHI300" s="1"/>
      <c r="QHM300" s="1"/>
      <c r="QHQ300" s="1"/>
      <c r="QHU300" s="1"/>
      <c r="QHY300" s="1"/>
      <c r="QIC300" s="1"/>
      <c r="QIG300" s="1"/>
      <c r="QIK300" s="1"/>
      <c r="QIO300" s="1"/>
      <c r="QIS300" s="1"/>
      <c r="QIW300" s="1"/>
      <c r="QJA300" s="1"/>
      <c r="QJE300" s="1"/>
      <c r="QJI300" s="1"/>
      <c r="QJM300" s="1"/>
      <c r="QJQ300" s="1"/>
      <c r="QJU300" s="1"/>
      <c r="QJY300" s="1"/>
      <c r="QKC300" s="1"/>
      <c r="QKG300" s="1"/>
      <c r="QKK300" s="1"/>
      <c r="QKO300" s="1"/>
      <c r="QKS300" s="1"/>
      <c r="QKW300" s="1"/>
      <c r="QLA300" s="1"/>
      <c r="QLE300" s="1"/>
      <c r="QLI300" s="1"/>
      <c r="QLM300" s="1"/>
      <c r="QLQ300" s="1"/>
      <c r="QLU300" s="1"/>
      <c r="QLY300" s="1"/>
      <c r="QMC300" s="1"/>
      <c r="QMG300" s="1"/>
      <c r="QMK300" s="1"/>
      <c r="QMO300" s="1"/>
      <c r="QMS300" s="1"/>
      <c r="QMW300" s="1"/>
      <c r="QNA300" s="1"/>
      <c r="QNE300" s="1"/>
      <c r="QNI300" s="1"/>
      <c r="QNM300" s="1"/>
      <c r="QNQ300" s="1"/>
      <c r="QNU300" s="1"/>
      <c r="QNY300" s="1"/>
      <c r="QOC300" s="1"/>
      <c r="QOG300" s="1"/>
      <c r="QOK300" s="1"/>
      <c r="QOO300" s="1"/>
      <c r="QOS300" s="1"/>
      <c r="QOW300" s="1"/>
      <c r="QPA300" s="1"/>
      <c r="QPE300" s="1"/>
      <c r="QPI300" s="1"/>
      <c r="QPM300" s="1"/>
      <c r="QPQ300" s="1"/>
      <c r="QPU300" s="1"/>
      <c r="QPY300" s="1"/>
      <c r="QQC300" s="1"/>
      <c r="QQG300" s="1"/>
      <c r="QQK300" s="1"/>
      <c r="QQO300" s="1"/>
      <c r="QQS300" s="1"/>
      <c r="QQW300" s="1"/>
      <c r="QRA300" s="1"/>
      <c r="QRE300" s="1"/>
      <c r="QRI300" s="1"/>
      <c r="QRM300" s="1"/>
      <c r="QRQ300" s="1"/>
      <c r="QRU300" s="1"/>
      <c r="QRY300" s="1"/>
      <c r="QSC300" s="1"/>
      <c r="QSG300" s="1"/>
      <c r="QSK300" s="1"/>
      <c r="QSO300" s="1"/>
      <c r="QSS300" s="1"/>
      <c r="QSW300" s="1"/>
      <c r="QTA300" s="1"/>
      <c r="QTE300" s="1"/>
      <c r="QTI300" s="1"/>
      <c r="QTM300" s="1"/>
      <c r="QTQ300" s="1"/>
      <c r="QTU300" s="1"/>
      <c r="QTY300" s="1"/>
      <c r="QUC300" s="1"/>
      <c r="QUG300" s="1"/>
      <c r="QUK300" s="1"/>
      <c r="QUO300" s="1"/>
      <c r="QUS300" s="1"/>
      <c r="QUW300" s="1"/>
      <c r="QVA300" s="1"/>
      <c r="QVE300" s="1"/>
      <c r="QVI300" s="1"/>
      <c r="QVM300" s="1"/>
      <c r="QVQ300" s="1"/>
      <c r="QVU300" s="1"/>
      <c r="QVY300" s="1"/>
      <c r="QWC300" s="1"/>
      <c r="QWG300" s="1"/>
      <c r="QWK300" s="1"/>
      <c r="QWO300" s="1"/>
      <c r="QWS300" s="1"/>
      <c r="QWW300" s="1"/>
      <c r="QXA300" s="1"/>
      <c r="QXE300" s="1"/>
      <c r="QXI300" s="1"/>
      <c r="QXM300" s="1"/>
      <c r="QXQ300" s="1"/>
      <c r="QXU300" s="1"/>
      <c r="QXY300" s="1"/>
      <c r="QYC300" s="1"/>
      <c r="QYG300" s="1"/>
      <c r="QYK300" s="1"/>
      <c r="QYO300" s="1"/>
      <c r="QYS300" s="1"/>
      <c r="QYW300" s="1"/>
      <c r="QZA300" s="1"/>
      <c r="QZE300" s="1"/>
      <c r="QZI300" s="1"/>
      <c r="QZM300" s="1"/>
      <c r="QZQ300" s="1"/>
      <c r="QZU300" s="1"/>
      <c r="QZY300" s="1"/>
      <c r="RAC300" s="1"/>
      <c r="RAG300" s="1"/>
      <c r="RAK300" s="1"/>
      <c r="RAO300" s="1"/>
      <c r="RAS300" s="1"/>
      <c r="RAW300" s="1"/>
      <c r="RBA300" s="1"/>
      <c r="RBE300" s="1"/>
      <c r="RBI300" s="1"/>
      <c r="RBM300" s="1"/>
      <c r="RBQ300" s="1"/>
      <c r="RBU300" s="1"/>
      <c r="RBY300" s="1"/>
      <c r="RCC300" s="1"/>
      <c r="RCG300" s="1"/>
      <c r="RCK300" s="1"/>
      <c r="RCO300" s="1"/>
      <c r="RCS300" s="1"/>
      <c r="RCW300" s="1"/>
      <c r="RDA300" s="1"/>
      <c r="RDE300" s="1"/>
      <c r="RDI300" s="1"/>
      <c r="RDM300" s="1"/>
      <c r="RDQ300" s="1"/>
      <c r="RDU300" s="1"/>
      <c r="RDY300" s="1"/>
      <c r="REC300" s="1"/>
      <c r="REG300" s="1"/>
      <c r="REK300" s="1"/>
      <c r="REO300" s="1"/>
      <c r="RES300" s="1"/>
      <c r="REW300" s="1"/>
      <c r="RFA300" s="1"/>
      <c r="RFE300" s="1"/>
      <c r="RFI300" s="1"/>
      <c r="RFM300" s="1"/>
      <c r="RFQ300" s="1"/>
      <c r="RFU300" s="1"/>
      <c r="RFY300" s="1"/>
      <c r="RGC300" s="1"/>
      <c r="RGG300" s="1"/>
      <c r="RGK300" s="1"/>
      <c r="RGO300" s="1"/>
      <c r="RGS300" s="1"/>
      <c r="RGW300" s="1"/>
      <c r="RHA300" s="1"/>
      <c r="RHE300" s="1"/>
      <c r="RHI300" s="1"/>
      <c r="RHM300" s="1"/>
      <c r="RHQ300" s="1"/>
      <c r="RHU300" s="1"/>
      <c r="RHY300" s="1"/>
      <c r="RIC300" s="1"/>
      <c r="RIG300" s="1"/>
      <c r="RIK300" s="1"/>
      <c r="RIO300" s="1"/>
      <c r="RIS300" s="1"/>
      <c r="RIW300" s="1"/>
      <c r="RJA300" s="1"/>
      <c r="RJE300" s="1"/>
      <c r="RJI300" s="1"/>
      <c r="RJM300" s="1"/>
      <c r="RJQ300" s="1"/>
      <c r="RJU300" s="1"/>
      <c r="RJY300" s="1"/>
      <c r="RKC300" s="1"/>
      <c r="RKG300" s="1"/>
      <c r="RKK300" s="1"/>
      <c r="RKO300" s="1"/>
      <c r="RKS300" s="1"/>
      <c r="RKW300" s="1"/>
      <c r="RLA300" s="1"/>
      <c r="RLE300" s="1"/>
      <c r="RLI300" s="1"/>
      <c r="RLM300" s="1"/>
      <c r="RLQ300" s="1"/>
      <c r="RLU300" s="1"/>
      <c r="RLY300" s="1"/>
      <c r="RMC300" s="1"/>
      <c r="RMG300" s="1"/>
      <c r="RMK300" s="1"/>
      <c r="RMO300" s="1"/>
      <c r="RMS300" s="1"/>
      <c r="RMW300" s="1"/>
      <c r="RNA300" s="1"/>
      <c r="RNE300" s="1"/>
      <c r="RNI300" s="1"/>
      <c r="RNM300" s="1"/>
      <c r="RNQ300" s="1"/>
      <c r="RNU300" s="1"/>
      <c r="RNY300" s="1"/>
      <c r="ROC300" s="1"/>
      <c r="ROG300" s="1"/>
      <c r="ROK300" s="1"/>
      <c r="ROO300" s="1"/>
      <c r="ROS300" s="1"/>
      <c r="ROW300" s="1"/>
      <c r="RPA300" s="1"/>
      <c r="RPE300" s="1"/>
      <c r="RPI300" s="1"/>
      <c r="RPM300" s="1"/>
      <c r="RPQ300" s="1"/>
      <c r="RPU300" s="1"/>
      <c r="RPY300" s="1"/>
      <c r="RQC300" s="1"/>
      <c r="RQG300" s="1"/>
      <c r="RQK300" s="1"/>
      <c r="RQO300" s="1"/>
      <c r="RQS300" s="1"/>
      <c r="RQW300" s="1"/>
      <c r="RRA300" s="1"/>
      <c r="RRE300" s="1"/>
      <c r="RRI300" s="1"/>
      <c r="RRM300" s="1"/>
      <c r="RRQ300" s="1"/>
      <c r="RRU300" s="1"/>
      <c r="RRY300" s="1"/>
      <c r="RSC300" s="1"/>
      <c r="RSG300" s="1"/>
      <c r="RSK300" s="1"/>
      <c r="RSO300" s="1"/>
      <c r="RSS300" s="1"/>
      <c r="RSW300" s="1"/>
      <c r="RTA300" s="1"/>
      <c r="RTE300" s="1"/>
      <c r="RTI300" s="1"/>
      <c r="RTM300" s="1"/>
      <c r="RTQ300" s="1"/>
      <c r="RTU300" s="1"/>
      <c r="RTY300" s="1"/>
      <c r="RUC300" s="1"/>
      <c r="RUG300" s="1"/>
      <c r="RUK300" s="1"/>
      <c r="RUO300" s="1"/>
      <c r="RUS300" s="1"/>
      <c r="RUW300" s="1"/>
      <c r="RVA300" s="1"/>
      <c r="RVE300" s="1"/>
      <c r="RVI300" s="1"/>
      <c r="RVM300" s="1"/>
      <c r="RVQ300" s="1"/>
      <c r="RVU300" s="1"/>
      <c r="RVY300" s="1"/>
      <c r="RWC300" s="1"/>
      <c r="RWG300" s="1"/>
      <c r="RWK300" s="1"/>
      <c r="RWO300" s="1"/>
      <c r="RWS300" s="1"/>
      <c r="RWW300" s="1"/>
      <c r="RXA300" s="1"/>
      <c r="RXE300" s="1"/>
      <c r="RXI300" s="1"/>
      <c r="RXM300" s="1"/>
      <c r="RXQ300" s="1"/>
      <c r="RXU300" s="1"/>
      <c r="RXY300" s="1"/>
      <c r="RYC300" s="1"/>
      <c r="RYG300" s="1"/>
      <c r="RYK300" s="1"/>
      <c r="RYO300" s="1"/>
      <c r="RYS300" s="1"/>
      <c r="RYW300" s="1"/>
      <c r="RZA300" s="1"/>
      <c r="RZE300" s="1"/>
      <c r="RZI300" s="1"/>
      <c r="RZM300" s="1"/>
      <c r="RZQ300" s="1"/>
      <c r="RZU300" s="1"/>
      <c r="RZY300" s="1"/>
      <c r="SAC300" s="1"/>
      <c r="SAG300" s="1"/>
      <c r="SAK300" s="1"/>
      <c r="SAO300" s="1"/>
      <c r="SAS300" s="1"/>
      <c r="SAW300" s="1"/>
      <c r="SBA300" s="1"/>
      <c r="SBE300" s="1"/>
      <c r="SBI300" s="1"/>
      <c r="SBM300" s="1"/>
      <c r="SBQ300" s="1"/>
      <c r="SBU300" s="1"/>
      <c r="SBY300" s="1"/>
      <c r="SCC300" s="1"/>
      <c r="SCG300" s="1"/>
      <c r="SCK300" s="1"/>
      <c r="SCO300" s="1"/>
      <c r="SCS300" s="1"/>
      <c r="SCW300" s="1"/>
      <c r="SDA300" s="1"/>
      <c r="SDE300" s="1"/>
      <c r="SDI300" s="1"/>
      <c r="SDM300" s="1"/>
      <c r="SDQ300" s="1"/>
      <c r="SDU300" s="1"/>
      <c r="SDY300" s="1"/>
      <c r="SEC300" s="1"/>
      <c r="SEG300" s="1"/>
      <c r="SEK300" s="1"/>
      <c r="SEO300" s="1"/>
      <c r="SES300" s="1"/>
      <c r="SEW300" s="1"/>
      <c r="SFA300" s="1"/>
      <c r="SFE300" s="1"/>
      <c r="SFI300" s="1"/>
      <c r="SFM300" s="1"/>
      <c r="SFQ300" s="1"/>
      <c r="SFU300" s="1"/>
      <c r="SFY300" s="1"/>
      <c r="SGC300" s="1"/>
      <c r="SGG300" s="1"/>
      <c r="SGK300" s="1"/>
      <c r="SGO300" s="1"/>
      <c r="SGS300" s="1"/>
      <c r="SGW300" s="1"/>
      <c r="SHA300" s="1"/>
      <c r="SHE300" s="1"/>
      <c r="SHI300" s="1"/>
      <c r="SHM300" s="1"/>
      <c r="SHQ300" s="1"/>
      <c r="SHU300" s="1"/>
      <c r="SHY300" s="1"/>
      <c r="SIC300" s="1"/>
      <c r="SIG300" s="1"/>
      <c r="SIK300" s="1"/>
      <c r="SIO300" s="1"/>
      <c r="SIS300" s="1"/>
      <c r="SIW300" s="1"/>
      <c r="SJA300" s="1"/>
      <c r="SJE300" s="1"/>
      <c r="SJI300" s="1"/>
      <c r="SJM300" s="1"/>
      <c r="SJQ300" s="1"/>
      <c r="SJU300" s="1"/>
      <c r="SJY300" s="1"/>
      <c r="SKC300" s="1"/>
      <c r="SKG300" s="1"/>
      <c r="SKK300" s="1"/>
      <c r="SKO300" s="1"/>
      <c r="SKS300" s="1"/>
      <c r="SKW300" s="1"/>
      <c r="SLA300" s="1"/>
      <c r="SLE300" s="1"/>
      <c r="SLI300" s="1"/>
      <c r="SLM300" s="1"/>
      <c r="SLQ300" s="1"/>
      <c r="SLU300" s="1"/>
      <c r="SLY300" s="1"/>
      <c r="SMC300" s="1"/>
      <c r="SMG300" s="1"/>
      <c r="SMK300" s="1"/>
      <c r="SMO300" s="1"/>
      <c r="SMS300" s="1"/>
      <c r="SMW300" s="1"/>
      <c r="SNA300" s="1"/>
      <c r="SNE300" s="1"/>
      <c r="SNI300" s="1"/>
      <c r="SNM300" s="1"/>
      <c r="SNQ300" s="1"/>
      <c r="SNU300" s="1"/>
      <c r="SNY300" s="1"/>
      <c r="SOC300" s="1"/>
      <c r="SOG300" s="1"/>
      <c r="SOK300" s="1"/>
      <c r="SOO300" s="1"/>
      <c r="SOS300" s="1"/>
      <c r="SOW300" s="1"/>
      <c r="SPA300" s="1"/>
      <c r="SPE300" s="1"/>
      <c r="SPI300" s="1"/>
      <c r="SPM300" s="1"/>
      <c r="SPQ300" s="1"/>
      <c r="SPU300" s="1"/>
      <c r="SPY300" s="1"/>
      <c r="SQC300" s="1"/>
      <c r="SQG300" s="1"/>
      <c r="SQK300" s="1"/>
      <c r="SQO300" s="1"/>
      <c r="SQS300" s="1"/>
      <c r="SQW300" s="1"/>
      <c r="SRA300" s="1"/>
      <c r="SRE300" s="1"/>
      <c r="SRI300" s="1"/>
      <c r="SRM300" s="1"/>
      <c r="SRQ300" s="1"/>
      <c r="SRU300" s="1"/>
      <c r="SRY300" s="1"/>
      <c r="SSC300" s="1"/>
      <c r="SSG300" s="1"/>
      <c r="SSK300" s="1"/>
      <c r="SSO300" s="1"/>
      <c r="SSS300" s="1"/>
      <c r="SSW300" s="1"/>
      <c r="STA300" s="1"/>
      <c r="STE300" s="1"/>
      <c r="STI300" s="1"/>
      <c r="STM300" s="1"/>
      <c r="STQ300" s="1"/>
      <c r="STU300" s="1"/>
      <c r="STY300" s="1"/>
      <c r="SUC300" s="1"/>
      <c r="SUG300" s="1"/>
      <c r="SUK300" s="1"/>
      <c r="SUO300" s="1"/>
      <c r="SUS300" s="1"/>
      <c r="SUW300" s="1"/>
      <c r="SVA300" s="1"/>
      <c r="SVE300" s="1"/>
      <c r="SVI300" s="1"/>
      <c r="SVM300" s="1"/>
      <c r="SVQ300" s="1"/>
      <c r="SVU300" s="1"/>
      <c r="SVY300" s="1"/>
      <c r="SWC300" s="1"/>
      <c r="SWG300" s="1"/>
      <c r="SWK300" s="1"/>
      <c r="SWO300" s="1"/>
      <c r="SWS300" s="1"/>
      <c r="SWW300" s="1"/>
      <c r="SXA300" s="1"/>
      <c r="SXE300" s="1"/>
      <c r="SXI300" s="1"/>
      <c r="SXM300" s="1"/>
      <c r="SXQ300" s="1"/>
      <c r="SXU300" s="1"/>
      <c r="SXY300" s="1"/>
      <c r="SYC300" s="1"/>
      <c r="SYG300" s="1"/>
      <c r="SYK300" s="1"/>
      <c r="SYO300" s="1"/>
      <c r="SYS300" s="1"/>
      <c r="SYW300" s="1"/>
      <c r="SZA300" s="1"/>
      <c r="SZE300" s="1"/>
      <c r="SZI300" s="1"/>
      <c r="SZM300" s="1"/>
      <c r="SZQ300" s="1"/>
      <c r="SZU300" s="1"/>
      <c r="SZY300" s="1"/>
      <c r="TAC300" s="1"/>
      <c r="TAG300" s="1"/>
      <c r="TAK300" s="1"/>
      <c r="TAO300" s="1"/>
      <c r="TAS300" s="1"/>
      <c r="TAW300" s="1"/>
      <c r="TBA300" s="1"/>
      <c r="TBE300" s="1"/>
      <c r="TBI300" s="1"/>
      <c r="TBM300" s="1"/>
      <c r="TBQ300" s="1"/>
      <c r="TBU300" s="1"/>
      <c r="TBY300" s="1"/>
      <c r="TCC300" s="1"/>
      <c r="TCG300" s="1"/>
      <c r="TCK300" s="1"/>
      <c r="TCO300" s="1"/>
      <c r="TCS300" s="1"/>
      <c r="TCW300" s="1"/>
      <c r="TDA300" s="1"/>
      <c r="TDE300" s="1"/>
      <c r="TDI300" s="1"/>
      <c r="TDM300" s="1"/>
      <c r="TDQ300" s="1"/>
      <c r="TDU300" s="1"/>
      <c r="TDY300" s="1"/>
      <c r="TEC300" s="1"/>
      <c r="TEG300" s="1"/>
      <c r="TEK300" s="1"/>
      <c r="TEO300" s="1"/>
      <c r="TES300" s="1"/>
      <c r="TEW300" s="1"/>
      <c r="TFA300" s="1"/>
      <c r="TFE300" s="1"/>
      <c r="TFI300" s="1"/>
      <c r="TFM300" s="1"/>
      <c r="TFQ300" s="1"/>
      <c r="TFU300" s="1"/>
      <c r="TFY300" s="1"/>
      <c r="TGC300" s="1"/>
      <c r="TGG300" s="1"/>
      <c r="TGK300" s="1"/>
      <c r="TGO300" s="1"/>
      <c r="TGS300" s="1"/>
      <c r="TGW300" s="1"/>
      <c r="THA300" s="1"/>
      <c r="THE300" s="1"/>
      <c r="THI300" s="1"/>
      <c r="THM300" s="1"/>
      <c r="THQ300" s="1"/>
      <c r="THU300" s="1"/>
      <c r="THY300" s="1"/>
      <c r="TIC300" s="1"/>
      <c r="TIG300" s="1"/>
      <c r="TIK300" s="1"/>
      <c r="TIO300" s="1"/>
      <c r="TIS300" s="1"/>
      <c r="TIW300" s="1"/>
      <c r="TJA300" s="1"/>
      <c r="TJE300" s="1"/>
      <c r="TJI300" s="1"/>
      <c r="TJM300" s="1"/>
      <c r="TJQ300" s="1"/>
      <c r="TJU300" s="1"/>
      <c r="TJY300" s="1"/>
      <c r="TKC300" s="1"/>
      <c r="TKG300" s="1"/>
      <c r="TKK300" s="1"/>
      <c r="TKO300" s="1"/>
      <c r="TKS300" s="1"/>
      <c r="TKW300" s="1"/>
      <c r="TLA300" s="1"/>
      <c r="TLE300" s="1"/>
      <c r="TLI300" s="1"/>
      <c r="TLM300" s="1"/>
      <c r="TLQ300" s="1"/>
      <c r="TLU300" s="1"/>
      <c r="TLY300" s="1"/>
      <c r="TMC300" s="1"/>
      <c r="TMG300" s="1"/>
      <c r="TMK300" s="1"/>
      <c r="TMO300" s="1"/>
      <c r="TMS300" s="1"/>
      <c r="TMW300" s="1"/>
      <c r="TNA300" s="1"/>
      <c r="TNE300" s="1"/>
      <c r="TNI300" s="1"/>
      <c r="TNM300" s="1"/>
      <c r="TNQ300" s="1"/>
      <c r="TNU300" s="1"/>
      <c r="TNY300" s="1"/>
      <c r="TOC300" s="1"/>
      <c r="TOG300" s="1"/>
      <c r="TOK300" s="1"/>
      <c r="TOO300" s="1"/>
      <c r="TOS300" s="1"/>
      <c r="TOW300" s="1"/>
      <c r="TPA300" s="1"/>
      <c r="TPE300" s="1"/>
      <c r="TPI300" s="1"/>
      <c r="TPM300" s="1"/>
      <c r="TPQ300" s="1"/>
      <c r="TPU300" s="1"/>
      <c r="TPY300" s="1"/>
      <c r="TQC300" s="1"/>
      <c r="TQG300" s="1"/>
      <c r="TQK300" s="1"/>
      <c r="TQO300" s="1"/>
      <c r="TQS300" s="1"/>
      <c r="TQW300" s="1"/>
      <c r="TRA300" s="1"/>
      <c r="TRE300" s="1"/>
      <c r="TRI300" s="1"/>
      <c r="TRM300" s="1"/>
      <c r="TRQ300" s="1"/>
      <c r="TRU300" s="1"/>
      <c r="TRY300" s="1"/>
      <c r="TSC300" s="1"/>
      <c r="TSG300" s="1"/>
      <c r="TSK300" s="1"/>
      <c r="TSO300" s="1"/>
      <c r="TSS300" s="1"/>
      <c r="TSW300" s="1"/>
      <c r="TTA300" s="1"/>
      <c r="TTE300" s="1"/>
      <c r="TTI300" s="1"/>
      <c r="TTM300" s="1"/>
      <c r="TTQ300" s="1"/>
      <c r="TTU300" s="1"/>
      <c r="TTY300" s="1"/>
      <c r="TUC300" s="1"/>
      <c r="TUG300" s="1"/>
      <c r="TUK300" s="1"/>
      <c r="TUO300" s="1"/>
      <c r="TUS300" s="1"/>
      <c r="TUW300" s="1"/>
      <c r="TVA300" s="1"/>
      <c r="TVE300" s="1"/>
      <c r="TVI300" s="1"/>
      <c r="TVM300" s="1"/>
      <c r="TVQ300" s="1"/>
      <c r="TVU300" s="1"/>
      <c r="TVY300" s="1"/>
      <c r="TWC300" s="1"/>
      <c r="TWG300" s="1"/>
      <c r="TWK300" s="1"/>
      <c r="TWO300" s="1"/>
      <c r="TWS300" s="1"/>
      <c r="TWW300" s="1"/>
      <c r="TXA300" s="1"/>
      <c r="TXE300" s="1"/>
      <c r="TXI300" s="1"/>
      <c r="TXM300" s="1"/>
      <c r="TXQ300" s="1"/>
      <c r="TXU300" s="1"/>
      <c r="TXY300" s="1"/>
      <c r="TYC300" s="1"/>
      <c r="TYG300" s="1"/>
      <c r="TYK300" s="1"/>
      <c r="TYO300" s="1"/>
      <c r="TYS300" s="1"/>
      <c r="TYW300" s="1"/>
      <c r="TZA300" s="1"/>
      <c r="TZE300" s="1"/>
      <c r="TZI300" s="1"/>
      <c r="TZM300" s="1"/>
      <c r="TZQ300" s="1"/>
      <c r="TZU300" s="1"/>
      <c r="TZY300" s="1"/>
      <c r="UAC300" s="1"/>
      <c r="UAG300" s="1"/>
      <c r="UAK300" s="1"/>
      <c r="UAO300" s="1"/>
      <c r="UAS300" s="1"/>
      <c r="UAW300" s="1"/>
      <c r="UBA300" s="1"/>
      <c r="UBE300" s="1"/>
      <c r="UBI300" s="1"/>
      <c r="UBM300" s="1"/>
      <c r="UBQ300" s="1"/>
      <c r="UBU300" s="1"/>
      <c r="UBY300" s="1"/>
      <c r="UCC300" s="1"/>
      <c r="UCG300" s="1"/>
      <c r="UCK300" s="1"/>
      <c r="UCO300" s="1"/>
      <c r="UCS300" s="1"/>
      <c r="UCW300" s="1"/>
      <c r="UDA300" s="1"/>
      <c r="UDE300" s="1"/>
      <c r="UDI300" s="1"/>
      <c r="UDM300" s="1"/>
      <c r="UDQ300" s="1"/>
      <c r="UDU300" s="1"/>
      <c r="UDY300" s="1"/>
      <c r="UEC300" s="1"/>
      <c r="UEG300" s="1"/>
      <c r="UEK300" s="1"/>
      <c r="UEO300" s="1"/>
      <c r="UES300" s="1"/>
      <c r="UEW300" s="1"/>
      <c r="UFA300" s="1"/>
      <c r="UFE300" s="1"/>
      <c r="UFI300" s="1"/>
      <c r="UFM300" s="1"/>
      <c r="UFQ300" s="1"/>
      <c r="UFU300" s="1"/>
      <c r="UFY300" s="1"/>
      <c r="UGC300" s="1"/>
      <c r="UGG300" s="1"/>
      <c r="UGK300" s="1"/>
      <c r="UGO300" s="1"/>
      <c r="UGS300" s="1"/>
      <c r="UGW300" s="1"/>
      <c r="UHA300" s="1"/>
      <c r="UHE300" s="1"/>
      <c r="UHI300" s="1"/>
      <c r="UHM300" s="1"/>
      <c r="UHQ300" s="1"/>
      <c r="UHU300" s="1"/>
      <c r="UHY300" s="1"/>
      <c r="UIC300" s="1"/>
      <c r="UIG300" s="1"/>
      <c r="UIK300" s="1"/>
      <c r="UIO300" s="1"/>
      <c r="UIS300" s="1"/>
      <c r="UIW300" s="1"/>
      <c r="UJA300" s="1"/>
      <c r="UJE300" s="1"/>
      <c r="UJI300" s="1"/>
      <c r="UJM300" s="1"/>
      <c r="UJQ300" s="1"/>
      <c r="UJU300" s="1"/>
      <c r="UJY300" s="1"/>
      <c r="UKC300" s="1"/>
      <c r="UKG300" s="1"/>
      <c r="UKK300" s="1"/>
      <c r="UKO300" s="1"/>
      <c r="UKS300" s="1"/>
      <c r="UKW300" s="1"/>
      <c r="ULA300" s="1"/>
      <c r="ULE300" s="1"/>
      <c r="ULI300" s="1"/>
      <c r="ULM300" s="1"/>
      <c r="ULQ300" s="1"/>
      <c r="ULU300" s="1"/>
      <c r="ULY300" s="1"/>
      <c r="UMC300" s="1"/>
      <c r="UMG300" s="1"/>
      <c r="UMK300" s="1"/>
      <c r="UMO300" s="1"/>
      <c r="UMS300" s="1"/>
      <c r="UMW300" s="1"/>
      <c r="UNA300" s="1"/>
      <c r="UNE300" s="1"/>
      <c r="UNI300" s="1"/>
      <c r="UNM300" s="1"/>
      <c r="UNQ300" s="1"/>
      <c r="UNU300" s="1"/>
      <c r="UNY300" s="1"/>
      <c r="UOC300" s="1"/>
      <c r="UOG300" s="1"/>
      <c r="UOK300" s="1"/>
      <c r="UOO300" s="1"/>
      <c r="UOS300" s="1"/>
      <c r="UOW300" s="1"/>
      <c r="UPA300" s="1"/>
      <c r="UPE300" s="1"/>
      <c r="UPI300" s="1"/>
      <c r="UPM300" s="1"/>
      <c r="UPQ300" s="1"/>
      <c r="UPU300" s="1"/>
      <c r="UPY300" s="1"/>
      <c r="UQC300" s="1"/>
      <c r="UQG300" s="1"/>
      <c r="UQK300" s="1"/>
      <c r="UQO300" s="1"/>
      <c r="UQS300" s="1"/>
      <c r="UQW300" s="1"/>
      <c r="URA300" s="1"/>
      <c r="URE300" s="1"/>
      <c r="URI300" s="1"/>
      <c r="URM300" s="1"/>
      <c r="URQ300" s="1"/>
      <c r="URU300" s="1"/>
      <c r="URY300" s="1"/>
      <c r="USC300" s="1"/>
      <c r="USG300" s="1"/>
      <c r="USK300" s="1"/>
      <c r="USO300" s="1"/>
      <c r="USS300" s="1"/>
      <c r="USW300" s="1"/>
      <c r="UTA300" s="1"/>
      <c r="UTE300" s="1"/>
      <c r="UTI300" s="1"/>
      <c r="UTM300" s="1"/>
      <c r="UTQ300" s="1"/>
      <c r="UTU300" s="1"/>
      <c r="UTY300" s="1"/>
      <c r="UUC300" s="1"/>
      <c r="UUG300" s="1"/>
      <c r="UUK300" s="1"/>
      <c r="UUO300" s="1"/>
      <c r="UUS300" s="1"/>
      <c r="UUW300" s="1"/>
      <c r="UVA300" s="1"/>
      <c r="UVE300" s="1"/>
      <c r="UVI300" s="1"/>
      <c r="UVM300" s="1"/>
      <c r="UVQ300" s="1"/>
      <c r="UVU300" s="1"/>
      <c r="UVY300" s="1"/>
      <c r="UWC300" s="1"/>
      <c r="UWG300" s="1"/>
      <c r="UWK300" s="1"/>
      <c r="UWO300" s="1"/>
      <c r="UWS300" s="1"/>
      <c r="UWW300" s="1"/>
      <c r="UXA300" s="1"/>
      <c r="UXE300" s="1"/>
      <c r="UXI300" s="1"/>
      <c r="UXM300" s="1"/>
      <c r="UXQ300" s="1"/>
      <c r="UXU300" s="1"/>
      <c r="UXY300" s="1"/>
      <c r="UYC300" s="1"/>
      <c r="UYG300" s="1"/>
      <c r="UYK300" s="1"/>
      <c r="UYO300" s="1"/>
      <c r="UYS300" s="1"/>
      <c r="UYW300" s="1"/>
      <c r="UZA300" s="1"/>
      <c r="UZE300" s="1"/>
      <c r="UZI300" s="1"/>
      <c r="UZM300" s="1"/>
      <c r="UZQ300" s="1"/>
      <c r="UZU300" s="1"/>
      <c r="UZY300" s="1"/>
      <c r="VAC300" s="1"/>
      <c r="VAG300" s="1"/>
      <c r="VAK300" s="1"/>
      <c r="VAO300" s="1"/>
      <c r="VAS300" s="1"/>
      <c r="VAW300" s="1"/>
      <c r="VBA300" s="1"/>
      <c r="VBE300" s="1"/>
      <c r="VBI300" s="1"/>
      <c r="VBM300" s="1"/>
      <c r="VBQ300" s="1"/>
      <c r="VBU300" s="1"/>
      <c r="VBY300" s="1"/>
      <c r="VCC300" s="1"/>
      <c r="VCG300" s="1"/>
      <c r="VCK300" s="1"/>
      <c r="VCO300" s="1"/>
      <c r="VCS300" s="1"/>
      <c r="VCW300" s="1"/>
      <c r="VDA300" s="1"/>
      <c r="VDE300" s="1"/>
      <c r="VDI300" s="1"/>
      <c r="VDM300" s="1"/>
      <c r="VDQ300" s="1"/>
      <c r="VDU300" s="1"/>
      <c r="VDY300" s="1"/>
      <c r="VEC300" s="1"/>
      <c r="VEG300" s="1"/>
      <c r="VEK300" s="1"/>
      <c r="VEO300" s="1"/>
      <c r="VES300" s="1"/>
      <c r="VEW300" s="1"/>
      <c r="VFA300" s="1"/>
      <c r="VFE300" s="1"/>
      <c r="VFI300" s="1"/>
      <c r="VFM300" s="1"/>
      <c r="VFQ300" s="1"/>
      <c r="VFU300" s="1"/>
      <c r="VFY300" s="1"/>
      <c r="VGC300" s="1"/>
      <c r="VGG300" s="1"/>
      <c r="VGK300" s="1"/>
      <c r="VGO300" s="1"/>
      <c r="VGS300" s="1"/>
      <c r="VGW300" s="1"/>
      <c r="VHA300" s="1"/>
      <c r="VHE300" s="1"/>
      <c r="VHI300" s="1"/>
      <c r="VHM300" s="1"/>
      <c r="VHQ300" s="1"/>
      <c r="VHU300" s="1"/>
      <c r="VHY300" s="1"/>
      <c r="VIC300" s="1"/>
      <c r="VIG300" s="1"/>
      <c r="VIK300" s="1"/>
      <c r="VIO300" s="1"/>
      <c r="VIS300" s="1"/>
      <c r="VIW300" s="1"/>
      <c r="VJA300" s="1"/>
      <c r="VJE300" s="1"/>
      <c r="VJI300" s="1"/>
      <c r="VJM300" s="1"/>
      <c r="VJQ300" s="1"/>
      <c r="VJU300" s="1"/>
      <c r="VJY300" s="1"/>
      <c r="VKC300" s="1"/>
      <c r="VKG300" s="1"/>
      <c r="VKK300" s="1"/>
      <c r="VKO300" s="1"/>
      <c r="VKS300" s="1"/>
      <c r="VKW300" s="1"/>
      <c r="VLA300" s="1"/>
      <c r="VLE300" s="1"/>
      <c r="VLI300" s="1"/>
      <c r="VLM300" s="1"/>
      <c r="VLQ300" s="1"/>
      <c r="VLU300" s="1"/>
      <c r="VLY300" s="1"/>
      <c r="VMC300" s="1"/>
      <c r="VMG300" s="1"/>
      <c r="VMK300" s="1"/>
      <c r="VMO300" s="1"/>
      <c r="VMS300" s="1"/>
      <c r="VMW300" s="1"/>
      <c r="VNA300" s="1"/>
      <c r="VNE300" s="1"/>
      <c r="VNI300" s="1"/>
      <c r="VNM300" s="1"/>
      <c r="VNQ300" s="1"/>
      <c r="VNU300" s="1"/>
      <c r="VNY300" s="1"/>
      <c r="VOC300" s="1"/>
      <c r="VOG300" s="1"/>
      <c r="VOK300" s="1"/>
      <c r="VOO300" s="1"/>
      <c r="VOS300" s="1"/>
      <c r="VOW300" s="1"/>
      <c r="VPA300" s="1"/>
      <c r="VPE300" s="1"/>
      <c r="VPI300" s="1"/>
      <c r="VPM300" s="1"/>
      <c r="VPQ300" s="1"/>
      <c r="VPU300" s="1"/>
      <c r="VPY300" s="1"/>
      <c r="VQC300" s="1"/>
      <c r="VQG300" s="1"/>
      <c r="VQK300" s="1"/>
      <c r="VQO300" s="1"/>
      <c r="VQS300" s="1"/>
      <c r="VQW300" s="1"/>
      <c r="VRA300" s="1"/>
      <c r="VRE300" s="1"/>
      <c r="VRI300" s="1"/>
      <c r="VRM300" s="1"/>
      <c r="VRQ300" s="1"/>
      <c r="VRU300" s="1"/>
      <c r="VRY300" s="1"/>
      <c r="VSC300" s="1"/>
      <c r="VSG300" s="1"/>
      <c r="VSK300" s="1"/>
      <c r="VSO300" s="1"/>
      <c r="VSS300" s="1"/>
      <c r="VSW300" s="1"/>
      <c r="VTA300" s="1"/>
      <c r="VTE300" s="1"/>
      <c r="VTI300" s="1"/>
      <c r="VTM300" s="1"/>
      <c r="VTQ300" s="1"/>
      <c r="VTU300" s="1"/>
      <c r="VTY300" s="1"/>
      <c r="VUC300" s="1"/>
      <c r="VUG300" s="1"/>
      <c r="VUK300" s="1"/>
      <c r="VUO300" s="1"/>
      <c r="VUS300" s="1"/>
      <c r="VUW300" s="1"/>
      <c r="VVA300" s="1"/>
      <c r="VVE300" s="1"/>
      <c r="VVI300" s="1"/>
      <c r="VVM300" s="1"/>
      <c r="VVQ300" s="1"/>
      <c r="VVU300" s="1"/>
      <c r="VVY300" s="1"/>
      <c r="VWC300" s="1"/>
      <c r="VWG300" s="1"/>
      <c r="VWK300" s="1"/>
      <c r="VWO300" s="1"/>
      <c r="VWS300" s="1"/>
      <c r="VWW300" s="1"/>
      <c r="VXA300" s="1"/>
      <c r="VXE300" s="1"/>
      <c r="VXI300" s="1"/>
      <c r="VXM300" s="1"/>
      <c r="VXQ300" s="1"/>
      <c r="VXU300" s="1"/>
      <c r="VXY300" s="1"/>
      <c r="VYC300" s="1"/>
      <c r="VYG300" s="1"/>
      <c r="VYK300" s="1"/>
      <c r="VYO300" s="1"/>
      <c r="VYS300" s="1"/>
      <c r="VYW300" s="1"/>
      <c r="VZA300" s="1"/>
      <c r="VZE300" s="1"/>
      <c r="VZI300" s="1"/>
      <c r="VZM300" s="1"/>
      <c r="VZQ300" s="1"/>
      <c r="VZU300" s="1"/>
      <c r="VZY300" s="1"/>
      <c r="WAC300" s="1"/>
      <c r="WAG300" s="1"/>
      <c r="WAK300" s="1"/>
      <c r="WAO300" s="1"/>
      <c r="WAS300" s="1"/>
      <c r="WAW300" s="1"/>
      <c r="WBA300" s="1"/>
      <c r="WBE300" s="1"/>
      <c r="WBI300" s="1"/>
      <c r="WBM300" s="1"/>
      <c r="WBQ300" s="1"/>
      <c r="WBU300" s="1"/>
      <c r="WBY300" s="1"/>
      <c r="WCC300" s="1"/>
      <c r="WCG300" s="1"/>
      <c r="WCK300" s="1"/>
      <c r="WCO300" s="1"/>
      <c r="WCS300" s="1"/>
      <c r="WCW300" s="1"/>
      <c r="WDA300" s="1"/>
      <c r="WDE300" s="1"/>
      <c r="WDI300" s="1"/>
      <c r="WDM300" s="1"/>
      <c r="WDQ300" s="1"/>
      <c r="WDU300" s="1"/>
      <c r="WDY300" s="1"/>
      <c r="WEC300" s="1"/>
      <c r="WEG300" s="1"/>
      <c r="WEK300" s="1"/>
      <c r="WEO300" s="1"/>
      <c r="WES300" s="1"/>
      <c r="WEW300" s="1"/>
      <c r="WFA300" s="1"/>
      <c r="WFE300" s="1"/>
      <c r="WFI300" s="1"/>
      <c r="WFM300" s="1"/>
      <c r="WFQ300" s="1"/>
      <c r="WFU300" s="1"/>
      <c r="WFY300" s="1"/>
      <c r="WGC300" s="1"/>
      <c r="WGG300" s="1"/>
      <c r="WGK300" s="1"/>
      <c r="WGO300" s="1"/>
      <c r="WGS300" s="1"/>
      <c r="WGW300" s="1"/>
      <c r="WHA300" s="1"/>
      <c r="WHE300" s="1"/>
      <c r="WHI300" s="1"/>
      <c r="WHM300" s="1"/>
      <c r="WHQ300" s="1"/>
      <c r="WHU300" s="1"/>
      <c r="WHY300" s="1"/>
      <c r="WIC300" s="1"/>
      <c r="WIG300" s="1"/>
      <c r="WIK300" s="1"/>
      <c r="WIO300" s="1"/>
      <c r="WIS300" s="1"/>
      <c r="WIW300" s="1"/>
      <c r="WJA300" s="1"/>
      <c r="WJE300" s="1"/>
      <c r="WJI300" s="1"/>
      <c r="WJM300" s="1"/>
      <c r="WJQ300" s="1"/>
      <c r="WJU300" s="1"/>
      <c r="WJY300" s="1"/>
      <c r="WKC300" s="1"/>
      <c r="WKG300" s="1"/>
      <c r="WKK300" s="1"/>
      <c r="WKO300" s="1"/>
      <c r="WKS300" s="1"/>
      <c r="WKW300" s="1"/>
      <c r="WLA300" s="1"/>
      <c r="WLE300" s="1"/>
      <c r="WLI300" s="1"/>
      <c r="WLM300" s="1"/>
      <c r="WLQ300" s="1"/>
      <c r="WLU300" s="1"/>
      <c r="WLY300" s="1"/>
      <c r="WMC300" s="1"/>
      <c r="WMG300" s="1"/>
      <c r="WMK300" s="1"/>
      <c r="WMO300" s="1"/>
      <c r="WMS300" s="1"/>
      <c r="WMW300" s="1"/>
      <c r="WNA300" s="1"/>
      <c r="WNE300" s="1"/>
      <c r="WNI300" s="1"/>
      <c r="WNM300" s="1"/>
      <c r="WNQ300" s="1"/>
      <c r="WNU300" s="1"/>
      <c r="WNY300" s="1"/>
      <c r="WOC300" s="1"/>
      <c r="WOG300" s="1"/>
      <c r="WOK300" s="1"/>
      <c r="WOO300" s="1"/>
      <c r="WOS300" s="1"/>
      <c r="WOW300" s="1"/>
      <c r="WPA300" s="1"/>
      <c r="WPE300" s="1"/>
      <c r="WPI300" s="1"/>
      <c r="WPM300" s="1"/>
      <c r="WPQ300" s="1"/>
      <c r="WPU300" s="1"/>
      <c r="WPY300" s="1"/>
      <c r="WQC300" s="1"/>
      <c r="WQG300" s="1"/>
      <c r="WQK300" s="1"/>
      <c r="WQO300" s="1"/>
      <c r="WQS300" s="1"/>
      <c r="WQW300" s="1"/>
      <c r="WRA300" s="1"/>
      <c r="WRE300" s="1"/>
      <c r="WRI300" s="1"/>
      <c r="WRM300" s="1"/>
      <c r="WRQ300" s="1"/>
      <c r="WRU300" s="1"/>
      <c r="WRY300" s="1"/>
      <c r="WSC300" s="1"/>
      <c r="WSG300" s="1"/>
      <c r="WSK300" s="1"/>
      <c r="WSO300" s="1"/>
      <c r="WSS300" s="1"/>
      <c r="WSW300" s="1"/>
      <c r="WTA300" s="1"/>
      <c r="WTE300" s="1"/>
      <c r="WTI300" s="1"/>
      <c r="WTM300" s="1"/>
      <c r="WTQ300" s="1"/>
      <c r="WTU300" s="1"/>
      <c r="WTY300" s="1"/>
      <c r="WUC300" s="1"/>
      <c r="WUG300" s="1"/>
      <c r="WUK300" s="1"/>
      <c r="WUO300" s="1"/>
      <c r="WUS300" s="1"/>
      <c r="WUW300" s="1"/>
      <c r="WVA300" s="1"/>
      <c r="WVE300" s="1"/>
      <c r="WVI300" s="1"/>
      <c r="WVM300" s="1"/>
      <c r="WVQ300" s="1"/>
      <c r="WVU300" s="1"/>
      <c r="WVY300" s="1"/>
      <c r="WWC300" s="1"/>
      <c r="WWG300" s="1"/>
      <c r="WWK300" s="1"/>
      <c r="WWO300" s="1"/>
      <c r="WWS300" s="1"/>
      <c r="WWW300" s="1"/>
      <c r="WXA300" s="1"/>
      <c r="WXE300" s="1"/>
      <c r="WXI300" s="1"/>
      <c r="WXM300" s="1"/>
      <c r="WXQ300" s="1"/>
      <c r="WXU300" s="1"/>
      <c r="WXY300" s="1"/>
      <c r="WYC300" s="1"/>
      <c r="WYG300" s="1"/>
      <c r="WYK300" s="1"/>
      <c r="WYO300" s="1"/>
      <c r="WYS300" s="1"/>
      <c r="WYW300" s="1"/>
      <c r="WZA300" s="1"/>
      <c r="WZE300" s="1"/>
      <c r="WZI300" s="1"/>
      <c r="WZM300" s="1"/>
      <c r="WZQ300" s="1"/>
      <c r="WZU300" s="1"/>
      <c r="WZY300" s="1"/>
      <c r="XAC300" s="1"/>
      <c r="XAG300" s="1"/>
      <c r="XAK300" s="1"/>
      <c r="XAO300" s="1"/>
      <c r="XAS300" s="1"/>
      <c r="XAW300" s="1"/>
      <c r="XBA300" s="1"/>
      <c r="XBE300" s="1"/>
      <c r="XBI300" s="1"/>
      <c r="XBM300" s="1"/>
      <c r="XBQ300" s="1"/>
      <c r="XBU300" s="1"/>
      <c r="XBY300" s="1"/>
      <c r="XCC300" s="1"/>
      <c r="XCG300" s="1"/>
      <c r="XCK300" s="1"/>
      <c r="XCO300" s="1"/>
      <c r="XCS300" s="1"/>
      <c r="XCW300" s="1"/>
      <c r="XDA300" s="1"/>
      <c r="XDE300" s="1"/>
      <c r="XDI300" s="1"/>
      <c r="XDM300" s="1"/>
      <c r="XDQ300" s="1"/>
      <c r="XDU300" s="1"/>
      <c r="XDY300" s="1"/>
      <c r="XEC300" s="1"/>
      <c r="XEG300" s="1"/>
      <c r="XEK300" s="1"/>
      <c r="XEO300" s="1"/>
      <c r="XES300" s="1"/>
      <c r="XEW300" s="1"/>
      <c r="XFA300" s="1"/>
    </row>
    <row r="301" spans="1:1022 1025:2046 2049:3070 3073:4094 4097:5118 5121:6142 6145:7166 7169:8190 8193:9214 9217:10238 10241:11262 11265:12286 12289:13310 13313:14334 14337:15358 15361:16382" x14ac:dyDescent="0.25">
      <c r="A301" t="str">
        <f t="shared" si="6"/>
        <v>20132. Minería</v>
      </c>
      <c r="B301" s="8">
        <v>2013</v>
      </c>
      <c r="C301" t="s">
        <v>15</v>
      </c>
      <c r="D301" t="s">
        <v>4</v>
      </c>
      <c r="E301" s="1">
        <f>4088+231691</f>
        <v>235779</v>
      </c>
      <c r="I301" s="1"/>
      <c r="M301" s="1"/>
      <c r="Q301" s="1"/>
      <c r="U301" s="1"/>
      <c r="Y301" s="1"/>
      <c r="AC301" s="1"/>
      <c r="AG301" s="1"/>
      <c r="AK301" s="1"/>
      <c r="AO301" s="1"/>
      <c r="AS301" s="1"/>
      <c r="AW301" s="1"/>
      <c r="BA301" s="1"/>
      <c r="BE301" s="1"/>
      <c r="BI301" s="1"/>
      <c r="BM301" s="1"/>
      <c r="BQ301" s="1"/>
      <c r="BU301" s="1"/>
      <c r="BY301" s="1"/>
      <c r="CC301" s="1"/>
      <c r="CG301" s="1"/>
      <c r="CK301" s="1"/>
      <c r="CO301" s="1"/>
      <c r="CS301" s="1"/>
      <c r="CW301" s="1"/>
      <c r="DA301" s="1"/>
      <c r="DE301" s="1"/>
      <c r="DI301" s="1"/>
      <c r="DM301" s="1"/>
      <c r="DQ301" s="1"/>
      <c r="DU301" s="1"/>
      <c r="DY301" s="1"/>
      <c r="EC301" s="1"/>
      <c r="EG301" s="1"/>
      <c r="EK301" s="1"/>
      <c r="EO301" s="1"/>
      <c r="ES301" s="1"/>
      <c r="EW301" s="1"/>
      <c r="FA301" s="1"/>
      <c r="FE301" s="1"/>
      <c r="FI301" s="1"/>
      <c r="FM301" s="1"/>
      <c r="FQ301" s="1"/>
      <c r="FU301" s="1"/>
      <c r="FY301" s="1"/>
      <c r="GC301" s="1"/>
      <c r="GG301" s="1"/>
      <c r="GK301" s="1"/>
      <c r="GO301" s="1"/>
      <c r="GS301" s="1"/>
      <c r="GW301" s="1"/>
      <c r="HA301" s="1"/>
      <c r="HE301" s="1"/>
      <c r="HI301" s="1"/>
      <c r="HM301" s="1"/>
      <c r="HQ301" s="1"/>
      <c r="HU301" s="1"/>
      <c r="HY301" s="1"/>
      <c r="IC301" s="1"/>
      <c r="IG301" s="1"/>
      <c r="IK301" s="1"/>
      <c r="IO301" s="1"/>
      <c r="IS301" s="1"/>
      <c r="IW301" s="1"/>
      <c r="JA301" s="1"/>
      <c r="JE301" s="1"/>
      <c r="JI301" s="1"/>
      <c r="JM301" s="1"/>
      <c r="JQ301" s="1"/>
      <c r="JU301" s="1"/>
      <c r="JY301" s="1"/>
      <c r="KC301" s="1"/>
      <c r="KG301" s="1"/>
      <c r="KK301" s="1"/>
      <c r="KO301" s="1"/>
      <c r="KS301" s="1"/>
      <c r="KW301" s="1"/>
      <c r="LA301" s="1"/>
      <c r="LE301" s="1"/>
      <c r="LI301" s="1"/>
      <c r="LM301" s="1"/>
      <c r="LQ301" s="1"/>
      <c r="LU301" s="1"/>
      <c r="LY301" s="1"/>
      <c r="MC301" s="1"/>
      <c r="MG301" s="1"/>
      <c r="MK301" s="1"/>
      <c r="MO301" s="1"/>
      <c r="MS301" s="1"/>
      <c r="MW301" s="1"/>
      <c r="NA301" s="1"/>
      <c r="NE301" s="1"/>
      <c r="NI301" s="1"/>
      <c r="NM301" s="1"/>
      <c r="NQ301" s="1"/>
      <c r="NU301" s="1"/>
      <c r="NY301" s="1"/>
      <c r="OC301" s="1"/>
      <c r="OG301" s="1"/>
      <c r="OK301" s="1"/>
      <c r="OO301" s="1"/>
      <c r="OS301" s="1"/>
      <c r="OW301" s="1"/>
      <c r="PA301" s="1"/>
      <c r="PE301" s="1"/>
      <c r="PI301" s="1"/>
      <c r="PM301" s="1"/>
      <c r="PQ301" s="1"/>
      <c r="PU301" s="1"/>
      <c r="PY301" s="1"/>
      <c r="QC301" s="1"/>
      <c r="QG301" s="1"/>
      <c r="QK301" s="1"/>
      <c r="QO301" s="1"/>
      <c r="QS301" s="1"/>
      <c r="QW301" s="1"/>
      <c r="RA301" s="1"/>
      <c r="RE301" s="1"/>
      <c r="RI301" s="1"/>
      <c r="RM301" s="1"/>
      <c r="RQ301" s="1"/>
      <c r="RU301" s="1"/>
      <c r="RY301" s="1"/>
      <c r="SC301" s="1"/>
      <c r="SG301" s="1"/>
      <c r="SK301" s="1"/>
      <c r="SO301" s="1"/>
      <c r="SS301" s="1"/>
      <c r="SW301" s="1"/>
      <c r="TA301" s="1"/>
      <c r="TE301" s="1"/>
      <c r="TI301" s="1"/>
      <c r="TM301" s="1"/>
      <c r="TQ301" s="1"/>
      <c r="TU301" s="1"/>
      <c r="TY301" s="1"/>
      <c r="UC301" s="1"/>
      <c r="UG301" s="1"/>
      <c r="UK301" s="1"/>
      <c r="UO301" s="1"/>
      <c r="US301" s="1"/>
      <c r="UW301" s="1"/>
      <c r="VA301" s="1"/>
      <c r="VE301" s="1"/>
      <c r="VI301" s="1"/>
      <c r="VM301" s="1"/>
      <c r="VQ301" s="1"/>
      <c r="VU301" s="1"/>
      <c r="VY301" s="1"/>
      <c r="WC301" s="1"/>
      <c r="WG301" s="1"/>
      <c r="WK301" s="1"/>
      <c r="WO301" s="1"/>
      <c r="WS301" s="1"/>
      <c r="WW301" s="1"/>
      <c r="XA301" s="1"/>
      <c r="XE301" s="1"/>
      <c r="XI301" s="1"/>
      <c r="XM301" s="1"/>
      <c r="XQ301" s="1"/>
      <c r="XU301" s="1"/>
      <c r="XY301" s="1"/>
      <c r="YC301" s="1"/>
      <c r="YG301" s="1"/>
      <c r="YK301" s="1"/>
      <c r="YO301" s="1"/>
      <c r="YS301" s="1"/>
      <c r="YW301" s="1"/>
      <c r="ZA301" s="1"/>
      <c r="ZE301" s="1"/>
      <c r="ZI301" s="1"/>
      <c r="ZM301" s="1"/>
      <c r="ZQ301" s="1"/>
      <c r="ZU301" s="1"/>
      <c r="ZY301" s="1"/>
      <c r="AAC301" s="1"/>
      <c r="AAG301" s="1"/>
      <c r="AAK301" s="1"/>
      <c r="AAO301" s="1"/>
      <c r="AAS301" s="1"/>
      <c r="AAW301" s="1"/>
      <c r="ABA301" s="1"/>
      <c r="ABE301" s="1"/>
      <c r="ABI301" s="1"/>
      <c r="ABM301" s="1"/>
      <c r="ABQ301" s="1"/>
      <c r="ABU301" s="1"/>
      <c r="ABY301" s="1"/>
      <c r="ACC301" s="1"/>
      <c r="ACG301" s="1"/>
      <c r="ACK301" s="1"/>
      <c r="ACO301" s="1"/>
      <c r="ACS301" s="1"/>
      <c r="ACW301" s="1"/>
      <c r="ADA301" s="1"/>
      <c r="ADE301" s="1"/>
      <c r="ADI301" s="1"/>
      <c r="ADM301" s="1"/>
      <c r="ADQ301" s="1"/>
      <c r="ADU301" s="1"/>
      <c r="ADY301" s="1"/>
      <c r="AEC301" s="1"/>
      <c r="AEG301" s="1"/>
      <c r="AEK301" s="1"/>
      <c r="AEO301" s="1"/>
      <c r="AES301" s="1"/>
      <c r="AEW301" s="1"/>
      <c r="AFA301" s="1"/>
      <c r="AFE301" s="1"/>
      <c r="AFI301" s="1"/>
      <c r="AFM301" s="1"/>
      <c r="AFQ301" s="1"/>
      <c r="AFU301" s="1"/>
      <c r="AFY301" s="1"/>
      <c r="AGC301" s="1"/>
      <c r="AGG301" s="1"/>
      <c r="AGK301" s="1"/>
      <c r="AGO301" s="1"/>
      <c r="AGS301" s="1"/>
      <c r="AGW301" s="1"/>
      <c r="AHA301" s="1"/>
      <c r="AHE301" s="1"/>
      <c r="AHI301" s="1"/>
      <c r="AHM301" s="1"/>
      <c r="AHQ301" s="1"/>
      <c r="AHU301" s="1"/>
      <c r="AHY301" s="1"/>
      <c r="AIC301" s="1"/>
      <c r="AIG301" s="1"/>
      <c r="AIK301" s="1"/>
      <c r="AIO301" s="1"/>
      <c r="AIS301" s="1"/>
      <c r="AIW301" s="1"/>
      <c r="AJA301" s="1"/>
      <c r="AJE301" s="1"/>
      <c r="AJI301" s="1"/>
      <c r="AJM301" s="1"/>
      <c r="AJQ301" s="1"/>
      <c r="AJU301" s="1"/>
      <c r="AJY301" s="1"/>
      <c r="AKC301" s="1"/>
      <c r="AKG301" s="1"/>
      <c r="AKK301" s="1"/>
      <c r="AKO301" s="1"/>
      <c r="AKS301" s="1"/>
      <c r="AKW301" s="1"/>
      <c r="ALA301" s="1"/>
      <c r="ALE301" s="1"/>
      <c r="ALI301" s="1"/>
      <c r="ALM301" s="1"/>
      <c r="ALQ301" s="1"/>
      <c r="ALU301" s="1"/>
      <c r="ALY301" s="1"/>
      <c r="AMC301" s="1"/>
      <c r="AMG301" s="1"/>
      <c r="AMK301" s="1"/>
      <c r="AMO301" s="1"/>
      <c r="AMS301" s="1"/>
      <c r="AMW301" s="1"/>
      <c r="ANA301" s="1"/>
      <c r="ANE301" s="1"/>
      <c r="ANI301" s="1"/>
      <c r="ANM301" s="1"/>
      <c r="ANQ301" s="1"/>
      <c r="ANU301" s="1"/>
      <c r="ANY301" s="1"/>
      <c r="AOC301" s="1"/>
      <c r="AOG301" s="1"/>
      <c r="AOK301" s="1"/>
      <c r="AOO301" s="1"/>
      <c r="AOS301" s="1"/>
      <c r="AOW301" s="1"/>
      <c r="APA301" s="1"/>
      <c r="APE301" s="1"/>
      <c r="API301" s="1"/>
      <c r="APM301" s="1"/>
      <c r="APQ301" s="1"/>
      <c r="APU301" s="1"/>
      <c r="APY301" s="1"/>
      <c r="AQC301" s="1"/>
      <c r="AQG301" s="1"/>
      <c r="AQK301" s="1"/>
      <c r="AQO301" s="1"/>
      <c r="AQS301" s="1"/>
      <c r="AQW301" s="1"/>
      <c r="ARA301" s="1"/>
      <c r="ARE301" s="1"/>
      <c r="ARI301" s="1"/>
      <c r="ARM301" s="1"/>
      <c r="ARQ301" s="1"/>
      <c r="ARU301" s="1"/>
      <c r="ARY301" s="1"/>
      <c r="ASC301" s="1"/>
      <c r="ASG301" s="1"/>
      <c r="ASK301" s="1"/>
      <c r="ASO301" s="1"/>
      <c r="ASS301" s="1"/>
      <c r="ASW301" s="1"/>
      <c r="ATA301" s="1"/>
      <c r="ATE301" s="1"/>
      <c r="ATI301" s="1"/>
      <c r="ATM301" s="1"/>
      <c r="ATQ301" s="1"/>
      <c r="ATU301" s="1"/>
      <c r="ATY301" s="1"/>
      <c r="AUC301" s="1"/>
      <c r="AUG301" s="1"/>
      <c r="AUK301" s="1"/>
      <c r="AUO301" s="1"/>
      <c r="AUS301" s="1"/>
      <c r="AUW301" s="1"/>
      <c r="AVA301" s="1"/>
      <c r="AVE301" s="1"/>
      <c r="AVI301" s="1"/>
      <c r="AVM301" s="1"/>
      <c r="AVQ301" s="1"/>
      <c r="AVU301" s="1"/>
      <c r="AVY301" s="1"/>
      <c r="AWC301" s="1"/>
      <c r="AWG301" s="1"/>
      <c r="AWK301" s="1"/>
      <c r="AWO301" s="1"/>
      <c r="AWS301" s="1"/>
      <c r="AWW301" s="1"/>
      <c r="AXA301" s="1"/>
      <c r="AXE301" s="1"/>
      <c r="AXI301" s="1"/>
      <c r="AXM301" s="1"/>
      <c r="AXQ301" s="1"/>
      <c r="AXU301" s="1"/>
      <c r="AXY301" s="1"/>
      <c r="AYC301" s="1"/>
      <c r="AYG301" s="1"/>
      <c r="AYK301" s="1"/>
      <c r="AYO301" s="1"/>
      <c r="AYS301" s="1"/>
      <c r="AYW301" s="1"/>
      <c r="AZA301" s="1"/>
      <c r="AZE301" s="1"/>
      <c r="AZI301" s="1"/>
      <c r="AZM301" s="1"/>
      <c r="AZQ301" s="1"/>
      <c r="AZU301" s="1"/>
      <c r="AZY301" s="1"/>
      <c r="BAC301" s="1"/>
      <c r="BAG301" s="1"/>
      <c r="BAK301" s="1"/>
      <c r="BAO301" s="1"/>
      <c r="BAS301" s="1"/>
      <c r="BAW301" s="1"/>
      <c r="BBA301" s="1"/>
      <c r="BBE301" s="1"/>
      <c r="BBI301" s="1"/>
      <c r="BBM301" s="1"/>
      <c r="BBQ301" s="1"/>
      <c r="BBU301" s="1"/>
      <c r="BBY301" s="1"/>
      <c r="BCC301" s="1"/>
      <c r="BCG301" s="1"/>
      <c r="BCK301" s="1"/>
      <c r="BCO301" s="1"/>
      <c r="BCS301" s="1"/>
      <c r="BCW301" s="1"/>
      <c r="BDA301" s="1"/>
      <c r="BDE301" s="1"/>
      <c r="BDI301" s="1"/>
      <c r="BDM301" s="1"/>
      <c r="BDQ301" s="1"/>
      <c r="BDU301" s="1"/>
      <c r="BDY301" s="1"/>
      <c r="BEC301" s="1"/>
      <c r="BEG301" s="1"/>
      <c r="BEK301" s="1"/>
      <c r="BEO301" s="1"/>
      <c r="BES301" s="1"/>
      <c r="BEW301" s="1"/>
      <c r="BFA301" s="1"/>
      <c r="BFE301" s="1"/>
      <c r="BFI301" s="1"/>
      <c r="BFM301" s="1"/>
      <c r="BFQ301" s="1"/>
      <c r="BFU301" s="1"/>
      <c r="BFY301" s="1"/>
      <c r="BGC301" s="1"/>
      <c r="BGG301" s="1"/>
      <c r="BGK301" s="1"/>
      <c r="BGO301" s="1"/>
      <c r="BGS301" s="1"/>
      <c r="BGW301" s="1"/>
      <c r="BHA301" s="1"/>
      <c r="BHE301" s="1"/>
      <c r="BHI301" s="1"/>
      <c r="BHM301" s="1"/>
      <c r="BHQ301" s="1"/>
      <c r="BHU301" s="1"/>
      <c r="BHY301" s="1"/>
      <c r="BIC301" s="1"/>
      <c r="BIG301" s="1"/>
      <c r="BIK301" s="1"/>
      <c r="BIO301" s="1"/>
      <c r="BIS301" s="1"/>
      <c r="BIW301" s="1"/>
      <c r="BJA301" s="1"/>
      <c r="BJE301" s="1"/>
      <c r="BJI301" s="1"/>
      <c r="BJM301" s="1"/>
      <c r="BJQ301" s="1"/>
      <c r="BJU301" s="1"/>
      <c r="BJY301" s="1"/>
      <c r="BKC301" s="1"/>
      <c r="BKG301" s="1"/>
      <c r="BKK301" s="1"/>
      <c r="BKO301" s="1"/>
      <c r="BKS301" s="1"/>
      <c r="BKW301" s="1"/>
      <c r="BLA301" s="1"/>
      <c r="BLE301" s="1"/>
      <c r="BLI301" s="1"/>
      <c r="BLM301" s="1"/>
      <c r="BLQ301" s="1"/>
      <c r="BLU301" s="1"/>
      <c r="BLY301" s="1"/>
      <c r="BMC301" s="1"/>
      <c r="BMG301" s="1"/>
      <c r="BMK301" s="1"/>
      <c r="BMO301" s="1"/>
      <c r="BMS301" s="1"/>
      <c r="BMW301" s="1"/>
      <c r="BNA301" s="1"/>
      <c r="BNE301" s="1"/>
      <c r="BNI301" s="1"/>
      <c r="BNM301" s="1"/>
      <c r="BNQ301" s="1"/>
      <c r="BNU301" s="1"/>
      <c r="BNY301" s="1"/>
      <c r="BOC301" s="1"/>
      <c r="BOG301" s="1"/>
      <c r="BOK301" s="1"/>
      <c r="BOO301" s="1"/>
      <c r="BOS301" s="1"/>
      <c r="BOW301" s="1"/>
      <c r="BPA301" s="1"/>
      <c r="BPE301" s="1"/>
      <c r="BPI301" s="1"/>
      <c r="BPM301" s="1"/>
      <c r="BPQ301" s="1"/>
      <c r="BPU301" s="1"/>
      <c r="BPY301" s="1"/>
      <c r="BQC301" s="1"/>
      <c r="BQG301" s="1"/>
      <c r="BQK301" s="1"/>
      <c r="BQO301" s="1"/>
      <c r="BQS301" s="1"/>
      <c r="BQW301" s="1"/>
      <c r="BRA301" s="1"/>
      <c r="BRE301" s="1"/>
      <c r="BRI301" s="1"/>
      <c r="BRM301" s="1"/>
      <c r="BRQ301" s="1"/>
      <c r="BRU301" s="1"/>
      <c r="BRY301" s="1"/>
      <c r="BSC301" s="1"/>
      <c r="BSG301" s="1"/>
      <c r="BSK301" s="1"/>
      <c r="BSO301" s="1"/>
      <c r="BSS301" s="1"/>
      <c r="BSW301" s="1"/>
      <c r="BTA301" s="1"/>
      <c r="BTE301" s="1"/>
      <c r="BTI301" s="1"/>
      <c r="BTM301" s="1"/>
      <c r="BTQ301" s="1"/>
      <c r="BTU301" s="1"/>
      <c r="BTY301" s="1"/>
      <c r="BUC301" s="1"/>
      <c r="BUG301" s="1"/>
      <c r="BUK301" s="1"/>
      <c r="BUO301" s="1"/>
      <c r="BUS301" s="1"/>
      <c r="BUW301" s="1"/>
      <c r="BVA301" s="1"/>
      <c r="BVE301" s="1"/>
      <c r="BVI301" s="1"/>
      <c r="BVM301" s="1"/>
      <c r="BVQ301" s="1"/>
      <c r="BVU301" s="1"/>
      <c r="BVY301" s="1"/>
      <c r="BWC301" s="1"/>
      <c r="BWG301" s="1"/>
      <c r="BWK301" s="1"/>
      <c r="BWO301" s="1"/>
      <c r="BWS301" s="1"/>
      <c r="BWW301" s="1"/>
      <c r="BXA301" s="1"/>
      <c r="BXE301" s="1"/>
      <c r="BXI301" s="1"/>
      <c r="BXM301" s="1"/>
      <c r="BXQ301" s="1"/>
      <c r="BXU301" s="1"/>
      <c r="BXY301" s="1"/>
      <c r="BYC301" s="1"/>
      <c r="BYG301" s="1"/>
      <c r="BYK301" s="1"/>
      <c r="BYO301" s="1"/>
      <c r="BYS301" s="1"/>
      <c r="BYW301" s="1"/>
      <c r="BZA301" s="1"/>
      <c r="BZE301" s="1"/>
      <c r="BZI301" s="1"/>
      <c r="BZM301" s="1"/>
      <c r="BZQ301" s="1"/>
      <c r="BZU301" s="1"/>
      <c r="BZY301" s="1"/>
      <c r="CAC301" s="1"/>
      <c r="CAG301" s="1"/>
      <c r="CAK301" s="1"/>
      <c r="CAO301" s="1"/>
      <c r="CAS301" s="1"/>
      <c r="CAW301" s="1"/>
      <c r="CBA301" s="1"/>
      <c r="CBE301" s="1"/>
      <c r="CBI301" s="1"/>
      <c r="CBM301" s="1"/>
      <c r="CBQ301" s="1"/>
      <c r="CBU301" s="1"/>
      <c r="CBY301" s="1"/>
      <c r="CCC301" s="1"/>
      <c r="CCG301" s="1"/>
      <c r="CCK301" s="1"/>
      <c r="CCO301" s="1"/>
      <c r="CCS301" s="1"/>
      <c r="CCW301" s="1"/>
      <c r="CDA301" s="1"/>
      <c r="CDE301" s="1"/>
      <c r="CDI301" s="1"/>
      <c r="CDM301" s="1"/>
      <c r="CDQ301" s="1"/>
      <c r="CDU301" s="1"/>
      <c r="CDY301" s="1"/>
      <c r="CEC301" s="1"/>
      <c r="CEG301" s="1"/>
      <c r="CEK301" s="1"/>
      <c r="CEO301" s="1"/>
      <c r="CES301" s="1"/>
      <c r="CEW301" s="1"/>
      <c r="CFA301" s="1"/>
      <c r="CFE301" s="1"/>
      <c r="CFI301" s="1"/>
      <c r="CFM301" s="1"/>
      <c r="CFQ301" s="1"/>
      <c r="CFU301" s="1"/>
      <c r="CFY301" s="1"/>
      <c r="CGC301" s="1"/>
      <c r="CGG301" s="1"/>
      <c r="CGK301" s="1"/>
      <c r="CGO301" s="1"/>
      <c r="CGS301" s="1"/>
      <c r="CGW301" s="1"/>
      <c r="CHA301" s="1"/>
      <c r="CHE301" s="1"/>
      <c r="CHI301" s="1"/>
      <c r="CHM301" s="1"/>
      <c r="CHQ301" s="1"/>
      <c r="CHU301" s="1"/>
      <c r="CHY301" s="1"/>
      <c r="CIC301" s="1"/>
      <c r="CIG301" s="1"/>
      <c r="CIK301" s="1"/>
      <c r="CIO301" s="1"/>
      <c r="CIS301" s="1"/>
      <c r="CIW301" s="1"/>
      <c r="CJA301" s="1"/>
      <c r="CJE301" s="1"/>
      <c r="CJI301" s="1"/>
      <c r="CJM301" s="1"/>
      <c r="CJQ301" s="1"/>
      <c r="CJU301" s="1"/>
      <c r="CJY301" s="1"/>
      <c r="CKC301" s="1"/>
      <c r="CKG301" s="1"/>
      <c r="CKK301" s="1"/>
      <c r="CKO301" s="1"/>
      <c r="CKS301" s="1"/>
      <c r="CKW301" s="1"/>
      <c r="CLA301" s="1"/>
      <c r="CLE301" s="1"/>
      <c r="CLI301" s="1"/>
      <c r="CLM301" s="1"/>
      <c r="CLQ301" s="1"/>
      <c r="CLU301" s="1"/>
      <c r="CLY301" s="1"/>
      <c r="CMC301" s="1"/>
      <c r="CMG301" s="1"/>
      <c r="CMK301" s="1"/>
      <c r="CMO301" s="1"/>
      <c r="CMS301" s="1"/>
      <c r="CMW301" s="1"/>
      <c r="CNA301" s="1"/>
      <c r="CNE301" s="1"/>
      <c r="CNI301" s="1"/>
      <c r="CNM301" s="1"/>
      <c r="CNQ301" s="1"/>
      <c r="CNU301" s="1"/>
      <c r="CNY301" s="1"/>
      <c r="COC301" s="1"/>
      <c r="COG301" s="1"/>
      <c r="COK301" s="1"/>
      <c r="COO301" s="1"/>
      <c r="COS301" s="1"/>
      <c r="COW301" s="1"/>
      <c r="CPA301" s="1"/>
      <c r="CPE301" s="1"/>
      <c r="CPI301" s="1"/>
      <c r="CPM301" s="1"/>
      <c r="CPQ301" s="1"/>
      <c r="CPU301" s="1"/>
      <c r="CPY301" s="1"/>
      <c r="CQC301" s="1"/>
      <c r="CQG301" s="1"/>
      <c r="CQK301" s="1"/>
      <c r="CQO301" s="1"/>
      <c r="CQS301" s="1"/>
      <c r="CQW301" s="1"/>
      <c r="CRA301" s="1"/>
      <c r="CRE301" s="1"/>
      <c r="CRI301" s="1"/>
      <c r="CRM301" s="1"/>
      <c r="CRQ301" s="1"/>
      <c r="CRU301" s="1"/>
      <c r="CRY301" s="1"/>
      <c r="CSC301" s="1"/>
      <c r="CSG301" s="1"/>
      <c r="CSK301" s="1"/>
      <c r="CSO301" s="1"/>
      <c r="CSS301" s="1"/>
      <c r="CSW301" s="1"/>
      <c r="CTA301" s="1"/>
      <c r="CTE301" s="1"/>
      <c r="CTI301" s="1"/>
      <c r="CTM301" s="1"/>
      <c r="CTQ301" s="1"/>
      <c r="CTU301" s="1"/>
      <c r="CTY301" s="1"/>
      <c r="CUC301" s="1"/>
      <c r="CUG301" s="1"/>
      <c r="CUK301" s="1"/>
      <c r="CUO301" s="1"/>
      <c r="CUS301" s="1"/>
      <c r="CUW301" s="1"/>
      <c r="CVA301" s="1"/>
      <c r="CVE301" s="1"/>
      <c r="CVI301" s="1"/>
      <c r="CVM301" s="1"/>
      <c r="CVQ301" s="1"/>
      <c r="CVU301" s="1"/>
      <c r="CVY301" s="1"/>
      <c r="CWC301" s="1"/>
      <c r="CWG301" s="1"/>
      <c r="CWK301" s="1"/>
      <c r="CWO301" s="1"/>
      <c r="CWS301" s="1"/>
      <c r="CWW301" s="1"/>
      <c r="CXA301" s="1"/>
      <c r="CXE301" s="1"/>
      <c r="CXI301" s="1"/>
      <c r="CXM301" s="1"/>
      <c r="CXQ301" s="1"/>
      <c r="CXU301" s="1"/>
      <c r="CXY301" s="1"/>
      <c r="CYC301" s="1"/>
      <c r="CYG301" s="1"/>
      <c r="CYK301" s="1"/>
      <c r="CYO301" s="1"/>
      <c r="CYS301" s="1"/>
      <c r="CYW301" s="1"/>
      <c r="CZA301" s="1"/>
      <c r="CZE301" s="1"/>
      <c r="CZI301" s="1"/>
      <c r="CZM301" s="1"/>
      <c r="CZQ301" s="1"/>
      <c r="CZU301" s="1"/>
      <c r="CZY301" s="1"/>
      <c r="DAC301" s="1"/>
      <c r="DAG301" s="1"/>
      <c r="DAK301" s="1"/>
      <c r="DAO301" s="1"/>
      <c r="DAS301" s="1"/>
      <c r="DAW301" s="1"/>
      <c r="DBA301" s="1"/>
      <c r="DBE301" s="1"/>
      <c r="DBI301" s="1"/>
      <c r="DBM301" s="1"/>
      <c r="DBQ301" s="1"/>
      <c r="DBU301" s="1"/>
      <c r="DBY301" s="1"/>
      <c r="DCC301" s="1"/>
      <c r="DCG301" s="1"/>
      <c r="DCK301" s="1"/>
      <c r="DCO301" s="1"/>
      <c r="DCS301" s="1"/>
      <c r="DCW301" s="1"/>
      <c r="DDA301" s="1"/>
      <c r="DDE301" s="1"/>
      <c r="DDI301" s="1"/>
      <c r="DDM301" s="1"/>
      <c r="DDQ301" s="1"/>
      <c r="DDU301" s="1"/>
      <c r="DDY301" s="1"/>
      <c r="DEC301" s="1"/>
      <c r="DEG301" s="1"/>
      <c r="DEK301" s="1"/>
      <c r="DEO301" s="1"/>
      <c r="DES301" s="1"/>
      <c r="DEW301" s="1"/>
      <c r="DFA301" s="1"/>
      <c r="DFE301" s="1"/>
      <c r="DFI301" s="1"/>
      <c r="DFM301" s="1"/>
      <c r="DFQ301" s="1"/>
      <c r="DFU301" s="1"/>
      <c r="DFY301" s="1"/>
      <c r="DGC301" s="1"/>
      <c r="DGG301" s="1"/>
      <c r="DGK301" s="1"/>
      <c r="DGO301" s="1"/>
      <c r="DGS301" s="1"/>
      <c r="DGW301" s="1"/>
      <c r="DHA301" s="1"/>
      <c r="DHE301" s="1"/>
      <c r="DHI301" s="1"/>
      <c r="DHM301" s="1"/>
      <c r="DHQ301" s="1"/>
      <c r="DHU301" s="1"/>
      <c r="DHY301" s="1"/>
      <c r="DIC301" s="1"/>
      <c r="DIG301" s="1"/>
      <c r="DIK301" s="1"/>
      <c r="DIO301" s="1"/>
      <c r="DIS301" s="1"/>
      <c r="DIW301" s="1"/>
      <c r="DJA301" s="1"/>
      <c r="DJE301" s="1"/>
      <c r="DJI301" s="1"/>
      <c r="DJM301" s="1"/>
      <c r="DJQ301" s="1"/>
      <c r="DJU301" s="1"/>
      <c r="DJY301" s="1"/>
      <c r="DKC301" s="1"/>
      <c r="DKG301" s="1"/>
      <c r="DKK301" s="1"/>
      <c r="DKO301" s="1"/>
      <c r="DKS301" s="1"/>
      <c r="DKW301" s="1"/>
      <c r="DLA301" s="1"/>
      <c r="DLE301" s="1"/>
      <c r="DLI301" s="1"/>
      <c r="DLM301" s="1"/>
      <c r="DLQ301" s="1"/>
      <c r="DLU301" s="1"/>
      <c r="DLY301" s="1"/>
      <c r="DMC301" s="1"/>
      <c r="DMG301" s="1"/>
      <c r="DMK301" s="1"/>
      <c r="DMO301" s="1"/>
      <c r="DMS301" s="1"/>
      <c r="DMW301" s="1"/>
      <c r="DNA301" s="1"/>
      <c r="DNE301" s="1"/>
      <c r="DNI301" s="1"/>
      <c r="DNM301" s="1"/>
      <c r="DNQ301" s="1"/>
      <c r="DNU301" s="1"/>
      <c r="DNY301" s="1"/>
      <c r="DOC301" s="1"/>
      <c r="DOG301" s="1"/>
      <c r="DOK301" s="1"/>
      <c r="DOO301" s="1"/>
      <c r="DOS301" s="1"/>
      <c r="DOW301" s="1"/>
      <c r="DPA301" s="1"/>
      <c r="DPE301" s="1"/>
      <c r="DPI301" s="1"/>
      <c r="DPM301" s="1"/>
      <c r="DPQ301" s="1"/>
      <c r="DPU301" s="1"/>
      <c r="DPY301" s="1"/>
      <c r="DQC301" s="1"/>
      <c r="DQG301" s="1"/>
      <c r="DQK301" s="1"/>
      <c r="DQO301" s="1"/>
      <c r="DQS301" s="1"/>
      <c r="DQW301" s="1"/>
      <c r="DRA301" s="1"/>
      <c r="DRE301" s="1"/>
      <c r="DRI301" s="1"/>
      <c r="DRM301" s="1"/>
      <c r="DRQ301" s="1"/>
      <c r="DRU301" s="1"/>
      <c r="DRY301" s="1"/>
      <c r="DSC301" s="1"/>
      <c r="DSG301" s="1"/>
      <c r="DSK301" s="1"/>
      <c r="DSO301" s="1"/>
      <c r="DSS301" s="1"/>
      <c r="DSW301" s="1"/>
      <c r="DTA301" s="1"/>
      <c r="DTE301" s="1"/>
      <c r="DTI301" s="1"/>
      <c r="DTM301" s="1"/>
      <c r="DTQ301" s="1"/>
      <c r="DTU301" s="1"/>
      <c r="DTY301" s="1"/>
      <c r="DUC301" s="1"/>
      <c r="DUG301" s="1"/>
      <c r="DUK301" s="1"/>
      <c r="DUO301" s="1"/>
      <c r="DUS301" s="1"/>
      <c r="DUW301" s="1"/>
      <c r="DVA301" s="1"/>
      <c r="DVE301" s="1"/>
      <c r="DVI301" s="1"/>
      <c r="DVM301" s="1"/>
      <c r="DVQ301" s="1"/>
      <c r="DVU301" s="1"/>
      <c r="DVY301" s="1"/>
      <c r="DWC301" s="1"/>
      <c r="DWG301" s="1"/>
      <c r="DWK301" s="1"/>
      <c r="DWO301" s="1"/>
      <c r="DWS301" s="1"/>
      <c r="DWW301" s="1"/>
      <c r="DXA301" s="1"/>
      <c r="DXE301" s="1"/>
      <c r="DXI301" s="1"/>
      <c r="DXM301" s="1"/>
      <c r="DXQ301" s="1"/>
      <c r="DXU301" s="1"/>
      <c r="DXY301" s="1"/>
      <c r="DYC301" s="1"/>
      <c r="DYG301" s="1"/>
      <c r="DYK301" s="1"/>
      <c r="DYO301" s="1"/>
      <c r="DYS301" s="1"/>
      <c r="DYW301" s="1"/>
      <c r="DZA301" s="1"/>
      <c r="DZE301" s="1"/>
      <c r="DZI301" s="1"/>
      <c r="DZM301" s="1"/>
      <c r="DZQ301" s="1"/>
      <c r="DZU301" s="1"/>
      <c r="DZY301" s="1"/>
      <c r="EAC301" s="1"/>
      <c r="EAG301" s="1"/>
      <c r="EAK301" s="1"/>
      <c r="EAO301" s="1"/>
      <c r="EAS301" s="1"/>
      <c r="EAW301" s="1"/>
      <c r="EBA301" s="1"/>
      <c r="EBE301" s="1"/>
      <c r="EBI301" s="1"/>
      <c r="EBM301" s="1"/>
      <c r="EBQ301" s="1"/>
      <c r="EBU301" s="1"/>
      <c r="EBY301" s="1"/>
      <c r="ECC301" s="1"/>
      <c r="ECG301" s="1"/>
      <c r="ECK301" s="1"/>
      <c r="ECO301" s="1"/>
      <c r="ECS301" s="1"/>
      <c r="ECW301" s="1"/>
      <c r="EDA301" s="1"/>
      <c r="EDE301" s="1"/>
      <c r="EDI301" s="1"/>
      <c r="EDM301" s="1"/>
      <c r="EDQ301" s="1"/>
      <c r="EDU301" s="1"/>
      <c r="EDY301" s="1"/>
      <c r="EEC301" s="1"/>
      <c r="EEG301" s="1"/>
      <c r="EEK301" s="1"/>
      <c r="EEO301" s="1"/>
      <c r="EES301" s="1"/>
      <c r="EEW301" s="1"/>
      <c r="EFA301" s="1"/>
      <c r="EFE301" s="1"/>
      <c r="EFI301" s="1"/>
      <c r="EFM301" s="1"/>
      <c r="EFQ301" s="1"/>
      <c r="EFU301" s="1"/>
      <c r="EFY301" s="1"/>
      <c r="EGC301" s="1"/>
      <c r="EGG301" s="1"/>
      <c r="EGK301" s="1"/>
      <c r="EGO301" s="1"/>
      <c r="EGS301" s="1"/>
      <c r="EGW301" s="1"/>
      <c r="EHA301" s="1"/>
      <c r="EHE301" s="1"/>
      <c r="EHI301" s="1"/>
      <c r="EHM301" s="1"/>
      <c r="EHQ301" s="1"/>
      <c r="EHU301" s="1"/>
      <c r="EHY301" s="1"/>
      <c r="EIC301" s="1"/>
      <c r="EIG301" s="1"/>
      <c r="EIK301" s="1"/>
      <c r="EIO301" s="1"/>
      <c r="EIS301" s="1"/>
      <c r="EIW301" s="1"/>
      <c r="EJA301" s="1"/>
      <c r="EJE301" s="1"/>
      <c r="EJI301" s="1"/>
      <c r="EJM301" s="1"/>
      <c r="EJQ301" s="1"/>
      <c r="EJU301" s="1"/>
      <c r="EJY301" s="1"/>
      <c r="EKC301" s="1"/>
      <c r="EKG301" s="1"/>
      <c r="EKK301" s="1"/>
      <c r="EKO301" s="1"/>
      <c r="EKS301" s="1"/>
      <c r="EKW301" s="1"/>
      <c r="ELA301" s="1"/>
      <c r="ELE301" s="1"/>
      <c r="ELI301" s="1"/>
      <c r="ELM301" s="1"/>
      <c r="ELQ301" s="1"/>
      <c r="ELU301" s="1"/>
      <c r="ELY301" s="1"/>
      <c r="EMC301" s="1"/>
      <c r="EMG301" s="1"/>
      <c r="EMK301" s="1"/>
      <c r="EMO301" s="1"/>
      <c r="EMS301" s="1"/>
      <c r="EMW301" s="1"/>
      <c r="ENA301" s="1"/>
      <c r="ENE301" s="1"/>
      <c r="ENI301" s="1"/>
      <c r="ENM301" s="1"/>
      <c r="ENQ301" s="1"/>
      <c r="ENU301" s="1"/>
      <c r="ENY301" s="1"/>
      <c r="EOC301" s="1"/>
      <c r="EOG301" s="1"/>
      <c r="EOK301" s="1"/>
      <c r="EOO301" s="1"/>
      <c r="EOS301" s="1"/>
      <c r="EOW301" s="1"/>
      <c r="EPA301" s="1"/>
      <c r="EPE301" s="1"/>
      <c r="EPI301" s="1"/>
      <c r="EPM301" s="1"/>
      <c r="EPQ301" s="1"/>
      <c r="EPU301" s="1"/>
      <c r="EPY301" s="1"/>
      <c r="EQC301" s="1"/>
      <c r="EQG301" s="1"/>
      <c r="EQK301" s="1"/>
      <c r="EQO301" s="1"/>
      <c r="EQS301" s="1"/>
      <c r="EQW301" s="1"/>
      <c r="ERA301" s="1"/>
      <c r="ERE301" s="1"/>
      <c r="ERI301" s="1"/>
      <c r="ERM301" s="1"/>
      <c r="ERQ301" s="1"/>
      <c r="ERU301" s="1"/>
      <c r="ERY301" s="1"/>
      <c r="ESC301" s="1"/>
      <c r="ESG301" s="1"/>
      <c r="ESK301" s="1"/>
      <c r="ESO301" s="1"/>
      <c r="ESS301" s="1"/>
      <c r="ESW301" s="1"/>
      <c r="ETA301" s="1"/>
      <c r="ETE301" s="1"/>
      <c r="ETI301" s="1"/>
      <c r="ETM301" s="1"/>
      <c r="ETQ301" s="1"/>
      <c r="ETU301" s="1"/>
      <c r="ETY301" s="1"/>
      <c r="EUC301" s="1"/>
      <c r="EUG301" s="1"/>
      <c r="EUK301" s="1"/>
      <c r="EUO301" s="1"/>
      <c r="EUS301" s="1"/>
      <c r="EUW301" s="1"/>
      <c r="EVA301" s="1"/>
      <c r="EVE301" s="1"/>
      <c r="EVI301" s="1"/>
      <c r="EVM301" s="1"/>
      <c r="EVQ301" s="1"/>
      <c r="EVU301" s="1"/>
      <c r="EVY301" s="1"/>
      <c r="EWC301" s="1"/>
      <c r="EWG301" s="1"/>
      <c r="EWK301" s="1"/>
      <c r="EWO301" s="1"/>
      <c r="EWS301" s="1"/>
      <c r="EWW301" s="1"/>
      <c r="EXA301" s="1"/>
      <c r="EXE301" s="1"/>
      <c r="EXI301" s="1"/>
      <c r="EXM301" s="1"/>
      <c r="EXQ301" s="1"/>
      <c r="EXU301" s="1"/>
      <c r="EXY301" s="1"/>
      <c r="EYC301" s="1"/>
      <c r="EYG301" s="1"/>
      <c r="EYK301" s="1"/>
      <c r="EYO301" s="1"/>
      <c r="EYS301" s="1"/>
      <c r="EYW301" s="1"/>
      <c r="EZA301" s="1"/>
      <c r="EZE301" s="1"/>
      <c r="EZI301" s="1"/>
      <c r="EZM301" s="1"/>
      <c r="EZQ301" s="1"/>
      <c r="EZU301" s="1"/>
      <c r="EZY301" s="1"/>
      <c r="FAC301" s="1"/>
      <c r="FAG301" s="1"/>
      <c r="FAK301" s="1"/>
      <c r="FAO301" s="1"/>
      <c r="FAS301" s="1"/>
      <c r="FAW301" s="1"/>
      <c r="FBA301" s="1"/>
      <c r="FBE301" s="1"/>
      <c r="FBI301" s="1"/>
      <c r="FBM301" s="1"/>
      <c r="FBQ301" s="1"/>
      <c r="FBU301" s="1"/>
      <c r="FBY301" s="1"/>
      <c r="FCC301" s="1"/>
      <c r="FCG301" s="1"/>
      <c r="FCK301" s="1"/>
      <c r="FCO301" s="1"/>
      <c r="FCS301" s="1"/>
      <c r="FCW301" s="1"/>
      <c r="FDA301" s="1"/>
      <c r="FDE301" s="1"/>
      <c r="FDI301" s="1"/>
      <c r="FDM301" s="1"/>
      <c r="FDQ301" s="1"/>
      <c r="FDU301" s="1"/>
      <c r="FDY301" s="1"/>
      <c r="FEC301" s="1"/>
      <c r="FEG301" s="1"/>
      <c r="FEK301" s="1"/>
      <c r="FEO301" s="1"/>
      <c r="FES301" s="1"/>
      <c r="FEW301" s="1"/>
      <c r="FFA301" s="1"/>
      <c r="FFE301" s="1"/>
      <c r="FFI301" s="1"/>
      <c r="FFM301" s="1"/>
      <c r="FFQ301" s="1"/>
      <c r="FFU301" s="1"/>
      <c r="FFY301" s="1"/>
      <c r="FGC301" s="1"/>
      <c r="FGG301" s="1"/>
      <c r="FGK301" s="1"/>
      <c r="FGO301" s="1"/>
      <c r="FGS301" s="1"/>
      <c r="FGW301" s="1"/>
      <c r="FHA301" s="1"/>
      <c r="FHE301" s="1"/>
      <c r="FHI301" s="1"/>
      <c r="FHM301" s="1"/>
      <c r="FHQ301" s="1"/>
      <c r="FHU301" s="1"/>
      <c r="FHY301" s="1"/>
      <c r="FIC301" s="1"/>
      <c r="FIG301" s="1"/>
      <c r="FIK301" s="1"/>
      <c r="FIO301" s="1"/>
      <c r="FIS301" s="1"/>
      <c r="FIW301" s="1"/>
      <c r="FJA301" s="1"/>
      <c r="FJE301" s="1"/>
      <c r="FJI301" s="1"/>
      <c r="FJM301" s="1"/>
      <c r="FJQ301" s="1"/>
      <c r="FJU301" s="1"/>
      <c r="FJY301" s="1"/>
      <c r="FKC301" s="1"/>
      <c r="FKG301" s="1"/>
      <c r="FKK301" s="1"/>
      <c r="FKO301" s="1"/>
      <c r="FKS301" s="1"/>
      <c r="FKW301" s="1"/>
      <c r="FLA301" s="1"/>
      <c r="FLE301" s="1"/>
      <c r="FLI301" s="1"/>
      <c r="FLM301" s="1"/>
      <c r="FLQ301" s="1"/>
      <c r="FLU301" s="1"/>
      <c r="FLY301" s="1"/>
      <c r="FMC301" s="1"/>
      <c r="FMG301" s="1"/>
      <c r="FMK301" s="1"/>
      <c r="FMO301" s="1"/>
      <c r="FMS301" s="1"/>
      <c r="FMW301" s="1"/>
      <c r="FNA301" s="1"/>
      <c r="FNE301" s="1"/>
      <c r="FNI301" s="1"/>
      <c r="FNM301" s="1"/>
      <c r="FNQ301" s="1"/>
      <c r="FNU301" s="1"/>
      <c r="FNY301" s="1"/>
      <c r="FOC301" s="1"/>
      <c r="FOG301" s="1"/>
      <c r="FOK301" s="1"/>
      <c r="FOO301" s="1"/>
      <c r="FOS301" s="1"/>
      <c r="FOW301" s="1"/>
      <c r="FPA301" s="1"/>
      <c r="FPE301" s="1"/>
      <c r="FPI301" s="1"/>
      <c r="FPM301" s="1"/>
      <c r="FPQ301" s="1"/>
      <c r="FPU301" s="1"/>
      <c r="FPY301" s="1"/>
      <c r="FQC301" s="1"/>
      <c r="FQG301" s="1"/>
      <c r="FQK301" s="1"/>
      <c r="FQO301" s="1"/>
      <c r="FQS301" s="1"/>
      <c r="FQW301" s="1"/>
      <c r="FRA301" s="1"/>
      <c r="FRE301" s="1"/>
      <c r="FRI301" s="1"/>
      <c r="FRM301" s="1"/>
      <c r="FRQ301" s="1"/>
      <c r="FRU301" s="1"/>
      <c r="FRY301" s="1"/>
      <c r="FSC301" s="1"/>
      <c r="FSG301" s="1"/>
      <c r="FSK301" s="1"/>
      <c r="FSO301" s="1"/>
      <c r="FSS301" s="1"/>
      <c r="FSW301" s="1"/>
      <c r="FTA301" s="1"/>
      <c r="FTE301" s="1"/>
      <c r="FTI301" s="1"/>
      <c r="FTM301" s="1"/>
      <c r="FTQ301" s="1"/>
      <c r="FTU301" s="1"/>
      <c r="FTY301" s="1"/>
      <c r="FUC301" s="1"/>
      <c r="FUG301" s="1"/>
      <c r="FUK301" s="1"/>
      <c r="FUO301" s="1"/>
      <c r="FUS301" s="1"/>
      <c r="FUW301" s="1"/>
      <c r="FVA301" s="1"/>
      <c r="FVE301" s="1"/>
      <c r="FVI301" s="1"/>
      <c r="FVM301" s="1"/>
      <c r="FVQ301" s="1"/>
      <c r="FVU301" s="1"/>
      <c r="FVY301" s="1"/>
      <c r="FWC301" s="1"/>
      <c r="FWG301" s="1"/>
      <c r="FWK301" s="1"/>
      <c r="FWO301" s="1"/>
      <c r="FWS301" s="1"/>
      <c r="FWW301" s="1"/>
      <c r="FXA301" s="1"/>
      <c r="FXE301" s="1"/>
      <c r="FXI301" s="1"/>
      <c r="FXM301" s="1"/>
      <c r="FXQ301" s="1"/>
      <c r="FXU301" s="1"/>
      <c r="FXY301" s="1"/>
      <c r="FYC301" s="1"/>
      <c r="FYG301" s="1"/>
      <c r="FYK301" s="1"/>
      <c r="FYO301" s="1"/>
      <c r="FYS301" s="1"/>
      <c r="FYW301" s="1"/>
      <c r="FZA301" s="1"/>
      <c r="FZE301" s="1"/>
      <c r="FZI301" s="1"/>
      <c r="FZM301" s="1"/>
      <c r="FZQ301" s="1"/>
      <c r="FZU301" s="1"/>
      <c r="FZY301" s="1"/>
      <c r="GAC301" s="1"/>
      <c r="GAG301" s="1"/>
      <c r="GAK301" s="1"/>
      <c r="GAO301" s="1"/>
      <c r="GAS301" s="1"/>
      <c r="GAW301" s="1"/>
      <c r="GBA301" s="1"/>
      <c r="GBE301" s="1"/>
      <c r="GBI301" s="1"/>
      <c r="GBM301" s="1"/>
      <c r="GBQ301" s="1"/>
      <c r="GBU301" s="1"/>
      <c r="GBY301" s="1"/>
      <c r="GCC301" s="1"/>
      <c r="GCG301" s="1"/>
      <c r="GCK301" s="1"/>
      <c r="GCO301" s="1"/>
      <c r="GCS301" s="1"/>
      <c r="GCW301" s="1"/>
      <c r="GDA301" s="1"/>
      <c r="GDE301" s="1"/>
      <c r="GDI301" s="1"/>
      <c r="GDM301" s="1"/>
      <c r="GDQ301" s="1"/>
      <c r="GDU301" s="1"/>
      <c r="GDY301" s="1"/>
      <c r="GEC301" s="1"/>
      <c r="GEG301" s="1"/>
      <c r="GEK301" s="1"/>
      <c r="GEO301" s="1"/>
      <c r="GES301" s="1"/>
      <c r="GEW301" s="1"/>
      <c r="GFA301" s="1"/>
      <c r="GFE301" s="1"/>
      <c r="GFI301" s="1"/>
      <c r="GFM301" s="1"/>
      <c r="GFQ301" s="1"/>
      <c r="GFU301" s="1"/>
      <c r="GFY301" s="1"/>
      <c r="GGC301" s="1"/>
      <c r="GGG301" s="1"/>
      <c r="GGK301" s="1"/>
      <c r="GGO301" s="1"/>
      <c r="GGS301" s="1"/>
      <c r="GGW301" s="1"/>
      <c r="GHA301" s="1"/>
      <c r="GHE301" s="1"/>
      <c r="GHI301" s="1"/>
      <c r="GHM301" s="1"/>
      <c r="GHQ301" s="1"/>
      <c r="GHU301" s="1"/>
      <c r="GHY301" s="1"/>
      <c r="GIC301" s="1"/>
      <c r="GIG301" s="1"/>
      <c r="GIK301" s="1"/>
      <c r="GIO301" s="1"/>
      <c r="GIS301" s="1"/>
      <c r="GIW301" s="1"/>
      <c r="GJA301" s="1"/>
      <c r="GJE301" s="1"/>
      <c r="GJI301" s="1"/>
      <c r="GJM301" s="1"/>
      <c r="GJQ301" s="1"/>
      <c r="GJU301" s="1"/>
      <c r="GJY301" s="1"/>
      <c r="GKC301" s="1"/>
      <c r="GKG301" s="1"/>
      <c r="GKK301" s="1"/>
      <c r="GKO301" s="1"/>
      <c r="GKS301" s="1"/>
      <c r="GKW301" s="1"/>
      <c r="GLA301" s="1"/>
      <c r="GLE301" s="1"/>
      <c r="GLI301" s="1"/>
      <c r="GLM301" s="1"/>
      <c r="GLQ301" s="1"/>
      <c r="GLU301" s="1"/>
      <c r="GLY301" s="1"/>
      <c r="GMC301" s="1"/>
      <c r="GMG301" s="1"/>
      <c r="GMK301" s="1"/>
      <c r="GMO301" s="1"/>
      <c r="GMS301" s="1"/>
      <c r="GMW301" s="1"/>
      <c r="GNA301" s="1"/>
      <c r="GNE301" s="1"/>
      <c r="GNI301" s="1"/>
      <c r="GNM301" s="1"/>
      <c r="GNQ301" s="1"/>
      <c r="GNU301" s="1"/>
      <c r="GNY301" s="1"/>
      <c r="GOC301" s="1"/>
      <c r="GOG301" s="1"/>
      <c r="GOK301" s="1"/>
      <c r="GOO301" s="1"/>
      <c r="GOS301" s="1"/>
      <c r="GOW301" s="1"/>
      <c r="GPA301" s="1"/>
      <c r="GPE301" s="1"/>
      <c r="GPI301" s="1"/>
      <c r="GPM301" s="1"/>
      <c r="GPQ301" s="1"/>
      <c r="GPU301" s="1"/>
      <c r="GPY301" s="1"/>
      <c r="GQC301" s="1"/>
      <c r="GQG301" s="1"/>
      <c r="GQK301" s="1"/>
      <c r="GQO301" s="1"/>
      <c r="GQS301" s="1"/>
      <c r="GQW301" s="1"/>
      <c r="GRA301" s="1"/>
      <c r="GRE301" s="1"/>
      <c r="GRI301" s="1"/>
      <c r="GRM301" s="1"/>
      <c r="GRQ301" s="1"/>
      <c r="GRU301" s="1"/>
      <c r="GRY301" s="1"/>
      <c r="GSC301" s="1"/>
      <c r="GSG301" s="1"/>
      <c r="GSK301" s="1"/>
      <c r="GSO301" s="1"/>
      <c r="GSS301" s="1"/>
      <c r="GSW301" s="1"/>
      <c r="GTA301" s="1"/>
      <c r="GTE301" s="1"/>
      <c r="GTI301" s="1"/>
      <c r="GTM301" s="1"/>
      <c r="GTQ301" s="1"/>
      <c r="GTU301" s="1"/>
      <c r="GTY301" s="1"/>
      <c r="GUC301" s="1"/>
      <c r="GUG301" s="1"/>
      <c r="GUK301" s="1"/>
      <c r="GUO301" s="1"/>
      <c r="GUS301" s="1"/>
      <c r="GUW301" s="1"/>
      <c r="GVA301" s="1"/>
      <c r="GVE301" s="1"/>
      <c r="GVI301" s="1"/>
      <c r="GVM301" s="1"/>
      <c r="GVQ301" s="1"/>
      <c r="GVU301" s="1"/>
      <c r="GVY301" s="1"/>
      <c r="GWC301" s="1"/>
      <c r="GWG301" s="1"/>
      <c r="GWK301" s="1"/>
      <c r="GWO301" s="1"/>
      <c r="GWS301" s="1"/>
      <c r="GWW301" s="1"/>
      <c r="GXA301" s="1"/>
      <c r="GXE301" s="1"/>
      <c r="GXI301" s="1"/>
      <c r="GXM301" s="1"/>
      <c r="GXQ301" s="1"/>
      <c r="GXU301" s="1"/>
      <c r="GXY301" s="1"/>
      <c r="GYC301" s="1"/>
      <c r="GYG301" s="1"/>
      <c r="GYK301" s="1"/>
      <c r="GYO301" s="1"/>
      <c r="GYS301" s="1"/>
      <c r="GYW301" s="1"/>
      <c r="GZA301" s="1"/>
      <c r="GZE301" s="1"/>
      <c r="GZI301" s="1"/>
      <c r="GZM301" s="1"/>
      <c r="GZQ301" s="1"/>
      <c r="GZU301" s="1"/>
      <c r="GZY301" s="1"/>
      <c r="HAC301" s="1"/>
      <c r="HAG301" s="1"/>
      <c r="HAK301" s="1"/>
      <c r="HAO301" s="1"/>
      <c r="HAS301" s="1"/>
      <c r="HAW301" s="1"/>
      <c r="HBA301" s="1"/>
      <c r="HBE301" s="1"/>
      <c r="HBI301" s="1"/>
      <c r="HBM301" s="1"/>
      <c r="HBQ301" s="1"/>
      <c r="HBU301" s="1"/>
      <c r="HBY301" s="1"/>
      <c r="HCC301" s="1"/>
      <c r="HCG301" s="1"/>
      <c r="HCK301" s="1"/>
      <c r="HCO301" s="1"/>
      <c r="HCS301" s="1"/>
      <c r="HCW301" s="1"/>
      <c r="HDA301" s="1"/>
      <c r="HDE301" s="1"/>
      <c r="HDI301" s="1"/>
      <c r="HDM301" s="1"/>
      <c r="HDQ301" s="1"/>
      <c r="HDU301" s="1"/>
      <c r="HDY301" s="1"/>
      <c r="HEC301" s="1"/>
      <c r="HEG301" s="1"/>
      <c r="HEK301" s="1"/>
      <c r="HEO301" s="1"/>
      <c r="HES301" s="1"/>
      <c r="HEW301" s="1"/>
      <c r="HFA301" s="1"/>
      <c r="HFE301" s="1"/>
      <c r="HFI301" s="1"/>
      <c r="HFM301" s="1"/>
      <c r="HFQ301" s="1"/>
      <c r="HFU301" s="1"/>
      <c r="HFY301" s="1"/>
      <c r="HGC301" s="1"/>
      <c r="HGG301" s="1"/>
      <c r="HGK301" s="1"/>
      <c r="HGO301" s="1"/>
      <c r="HGS301" s="1"/>
      <c r="HGW301" s="1"/>
      <c r="HHA301" s="1"/>
      <c r="HHE301" s="1"/>
      <c r="HHI301" s="1"/>
      <c r="HHM301" s="1"/>
      <c r="HHQ301" s="1"/>
      <c r="HHU301" s="1"/>
      <c r="HHY301" s="1"/>
      <c r="HIC301" s="1"/>
      <c r="HIG301" s="1"/>
      <c r="HIK301" s="1"/>
      <c r="HIO301" s="1"/>
      <c r="HIS301" s="1"/>
      <c r="HIW301" s="1"/>
      <c r="HJA301" s="1"/>
      <c r="HJE301" s="1"/>
      <c r="HJI301" s="1"/>
      <c r="HJM301" s="1"/>
      <c r="HJQ301" s="1"/>
      <c r="HJU301" s="1"/>
      <c r="HJY301" s="1"/>
      <c r="HKC301" s="1"/>
      <c r="HKG301" s="1"/>
      <c r="HKK301" s="1"/>
      <c r="HKO301" s="1"/>
      <c r="HKS301" s="1"/>
      <c r="HKW301" s="1"/>
      <c r="HLA301" s="1"/>
      <c r="HLE301" s="1"/>
      <c r="HLI301" s="1"/>
      <c r="HLM301" s="1"/>
      <c r="HLQ301" s="1"/>
      <c r="HLU301" s="1"/>
      <c r="HLY301" s="1"/>
      <c r="HMC301" s="1"/>
      <c r="HMG301" s="1"/>
      <c r="HMK301" s="1"/>
      <c r="HMO301" s="1"/>
      <c r="HMS301" s="1"/>
      <c r="HMW301" s="1"/>
      <c r="HNA301" s="1"/>
      <c r="HNE301" s="1"/>
      <c r="HNI301" s="1"/>
      <c r="HNM301" s="1"/>
      <c r="HNQ301" s="1"/>
      <c r="HNU301" s="1"/>
      <c r="HNY301" s="1"/>
      <c r="HOC301" s="1"/>
      <c r="HOG301" s="1"/>
      <c r="HOK301" s="1"/>
      <c r="HOO301" s="1"/>
      <c r="HOS301" s="1"/>
      <c r="HOW301" s="1"/>
      <c r="HPA301" s="1"/>
      <c r="HPE301" s="1"/>
      <c r="HPI301" s="1"/>
      <c r="HPM301" s="1"/>
      <c r="HPQ301" s="1"/>
      <c r="HPU301" s="1"/>
      <c r="HPY301" s="1"/>
      <c r="HQC301" s="1"/>
      <c r="HQG301" s="1"/>
      <c r="HQK301" s="1"/>
      <c r="HQO301" s="1"/>
      <c r="HQS301" s="1"/>
      <c r="HQW301" s="1"/>
      <c r="HRA301" s="1"/>
      <c r="HRE301" s="1"/>
      <c r="HRI301" s="1"/>
      <c r="HRM301" s="1"/>
      <c r="HRQ301" s="1"/>
      <c r="HRU301" s="1"/>
      <c r="HRY301" s="1"/>
      <c r="HSC301" s="1"/>
      <c r="HSG301" s="1"/>
      <c r="HSK301" s="1"/>
      <c r="HSO301" s="1"/>
      <c r="HSS301" s="1"/>
      <c r="HSW301" s="1"/>
      <c r="HTA301" s="1"/>
      <c r="HTE301" s="1"/>
      <c r="HTI301" s="1"/>
      <c r="HTM301" s="1"/>
      <c r="HTQ301" s="1"/>
      <c r="HTU301" s="1"/>
      <c r="HTY301" s="1"/>
      <c r="HUC301" s="1"/>
      <c r="HUG301" s="1"/>
      <c r="HUK301" s="1"/>
      <c r="HUO301" s="1"/>
      <c r="HUS301" s="1"/>
      <c r="HUW301" s="1"/>
      <c r="HVA301" s="1"/>
      <c r="HVE301" s="1"/>
      <c r="HVI301" s="1"/>
      <c r="HVM301" s="1"/>
      <c r="HVQ301" s="1"/>
      <c r="HVU301" s="1"/>
      <c r="HVY301" s="1"/>
      <c r="HWC301" s="1"/>
      <c r="HWG301" s="1"/>
      <c r="HWK301" s="1"/>
      <c r="HWO301" s="1"/>
      <c r="HWS301" s="1"/>
      <c r="HWW301" s="1"/>
      <c r="HXA301" s="1"/>
      <c r="HXE301" s="1"/>
      <c r="HXI301" s="1"/>
      <c r="HXM301" s="1"/>
      <c r="HXQ301" s="1"/>
      <c r="HXU301" s="1"/>
      <c r="HXY301" s="1"/>
      <c r="HYC301" s="1"/>
      <c r="HYG301" s="1"/>
      <c r="HYK301" s="1"/>
      <c r="HYO301" s="1"/>
      <c r="HYS301" s="1"/>
      <c r="HYW301" s="1"/>
      <c r="HZA301" s="1"/>
      <c r="HZE301" s="1"/>
      <c r="HZI301" s="1"/>
      <c r="HZM301" s="1"/>
      <c r="HZQ301" s="1"/>
      <c r="HZU301" s="1"/>
      <c r="HZY301" s="1"/>
      <c r="IAC301" s="1"/>
      <c r="IAG301" s="1"/>
      <c r="IAK301" s="1"/>
      <c r="IAO301" s="1"/>
      <c r="IAS301" s="1"/>
      <c r="IAW301" s="1"/>
      <c r="IBA301" s="1"/>
      <c r="IBE301" s="1"/>
      <c r="IBI301" s="1"/>
      <c r="IBM301" s="1"/>
      <c r="IBQ301" s="1"/>
      <c r="IBU301" s="1"/>
      <c r="IBY301" s="1"/>
      <c r="ICC301" s="1"/>
      <c r="ICG301" s="1"/>
      <c r="ICK301" s="1"/>
      <c r="ICO301" s="1"/>
      <c r="ICS301" s="1"/>
      <c r="ICW301" s="1"/>
      <c r="IDA301" s="1"/>
      <c r="IDE301" s="1"/>
      <c r="IDI301" s="1"/>
      <c r="IDM301" s="1"/>
      <c r="IDQ301" s="1"/>
      <c r="IDU301" s="1"/>
      <c r="IDY301" s="1"/>
      <c r="IEC301" s="1"/>
      <c r="IEG301" s="1"/>
      <c r="IEK301" s="1"/>
      <c r="IEO301" s="1"/>
      <c r="IES301" s="1"/>
      <c r="IEW301" s="1"/>
      <c r="IFA301" s="1"/>
      <c r="IFE301" s="1"/>
      <c r="IFI301" s="1"/>
      <c r="IFM301" s="1"/>
      <c r="IFQ301" s="1"/>
      <c r="IFU301" s="1"/>
      <c r="IFY301" s="1"/>
      <c r="IGC301" s="1"/>
      <c r="IGG301" s="1"/>
      <c r="IGK301" s="1"/>
      <c r="IGO301" s="1"/>
      <c r="IGS301" s="1"/>
      <c r="IGW301" s="1"/>
      <c r="IHA301" s="1"/>
      <c r="IHE301" s="1"/>
      <c r="IHI301" s="1"/>
      <c r="IHM301" s="1"/>
      <c r="IHQ301" s="1"/>
      <c r="IHU301" s="1"/>
      <c r="IHY301" s="1"/>
      <c r="IIC301" s="1"/>
      <c r="IIG301" s="1"/>
      <c r="IIK301" s="1"/>
      <c r="IIO301" s="1"/>
      <c r="IIS301" s="1"/>
      <c r="IIW301" s="1"/>
      <c r="IJA301" s="1"/>
      <c r="IJE301" s="1"/>
      <c r="IJI301" s="1"/>
      <c r="IJM301" s="1"/>
      <c r="IJQ301" s="1"/>
      <c r="IJU301" s="1"/>
      <c r="IJY301" s="1"/>
      <c r="IKC301" s="1"/>
      <c r="IKG301" s="1"/>
      <c r="IKK301" s="1"/>
      <c r="IKO301" s="1"/>
      <c r="IKS301" s="1"/>
      <c r="IKW301" s="1"/>
      <c r="ILA301" s="1"/>
      <c r="ILE301" s="1"/>
      <c r="ILI301" s="1"/>
      <c r="ILM301" s="1"/>
      <c r="ILQ301" s="1"/>
      <c r="ILU301" s="1"/>
      <c r="ILY301" s="1"/>
      <c r="IMC301" s="1"/>
      <c r="IMG301" s="1"/>
      <c r="IMK301" s="1"/>
      <c r="IMO301" s="1"/>
      <c r="IMS301" s="1"/>
      <c r="IMW301" s="1"/>
      <c r="INA301" s="1"/>
      <c r="INE301" s="1"/>
      <c r="INI301" s="1"/>
      <c r="INM301" s="1"/>
      <c r="INQ301" s="1"/>
      <c r="INU301" s="1"/>
      <c r="INY301" s="1"/>
      <c r="IOC301" s="1"/>
      <c r="IOG301" s="1"/>
      <c r="IOK301" s="1"/>
      <c r="IOO301" s="1"/>
      <c r="IOS301" s="1"/>
      <c r="IOW301" s="1"/>
      <c r="IPA301" s="1"/>
      <c r="IPE301" s="1"/>
      <c r="IPI301" s="1"/>
      <c r="IPM301" s="1"/>
      <c r="IPQ301" s="1"/>
      <c r="IPU301" s="1"/>
      <c r="IPY301" s="1"/>
      <c r="IQC301" s="1"/>
      <c r="IQG301" s="1"/>
      <c r="IQK301" s="1"/>
      <c r="IQO301" s="1"/>
      <c r="IQS301" s="1"/>
      <c r="IQW301" s="1"/>
      <c r="IRA301" s="1"/>
      <c r="IRE301" s="1"/>
      <c r="IRI301" s="1"/>
      <c r="IRM301" s="1"/>
      <c r="IRQ301" s="1"/>
      <c r="IRU301" s="1"/>
      <c r="IRY301" s="1"/>
      <c r="ISC301" s="1"/>
      <c r="ISG301" s="1"/>
      <c r="ISK301" s="1"/>
      <c r="ISO301" s="1"/>
      <c r="ISS301" s="1"/>
      <c r="ISW301" s="1"/>
      <c r="ITA301" s="1"/>
      <c r="ITE301" s="1"/>
      <c r="ITI301" s="1"/>
      <c r="ITM301" s="1"/>
      <c r="ITQ301" s="1"/>
      <c r="ITU301" s="1"/>
      <c r="ITY301" s="1"/>
      <c r="IUC301" s="1"/>
      <c r="IUG301" s="1"/>
      <c r="IUK301" s="1"/>
      <c r="IUO301" s="1"/>
      <c r="IUS301" s="1"/>
      <c r="IUW301" s="1"/>
      <c r="IVA301" s="1"/>
      <c r="IVE301" s="1"/>
      <c r="IVI301" s="1"/>
      <c r="IVM301" s="1"/>
      <c r="IVQ301" s="1"/>
      <c r="IVU301" s="1"/>
      <c r="IVY301" s="1"/>
      <c r="IWC301" s="1"/>
      <c r="IWG301" s="1"/>
      <c r="IWK301" s="1"/>
      <c r="IWO301" s="1"/>
      <c r="IWS301" s="1"/>
      <c r="IWW301" s="1"/>
      <c r="IXA301" s="1"/>
      <c r="IXE301" s="1"/>
      <c r="IXI301" s="1"/>
      <c r="IXM301" s="1"/>
      <c r="IXQ301" s="1"/>
      <c r="IXU301" s="1"/>
      <c r="IXY301" s="1"/>
      <c r="IYC301" s="1"/>
      <c r="IYG301" s="1"/>
      <c r="IYK301" s="1"/>
      <c r="IYO301" s="1"/>
      <c r="IYS301" s="1"/>
      <c r="IYW301" s="1"/>
      <c r="IZA301" s="1"/>
      <c r="IZE301" s="1"/>
      <c r="IZI301" s="1"/>
      <c r="IZM301" s="1"/>
      <c r="IZQ301" s="1"/>
      <c r="IZU301" s="1"/>
      <c r="IZY301" s="1"/>
      <c r="JAC301" s="1"/>
      <c r="JAG301" s="1"/>
      <c r="JAK301" s="1"/>
      <c r="JAO301" s="1"/>
      <c r="JAS301" s="1"/>
      <c r="JAW301" s="1"/>
      <c r="JBA301" s="1"/>
      <c r="JBE301" s="1"/>
      <c r="JBI301" s="1"/>
      <c r="JBM301" s="1"/>
      <c r="JBQ301" s="1"/>
      <c r="JBU301" s="1"/>
      <c r="JBY301" s="1"/>
      <c r="JCC301" s="1"/>
      <c r="JCG301" s="1"/>
      <c r="JCK301" s="1"/>
      <c r="JCO301" s="1"/>
      <c r="JCS301" s="1"/>
      <c r="JCW301" s="1"/>
      <c r="JDA301" s="1"/>
      <c r="JDE301" s="1"/>
      <c r="JDI301" s="1"/>
      <c r="JDM301" s="1"/>
      <c r="JDQ301" s="1"/>
      <c r="JDU301" s="1"/>
      <c r="JDY301" s="1"/>
      <c r="JEC301" s="1"/>
      <c r="JEG301" s="1"/>
      <c r="JEK301" s="1"/>
      <c r="JEO301" s="1"/>
      <c r="JES301" s="1"/>
      <c r="JEW301" s="1"/>
      <c r="JFA301" s="1"/>
      <c r="JFE301" s="1"/>
      <c r="JFI301" s="1"/>
      <c r="JFM301" s="1"/>
      <c r="JFQ301" s="1"/>
      <c r="JFU301" s="1"/>
      <c r="JFY301" s="1"/>
      <c r="JGC301" s="1"/>
      <c r="JGG301" s="1"/>
      <c r="JGK301" s="1"/>
      <c r="JGO301" s="1"/>
      <c r="JGS301" s="1"/>
      <c r="JGW301" s="1"/>
      <c r="JHA301" s="1"/>
      <c r="JHE301" s="1"/>
      <c r="JHI301" s="1"/>
      <c r="JHM301" s="1"/>
      <c r="JHQ301" s="1"/>
      <c r="JHU301" s="1"/>
      <c r="JHY301" s="1"/>
      <c r="JIC301" s="1"/>
      <c r="JIG301" s="1"/>
      <c r="JIK301" s="1"/>
      <c r="JIO301" s="1"/>
      <c r="JIS301" s="1"/>
      <c r="JIW301" s="1"/>
      <c r="JJA301" s="1"/>
      <c r="JJE301" s="1"/>
      <c r="JJI301" s="1"/>
      <c r="JJM301" s="1"/>
      <c r="JJQ301" s="1"/>
      <c r="JJU301" s="1"/>
      <c r="JJY301" s="1"/>
      <c r="JKC301" s="1"/>
      <c r="JKG301" s="1"/>
      <c r="JKK301" s="1"/>
      <c r="JKO301" s="1"/>
      <c r="JKS301" s="1"/>
      <c r="JKW301" s="1"/>
      <c r="JLA301" s="1"/>
      <c r="JLE301" s="1"/>
      <c r="JLI301" s="1"/>
      <c r="JLM301" s="1"/>
      <c r="JLQ301" s="1"/>
      <c r="JLU301" s="1"/>
      <c r="JLY301" s="1"/>
      <c r="JMC301" s="1"/>
      <c r="JMG301" s="1"/>
      <c r="JMK301" s="1"/>
      <c r="JMO301" s="1"/>
      <c r="JMS301" s="1"/>
      <c r="JMW301" s="1"/>
      <c r="JNA301" s="1"/>
      <c r="JNE301" s="1"/>
      <c r="JNI301" s="1"/>
      <c r="JNM301" s="1"/>
      <c r="JNQ301" s="1"/>
      <c r="JNU301" s="1"/>
      <c r="JNY301" s="1"/>
      <c r="JOC301" s="1"/>
      <c r="JOG301" s="1"/>
      <c r="JOK301" s="1"/>
      <c r="JOO301" s="1"/>
      <c r="JOS301" s="1"/>
      <c r="JOW301" s="1"/>
      <c r="JPA301" s="1"/>
      <c r="JPE301" s="1"/>
      <c r="JPI301" s="1"/>
      <c r="JPM301" s="1"/>
      <c r="JPQ301" s="1"/>
      <c r="JPU301" s="1"/>
      <c r="JPY301" s="1"/>
      <c r="JQC301" s="1"/>
      <c r="JQG301" s="1"/>
      <c r="JQK301" s="1"/>
      <c r="JQO301" s="1"/>
      <c r="JQS301" s="1"/>
      <c r="JQW301" s="1"/>
      <c r="JRA301" s="1"/>
      <c r="JRE301" s="1"/>
      <c r="JRI301" s="1"/>
      <c r="JRM301" s="1"/>
      <c r="JRQ301" s="1"/>
      <c r="JRU301" s="1"/>
      <c r="JRY301" s="1"/>
      <c r="JSC301" s="1"/>
      <c r="JSG301" s="1"/>
      <c r="JSK301" s="1"/>
      <c r="JSO301" s="1"/>
      <c r="JSS301" s="1"/>
      <c r="JSW301" s="1"/>
      <c r="JTA301" s="1"/>
      <c r="JTE301" s="1"/>
      <c r="JTI301" s="1"/>
      <c r="JTM301" s="1"/>
      <c r="JTQ301" s="1"/>
      <c r="JTU301" s="1"/>
      <c r="JTY301" s="1"/>
      <c r="JUC301" s="1"/>
      <c r="JUG301" s="1"/>
      <c r="JUK301" s="1"/>
      <c r="JUO301" s="1"/>
      <c r="JUS301" s="1"/>
      <c r="JUW301" s="1"/>
      <c r="JVA301" s="1"/>
      <c r="JVE301" s="1"/>
      <c r="JVI301" s="1"/>
      <c r="JVM301" s="1"/>
      <c r="JVQ301" s="1"/>
      <c r="JVU301" s="1"/>
      <c r="JVY301" s="1"/>
      <c r="JWC301" s="1"/>
      <c r="JWG301" s="1"/>
      <c r="JWK301" s="1"/>
      <c r="JWO301" s="1"/>
      <c r="JWS301" s="1"/>
      <c r="JWW301" s="1"/>
      <c r="JXA301" s="1"/>
      <c r="JXE301" s="1"/>
      <c r="JXI301" s="1"/>
      <c r="JXM301" s="1"/>
      <c r="JXQ301" s="1"/>
      <c r="JXU301" s="1"/>
      <c r="JXY301" s="1"/>
      <c r="JYC301" s="1"/>
      <c r="JYG301" s="1"/>
      <c r="JYK301" s="1"/>
      <c r="JYO301" s="1"/>
      <c r="JYS301" s="1"/>
      <c r="JYW301" s="1"/>
      <c r="JZA301" s="1"/>
      <c r="JZE301" s="1"/>
      <c r="JZI301" s="1"/>
      <c r="JZM301" s="1"/>
      <c r="JZQ301" s="1"/>
      <c r="JZU301" s="1"/>
      <c r="JZY301" s="1"/>
      <c r="KAC301" s="1"/>
      <c r="KAG301" s="1"/>
      <c r="KAK301" s="1"/>
      <c r="KAO301" s="1"/>
      <c r="KAS301" s="1"/>
      <c r="KAW301" s="1"/>
      <c r="KBA301" s="1"/>
      <c r="KBE301" s="1"/>
      <c r="KBI301" s="1"/>
      <c r="KBM301" s="1"/>
      <c r="KBQ301" s="1"/>
      <c r="KBU301" s="1"/>
      <c r="KBY301" s="1"/>
      <c r="KCC301" s="1"/>
      <c r="KCG301" s="1"/>
      <c r="KCK301" s="1"/>
      <c r="KCO301" s="1"/>
      <c r="KCS301" s="1"/>
      <c r="KCW301" s="1"/>
      <c r="KDA301" s="1"/>
      <c r="KDE301" s="1"/>
      <c r="KDI301" s="1"/>
      <c r="KDM301" s="1"/>
      <c r="KDQ301" s="1"/>
      <c r="KDU301" s="1"/>
      <c r="KDY301" s="1"/>
      <c r="KEC301" s="1"/>
      <c r="KEG301" s="1"/>
      <c r="KEK301" s="1"/>
      <c r="KEO301" s="1"/>
      <c r="KES301" s="1"/>
      <c r="KEW301" s="1"/>
      <c r="KFA301" s="1"/>
      <c r="KFE301" s="1"/>
      <c r="KFI301" s="1"/>
      <c r="KFM301" s="1"/>
      <c r="KFQ301" s="1"/>
      <c r="KFU301" s="1"/>
      <c r="KFY301" s="1"/>
      <c r="KGC301" s="1"/>
      <c r="KGG301" s="1"/>
      <c r="KGK301" s="1"/>
      <c r="KGO301" s="1"/>
      <c r="KGS301" s="1"/>
      <c r="KGW301" s="1"/>
      <c r="KHA301" s="1"/>
      <c r="KHE301" s="1"/>
      <c r="KHI301" s="1"/>
      <c r="KHM301" s="1"/>
      <c r="KHQ301" s="1"/>
      <c r="KHU301" s="1"/>
      <c r="KHY301" s="1"/>
      <c r="KIC301" s="1"/>
      <c r="KIG301" s="1"/>
      <c r="KIK301" s="1"/>
      <c r="KIO301" s="1"/>
      <c r="KIS301" s="1"/>
      <c r="KIW301" s="1"/>
      <c r="KJA301" s="1"/>
      <c r="KJE301" s="1"/>
      <c r="KJI301" s="1"/>
      <c r="KJM301" s="1"/>
      <c r="KJQ301" s="1"/>
      <c r="KJU301" s="1"/>
      <c r="KJY301" s="1"/>
      <c r="KKC301" s="1"/>
      <c r="KKG301" s="1"/>
      <c r="KKK301" s="1"/>
      <c r="KKO301" s="1"/>
      <c r="KKS301" s="1"/>
      <c r="KKW301" s="1"/>
      <c r="KLA301" s="1"/>
      <c r="KLE301" s="1"/>
      <c r="KLI301" s="1"/>
      <c r="KLM301" s="1"/>
      <c r="KLQ301" s="1"/>
      <c r="KLU301" s="1"/>
      <c r="KLY301" s="1"/>
      <c r="KMC301" s="1"/>
      <c r="KMG301" s="1"/>
      <c r="KMK301" s="1"/>
      <c r="KMO301" s="1"/>
      <c r="KMS301" s="1"/>
      <c r="KMW301" s="1"/>
      <c r="KNA301" s="1"/>
      <c r="KNE301" s="1"/>
      <c r="KNI301" s="1"/>
      <c r="KNM301" s="1"/>
      <c r="KNQ301" s="1"/>
      <c r="KNU301" s="1"/>
      <c r="KNY301" s="1"/>
      <c r="KOC301" s="1"/>
      <c r="KOG301" s="1"/>
      <c r="KOK301" s="1"/>
      <c r="KOO301" s="1"/>
      <c r="KOS301" s="1"/>
      <c r="KOW301" s="1"/>
      <c r="KPA301" s="1"/>
      <c r="KPE301" s="1"/>
      <c r="KPI301" s="1"/>
      <c r="KPM301" s="1"/>
      <c r="KPQ301" s="1"/>
      <c r="KPU301" s="1"/>
      <c r="KPY301" s="1"/>
      <c r="KQC301" s="1"/>
      <c r="KQG301" s="1"/>
      <c r="KQK301" s="1"/>
      <c r="KQO301" s="1"/>
      <c r="KQS301" s="1"/>
      <c r="KQW301" s="1"/>
      <c r="KRA301" s="1"/>
      <c r="KRE301" s="1"/>
      <c r="KRI301" s="1"/>
      <c r="KRM301" s="1"/>
      <c r="KRQ301" s="1"/>
      <c r="KRU301" s="1"/>
      <c r="KRY301" s="1"/>
      <c r="KSC301" s="1"/>
      <c r="KSG301" s="1"/>
      <c r="KSK301" s="1"/>
      <c r="KSO301" s="1"/>
      <c r="KSS301" s="1"/>
      <c r="KSW301" s="1"/>
      <c r="KTA301" s="1"/>
      <c r="KTE301" s="1"/>
      <c r="KTI301" s="1"/>
      <c r="KTM301" s="1"/>
      <c r="KTQ301" s="1"/>
      <c r="KTU301" s="1"/>
      <c r="KTY301" s="1"/>
      <c r="KUC301" s="1"/>
      <c r="KUG301" s="1"/>
      <c r="KUK301" s="1"/>
      <c r="KUO301" s="1"/>
      <c r="KUS301" s="1"/>
      <c r="KUW301" s="1"/>
      <c r="KVA301" s="1"/>
      <c r="KVE301" s="1"/>
      <c r="KVI301" s="1"/>
      <c r="KVM301" s="1"/>
      <c r="KVQ301" s="1"/>
      <c r="KVU301" s="1"/>
      <c r="KVY301" s="1"/>
      <c r="KWC301" s="1"/>
      <c r="KWG301" s="1"/>
      <c r="KWK301" s="1"/>
      <c r="KWO301" s="1"/>
      <c r="KWS301" s="1"/>
      <c r="KWW301" s="1"/>
      <c r="KXA301" s="1"/>
      <c r="KXE301" s="1"/>
      <c r="KXI301" s="1"/>
      <c r="KXM301" s="1"/>
      <c r="KXQ301" s="1"/>
      <c r="KXU301" s="1"/>
      <c r="KXY301" s="1"/>
      <c r="KYC301" s="1"/>
      <c r="KYG301" s="1"/>
      <c r="KYK301" s="1"/>
      <c r="KYO301" s="1"/>
      <c r="KYS301" s="1"/>
      <c r="KYW301" s="1"/>
      <c r="KZA301" s="1"/>
      <c r="KZE301" s="1"/>
      <c r="KZI301" s="1"/>
      <c r="KZM301" s="1"/>
      <c r="KZQ301" s="1"/>
      <c r="KZU301" s="1"/>
      <c r="KZY301" s="1"/>
      <c r="LAC301" s="1"/>
      <c r="LAG301" s="1"/>
      <c r="LAK301" s="1"/>
      <c r="LAO301" s="1"/>
      <c r="LAS301" s="1"/>
      <c r="LAW301" s="1"/>
      <c r="LBA301" s="1"/>
      <c r="LBE301" s="1"/>
      <c r="LBI301" s="1"/>
      <c r="LBM301" s="1"/>
      <c r="LBQ301" s="1"/>
      <c r="LBU301" s="1"/>
      <c r="LBY301" s="1"/>
      <c r="LCC301" s="1"/>
      <c r="LCG301" s="1"/>
      <c r="LCK301" s="1"/>
      <c r="LCO301" s="1"/>
      <c r="LCS301" s="1"/>
      <c r="LCW301" s="1"/>
      <c r="LDA301" s="1"/>
      <c r="LDE301" s="1"/>
      <c r="LDI301" s="1"/>
      <c r="LDM301" s="1"/>
      <c r="LDQ301" s="1"/>
      <c r="LDU301" s="1"/>
      <c r="LDY301" s="1"/>
      <c r="LEC301" s="1"/>
      <c r="LEG301" s="1"/>
      <c r="LEK301" s="1"/>
      <c r="LEO301" s="1"/>
      <c r="LES301" s="1"/>
      <c r="LEW301" s="1"/>
      <c r="LFA301" s="1"/>
      <c r="LFE301" s="1"/>
      <c r="LFI301" s="1"/>
      <c r="LFM301" s="1"/>
      <c r="LFQ301" s="1"/>
      <c r="LFU301" s="1"/>
      <c r="LFY301" s="1"/>
      <c r="LGC301" s="1"/>
      <c r="LGG301" s="1"/>
      <c r="LGK301" s="1"/>
      <c r="LGO301" s="1"/>
      <c r="LGS301" s="1"/>
      <c r="LGW301" s="1"/>
      <c r="LHA301" s="1"/>
      <c r="LHE301" s="1"/>
      <c r="LHI301" s="1"/>
      <c r="LHM301" s="1"/>
      <c r="LHQ301" s="1"/>
      <c r="LHU301" s="1"/>
      <c r="LHY301" s="1"/>
      <c r="LIC301" s="1"/>
      <c r="LIG301" s="1"/>
      <c r="LIK301" s="1"/>
      <c r="LIO301" s="1"/>
      <c r="LIS301" s="1"/>
      <c r="LIW301" s="1"/>
      <c r="LJA301" s="1"/>
      <c r="LJE301" s="1"/>
      <c r="LJI301" s="1"/>
      <c r="LJM301" s="1"/>
      <c r="LJQ301" s="1"/>
      <c r="LJU301" s="1"/>
      <c r="LJY301" s="1"/>
      <c r="LKC301" s="1"/>
      <c r="LKG301" s="1"/>
      <c r="LKK301" s="1"/>
      <c r="LKO301" s="1"/>
      <c r="LKS301" s="1"/>
      <c r="LKW301" s="1"/>
      <c r="LLA301" s="1"/>
      <c r="LLE301" s="1"/>
      <c r="LLI301" s="1"/>
      <c r="LLM301" s="1"/>
      <c r="LLQ301" s="1"/>
      <c r="LLU301" s="1"/>
      <c r="LLY301" s="1"/>
      <c r="LMC301" s="1"/>
      <c r="LMG301" s="1"/>
      <c r="LMK301" s="1"/>
      <c r="LMO301" s="1"/>
      <c r="LMS301" s="1"/>
      <c r="LMW301" s="1"/>
      <c r="LNA301" s="1"/>
      <c r="LNE301" s="1"/>
      <c r="LNI301" s="1"/>
      <c r="LNM301" s="1"/>
      <c r="LNQ301" s="1"/>
      <c r="LNU301" s="1"/>
      <c r="LNY301" s="1"/>
      <c r="LOC301" s="1"/>
      <c r="LOG301" s="1"/>
      <c r="LOK301" s="1"/>
      <c r="LOO301" s="1"/>
      <c r="LOS301" s="1"/>
      <c r="LOW301" s="1"/>
      <c r="LPA301" s="1"/>
      <c r="LPE301" s="1"/>
      <c r="LPI301" s="1"/>
      <c r="LPM301" s="1"/>
      <c r="LPQ301" s="1"/>
      <c r="LPU301" s="1"/>
      <c r="LPY301" s="1"/>
      <c r="LQC301" s="1"/>
      <c r="LQG301" s="1"/>
      <c r="LQK301" s="1"/>
      <c r="LQO301" s="1"/>
      <c r="LQS301" s="1"/>
      <c r="LQW301" s="1"/>
      <c r="LRA301" s="1"/>
      <c r="LRE301" s="1"/>
      <c r="LRI301" s="1"/>
      <c r="LRM301" s="1"/>
      <c r="LRQ301" s="1"/>
      <c r="LRU301" s="1"/>
      <c r="LRY301" s="1"/>
      <c r="LSC301" s="1"/>
      <c r="LSG301" s="1"/>
      <c r="LSK301" s="1"/>
      <c r="LSO301" s="1"/>
      <c r="LSS301" s="1"/>
      <c r="LSW301" s="1"/>
      <c r="LTA301" s="1"/>
      <c r="LTE301" s="1"/>
      <c r="LTI301" s="1"/>
      <c r="LTM301" s="1"/>
      <c r="LTQ301" s="1"/>
      <c r="LTU301" s="1"/>
      <c r="LTY301" s="1"/>
      <c r="LUC301" s="1"/>
      <c r="LUG301" s="1"/>
      <c r="LUK301" s="1"/>
      <c r="LUO301" s="1"/>
      <c r="LUS301" s="1"/>
      <c r="LUW301" s="1"/>
      <c r="LVA301" s="1"/>
      <c r="LVE301" s="1"/>
      <c r="LVI301" s="1"/>
      <c r="LVM301" s="1"/>
      <c r="LVQ301" s="1"/>
      <c r="LVU301" s="1"/>
      <c r="LVY301" s="1"/>
      <c r="LWC301" s="1"/>
      <c r="LWG301" s="1"/>
      <c r="LWK301" s="1"/>
      <c r="LWO301" s="1"/>
      <c r="LWS301" s="1"/>
      <c r="LWW301" s="1"/>
      <c r="LXA301" s="1"/>
      <c r="LXE301" s="1"/>
      <c r="LXI301" s="1"/>
      <c r="LXM301" s="1"/>
      <c r="LXQ301" s="1"/>
      <c r="LXU301" s="1"/>
      <c r="LXY301" s="1"/>
      <c r="LYC301" s="1"/>
      <c r="LYG301" s="1"/>
      <c r="LYK301" s="1"/>
      <c r="LYO301" s="1"/>
      <c r="LYS301" s="1"/>
      <c r="LYW301" s="1"/>
      <c r="LZA301" s="1"/>
      <c r="LZE301" s="1"/>
      <c r="LZI301" s="1"/>
      <c r="LZM301" s="1"/>
      <c r="LZQ301" s="1"/>
      <c r="LZU301" s="1"/>
      <c r="LZY301" s="1"/>
      <c r="MAC301" s="1"/>
      <c r="MAG301" s="1"/>
      <c r="MAK301" s="1"/>
      <c r="MAO301" s="1"/>
      <c r="MAS301" s="1"/>
      <c r="MAW301" s="1"/>
      <c r="MBA301" s="1"/>
      <c r="MBE301" s="1"/>
      <c r="MBI301" s="1"/>
      <c r="MBM301" s="1"/>
      <c r="MBQ301" s="1"/>
      <c r="MBU301" s="1"/>
      <c r="MBY301" s="1"/>
      <c r="MCC301" s="1"/>
      <c r="MCG301" s="1"/>
      <c r="MCK301" s="1"/>
      <c r="MCO301" s="1"/>
      <c r="MCS301" s="1"/>
      <c r="MCW301" s="1"/>
      <c r="MDA301" s="1"/>
      <c r="MDE301" s="1"/>
      <c r="MDI301" s="1"/>
      <c r="MDM301" s="1"/>
      <c r="MDQ301" s="1"/>
      <c r="MDU301" s="1"/>
      <c r="MDY301" s="1"/>
      <c r="MEC301" s="1"/>
      <c r="MEG301" s="1"/>
      <c r="MEK301" s="1"/>
      <c r="MEO301" s="1"/>
      <c r="MES301" s="1"/>
      <c r="MEW301" s="1"/>
      <c r="MFA301" s="1"/>
      <c r="MFE301" s="1"/>
      <c r="MFI301" s="1"/>
      <c r="MFM301" s="1"/>
      <c r="MFQ301" s="1"/>
      <c r="MFU301" s="1"/>
      <c r="MFY301" s="1"/>
      <c r="MGC301" s="1"/>
      <c r="MGG301" s="1"/>
      <c r="MGK301" s="1"/>
      <c r="MGO301" s="1"/>
      <c r="MGS301" s="1"/>
      <c r="MGW301" s="1"/>
      <c r="MHA301" s="1"/>
      <c r="MHE301" s="1"/>
      <c r="MHI301" s="1"/>
      <c r="MHM301" s="1"/>
      <c r="MHQ301" s="1"/>
      <c r="MHU301" s="1"/>
      <c r="MHY301" s="1"/>
      <c r="MIC301" s="1"/>
      <c r="MIG301" s="1"/>
      <c r="MIK301" s="1"/>
      <c r="MIO301" s="1"/>
      <c r="MIS301" s="1"/>
      <c r="MIW301" s="1"/>
      <c r="MJA301" s="1"/>
      <c r="MJE301" s="1"/>
      <c r="MJI301" s="1"/>
      <c r="MJM301" s="1"/>
      <c r="MJQ301" s="1"/>
      <c r="MJU301" s="1"/>
      <c r="MJY301" s="1"/>
      <c r="MKC301" s="1"/>
      <c r="MKG301" s="1"/>
      <c r="MKK301" s="1"/>
      <c r="MKO301" s="1"/>
      <c r="MKS301" s="1"/>
      <c r="MKW301" s="1"/>
      <c r="MLA301" s="1"/>
      <c r="MLE301" s="1"/>
      <c r="MLI301" s="1"/>
      <c r="MLM301" s="1"/>
      <c r="MLQ301" s="1"/>
      <c r="MLU301" s="1"/>
      <c r="MLY301" s="1"/>
      <c r="MMC301" s="1"/>
      <c r="MMG301" s="1"/>
      <c r="MMK301" s="1"/>
      <c r="MMO301" s="1"/>
      <c r="MMS301" s="1"/>
      <c r="MMW301" s="1"/>
      <c r="MNA301" s="1"/>
      <c r="MNE301" s="1"/>
      <c r="MNI301" s="1"/>
      <c r="MNM301" s="1"/>
      <c r="MNQ301" s="1"/>
      <c r="MNU301" s="1"/>
      <c r="MNY301" s="1"/>
      <c r="MOC301" s="1"/>
      <c r="MOG301" s="1"/>
      <c r="MOK301" s="1"/>
      <c r="MOO301" s="1"/>
      <c r="MOS301" s="1"/>
      <c r="MOW301" s="1"/>
      <c r="MPA301" s="1"/>
      <c r="MPE301" s="1"/>
      <c r="MPI301" s="1"/>
      <c r="MPM301" s="1"/>
      <c r="MPQ301" s="1"/>
      <c r="MPU301" s="1"/>
      <c r="MPY301" s="1"/>
      <c r="MQC301" s="1"/>
      <c r="MQG301" s="1"/>
      <c r="MQK301" s="1"/>
      <c r="MQO301" s="1"/>
      <c r="MQS301" s="1"/>
      <c r="MQW301" s="1"/>
      <c r="MRA301" s="1"/>
      <c r="MRE301" s="1"/>
      <c r="MRI301" s="1"/>
      <c r="MRM301" s="1"/>
      <c r="MRQ301" s="1"/>
      <c r="MRU301" s="1"/>
      <c r="MRY301" s="1"/>
      <c r="MSC301" s="1"/>
      <c r="MSG301" s="1"/>
      <c r="MSK301" s="1"/>
      <c r="MSO301" s="1"/>
      <c r="MSS301" s="1"/>
      <c r="MSW301" s="1"/>
      <c r="MTA301" s="1"/>
      <c r="MTE301" s="1"/>
      <c r="MTI301" s="1"/>
      <c r="MTM301" s="1"/>
      <c r="MTQ301" s="1"/>
      <c r="MTU301" s="1"/>
      <c r="MTY301" s="1"/>
      <c r="MUC301" s="1"/>
      <c r="MUG301" s="1"/>
      <c r="MUK301" s="1"/>
      <c r="MUO301" s="1"/>
      <c r="MUS301" s="1"/>
      <c r="MUW301" s="1"/>
      <c r="MVA301" s="1"/>
      <c r="MVE301" s="1"/>
      <c r="MVI301" s="1"/>
      <c r="MVM301" s="1"/>
      <c r="MVQ301" s="1"/>
      <c r="MVU301" s="1"/>
      <c r="MVY301" s="1"/>
      <c r="MWC301" s="1"/>
      <c r="MWG301" s="1"/>
      <c r="MWK301" s="1"/>
      <c r="MWO301" s="1"/>
      <c r="MWS301" s="1"/>
      <c r="MWW301" s="1"/>
      <c r="MXA301" s="1"/>
      <c r="MXE301" s="1"/>
      <c r="MXI301" s="1"/>
      <c r="MXM301" s="1"/>
      <c r="MXQ301" s="1"/>
      <c r="MXU301" s="1"/>
      <c r="MXY301" s="1"/>
      <c r="MYC301" s="1"/>
      <c r="MYG301" s="1"/>
      <c r="MYK301" s="1"/>
      <c r="MYO301" s="1"/>
      <c r="MYS301" s="1"/>
      <c r="MYW301" s="1"/>
      <c r="MZA301" s="1"/>
      <c r="MZE301" s="1"/>
      <c r="MZI301" s="1"/>
      <c r="MZM301" s="1"/>
      <c r="MZQ301" s="1"/>
      <c r="MZU301" s="1"/>
      <c r="MZY301" s="1"/>
      <c r="NAC301" s="1"/>
      <c r="NAG301" s="1"/>
      <c r="NAK301" s="1"/>
      <c r="NAO301" s="1"/>
      <c r="NAS301" s="1"/>
      <c r="NAW301" s="1"/>
      <c r="NBA301" s="1"/>
      <c r="NBE301" s="1"/>
      <c r="NBI301" s="1"/>
      <c r="NBM301" s="1"/>
      <c r="NBQ301" s="1"/>
      <c r="NBU301" s="1"/>
      <c r="NBY301" s="1"/>
      <c r="NCC301" s="1"/>
      <c r="NCG301" s="1"/>
      <c r="NCK301" s="1"/>
      <c r="NCO301" s="1"/>
      <c r="NCS301" s="1"/>
      <c r="NCW301" s="1"/>
      <c r="NDA301" s="1"/>
      <c r="NDE301" s="1"/>
      <c r="NDI301" s="1"/>
      <c r="NDM301" s="1"/>
      <c r="NDQ301" s="1"/>
      <c r="NDU301" s="1"/>
      <c r="NDY301" s="1"/>
      <c r="NEC301" s="1"/>
      <c r="NEG301" s="1"/>
      <c r="NEK301" s="1"/>
      <c r="NEO301" s="1"/>
      <c r="NES301" s="1"/>
      <c r="NEW301" s="1"/>
      <c r="NFA301" s="1"/>
      <c r="NFE301" s="1"/>
      <c r="NFI301" s="1"/>
      <c r="NFM301" s="1"/>
      <c r="NFQ301" s="1"/>
      <c r="NFU301" s="1"/>
      <c r="NFY301" s="1"/>
      <c r="NGC301" s="1"/>
      <c r="NGG301" s="1"/>
      <c r="NGK301" s="1"/>
      <c r="NGO301" s="1"/>
      <c r="NGS301" s="1"/>
      <c r="NGW301" s="1"/>
      <c r="NHA301" s="1"/>
      <c r="NHE301" s="1"/>
      <c r="NHI301" s="1"/>
      <c r="NHM301" s="1"/>
      <c r="NHQ301" s="1"/>
      <c r="NHU301" s="1"/>
      <c r="NHY301" s="1"/>
      <c r="NIC301" s="1"/>
      <c r="NIG301" s="1"/>
      <c r="NIK301" s="1"/>
      <c r="NIO301" s="1"/>
      <c r="NIS301" s="1"/>
      <c r="NIW301" s="1"/>
      <c r="NJA301" s="1"/>
      <c r="NJE301" s="1"/>
      <c r="NJI301" s="1"/>
      <c r="NJM301" s="1"/>
      <c r="NJQ301" s="1"/>
      <c r="NJU301" s="1"/>
      <c r="NJY301" s="1"/>
      <c r="NKC301" s="1"/>
      <c r="NKG301" s="1"/>
      <c r="NKK301" s="1"/>
      <c r="NKO301" s="1"/>
      <c r="NKS301" s="1"/>
      <c r="NKW301" s="1"/>
      <c r="NLA301" s="1"/>
      <c r="NLE301" s="1"/>
      <c r="NLI301" s="1"/>
      <c r="NLM301" s="1"/>
      <c r="NLQ301" s="1"/>
      <c r="NLU301" s="1"/>
      <c r="NLY301" s="1"/>
      <c r="NMC301" s="1"/>
      <c r="NMG301" s="1"/>
      <c r="NMK301" s="1"/>
      <c r="NMO301" s="1"/>
      <c r="NMS301" s="1"/>
      <c r="NMW301" s="1"/>
      <c r="NNA301" s="1"/>
      <c r="NNE301" s="1"/>
      <c r="NNI301" s="1"/>
      <c r="NNM301" s="1"/>
      <c r="NNQ301" s="1"/>
      <c r="NNU301" s="1"/>
      <c r="NNY301" s="1"/>
      <c r="NOC301" s="1"/>
      <c r="NOG301" s="1"/>
      <c r="NOK301" s="1"/>
      <c r="NOO301" s="1"/>
      <c r="NOS301" s="1"/>
      <c r="NOW301" s="1"/>
      <c r="NPA301" s="1"/>
      <c r="NPE301" s="1"/>
      <c r="NPI301" s="1"/>
      <c r="NPM301" s="1"/>
      <c r="NPQ301" s="1"/>
      <c r="NPU301" s="1"/>
      <c r="NPY301" s="1"/>
      <c r="NQC301" s="1"/>
      <c r="NQG301" s="1"/>
      <c r="NQK301" s="1"/>
      <c r="NQO301" s="1"/>
      <c r="NQS301" s="1"/>
      <c r="NQW301" s="1"/>
      <c r="NRA301" s="1"/>
      <c r="NRE301" s="1"/>
      <c r="NRI301" s="1"/>
      <c r="NRM301" s="1"/>
      <c r="NRQ301" s="1"/>
      <c r="NRU301" s="1"/>
      <c r="NRY301" s="1"/>
      <c r="NSC301" s="1"/>
      <c r="NSG301" s="1"/>
      <c r="NSK301" s="1"/>
      <c r="NSO301" s="1"/>
      <c r="NSS301" s="1"/>
      <c r="NSW301" s="1"/>
      <c r="NTA301" s="1"/>
      <c r="NTE301" s="1"/>
      <c r="NTI301" s="1"/>
      <c r="NTM301" s="1"/>
      <c r="NTQ301" s="1"/>
      <c r="NTU301" s="1"/>
      <c r="NTY301" s="1"/>
      <c r="NUC301" s="1"/>
      <c r="NUG301" s="1"/>
      <c r="NUK301" s="1"/>
      <c r="NUO301" s="1"/>
      <c r="NUS301" s="1"/>
      <c r="NUW301" s="1"/>
      <c r="NVA301" s="1"/>
      <c r="NVE301" s="1"/>
      <c r="NVI301" s="1"/>
      <c r="NVM301" s="1"/>
      <c r="NVQ301" s="1"/>
      <c r="NVU301" s="1"/>
      <c r="NVY301" s="1"/>
      <c r="NWC301" s="1"/>
      <c r="NWG301" s="1"/>
      <c r="NWK301" s="1"/>
      <c r="NWO301" s="1"/>
      <c r="NWS301" s="1"/>
      <c r="NWW301" s="1"/>
      <c r="NXA301" s="1"/>
      <c r="NXE301" s="1"/>
      <c r="NXI301" s="1"/>
      <c r="NXM301" s="1"/>
      <c r="NXQ301" s="1"/>
      <c r="NXU301" s="1"/>
      <c r="NXY301" s="1"/>
      <c r="NYC301" s="1"/>
      <c r="NYG301" s="1"/>
      <c r="NYK301" s="1"/>
      <c r="NYO301" s="1"/>
      <c r="NYS301" s="1"/>
      <c r="NYW301" s="1"/>
      <c r="NZA301" s="1"/>
      <c r="NZE301" s="1"/>
      <c r="NZI301" s="1"/>
      <c r="NZM301" s="1"/>
      <c r="NZQ301" s="1"/>
      <c r="NZU301" s="1"/>
      <c r="NZY301" s="1"/>
      <c r="OAC301" s="1"/>
      <c r="OAG301" s="1"/>
      <c r="OAK301" s="1"/>
      <c r="OAO301" s="1"/>
      <c r="OAS301" s="1"/>
      <c r="OAW301" s="1"/>
      <c r="OBA301" s="1"/>
      <c r="OBE301" s="1"/>
      <c r="OBI301" s="1"/>
      <c r="OBM301" s="1"/>
      <c r="OBQ301" s="1"/>
      <c r="OBU301" s="1"/>
      <c r="OBY301" s="1"/>
      <c r="OCC301" s="1"/>
      <c r="OCG301" s="1"/>
      <c r="OCK301" s="1"/>
      <c r="OCO301" s="1"/>
      <c r="OCS301" s="1"/>
      <c r="OCW301" s="1"/>
      <c r="ODA301" s="1"/>
      <c r="ODE301" s="1"/>
      <c r="ODI301" s="1"/>
      <c r="ODM301" s="1"/>
      <c r="ODQ301" s="1"/>
      <c r="ODU301" s="1"/>
      <c r="ODY301" s="1"/>
      <c r="OEC301" s="1"/>
      <c r="OEG301" s="1"/>
      <c r="OEK301" s="1"/>
      <c r="OEO301" s="1"/>
      <c r="OES301" s="1"/>
      <c r="OEW301" s="1"/>
      <c r="OFA301" s="1"/>
      <c r="OFE301" s="1"/>
      <c r="OFI301" s="1"/>
      <c r="OFM301" s="1"/>
      <c r="OFQ301" s="1"/>
      <c r="OFU301" s="1"/>
      <c r="OFY301" s="1"/>
      <c r="OGC301" s="1"/>
      <c r="OGG301" s="1"/>
      <c r="OGK301" s="1"/>
      <c r="OGO301" s="1"/>
      <c r="OGS301" s="1"/>
      <c r="OGW301" s="1"/>
      <c r="OHA301" s="1"/>
      <c r="OHE301" s="1"/>
      <c r="OHI301" s="1"/>
      <c r="OHM301" s="1"/>
      <c r="OHQ301" s="1"/>
      <c r="OHU301" s="1"/>
      <c r="OHY301" s="1"/>
      <c r="OIC301" s="1"/>
      <c r="OIG301" s="1"/>
      <c r="OIK301" s="1"/>
      <c r="OIO301" s="1"/>
      <c r="OIS301" s="1"/>
      <c r="OIW301" s="1"/>
      <c r="OJA301" s="1"/>
      <c r="OJE301" s="1"/>
      <c r="OJI301" s="1"/>
      <c r="OJM301" s="1"/>
      <c r="OJQ301" s="1"/>
      <c r="OJU301" s="1"/>
      <c r="OJY301" s="1"/>
      <c r="OKC301" s="1"/>
      <c r="OKG301" s="1"/>
      <c r="OKK301" s="1"/>
      <c r="OKO301" s="1"/>
      <c r="OKS301" s="1"/>
      <c r="OKW301" s="1"/>
      <c r="OLA301" s="1"/>
      <c r="OLE301" s="1"/>
      <c r="OLI301" s="1"/>
      <c r="OLM301" s="1"/>
      <c r="OLQ301" s="1"/>
      <c r="OLU301" s="1"/>
      <c r="OLY301" s="1"/>
      <c r="OMC301" s="1"/>
      <c r="OMG301" s="1"/>
      <c r="OMK301" s="1"/>
      <c r="OMO301" s="1"/>
      <c r="OMS301" s="1"/>
      <c r="OMW301" s="1"/>
      <c r="ONA301" s="1"/>
      <c r="ONE301" s="1"/>
      <c r="ONI301" s="1"/>
      <c r="ONM301" s="1"/>
      <c r="ONQ301" s="1"/>
      <c r="ONU301" s="1"/>
      <c r="ONY301" s="1"/>
      <c r="OOC301" s="1"/>
      <c r="OOG301" s="1"/>
      <c r="OOK301" s="1"/>
      <c r="OOO301" s="1"/>
      <c r="OOS301" s="1"/>
      <c r="OOW301" s="1"/>
      <c r="OPA301" s="1"/>
      <c r="OPE301" s="1"/>
      <c r="OPI301" s="1"/>
      <c r="OPM301" s="1"/>
      <c r="OPQ301" s="1"/>
      <c r="OPU301" s="1"/>
      <c r="OPY301" s="1"/>
      <c r="OQC301" s="1"/>
      <c r="OQG301" s="1"/>
      <c r="OQK301" s="1"/>
      <c r="OQO301" s="1"/>
      <c r="OQS301" s="1"/>
      <c r="OQW301" s="1"/>
      <c r="ORA301" s="1"/>
      <c r="ORE301" s="1"/>
      <c r="ORI301" s="1"/>
      <c r="ORM301" s="1"/>
      <c r="ORQ301" s="1"/>
      <c r="ORU301" s="1"/>
      <c r="ORY301" s="1"/>
      <c r="OSC301" s="1"/>
      <c r="OSG301" s="1"/>
      <c r="OSK301" s="1"/>
      <c r="OSO301" s="1"/>
      <c r="OSS301" s="1"/>
      <c r="OSW301" s="1"/>
      <c r="OTA301" s="1"/>
      <c r="OTE301" s="1"/>
      <c r="OTI301" s="1"/>
      <c r="OTM301" s="1"/>
      <c r="OTQ301" s="1"/>
      <c r="OTU301" s="1"/>
      <c r="OTY301" s="1"/>
      <c r="OUC301" s="1"/>
      <c r="OUG301" s="1"/>
      <c r="OUK301" s="1"/>
      <c r="OUO301" s="1"/>
      <c r="OUS301" s="1"/>
      <c r="OUW301" s="1"/>
      <c r="OVA301" s="1"/>
      <c r="OVE301" s="1"/>
      <c r="OVI301" s="1"/>
      <c r="OVM301" s="1"/>
      <c r="OVQ301" s="1"/>
      <c r="OVU301" s="1"/>
      <c r="OVY301" s="1"/>
      <c r="OWC301" s="1"/>
      <c r="OWG301" s="1"/>
      <c r="OWK301" s="1"/>
      <c r="OWO301" s="1"/>
      <c r="OWS301" s="1"/>
      <c r="OWW301" s="1"/>
      <c r="OXA301" s="1"/>
      <c r="OXE301" s="1"/>
      <c r="OXI301" s="1"/>
      <c r="OXM301" s="1"/>
      <c r="OXQ301" s="1"/>
      <c r="OXU301" s="1"/>
      <c r="OXY301" s="1"/>
      <c r="OYC301" s="1"/>
      <c r="OYG301" s="1"/>
      <c r="OYK301" s="1"/>
      <c r="OYO301" s="1"/>
      <c r="OYS301" s="1"/>
      <c r="OYW301" s="1"/>
      <c r="OZA301" s="1"/>
      <c r="OZE301" s="1"/>
      <c r="OZI301" s="1"/>
      <c r="OZM301" s="1"/>
      <c r="OZQ301" s="1"/>
      <c r="OZU301" s="1"/>
      <c r="OZY301" s="1"/>
      <c r="PAC301" s="1"/>
      <c r="PAG301" s="1"/>
      <c r="PAK301" s="1"/>
      <c r="PAO301" s="1"/>
      <c r="PAS301" s="1"/>
      <c r="PAW301" s="1"/>
      <c r="PBA301" s="1"/>
      <c r="PBE301" s="1"/>
      <c r="PBI301" s="1"/>
      <c r="PBM301" s="1"/>
      <c r="PBQ301" s="1"/>
      <c r="PBU301" s="1"/>
      <c r="PBY301" s="1"/>
      <c r="PCC301" s="1"/>
      <c r="PCG301" s="1"/>
      <c r="PCK301" s="1"/>
      <c r="PCO301" s="1"/>
      <c r="PCS301" s="1"/>
      <c r="PCW301" s="1"/>
      <c r="PDA301" s="1"/>
      <c r="PDE301" s="1"/>
      <c r="PDI301" s="1"/>
      <c r="PDM301" s="1"/>
      <c r="PDQ301" s="1"/>
      <c r="PDU301" s="1"/>
      <c r="PDY301" s="1"/>
      <c r="PEC301" s="1"/>
      <c r="PEG301" s="1"/>
      <c r="PEK301" s="1"/>
      <c r="PEO301" s="1"/>
      <c r="PES301" s="1"/>
      <c r="PEW301" s="1"/>
      <c r="PFA301" s="1"/>
      <c r="PFE301" s="1"/>
      <c r="PFI301" s="1"/>
      <c r="PFM301" s="1"/>
      <c r="PFQ301" s="1"/>
      <c r="PFU301" s="1"/>
      <c r="PFY301" s="1"/>
      <c r="PGC301" s="1"/>
      <c r="PGG301" s="1"/>
      <c r="PGK301" s="1"/>
      <c r="PGO301" s="1"/>
      <c r="PGS301" s="1"/>
      <c r="PGW301" s="1"/>
      <c r="PHA301" s="1"/>
      <c r="PHE301" s="1"/>
      <c r="PHI301" s="1"/>
      <c r="PHM301" s="1"/>
      <c r="PHQ301" s="1"/>
      <c r="PHU301" s="1"/>
      <c r="PHY301" s="1"/>
      <c r="PIC301" s="1"/>
      <c r="PIG301" s="1"/>
      <c r="PIK301" s="1"/>
      <c r="PIO301" s="1"/>
      <c r="PIS301" s="1"/>
      <c r="PIW301" s="1"/>
      <c r="PJA301" s="1"/>
      <c r="PJE301" s="1"/>
      <c r="PJI301" s="1"/>
      <c r="PJM301" s="1"/>
      <c r="PJQ301" s="1"/>
      <c r="PJU301" s="1"/>
      <c r="PJY301" s="1"/>
      <c r="PKC301" s="1"/>
      <c r="PKG301" s="1"/>
      <c r="PKK301" s="1"/>
      <c r="PKO301" s="1"/>
      <c r="PKS301" s="1"/>
      <c r="PKW301" s="1"/>
      <c r="PLA301" s="1"/>
      <c r="PLE301" s="1"/>
      <c r="PLI301" s="1"/>
      <c r="PLM301" s="1"/>
      <c r="PLQ301" s="1"/>
      <c r="PLU301" s="1"/>
      <c r="PLY301" s="1"/>
      <c r="PMC301" s="1"/>
      <c r="PMG301" s="1"/>
      <c r="PMK301" s="1"/>
      <c r="PMO301" s="1"/>
      <c r="PMS301" s="1"/>
      <c r="PMW301" s="1"/>
      <c r="PNA301" s="1"/>
      <c r="PNE301" s="1"/>
      <c r="PNI301" s="1"/>
      <c r="PNM301" s="1"/>
      <c r="PNQ301" s="1"/>
      <c r="PNU301" s="1"/>
      <c r="PNY301" s="1"/>
      <c r="POC301" s="1"/>
      <c r="POG301" s="1"/>
      <c r="POK301" s="1"/>
      <c r="POO301" s="1"/>
      <c r="POS301" s="1"/>
      <c r="POW301" s="1"/>
      <c r="PPA301" s="1"/>
      <c r="PPE301" s="1"/>
      <c r="PPI301" s="1"/>
      <c r="PPM301" s="1"/>
      <c r="PPQ301" s="1"/>
      <c r="PPU301" s="1"/>
      <c r="PPY301" s="1"/>
      <c r="PQC301" s="1"/>
      <c r="PQG301" s="1"/>
      <c r="PQK301" s="1"/>
      <c r="PQO301" s="1"/>
      <c r="PQS301" s="1"/>
      <c r="PQW301" s="1"/>
      <c r="PRA301" s="1"/>
      <c r="PRE301" s="1"/>
      <c r="PRI301" s="1"/>
      <c r="PRM301" s="1"/>
      <c r="PRQ301" s="1"/>
      <c r="PRU301" s="1"/>
      <c r="PRY301" s="1"/>
      <c r="PSC301" s="1"/>
      <c r="PSG301" s="1"/>
      <c r="PSK301" s="1"/>
      <c r="PSO301" s="1"/>
      <c r="PSS301" s="1"/>
      <c r="PSW301" s="1"/>
      <c r="PTA301" s="1"/>
      <c r="PTE301" s="1"/>
      <c r="PTI301" s="1"/>
      <c r="PTM301" s="1"/>
      <c r="PTQ301" s="1"/>
      <c r="PTU301" s="1"/>
      <c r="PTY301" s="1"/>
      <c r="PUC301" s="1"/>
      <c r="PUG301" s="1"/>
      <c r="PUK301" s="1"/>
      <c r="PUO301" s="1"/>
      <c r="PUS301" s="1"/>
      <c r="PUW301" s="1"/>
      <c r="PVA301" s="1"/>
      <c r="PVE301" s="1"/>
      <c r="PVI301" s="1"/>
      <c r="PVM301" s="1"/>
      <c r="PVQ301" s="1"/>
      <c r="PVU301" s="1"/>
      <c r="PVY301" s="1"/>
      <c r="PWC301" s="1"/>
      <c r="PWG301" s="1"/>
      <c r="PWK301" s="1"/>
      <c r="PWO301" s="1"/>
      <c r="PWS301" s="1"/>
      <c r="PWW301" s="1"/>
      <c r="PXA301" s="1"/>
      <c r="PXE301" s="1"/>
      <c r="PXI301" s="1"/>
      <c r="PXM301" s="1"/>
      <c r="PXQ301" s="1"/>
      <c r="PXU301" s="1"/>
      <c r="PXY301" s="1"/>
      <c r="PYC301" s="1"/>
      <c r="PYG301" s="1"/>
      <c r="PYK301" s="1"/>
      <c r="PYO301" s="1"/>
      <c r="PYS301" s="1"/>
      <c r="PYW301" s="1"/>
      <c r="PZA301" s="1"/>
      <c r="PZE301" s="1"/>
      <c r="PZI301" s="1"/>
      <c r="PZM301" s="1"/>
      <c r="PZQ301" s="1"/>
      <c r="PZU301" s="1"/>
      <c r="PZY301" s="1"/>
      <c r="QAC301" s="1"/>
      <c r="QAG301" s="1"/>
      <c r="QAK301" s="1"/>
      <c r="QAO301" s="1"/>
      <c r="QAS301" s="1"/>
      <c r="QAW301" s="1"/>
      <c r="QBA301" s="1"/>
      <c r="QBE301" s="1"/>
      <c r="QBI301" s="1"/>
      <c r="QBM301" s="1"/>
      <c r="QBQ301" s="1"/>
      <c r="QBU301" s="1"/>
      <c r="QBY301" s="1"/>
      <c r="QCC301" s="1"/>
      <c r="QCG301" s="1"/>
      <c r="QCK301" s="1"/>
      <c r="QCO301" s="1"/>
      <c r="QCS301" s="1"/>
      <c r="QCW301" s="1"/>
      <c r="QDA301" s="1"/>
      <c r="QDE301" s="1"/>
      <c r="QDI301" s="1"/>
      <c r="QDM301" s="1"/>
      <c r="QDQ301" s="1"/>
      <c r="QDU301" s="1"/>
      <c r="QDY301" s="1"/>
      <c r="QEC301" s="1"/>
      <c r="QEG301" s="1"/>
      <c r="QEK301" s="1"/>
      <c r="QEO301" s="1"/>
      <c r="QES301" s="1"/>
      <c r="QEW301" s="1"/>
      <c r="QFA301" s="1"/>
      <c r="QFE301" s="1"/>
      <c r="QFI301" s="1"/>
      <c r="QFM301" s="1"/>
      <c r="QFQ301" s="1"/>
      <c r="QFU301" s="1"/>
      <c r="QFY301" s="1"/>
      <c r="QGC301" s="1"/>
      <c r="QGG301" s="1"/>
      <c r="QGK301" s="1"/>
      <c r="QGO301" s="1"/>
      <c r="QGS301" s="1"/>
      <c r="QGW301" s="1"/>
      <c r="QHA301" s="1"/>
      <c r="QHE301" s="1"/>
      <c r="QHI301" s="1"/>
      <c r="QHM301" s="1"/>
      <c r="QHQ301" s="1"/>
      <c r="QHU301" s="1"/>
      <c r="QHY301" s="1"/>
      <c r="QIC301" s="1"/>
      <c r="QIG301" s="1"/>
      <c r="QIK301" s="1"/>
      <c r="QIO301" s="1"/>
      <c r="QIS301" s="1"/>
      <c r="QIW301" s="1"/>
      <c r="QJA301" s="1"/>
      <c r="QJE301" s="1"/>
      <c r="QJI301" s="1"/>
      <c r="QJM301" s="1"/>
      <c r="QJQ301" s="1"/>
      <c r="QJU301" s="1"/>
      <c r="QJY301" s="1"/>
      <c r="QKC301" s="1"/>
      <c r="QKG301" s="1"/>
      <c r="QKK301" s="1"/>
      <c r="QKO301" s="1"/>
      <c r="QKS301" s="1"/>
      <c r="QKW301" s="1"/>
      <c r="QLA301" s="1"/>
      <c r="QLE301" s="1"/>
      <c r="QLI301" s="1"/>
      <c r="QLM301" s="1"/>
      <c r="QLQ301" s="1"/>
      <c r="QLU301" s="1"/>
      <c r="QLY301" s="1"/>
      <c r="QMC301" s="1"/>
      <c r="QMG301" s="1"/>
      <c r="QMK301" s="1"/>
      <c r="QMO301" s="1"/>
      <c r="QMS301" s="1"/>
      <c r="QMW301" s="1"/>
      <c r="QNA301" s="1"/>
      <c r="QNE301" s="1"/>
      <c r="QNI301" s="1"/>
      <c r="QNM301" s="1"/>
      <c r="QNQ301" s="1"/>
      <c r="QNU301" s="1"/>
      <c r="QNY301" s="1"/>
      <c r="QOC301" s="1"/>
      <c r="QOG301" s="1"/>
      <c r="QOK301" s="1"/>
      <c r="QOO301" s="1"/>
      <c r="QOS301" s="1"/>
      <c r="QOW301" s="1"/>
      <c r="QPA301" s="1"/>
      <c r="QPE301" s="1"/>
      <c r="QPI301" s="1"/>
      <c r="QPM301" s="1"/>
      <c r="QPQ301" s="1"/>
      <c r="QPU301" s="1"/>
      <c r="QPY301" s="1"/>
      <c r="QQC301" s="1"/>
      <c r="QQG301" s="1"/>
      <c r="QQK301" s="1"/>
      <c r="QQO301" s="1"/>
      <c r="QQS301" s="1"/>
      <c r="QQW301" s="1"/>
      <c r="QRA301" s="1"/>
      <c r="QRE301" s="1"/>
      <c r="QRI301" s="1"/>
      <c r="QRM301" s="1"/>
      <c r="QRQ301" s="1"/>
      <c r="QRU301" s="1"/>
      <c r="QRY301" s="1"/>
      <c r="QSC301" s="1"/>
      <c r="QSG301" s="1"/>
      <c r="QSK301" s="1"/>
      <c r="QSO301" s="1"/>
      <c r="QSS301" s="1"/>
      <c r="QSW301" s="1"/>
      <c r="QTA301" s="1"/>
      <c r="QTE301" s="1"/>
      <c r="QTI301" s="1"/>
      <c r="QTM301" s="1"/>
      <c r="QTQ301" s="1"/>
      <c r="QTU301" s="1"/>
      <c r="QTY301" s="1"/>
      <c r="QUC301" s="1"/>
      <c r="QUG301" s="1"/>
      <c r="QUK301" s="1"/>
      <c r="QUO301" s="1"/>
      <c r="QUS301" s="1"/>
      <c r="QUW301" s="1"/>
      <c r="QVA301" s="1"/>
      <c r="QVE301" s="1"/>
      <c r="QVI301" s="1"/>
      <c r="QVM301" s="1"/>
      <c r="QVQ301" s="1"/>
      <c r="QVU301" s="1"/>
      <c r="QVY301" s="1"/>
      <c r="QWC301" s="1"/>
      <c r="QWG301" s="1"/>
      <c r="QWK301" s="1"/>
      <c r="QWO301" s="1"/>
      <c r="QWS301" s="1"/>
      <c r="QWW301" s="1"/>
      <c r="QXA301" s="1"/>
      <c r="QXE301" s="1"/>
      <c r="QXI301" s="1"/>
      <c r="QXM301" s="1"/>
      <c r="QXQ301" s="1"/>
      <c r="QXU301" s="1"/>
      <c r="QXY301" s="1"/>
      <c r="QYC301" s="1"/>
      <c r="QYG301" s="1"/>
      <c r="QYK301" s="1"/>
      <c r="QYO301" s="1"/>
      <c r="QYS301" s="1"/>
      <c r="QYW301" s="1"/>
      <c r="QZA301" s="1"/>
      <c r="QZE301" s="1"/>
      <c r="QZI301" s="1"/>
      <c r="QZM301" s="1"/>
      <c r="QZQ301" s="1"/>
      <c r="QZU301" s="1"/>
      <c r="QZY301" s="1"/>
      <c r="RAC301" s="1"/>
      <c r="RAG301" s="1"/>
      <c r="RAK301" s="1"/>
      <c r="RAO301" s="1"/>
      <c r="RAS301" s="1"/>
      <c r="RAW301" s="1"/>
      <c r="RBA301" s="1"/>
      <c r="RBE301" s="1"/>
      <c r="RBI301" s="1"/>
      <c r="RBM301" s="1"/>
      <c r="RBQ301" s="1"/>
      <c r="RBU301" s="1"/>
      <c r="RBY301" s="1"/>
      <c r="RCC301" s="1"/>
      <c r="RCG301" s="1"/>
      <c r="RCK301" s="1"/>
      <c r="RCO301" s="1"/>
      <c r="RCS301" s="1"/>
      <c r="RCW301" s="1"/>
      <c r="RDA301" s="1"/>
      <c r="RDE301" s="1"/>
      <c r="RDI301" s="1"/>
      <c r="RDM301" s="1"/>
      <c r="RDQ301" s="1"/>
      <c r="RDU301" s="1"/>
      <c r="RDY301" s="1"/>
      <c r="REC301" s="1"/>
      <c r="REG301" s="1"/>
      <c r="REK301" s="1"/>
      <c r="REO301" s="1"/>
      <c r="RES301" s="1"/>
      <c r="REW301" s="1"/>
      <c r="RFA301" s="1"/>
      <c r="RFE301" s="1"/>
      <c r="RFI301" s="1"/>
      <c r="RFM301" s="1"/>
      <c r="RFQ301" s="1"/>
      <c r="RFU301" s="1"/>
      <c r="RFY301" s="1"/>
      <c r="RGC301" s="1"/>
      <c r="RGG301" s="1"/>
      <c r="RGK301" s="1"/>
      <c r="RGO301" s="1"/>
      <c r="RGS301" s="1"/>
      <c r="RGW301" s="1"/>
      <c r="RHA301" s="1"/>
      <c r="RHE301" s="1"/>
      <c r="RHI301" s="1"/>
      <c r="RHM301" s="1"/>
      <c r="RHQ301" s="1"/>
      <c r="RHU301" s="1"/>
      <c r="RHY301" s="1"/>
      <c r="RIC301" s="1"/>
      <c r="RIG301" s="1"/>
      <c r="RIK301" s="1"/>
      <c r="RIO301" s="1"/>
      <c r="RIS301" s="1"/>
      <c r="RIW301" s="1"/>
      <c r="RJA301" s="1"/>
      <c r="RJE301" s="1"/>
      <c r="RJI301" s="1"/>
      <c r="RJM301" s="1"/>
      <c r="RJQ301" s="1"/>
      <c r="RJU301" s="1"/>
      <c r="RJY301" s="1"/>
      <c r="RKC301" s="1"/>
      <c r="RKG301" s="1"/>
      <c r="RKK301" s="1"/>
      <c r="RKO301" s="1"/>
      <c r="RKS301" s="1"/>
      <c r="RKW301" s="1"/>
      <c r="RLA301" s="1"/>
      <c r="RLE301" s="1"/>
      <c r="RLI301" s="1"/>
      <c r="RLM301" s="1"/>
      <c r="RLQ301" s="1"/>
      <c r="RLU301" s="1"/>
      <c r="RLY301" s="1"/>
      <c r="RMC301" s="1"/>
      <c r="RMG301" s="1"/>
      <c r="RMK301" s="1"/>
      <c r="RMO301" s="1"/>
      <c r="RMS301" s="1"/>
      <c r="RMW301" s="1"/>
      <c r="RNA301" s="1"/>
      <c r="RNE301" s="1"/>
      <c r="RNI301" s="1"/>
      <c r="RNM301" s="1"/>
      <c r="RNQ301" s="1"/>
      <c r="RNU301" s="1"/>
      <c r="RNY301" s="1"/>
      <c r="ROC301" s="1"/>
      <c r="ROG301" s="1"/>
      <c r="ROK301" s="1"/>
      <c r="ROO301" s="1"/>
      <c r="ROS301" s="1"/>
      <c r="ROW301" s="1"/>
      <c r="RPA301" s="1"/>
      <c r="RPE301" s="1"/>
      <c r="RPI301" s="1"/>
      <c r="RPM301" s="1"/>
      <c r="RPQ301" s="1"/>
      <c r="RPU301" s="1"/>
      <c r="RPY301" s="1"/>
      <c r="RQC301" s="1"/>
      <c r="RQG301" s="1"/>
      <c r="RQK301" s="1"/>
      <c r="RQO301" s="1"/>
      <c r="RQS301" s="1"/>
      <c r="RQW301" s="1"/>
      <c r="RRA301" s="1"/>
      <c r="RRE301" s="1"/>
      <c r="RRI301" s="1"/>
      <c r="RRM301" s="1"/>
      <c r="RRQ301" s="1"/>
      <c r="RRU301" s="1"/>
      <c r="RRY301" s="1"/>
      <c r="RSC301" s="1"/>
      <c r="RSG301" s="1"/>
      <c r="RSK301" s="1"/>
      <c r="RSO301" s="1"/>
      <c r="RSS301" s="1"/>
      <c r="RSW301" s="1"/>
      <c r="RTA301" s="1"/>
      <c r="RTE301" s="1"/>
      <c r="RTI301" s="1"/>
      <c r="RTM301" s="1"/>
      <c r="RTQ301" s="1"/>
      <c r="RTU301" s="1"/>
      <c r="RTY301" s="1"/>
      <c r="RUC301" s="1"/>
      <c r="RUG301" s="1"/>
      <c r="RUK301" s="1"/>
      <c r="RUO301" s="1"/>
      <c r="RUS301" s="1"/>
      <c r="RUW301" s="1"/>
      <c r="RVA301" s="1"/>
      <c r="RVE301" s="1"/>
      <c r="RVI301" s="1"/>
      <c r="RVM301" s="1"/>
      <c r="RVQ301" s="1"/>
      <c r="RVU301" s="1"/>
      <c r="RVY301" s="1"/>
      <c r="RWC301" s="1"/>
      <c r="RWG301" s="1"/>
      <c r="RWK301" s="1"/>
      <c r="RWO301" s="1"/>
      <c r="RWS301" s="1"/>
      <c r="RWW301" s="1"/>
      <c r="RXA301" s="1"/>
      <c r="RXE301" s="1"/>
      <c r="RXI301" s="1"/>
      <c r="RXM301" s="1"/>
      <c r="RXQ301" s="1"/>
      <c r="RXU301" s="1"/>
      <c r="RXY301" s="1"/>
      <c r="RYC301" s="1"/>
      <c r="RYG301" s="1"/>
      <c r="RYK301" s="1"/>
      <c r="RYO301" s="1"/>
      <c r="RYS301" s="1"/>
      <c r="RYW301" s="1"/>
      <c r="RZA301" s="1"/>
      <c r="RZE301" s="1"/>
      <c r="RZI301" s="1"/>
      <c r="RZM301" s="1"/>
      <c r="RZQ301" s="1"/>
      <c r="RZU301" s="1"/>
      <c r="RZY301" s="1"/>
      <c r="SAC301" s="1"/>
      <c r="SAG301" s="1"/>
      <c r="SAK301" s="1"/>
      <c r="SAO301" s="1"/>
      <c r="SAS301" s="1"/>
      <c r="SAW301" s="1"/>
      <c r="SBA301" s="1"/>
      <c r="SBE301" s="1"/>
      <c r="SBI301" s="1"/>
      <c r="SBM301" s="1"/>
      <c r="SBQ301" s="1"/>
      <c r="SBU301" s="1"/>
      <c r="SBY301" s="1"/>
      <c r="SCC301" s="1"/>
      <c r="SCG301" s="1"/>
      <c r="SCK301" s="1"/>
      <c r="SCO301" s="1"/>
      <c r="SCS301" s="1"/>
      <c r="SCW301" s="1"/>
      <c r="SDA301" s="1"/>
      <c r="SDE301" s="1"/>
      <c r="SDI301" s="1"/>
      <c r="SDM301" s="1"/>
      <c r="SDQ301" s="1"/>
      <c r="SDU301" s="1"/>
      <c r="SDY301" s="1"/>
      <c r="SEC301" s="1"/>
      <c r="SEG301" s="1"/>
      <c r="SEK301" s="1"/>
      <c r="SEO301" s="1"/>
      <c r="SES301" s="1"/>
      <c r="SEW301" s="1"/>
      <c r="SFA301" s="1"/>
      <c r="SFE301" s="1"/>
      <c r="SFI301" s="1"/>
      <c r="SFM301" s="1"/>
      <c r="SFQ301" s="1"/>
      <c r="SFU301" s="1"/>
      <c r="SFY301" s="1"/>
      <c r="SGC301" s="1"/>
      <c r="SGG301" s="1"/>
      <c r="SGK301" s="1"/>
      <c r="SGO301" s="1"/>
      <c r="SGS301" s="1"/>
      <c r="SGW301" s="1"/>
      <c r="SHA301" s="1"/>
      <c r="SHE301" s="1"/>
      <c r="SHI301" s="1"/>
      <c r="SHM301" s="1"/>
      <c r="SHQ301" s="1"/>
      <c r="SHU301" s="1"/>
      <c r="SHY301" s="1"/>
      <c r="SIC301" s="1"/>
      <c r="SIG301" s="1"/>
      <c r="SIK301" s="1"/>
      <c r="SIO301" s="1"/>
      <c r="SIS301" s="1"/>
      <c r="SIW301" s="1"/>
      <c r="SJA301" s="1"/>
      <c r="SJE301" s="1"/>
      <c r="SJI301" s="1"/>
      <c r="SJM301" s="1"/>
      <c r="SJQ301" s="1"/>
      <c r="SJU301" s="1"/>
      <c r="SJY301" s="1"/>
      <c r="SKC301" s="1"/>
      <c r="SKG301" s="1"/>
      <c r="SKK301" s="1"/>
      <c r="SKO301" s="1"/>
      <c r="SKS301" s="1"/>
      <c r="SKW301" s="1"/>
      <c r="SLA301" s="1"/>
      <c r="SLE301" s="1"/>
      <c r="SLI301" s="1"/>
      <c r="SLM301" s="1"/>
      <c r="SLQ301" s="1"/>
      <c r="SLU301" s="1"/>
      <c r="SLY301" s="1"/>
      <c r="SMC301" s="1"/>
      <c r="SMG301" s="1"/>
      <c r="SMK301" s="1"/>
      <c r="SMO301" s="1"/>
      <c r="SMS301" s="1"/>
      <c r="SMW301" s="1"/>
      <c r="SNA301" s="1"/>
      <c r="SNE301" s="1"/>
      <c r="SNI301" s="1"/>
      <c r="SNM301" s="1"/>
      <c r="SNQ301" s="1"/>
      <c r="SNU301" s="1"/>
      <c r="SNY301" s="1"/>
      <c r="SOC301" s="1"/>
      <c r="SOG301" s="1"/>
      <c r="SOK301" s="1"/>
      <c r="SOO301" s="1"/>
      <c r="SOS301" s="1"/>
      <c r="SOW301" s="1"/>
      <c r="SPA301" s="1"/>
      <c r="SPE301" s="1"/>
      <c r="SPI301" s="1"/>
      <c r="SPM301" s="1"/>
      <c r="SPQ301" s="1"/>
      <c r="SPU301" s="1"/>
      <c r="SPY301" s="1"/>
      <c r="SQC301" s="1"/>
      <c r="SQG301" s="1"/>
      <c r="SQK301" s="1"/>
      <c r="SQO301" s="1"/>
      <c r="SQS301" s="1"/>
      <c r="SQW301" s="1"/>
      <c r="SRA301" s="1"/>
      <c r="SRE301" s="1"/>
      <c r="SRI301" s="1"/>
      <c r="SRM301" s="1"/>
      <c r="SRQ301" s="1"/>
      <c r="SRU301" s="1"/>
      <c r="SRY301" s="1"/>
      <c r="SSC301" s="1"/>
      <c r="SSG301" s="1"/>
      <c r="SSK301" s="1"/>
      <c r="SSO301" s="1"/>
      <c r="SSS301" s="1"/>
      <c r="SSW301" s="1"/>
      <c r="STA301" s="1"/>
      <c r="STE301" s="1"/>
      <c r="STI301" s="1"/>
      <c r="STM301" s="1"/>
      <c r="STQ301" s="1"/>
      <c r="STU301" s="1"/>
      <c r="STY301" s="1"/>
      <c r="SUC301" s="1"/>
      <c r="SUG301" s="1"/>
      <c r="SUK301" s="1"/>
      <c r="SUO301" s="1"/>
      <c r="SUS301" s="1"/>
      <c r="SUW301" s="1"/>
      <c r="SVA301" s="1"/>
      <c r="SVE301" s="1"/>
      <c r="SVI301" s="1"/>
      <c r="SVM301" s="1"/>
      <c r="SVQ301" s="1"/>
      <c r="SVU301" s="1"/>
      <c r="SVY301" s="1"/>
      <c r="SWC301" s="1"/>
      <c r="SWG301" s="1"/>
      <c r="SWK301" s="1"/>
      <c r="SWO301" s="1"/>
      <c r="SWS301" s="1"/>
      <c r="SWW301" s="1"/>
      <c r="SXA301" s="1"/>
      <c r="SXE301" s="1"/>
      <c r="SXI301" s="1"/>
      <c r="SXM301" s="1"/>
      <c r="SXQ301" s="1"/>
      <c r="SXU301" s="1"/>
      <c r="SXY301" s="1"/>
      <c r="SYC301" s="1"/>
      <c r="SYG301" s="1"/>
      <c r="SYK301" s="1"/>
      <c r="SYO301" s="1"/>
      <c r="SYS301" s="1"/>
      <c r="SYW301" s="1"/>
      <c r="SZA301" s="1"/>
      <c r="SZE301" s="1"/>
      <c r="SZI301" s="1"/>
      <c r="SZM301" s="1"/>
      <c r="SZQ301" s="1"/>
      <c r="SZU301" s="1"/>
      <c r="SZY301" s="1"/>
      <c r="TAC301" s="1"/>
      <c r="TAG301" s="1"/>
      <c r="TAK301" s="1"/>
      <c r="TAO301" s="1"/>
      <c r="TAS301" s="1"/>
      <c r="TAW301" s="1"/>
      <c r="TBA301" s="1"/>
      <c r="TBE301" s="1"/>
      <c r="TBI301" s="1"/>
      <c r="TBM301" s="1"/>
      <c r="TBQ301" s="1"/>
      <c r="TBU301" s="1"/>
      <c r="TBY301" s="1"/>
      <c r="TCC301" s="1"/>
      <c r="TCG301" s="1"/>
      <c r="TCK301" s="1"/>
      <c r="TCO301" s="1"/>
      <c r="TCS301" s="1"/>
      <c r="TCW301" s="1"/>
      <c r="TDA301" s="1"/>
      <c r="TDE301" s="1"/>
      <c r="TDI301" s="1"/>
      <c r="TDM301" s="1"/>
      <c r="TDQ301" s="1"/>
      <c r="TDU301" s="1"/>
      <c r="TDY301" s="1"/>
      <c r="TEC301" s="1"/>
      <c r="TEG301" s="1"/>
      <c r="TEK301" s="1"/>
      <c r="TEO301" s="1"/>
      <c r="TES301" s="1"/>
      <c r="TEW301" s="1"/>
      <c r="TFA301" s="1"/>
      <c r="TFE301" s="1"/>
      <c r="TFI301" s="1"/>
      <c r="TFM301" s="1"/>
      <c r="TFQ301" s="1"/>
      <c r="TFU301" s="1"/>
      <c r="TFY301" s="1"/>
      <c r="TGC301" s="1"/>
      <c r="TGG301" s="1"/>
      <c r="TGK301" s="1"/>
      <c r="TGO301" s="1"/>
      <c r="TGS301" s="1"/>
      <c r="TGW301" s="1"/>
      <c r="THA301" s="1"/>
      <c r="THE301" s="1"/>
      <c r="THI301" s="1"/>
      <c r="THM301" s="1"/>
      <c r="THQ301" s="1"/>
      <c r="THU301" s="1"/>
      <c r="THY301" s="1"/>
      <c r="TIC301" s="1"/>
      <c r="TIG301" s="1"/>
      <c r="TIK301" s="1"/>
      <c r="TIO301" s="1"/>
      <c r="TIS301" s="1"/>
      <c r="TIW301" s="1"/>
      <c r="TJA301" s="1"/>
      <c r="TJE301" s="1"/>
      <c r="TJI301" s="1"/>
      <c r="TJM301" s="1"/>
      <c r="TJQ301" s="1"/>
      <c r="TJU301" s="1"/>
      <c r="TJY301" s="1"/>
      <c r="TKC301" s="1"/>
      <c r="TKG301" s="1"/>
      <c r="TKK301" s="1"/>
      <c r="TKO301" s="1"/>
      <c r="TKS301" s="1"/>
      <c r="TKW301" s="1"/>
      <c r="TLA301" s="1"/>
      <c r="TLE301" s="1"/>
      <c r="TLI301" s="1"/>
      <c r="TLM301" s="1"/>
      <c r="TLQ301" s="1"/>
      <c r="TLU301" s="1"/>
      <c r="TLY301" s="1"/>
      <c r="TMC301" s="1"/>
      <c r="TMG301" s="1"/>
      <c r="TMK301" s="1"/>
      <c r="TMO301" s="1"/>
      <c r="TMS301" s="1"/>
      <c r="TMW301" s="1"/>
      <c r="TNA301" s="1"/>
      <c r="TNE301" s="1"/>
      <c r="TNI301" s="1"/>
      <c r="TNM301" s="1"/>
      <c r="TNQ301" s="1"/>
      <c r="TNU301" s="1"/>
      <c r="TNY301" s="1"/>
      <c r="TOC301" s="1"/>
      <c r="TOG301" s="1"/>
      <c r="TOK301" s="1"/>
      <c r="TOO301" s="1"/>
      <c r="TOS301" s="1"/>
      <c r="TOW301" s="1"/>
      <c r="TPA301" s="1"/>
      <c r="TPE301" s="1"/>
      <c r="TPI301" s="1"/>
      <c r="TPM301" s="1"/>
      <c r="TPQ301" s="1"/>
      <c r="TPU301" s="1"/>
      <c r="TPY301" s="1"/>
      <c r="TQC301" s="1"/>
      <c r="TQG301" s="1"/>
      <c r="TQK301" s="1"/>
      <c r="TQO301" s="1"/>
      <c r="TQS301" s="1"/>
      <c r="TQW301" s="1"/>
      <c r="TRA301" s="1"/>
      <c r="TRE301" s="1"/>
      <c r="TRI301" s="1"/>
      <c r="TRM301" s="1"/>
      <c r="TRQ301" s="1"/>
      <c r="TRU301" s="1"/>
      <c r="TRY301" s="1"/>
      <c r="TSC301" s="1"/>
      <c r="TSG301" s="1"/>
      <c r="TSK301" s="1"/>
      <c r="TSO301" s="1"/>
      <c r="TSS301" s="1"/>
      <c r="TSW301" s="1"/>
      <c r="TTA301" s="1"/>
      <c r="TTE301" s="1"/>
      <c r="TTI301" s="1"/>
      <c r="TTM301" s="1"/>
      <c r="TTQ301" s="1"/>
      <c r="TTU301" s="1"/>
      <c r="TTY301" s="1"/>
      <c r="TUC301" s="1"/>
      <c r="TUG301" s="1"/>
      <c r="TUK301" s="1"/>
      <c r="TUO301" s="1"/>
      <c r="TUS301" s="1"/>
      <c r="TUW301" s="1"/>
      <c r="TVA301" s="1"/>
      <c r="TVE301" s="1"/>
      <c r="TVI301" s="1"/>
      <c r="TVM301" s="1"/>
      <c r="TVQ301" s="1"/>
      <c r="TVU301" s="1"/>
      <c r="TVY301" s="1"/>
      <c r="TWC301" s="1"/>
      <c r="TWG301" s="1"/>
      <c r="TWK301" s="1"/>
      <c r="TWO301" s="1"/>
      <c r="TWS301" s="1"/>
      <c r="TWW301" s="1"/>
      <c r="TXA301" s="1"/>
      <c r="TXE301" s="1"/>
      <c r="TXI301" s="1"/>
      <c r="TXM301" s="1"/>
      <c r="TXQ301" s="1"/>
      <c r="TXU301" s="1"/>
      <c r="TXY301" s="1"/>
      <c r="TYC301" s="1"/>
      <c r="TYG301" s="1"/>
      <c r="TYK301" s="1"/>
      <c r="TYO301" s="1"/>
      <c r="TYS301" s="1"/>
      <c r="TYW301" s="1"/>
      <c r="TZA301" s="1"/>
      <c r="TZE301" s="1"/>
      <c r="TZI301" s="1"/>
      <c r="TZM301" s="1"/>
      <c r="TZQ301" s="1"/>
      <c r="TZU301" s="1"/>
      <c r="TZY301" s="1"/>
      <c r="UAC301" s="1"/>
      <c r="UAG301" s="1"/>
      <c r="UAK301" s="1"/>
      <c r="UAO301" s="1"/>
      <c r="UAS301" s="1"/>
      <c r="UAW301" s="1"/>
      <c r="UBA301" s="1"/>
      <c r="UBE301" s="1"/>
      <c r="UBI301" s="1"/>
      <c r="UBM301" s="1"/>
      <c r="UBQ301" s="1"/>
      <c r="UBU301" s="1"/>
      <c r="UBY301" s="1"/>
      <c r="UCC301" s="1"/>
      <c r="UCG301" s="1"/>
      <c r="UCK301" s="1"/>
      <c r="UCO301" s="1"/>
      <c r="UCS301" s="1"/>
      <c r="UCW301" s="1"/>
      <c r="UDA301" s="1"/>
      <c r="UDE301" s="1"/>
      <c r="UDI301" s="1"/>
      <c r="UDM301" s="1"/>
      <c r="UDQ301" s="1"/>
      <c r="UDU301" s="1"/>
      <c r="UDY301" s="1"/>
      <c r="UEC301" s="1"/>
      <c r="UEG301" s="1"/>
      <c r="UEK301" s="1"/>
      <c r="UEO301" s="1"/>
      <c r="UES301" s="1"/>
      <c r="UEW301" s="1"/>
      <c r="UFA301" s="1"/>
      <c r="UFE301" s="1"/>
      <c r="UFI301" s="1"/>
      <c r="UFM301" s="1"/>
      <c r="UFQ301" s="1"/>
      <c r="UFU301" s="1"/>
      <c r="UFY301" s="1"/>
      <c r="UGC301" s="1"/>
      <c r="UGG301" s="1"/>
      <c r="UGK301" s="1"/>
      <c r="UGO301" s="1"/>
      <c r="UGS301" s="1"/>
      <c r="UGW301" s="1"/>
      <c r="UHA301" s="1"/>
      <c r="UHE301" s="1"/>
      <c r="UHI301" s="1"/>
      <c r="UHM301" s="1"/>
      <c r="UHQ301" s="1"/>
      <c r="UHU301" s="1"/>
      <c r="UHY301" s="1"/>
      <c r="UIC301" s="1"/>
      <c r="UIG301" s="1"/>
      <c r="UIK301" s="1"/>
      <c r="UIO301" s="1"/>
      <c r="UIS301" s="1"/>
      <c r="UIW301" s="1"/>
      <c r="UJA301" s="1"/>
      <c r="UJE301" s="1"/>
      <c r="UJI301" s="1"/>
      <c r="UJM301" s="1"/>
      <c r="UJQ301" s="1"/>
      <c r="UJU301" s="1"/>
      <c r="UJY301" s="1"/>
      <c r="UKC301" s="1"/>
      <c r="UKG301" s="1"/>
      <c r="UKK301" s="1"/>
      <c r="UKO301" s="1"/>
      <c r="UKS301" s="1"/>
      <c r="UKW301" s="1"/>
      <c r="ULA301" s="1"/>
      <c r="ULE301" s="1"/>
      <c r="ULI301" s="1"/>
      <c r="ULM301" s="1"/>
      <c r="ULQ301" s="1"/>
      <c r="ULU301" s="1"/>
      <c r="ULY301" s="1"/>
      <c r="UMC301" s="1"/>
      <c r="UMG301" s="1"/>
      <c r="UMK301" s="1"/>
      <c r="UMO301" s="1"/>
      <c r="UMS301" s="1"/>
      <c r="UMW301" s="1"/>
      <c r="UNA301" s="1"/>
      <c r="UNE301" s="1"/>
      <c r="UNI301" s="1"/>
      <c r="UNM301" s="1"/>
      <c r="UNQ301" s="1"/>
      <c r="UNU301" s="1"/>
      <c r="UNY301" s="1"/>
      <c r="UOC301" s="1"/>
      <c r="UOG301" s="1"/>
      <c r="UOK301" s="1"/>
      <c r="UOO301" s="1"/>
      <c r="UOS301" s="1"/>
      <c r="UOW301" s="1"/>
      <c r="UPA301" s="1"/>
      <c r="UPE301" s="1"/>
      <c r="UPI301" s="1"/>
      <c r="UPM301" s="1"/>
      <c r="UPQ301" s="1"/>
      <c r="UPU301" s="1"/>
      <c r="UPY301" s="1"/>
      <c r="UQC301" s="1"/>
      <c r="UQG301" s="1"/>
      <c r="UQK301" s="1"/>
      <c r="UQO301" s="1"/>
      <c r="UQS301" s="1"/>
      <c r="UQW301" s="1"/>
      <c r="URA301" s="1"/>
      <c r="URE301" s="1"/>
      <c r="URI301" s="1"/>
      <c r="URM301" s="1"/>
      <c r="URQ301" s="1"/>
      <c r="URU301" s="1"/>
      <c r="URY301" s="1"/>
      <c r="USC301" s="1"/>
      <c r="USG301" s="1"/>
      <c r="USK301" s="1"/>
      <c r="USO301" s="1"/>
      <c r="USS301" s="1"/>
      <c r="USW301" s="1"/>
      <c r="UTA301" s="1"/>
      <c r="UTE301" s="1"/>
      <c r="UTI301" s="1"/>
      <c r="UTM301" s="1"/>
      <c r="UTQ301" s="1"/>
      <c r="UTU301" s="1"/>
      <c r="UTY301" s="1"/>
      <c r="UUC301" s="1"/>
      <c r="UUG301" s="1"/>
      <c r="UUK301" s="1"/>
      <c r="UUO301" s="1"/>
      <c r="UUS301" s="1"/>
      <c r="UUW301" s="1"/>
      <c r="UVA301" s="1"/>
      <c r="UVE301" s="1"/>
      <c r="UVI301" s="1"/>
      <c r="UVM301" s="1"/>
      <c r="UVQ301" s="1"/>
      <c r="UVU301" s="1"/>
      <c r="UVY301" s="1"/>
      <c r="UWC301" s="1"/>
      <c r="UWG301" s="1"/>
      <c r="UWK301" s="1"/>
      <c r="UWO301" s="1"/>
      <c r="UWS301" s="1"/>
      <c r="UWW301" s="1"/>
      <c r="UXA301" s="1"/>
      <c r="UXE301" s="1"/>
      <c r="UXI301" s="1"/>
      <c r="UXM301" s="1"/>
      <c r="UXQ301" s="1"/>
      <c r="UXU301" s="1"/>
      <c r="UXY301" s="1"/>
      <c r="UYC301" s="1"/>
      <c r="UYG301" s="1"/>
      <c r="UYK301" s="1"/>
      <c r="UYO301" s="1"/>
      <c r="UYS301" s="1"/>
      <c r="UYW301" s="1"/>
      <c r="UZA301" s="1"/>
      <c r="UZE301" s="1"/>
      <c r="UZI301" s="1"/>
      <c r="UZM301" s="1"/>
      <c r="UZQ301" s="1"/>
      <c r="UZU301" s="1"/>
      <c r="UZY301" s="1"/>
      <c r="VAC301" s="1"/>
      <c r="VAG301" s="1"/>
      <c r="VAK301" s="1"/>
      <c r="VAO301" s="1"/>
      <c r="VAS301" s="1"/>
      <c r="VAW301" s="1"/>
      <c r="VBA301" s="1"/>
      <c r="VBE301" s="1"/>
      <c r="VBI301" s="1"/>
      <c r="VBM301" s="1"/>
      <c r="VBQ301" s="1"/>
      <c r="VBU301" s="1"/>
      <c r="VBY301" s="1"/>
      <c r="VCC301" s="1"/>
      <c r="VCG301" s="1"/>
      <c r="VCK301" s="1"/>
      <c r="VCO301" s="1"/>
      <c r="VCS301" s="1"/>
      <c r="VCW301" s="1"/>
      <c r="VDA301" s="1"/>
      <c r="VDE301" s="1"/>
      <c r="VDI301" s="1"/>
      <c r="VDM301" s="1"/>
      <c r="VDQ301" s="1"/>
      <c r="VDU301" s="1"/>
      <c r="VDY301" s="1"/>
      <c r="VEC301" s="1"/>
      <c r="VEG301" s="1"/>
      <c r="VEK301" s="1"/>
      <c r="VEO301" s="1"/>
      <c r="VES301" s="1"/>
      <c r="VEW301" s="1"/>
      <c r="VFA301" s="1"/>
      <c r="VFE301" s="1"/>
      <c r="VFI301" s="1"/>
      <c r="VFM301" s="1"/>
      <c r="VFQ301" s="1"/>
      <c r="VFU301" s="1"/>
      <c r="VFY301" s="1"/>
      <c r="VGC301" s="1"/>
      <c r="VGG301" s="1"/>
      <c r="VGK301" s="1"/>
      <c r="VGO301" s="1"/>
      <c r="VGS301" s="1"/>
      <c r="VGW301" s="1"/>
      <c r="VHA301" s="1"/>
      <c r="VHE301" s="1"/>
      <c r="VHI301" s="1"/>
      <c r="VHM301" s="1"/>
      <c r="VHQ301" s="1"/>
      <c r="VHU301" s="1"/>
      <c r="VHY301" s="1"/>
      <c r="VIC301" s="1"/>
      <c r="VIG301" s="1"/>
      <c r="VIK301" s="1"/>
      <c r="VIO301" s="1"/>
      <c r="VIS301" s="1"/>
      <c r="VIW301" s="1"/>
      <c r="VJA301" s="1"/>
      <c r="VJE301" s="1"/>
      <c r="VJI301" s="1"/>
      <c r="VJM301" s="1"/>
      <c r="VJQ301" s="1"/>
      <c r="VJU301" s="1"/>
      <c r="VJY301" s="1"/>
      <c r="VKC301" s="1"/>
      <c r="VKG301" s="1"/>
      <c r="VKK301" s="1"/>
      <c r="VKO301" s="1"/>
      <c r="VKS301" s="1"/>
      <c r="VKW301" s="1"/>
      <c r="VLA301" s="1"/>
      <c r="VLE301" s="1"/>
      <c r="VLI301" s="1"/>
      <c r="VLM301" s="1"/>
      <c r="VLQ301" s="1"/>
      <c r="VLU301" s="1"/>
      <c r="VLY301" s="1"/>
      <c r="VMC301" s="1"/>
      <c r="VMG301" s="1"/>
      <c r="VMK301" s="1"/>
      <c r="VMO301" s="1"/>
      <c r="VMS301" s="1"/>
      <c r="VMW301" s="1"/>
      <c r="VNA301" s="1"/>
      <c r="VNE301" s="1"/>
      <c r="VNI301" s="1"/>
      <c r="VNM301" s="1"/>
      <c r="VNQ301" s="1"/>
      <c r="VNU301" s="1"/>
      <c r="VNY301" s="1"/>
      <c r="VOC301" s="1"/>
      <c r="VOG301" s="1"/>
      <c r="VOK301" s="1"/>
      <c r="VOO301" s="1"/>
      <c r="VOS301" s="1"/>
      <c r="VOW301" s="1"/>
      <c r="VPA301" s="1"/>
      <c r="VPE301" s="1"/>
      <c r="VPI301" s="1"/>
      <c r="VPM301" s="1"/>
      <c r="VPQ301" s="1"/>
      <c r="VPU301" s="1"/>
      <c r="VPY301" s="1"/>
      <c r="VQC301" s="1"/>
      <c r="VQG301" s="1"/>
      <c r="VQK301" s="1"/>
      <c r="VQO301" s="1"/>
      <c r="VQS301" s="1"/>
      <c r="VQW301" s="1"/>
      <c r="VRA301" s="1"/>
      <c r="VRE301" s="1"/>
      <c r="VRI301" s="1"/>
      <c r="VRM301" s="1"/>
      <c r="VRQ301" s="1"/>
      <c r="VRU301" s="1"/>
      <c r="VRY301" s="1"/>
      <c r="VSC301" s="1"/>
      <c r="VSG301" s="1"/>
      <c r="VSK301" s="1"/>
      <c r="VSO301" s="1"/>
      <c r="VSS301" s="1"/>
      <c r="VSW301" s="1"/>
      <c r="VTA301" s="1"/>
      <c r="VTE301" s="1"/>
      <c r="VTI301" s="1"/>
      <c r="VTM301" s="1"/>
      <c r="VTQ301" s="1"/>
      <c r="VTU301" s="1"/>
      <c r="VTY301" s="1"/>
      <c r="VUC301" s="1"/>
      <c r="VUG301" s="1"/>
      <c r="VUK301" s="1"/>
      <c r="VUO301" s="1"/>
      <c r="VUS301" s="1"/>
      <c r="VUW301" s="1"/>
      <c r="VVA301" s="1"/>
      <c r="VVE301" s="1"/>
      <c r="VVI301" s="1"/>
      <c r="VVM301" s="1"/>
      <c r="VVQ301" s="1"/>
      <c r="VVU301" s="1"/>
      <c r="VVY301" s="1"/>
      <c r="VWC301" s="1"/>
      <c r="VWG301" s="1"/>
      <c r="VWK301" s="1"/>
      <c r="VWO301" s="1"/>
      <c r="VWS301" s="1"/>
      <c r="VWW301" s="1"/>
      <c r="VXA301" s="1"/>
      <c r="VXE301" s="1"/>
      <c r="VXI301" s="1"/>
      <c r="VXM301" s="1"/>
      <c r="VXQ301" s="1"/>
      <c r="VXU301" s="1"/>
      <c r="VXY301" s="1"/>
      <c r="VYC301" s="1"/>
      <c r="VYG301" s="1"/>
      <c r="VYK301" s="1"/>
      <c r="VYO301" s="1"/>
      <c r="VYS301" s="1"/>
      <c r="VYW301" s="1"/>
      <c r="VZA301" s="1"/>
      <c r="VZE301" s="1"/>
      <c r="VZI301" s="1"/>
      <c r="VZM301" s="1"/>
      <c r="VZQ301" s="1"/>
      <c r="VZU301" s="1"/>
      <c r="VZY301" s="1"/>
      <c r="WAC301" s="1"/>
      <c r="WAG301" s="1"/>
      <c r="WAK301" s="1"/>
      <c r="WAO301" s="1"/>
      <c r="WAS301" s="1"/>
      <c r="WAW301" s="1"/>
      <c r="WBA301" s="1"/>
      <c r="WBE301" s="1"/>
      <c r="WBI301" s="1"/>
      <c r="WBM301" s="1"/>
      <c r="WBQ301" s="1"/>
      <c r="WBU301" s="1"/>
      <c r="WBY301" s="1"/>
      <c r="WCC301" s="1"/>
      <c r="WCG301" s="1"/>
      <c r="WCK301" s="1"/>
      <c r="WCO301" s="1"/>
      <c r="WCS301" s="1"/>
      <c r="WCW301" s="1"/>
      <c r="WDA301" s="1"/>
      <c r="WDE301" s="1"/>
      <c r="WDI301" s="1"/>
      <c r="WDM301" s="1"/>
      <c r="WDQ301" s="1"/>
      <c r="WDU301" s="1"/>
      <c r="WDY301" s="1"/>
      <c r="WEC301" s="1"/>
      <c r="WEG301" s="1"/>
      <c r="WEK301" s="1"/>
      <c r="WEO301" s="1"/>
      <c r="WES301" s="1"/>
      <c r="WEW301" s="1"/>
      <c r="WFA301" s="1"/>
      <c r="WFE301" s="1"/>
      <c r="WFI301" s="1"/>
      <c r="WFM301" s="1"/>
      <c r="WFQ301" s="1"/>
      <c r="WFU301" s="1"/>
      <c r="WFY301" s="1"/>
      <c r="WGC301" s="1"/>
      <c r="WGG301" s="1"/>
      <c r="WGK301" s="1"/>
      <c r="WGO301" s="1"/>
      <c r="WGS301" s="1"/>
      <c r="WGW301" s="1"/>
      <c r="WHA301" s="1"/>
      <c r="WHE301" s="1"/>
      <c r="WHI301" s="1"/>
      <c r="WHM301" s="1"/>
      <c r="WHQ301" s="1"/>
      <c r="WHU301" s="1"/>
      <c r="WHY301" s="1"/>
      <c r="WIC301" s="1"/>
      <c r="WIG301" s="1"/>
      <c r="WIK301" s="1"/>
      <c r="WIO301" s="1"/>
      <c r="WIS301" s="1"/>
      <c r="WIW301" s="1"/>
      <c r="WJA301" s="1"/>
      <c r="WJE301" s="1"/>
      <c r="WJI301" s="1"/>
      <c r="WJM301" s="1"/>
      <c r="WJQ301" s="1"/>
      <c r="WJU301" s="1"/>
      <c r="WJY301" s="1"/>
      <c r="WKC301" s="1"/>
      <c r="WKG301" s="1"/>
      <c r="WKK301" s="1"/>
      <c r="WKO301" s="1"/>
      <c r="WKS301" s="1"/>
      <c r="WKW301" s="1"/>
      <c r="WLA301" s="1"/>
      <c r="WLE301" s="1"/>
      <c r="WLI301" s="1"/>
      <c r="WLM301" s="1"/>
      <c r="WLQ301" s="1"/>
      <c r="WLU301" s="1"/>
      <c r="WLY301" s="1"/>
      <c r="WMC301" s="1"/>
      <c r="WMG301" s="1"/>
      <c r="WMK301" s="1"/>
      <c r="WMO301" s="1"/>
      <c r="WMS301" s="1"/>
      <c r="WMW301" s="1"/>
      <c r="WNA301" s="1"/>
      <c r="WNE301" s="1"/>
      <c r="WNI301" s="1"/>
      <c r="WNM301" s="1"/>
      <c r="WNQ301" s="1"/>
      <c r="WNU301" s="1"/>
      <c r="WNY301" s="1"/>
      <c r="WOC301" s="1"/>
      <c r="WOG301" s="1"/>
      <c r="WOK301" s="1"/>
      <c r="WOO301" s="1"/>
      <c r="WOS301" s="1"/>
      <c r="WOW301" s="1"/>
      <c r="WPA301" s="1"/>
      <c r="WPE301" s="1"/>
      <c r="WPI301" s="1"/>
      <c r="WPM301" s="1"/>
      <c r="WPQ301" s="1"/>
      <c r="WPU301" s="1"/>
      <c r="WPY301" s="1"/>
      <c r="WQC301" s="1"/>
      <c r="WQG301" s="1"/>
      <c r="WQK301" s="1"/>
      <c r="WQO301" s="1"/>
      <c r="WQS301" s="1"/>
      <c r="WQW301" s="1"/>
      <c r="WRA301" s="1"/>
      <c r="WRE301" s="1"/>
      <c r="WRI301" s="1"/>
      <c r="WRM301" s="1"/>
      <c r="WRQ301" s="1"/>
      <c r="WRU301" s="1"/>
      <c r="WRY301" s="1"/>
      <c r="WSC301" s="1"/>
      <c r="WSG301" s="1"/>
      <c r="WSK301" s="1"/>
      <c r="WSO301" s="1"/>
      <c r="WSS301" s="1"/>
      <c r="WSW301" s="1"/>
      <c r="WTA301" s="1"/>
      <c r="WTE301" s="1"/>
      <c r="WTI301" s="1"/>
      <c r="WTM301" s="1"/>
      <c r="WTQ301" s="1"/>
      <c r="WTU301" s="1"/>
      <c r="WTY301" s="1"/>
      <c r="WUC301" s="1"/>
      <c r="WUG301" s="1"/>
      <c r="WUK301" s="1"/>
      <c r="WUO301" s="1"/>
      <c r="WUS301" s="1"/>
      <c r="WUW301" s="1"/>
      <c r="WVA301" s="1"/>
      <c r="WVE301" s="1"/>
      <c r="WVI301" s="1"/>
      <c r="WVM301" s="1"/>
      <c r="WVQ301" s="1"/>
      <c r="WVU301" s="1"/>
      <c r="WVY301" s="1"/>
      <c r="WWC301" s="1"/>
      <c r="WWG301" s="1"/>
      <c r="WWK301" s="1"/>
      <c r="WWO301" s="1"/>
      <c r="WWS301" s="1"/>
      <c r="WWW301" s="1"/>
      <c r="WXA301" s="1"/>
      <c r="WXE301" s="1"/>
      <c r="WXI301" s="1"/>
      <c r="WXM301" s="1"/>
      <c r="WXQ301" s="1"/>
      <c r="WXU301" s="1"/>
      <c r="WXY301" s="1"/>
      <c r="WYC301" s="1"/>
      <c r="WYG301" s="1"/>
      <c r="WYK301" s="1"/>
      <c r="WYO301" s="1"/>
      <c r="WYS301" s="1"/>
      <c r="WYW301" s="1"/>
      <c r="WZA301" s="1"/>
      <c r="WZE301" s="1"/>
      <c r="WZI301" s="1"/>
      <c r="WZM301" s="1"/>
      <c r="WZQ301" s="1"/>
      <c r="WZU301" s="1"/>
      <c r="WZY301" s="1"/>
      <c r="XAC301" s="1"/>
      <c r="XAG301" s="1"/>
      <c r="XAK301" s="1"/>
      <c r="XAO301" s="1"/>
      <c r="XAS301" s="1"/>
      <c r="XAW301" s="1"/>
      <c r="XBA301" s="1"/>
      <c r="XBE301" s="1"/>
      <c r="XBI301" s="1"/>
      <c r="XBM301" s="1"/>
      <c r="XBQ301" s="1"/>
      <c r="XBU301" s="1"/>
      <c r="XBY301" s="1"/>
      <c r="XCC301" s="1"/>
      <c r="XCG301" s="1"/>
      <c r="XCK301" s="1"/>
      <c r="XCO301" s="1"/>
      <c r="XCS301" s="1"/>
      <c r="XCW301" s="1"/>
      <c r="XDA301" s="1"/>
      <c r="XDE301" s="1"/>
      <c r="XDI301" s="1"/>
      <c r="XDM301" s="1"/>
      <c r="XDQ301" s="1"/>
      <c r="XDU301" s="1"/>
      <c r="XDY301" s="1"/>
      <c r="XEC301" s="1"/>
      <c r="XEG301" s="1"/>
      <c r="XEK301" s="1"/>
      <c r="XEO301" s="1"/>
      <c r="XES301" s="1"/>
      <c r="XEW301" s="1"/>
      <c r="XFA301" s="1"/>
    </row>
    <row r="302" spans="1:1022 1025:2046 2049:3070 3073:4094 4097:5118 5121:6142 6145:7166 7169:8190 8193:9214 9217:10238 10241:11262 11265:12286 12289:13310 13313:14334 14337:15358 15361:16382" x14ac:dyDescent="0.25">
      <c r="A302" t="str">
        <f t="shared" si="6"/>
        <v>20133. Industrias manufactureras</v>
      </c>
      <c r="B302" s="8">
        <v>2013</v>
      </c>
      <c r="C302" t="s">
        <v>16</v>
      </c>
      <c r="D302" t="s">
        <v>33</v>
      </c>
      <c r="E302">
        <f>165250+678157</f>
        <v>843407</v>
      </c>
    </row>
    <row r="303" spans="1:1022 1025:2046 2049:3070 3073:4094 4097:5118 5121:6142 6145:7166 7169:8190 8193:9214 9217:10238 10241:11262 11265:12286 12289:13310 13313:14334 14337:15358 15361:16382" x14ac:dyDescent="0.25">
      <c r="A303" t="str">
        <f t="shared" si="6"/>
        <v>20134. Suministro de electricidad, gas y agua</v>
      </c>
      <c r="B303" s="8">
        <v>2013</v>
      </c>
      <c r="C303" t="s">
        <v>18</v>
      </c>
      <c r="D303" t="s">
        <v>57</v>
      </c>
      <c r="E303">
        <f>664+55458</f>
        <v>56122</v>
      </c>
    </row>
    <row r="304" spans="1:1022 1025:2046 2049:3070 3073:4094 4097:5118 5121:6142 6145:7166 7169:8190 8193:9214 9217:10238 10241:11262 11265:12286 12289:13310 13313:14334 14337:15358 15361:16382" x14ac:dyDescent="0.25">
      <c r="A304" t="str">
        <f t="shared" si="6"/>
        <v>20135. Construcción</v>
      </c>
      <c r="B304" s="8">
        <v>2013</v>
      </c>
      <c r="C304" t="s">
        <v>17</v>
      </c>
      <c r="D304" t="s">
        <v>58</v>
      </c>
      <c r="E304">
        <f>141099+497760</f>
        <v>638859</v>
      </c>
    </row>
    <row r="305" spans="1:1024 1027:2048 2051:3072 3075:4096 4099:5120 5123:6144 6147:7168 7171:8192 8195:9216 9219:10240 10243:11264 11267:12288 12291:13312 13315:14336 14339:15360 15363:16384" x14ac:dyDescent="0.25">
      <c r="A305" t="str">
        <f t="shared" si="6"/>
        <v>20136. Comercio, hoteles y restaurantes</v>
      </c>
      <c r="B305" s="8">
        <v>2013</v>
      </c>
      <c r="C305" t="s">
        <v>19</v>
      </c>
      <c r="D305" t="s">
        <v>59</v>
      </c>
      <c r="E305">
        <f>505458+992934</f>
        <v>1498392</v>
      </c>
    </row>
    <row r="306" spans="1:1024 1027:2048 2051:3072 3075:4096 4099:5120 5123:6144 6147:7168 7171:8192 8195:9216 9219:10240 10243:11264 11267:12288 12291:13312 13315:14336 14339:15360 15363:16384" x14ac:dyDescent="0.25">
      <c r="A306" t="str">
        <f t="shared" si="6"/>
        <v>20136. Comercio, hoteles y restaurantes</v>
      </c>
      <c r="B306" s="8">
        <v>2013</v>
      </c>
      <c r="C306" t="s">
        <v>20</v>
      </c>
      <c r="D306" t="s">
        <v>59</v>
      </c>
      <c r="E306">
        <f>37015+220646</f>
        <v>257661</v>
      </c>
    </row>
    <row r="307" spans="1:1024 1027:2048 2051:3072 3075:4096 4099:5120 5123:6144 6147:7168 7171:8192 8195:9216 9219:10240 10243:11264 11267:12288 12291:13312 13315:14336 14339:15360 15363:16384" x14ac:dyDescent="0.25">
      <c r="A307" t="str">
        <f t="shared" si="6"/>
        <v>20137. Transporte y comunicaciones</v>
      </c>
      <c r="B307" s="8">
        <v>2013</v>
      </c>
      <c r="C307" t="s">
        <v>21</v>
      </c>
      <c r="D307" t="s">
        <v>9</v>
      </c>
      <c r="E307">
        <f>133028+417240</f>
        <v>550268</v>
      </c>
    </row>
    <row r="308" spans="1:1024 1027:2048 2051:3072 3075:4096 4099:5120 5123:6144 6147:7168 7171:8192 8195:9216 9219:10240 10243:11264 11267:12288 12291:13312 13315:14336 14339:15360 15363:16384" x14ac:dyDescent="0.25">
      <c r="A308" t="str">
        <f t="shared" ref="A308:A371" si="7">_xlfn.CONCAT(B308,D308)</f>
        <v>20138. Servicios financieros, inmobiliarios y empresariales</v>
      </c>
      <c r="B308" s="8">
        <v>2013</v>
      </c>
      <c r="C308" t="s">
        <v>22</v>
      </c>
      <c r="D308" t="s">
        <v>62</v>
      </c>
      <c r="E308">
        <f>7403+152972</f>
        <v>160375</v>
      </c>
    </row>
    <row r="309" spans="1:1024 1027:2048 2051:3072 3075:4096 4099:5120 5123:6144 6147:7168 7171:8192 8195:9216 9219:10240 10243:11264 11267:12288 12291:13312 13315:14336 14339:15360 15363:16384" x14ac:dyDescent="0.25">
      <c r="A309" t="str">
        <f t="shared" si="7"/>
        <v>20138. Servicios financieros, inmobiliarios y empresariales</v>
      </c>
      <c r="B309" s="8">
        <v>2013</v>
      </c>
      <c r="C309" t="s">
        <v>23</v>
      </c>
      <c r="D309" t="s">
        <v>62</v>
      </c>
      <c r="E309">
        <f>107559+391818</f>
        <v>499377</v>
      </c>
    </row>
    <row r="310" spans="1:1024 1027:2048 2051:3072 3075:4096 4099:5120 5123:6144 6147:7168 7171:8192 8195:9216 9219:10240 10243:11264 11267:12288 12291:13312 13315:14336 14339:15360 15363:16384" x14ac:dyDescent="0.25">
      <c r="A310" t="str">
        <f t="shared" si="7"/>
        <v>20139. Servicios sociales, domésticos, profesionales y otros</v>
      </c>
      <c r="B310" s="8">
        <v>2013</v>
      </c>
      <c r="C310" t="s">
        <v>24</v>
      </c>
      <c r="D310" t="s">
        <v>67</v>
      </c>
      <c r="E310">
        <f>1078+85425</f>
        <v>86503</v>
      </c>
    </row>
    <row r="311" spans="1:1024 1027:2048 2051:3072 3075:4096 4099:5120 5123:6144 6147:7168 7171:8192 8195:9216 9219:10240 10243:11264 11267:12288 12291:13312 13315:14336 14339:15360 15363:16384" x14ac:dyDescent="0.25">
      <c r="A311" t="str">
        <f t="shared" si="7"/>
        <v>20139. Servicios sociales, domésticos, profesionales y otros</v>
      </c>
      <c r="B311" s="8">
        <v>2013</v>
      </c>
      <c r="C311" t="s">
        <v>25</v>
      </c>
      <c r="D311" t="s">
        <v>67</v>
      </c>
      <c r="E311">
        <f>19709+386562</f>
        <v>406271</v>
      </c>
    </row>
    <row r="312" spans="1:1024 1027:2048 2051:3072 3075:4096 4099:5120 5123:6144 6147:7168 7171:8192 8195:9216 9219:10240 10243:11264 11267:12288 12291:13312 13315:14336 14339:15360 15363:16384" x14ac:dyDescent="0.25">
      <c r="A312" t="str">
        <f t="shared" si="7"/>
        <v>20139. Servicios sociales, domésticos, profesionales y otros</v>
      </c>
      <c r="B312" s="8">
        <v>2013</v>
      </c>
      <c r="C312" t="s">
        <v>26</v>
      </c>
      <c r="D312" t="s">
        <v>67</v>
      </c>
      <c r="E312">
        <f>24185+158265</f>
        <v>182450</v>
      </c>
    </row>
    <row r="313" spans="1:1024 1027:2048 2051:3072 3075:4096 4099:5120 5123:6144 6147:7168 7171:8192 8195:9216 9219:10240 10243:11264 11267:12288 12291:13312 13315:14336 14339:15360 15363:16384" x14ac:dyDescent="0.25">
      <c r="A313" t="str">
        <f t="shared" si="7"/>
        <v>20139. Servicios sociales, domésticos, profesionales y otros</v>
      </c>
      <c r="B313" s="8">
        <v>2013</v>
      </c>
      <c r="C313" t="s">
        <v>27</v>
      </c>
      <c r="D313" t="s">
        <v>67</v>
      </c>
      <c r="E313">
        <f>112092+155935</f>
        <v>268027</v>
      </c>
    </row>
    <row r="314" spans="1:1024 1027:2048 2051:3072 3075:4096 4099:5120 5123:6144 6147:7168 7171:8192 8195:9216 9219:10240 10243:11264 11267:12288 12291:13312 13315:14336 14339:15360 15363:16384" x14ac:dyDescent="0.25">
      <c r="A314" t="str">
        <f t="shared" si="7"/>
        <v>20139. Servicios sociales, domésticos, profesionales y otros</v>
      </c>
      <c r="B314" s="8">
        <v>2013</v>
      </c>
      <c r="C314" t="s">
        <v>28</v>
      </c>
      <c r="D314" t="s">
        <v>67</v>
      </c>
      <c r="E314">
        <f>85936+70125+251424+74176</f>
        <v>481661</v>
      </c>
    </row>
    <row r="315" spans="1:1024 1027:2048 2051:3072 3075:4096 4099:5120 5123:6144 6147:7168 7171:8192 8195:9216 9219:10240 10243:11264 11267:12288 12291:13312 13315:14336 14339:15360 15363:16384" x14ac:dyDescent="0.25">
      <c r="A315" t="str">
        <f t="shared" si="7"/>
        <v>20139. Servicios sociales, domésticos, profesionales y otros</v>
      </c>
      <c r="B315" s="8">
        <v>2013</v>
      </c>
      <c r="C315" t="s">
        <v>29</v>
      </c>
      <c r="D315" t="s">
        <v>67</v>
      </c>
      <c r="E315">
        <v>4444</v>
      </c>
    </row>
    <row r="316" spans="1:1024 1027:2048 2051:3072 3075:4096 4099:5120 5123:6144 6147:7168 7171:8192 8195:9216 9219:10240 10243:11264 11267:12288 12291:13312 13315:14336 14339:15360 15363:16384" x14ac:dyDescent="0.25">
      <c r="A316" t="str">
        <f t="shared" si="7"/>
        <v>20139. Servicios sociales, domésticos, profesionales y otros</v>
      </c>
      <c r="B316" s="8">
        <v>2013</v>
      </c>
      <c r="C316" t="s">
        <v>30</v>
      </c>
      <c r="D316" t="s">
        <v>67</v>
      </c>
      <c r="E316">
        <v>0</v>
      </c>
    </row>
    <row r="317" spans="1:1024 1027:2048 2051:3072 3075:4096 4099:5120 5123:6144 6147:7168 7171:8192 8195:9216 9219:10240 10243:11264 11267:12288 12291:13312 13315:14336 14339:15360 15363:16384" s="1" customFormat="1" x14ac:dyDescent="0.25">
      <c r="A317" t="str">
        <f t="shared" si="7"/>
        <v>2013Total</v>
      </c>
      <c r="B317" s="8">
        <v>2013</v>
      </c>
      <c r="C317" t="s">
        <v>12</v>
      </c>
      <c r="D317" t="s">
        <v>12</v>
      </c>
      <c r="E317" s="1">
        <f>SUM(E299:E316)</f>
        <v>6798801</v>
      </c>
      <c r="G317"/>
      <c r="H317"/>
      <c r="K317"/>
      <c r="L317"/>
      <c r="O317"/>
      <c r="P317"/>
      <c r="S317"/>
      <c r="T317"/>
      <c r="W317"/>
      <c r="X317"/>
      <c r="AA317"/>
      <c r="AB317"/>
      <c r="AE317"/>
      <c r="AF317"/>
      <c r="AI317"/>
      <c r="AJ317"/>
      <c r="AM317"/>
      <c r="AN317"/>
      <c r="AQ317"/>
      <c r="AR317"/>
      <c r="AU317"/>
      <c r="AV317"/>
      <c r="AY317"/>
      <c r="AZ317"/>
      <c r="BC317"/>
      <c r="BD317"/>
      <c r="BG317"/>
      <c r="BH317"/>
      <c r="BK317"/>
      <c r="BL317"/>
      <c r="BO317"/>
      <c r="BP317"/>
      <c r="BS317"/>
      <c r="BT317"/>
      <c r="BW317"/>
      <c r="BX317"/>
      <c r="CA317"/>
      <c r="CB317"/>
      <c r="CE317"/>
      <c r="CF317"/>
      <c r="CI317"/>
      <c r="CJ317"/>
      <c r="CM317"/>
      <c r="CN317"/>
      <c r="CQ317"/>
      <c r="CR317"/>
      <c r="CU317"/>
      <c r="CV317"/>
      <c r="CY317"/>
      <c r="CZ317"/>
      <c r="DC317"/>
      <c r="DD317"/>
      <c r="DG317"/>
      <c r="DH317"/>
      <c r="DK317"/>
      <c r="DL317"/>
      <c r="DO317"/>
      <c r="DP317"/>
      <c r="DS317"/>
      <c r="DT317"/>
      <c r="DW317"/>
      <c r="DX317"/>
      <c r="EA317"/>
      <c r="EB317"/>
      <c r="EE317"/>
      <c r="EF317"/>
      <c r="EI317"/>
      <c r="EJ317"/>
      <c r="EM317"/>
      <c r="EN317"/>
      <c r="EQ317"/>
      <c r="ER317"/>
      <c r="EU317"/>
      <c r="EV317"/>
      <c r="EY317"/>
      <c r="EZ317"/>
      <c r="FC317"/>
      <c r="FD317"/>
      <c r="FG317"/>
      <c r="FH317"/>
      <c r="FK317"/>
      <c r="FL317"/>
      <c r="FO317"/>
      <c r="FP317"/>
      <c r="FS317"/>
      <c r="FT317"/>
      <c r="FW317"/>
      <c r="FX317"/>
      <c r="GA317"/>
      <c r="GB317"/>
      <c r="GE317"/>
      <c r="GF317"/>
      <c r="GI317"/>
      <c r="GJ317"/>
      <c r="GM317"/>
      <c r="GN317"/>
      <c r="GQ317"/>
      <c r="GR317"/>
      <c r="GU317"/>
      <c r="GV317"/>
      <c r="GY317"/>
      <c r="GZ317"/>
      <c r="HC317"/>
      <c r="HD317"/>
      <c r="HG317"/>
      <c r="HH317"/>
      <c r="HK317"/>
      <c r="HL317"/>
      <c r="HO317"/>
      <c r="HP317"/>
      <c r="HS317"/>
      <c r="HT317"/>
      <c r="HW317"/>
      <c r="HX317"/>
      <c r="IA317"/>
      <c r="IB317"/>
      <c r="IE317"/>
      <c r="IF317"/>
      <c r="II317"/>
      <c r="IJ317"/>
      <c r="IM317"/>
      <c r="IN317"/>
      <c r="IQ317"/>
      <c r="IR317"/>
      <c r="IU317"/>
      <c r="IV317"/>
      <c r="IY317"/>
      <c r="IZ317"/>
      <c r="JC317"/>
      <c r="JD317"/>
      <c r="JG317"/>
      <c r="JH317"/>
      <c r="JK317"/>
      <c r="JL317"/>
      <c r="JO317"/>
      <c r="JP317"/>
      <c r="JS317"/>
      <c r="JT317"/>
      <c r="JW317"/>
      <c r="JX317"/>
      <c r="KA317"/>
      <c r="KB317"/>
      <c r="KE317"/>
      <c r="KF317"/>
      <c r="KI317"/>
      <c r="KJ317"/>
      <c r="KM317"/>
      <c r="KN317"/>
      <c r="KQ317"/>
      <c r="KR317"/>
      <c r="KU317"/>
      <c r="KV317"/>
      <c r="KY317"/>
      <c r="KZ317"/>
      <c r="LC317"/>
      <c r="LD317"/>
      <c r="LG317"/>
      <c r="LH317"/>
      <c r="LK317"/>
      <c r="LL317"/>
      <c r="LO317"/>
      <c r="LP317"/>
      <c r="LS317"/>
      <c r="LT317"/>
      <c r="LW317"/>
      <c r="LX317"/>
      <c r="MA317"/>
      <c r="MB317"/>
      <c r="ME317"/>
      <c r="MF317"/>
      <c r="MI317"/>
      <c r="MJ317"/>
      <c r="MM317"/>
      <c r="MN317"/>
      <c r="MQ317"/>
      <c r="MR317"/>
      <c r="MU317"/>
      <c r="MV317"/>
      <c r="MY317"/>
      <c r="MZ317"/>
      <c r="NC317"/>
      <c r="ND317"/>
      <c r="NG317"/>
      <c r="NH317"/>
      <c r="NK317"/>
      <c r="NL317"/>
      <c r="NO317"/>
      <c r="NP317"/>
      <c r="NS317"/>
      <c r="NT317"/>
      <c r="NW317"/>
      <c r="NX317"/>
      <c r="OA317"/>
      <c r="OB317"/>
      <c r="OE317"/>
      <c r="OF317"/>
      <c r="OI317"/>
      <c r="OJ317"/>
      <c r="OM317"/>
      <c r="ON317"/>
      <c r="OQ317"/>
      <c r="OR317"/>
      <c r="OU317"/>
      <c r="OV317"/>
      <c r="OY317"/>
      <c r="OZ317"/>
      <c r="PC317"/>
      <c r="PD317"/>
      <c r="PG317"/>
      <c r="PH317"/>
      <c r="PK317"/>
      <c r="PL317"/>
      <c r="PO317"/>
      <c r="PP317"/>
      <c r="PS317"/>
      <c r="PT317"/>
      <c r="PW317"/>
      <c r="PX317"/>
      <c r="QA317"/>
      <c r="QB317"/>
      <c r="QE317"/>
      <c r="QF317"/>
      <c r="QI317"/>
      <c r="QJ317"/>
      <c r="QM317"/>
      <c r="QN317"/>
      <c r="QQ317"/>
      <c r="QR317"/>
      <c r="QU317"/>
      <c r="QV317"/>
      <c r="QY317"/>
      <c r="QZ317"/>
      <c r="RC317"/>
      <c r="RD317"/>
      <c r="RG317"/>
      <c r="RH317"/>
      <c r="RK317"/>
      <c r="RL317"/>
      <c r="RO317"/>
      <c r="RP317"/>
      <c r="RS317"/>
      <c r="RT317"/>
      <c r="RW317"/>
      <c r="RX317"/>
      <c r="SA317"/>
      <c r="SB317"/>
      <c r="SE317"/>
      <c r="SF317"/>
      <c r="SI317"/>
      <c r="SJ317"/>
      <c r="SM317"/>
      <c r="SN317"/>
      <c r="SQ317"/>
      <c r="SR317"/>
      <c r="SU317"/>
      <c r="SV317"/>
      <c r="SY317"/>
      <c r="SZ317"/>
      <c r="TC317"/>
      <c r="TD317"/>
      <c r="TG317"/>
      <c r="TH317"/>
      <c r="TK317"/>
      <c r="TL317"/>
      <c r="TO317"/>
      <c r="TP317"/>
      <c r="TS317"/>
      <c r="TT317"/>
      <c r="TW317"/>
      <c r="TX317"/>
      <c r="UA317"/>
      <c r="UB317"/>
      <c r="UE317"/>
      <c r="UF317"/>
      <c r="UI317"/>
      <c r="UJ317"/>
      <c r="UM317"/>
      <c r="UN317"/>
      <c r="UQ317"/>
      <c r="UR317"/>
      <c r="UU317"/>
      <c r="UV317"/>
      <c r="UY317"/>
      <c r="UZ317"/>
      <c r="VC317"/>
      <c r="VD317"/>
      <c r="VG317"/>
      <c r="VH317"/>
      <c r="VK317"/>
      <c r="VL317"/>
      <c r="VO317"/>
      <c r="VP317"/>
      <c r="VS317"/>
      <c r="VT317"/>
      <c r="VW317"/>
      <c r="VX317"/>
      <c r="WA317"/>
      <c r="WB317"/>
      <c r="WE317"/>
      <c r="WF317"/>
      <c r="WI317"/>
      <c r="WJ317"/>
      <c r="WM317"/>
      <c r="WN317"/>
      <c r="WQ317"/>
      <c r="WR317"/>
      <c r="WU317"/>
      <c r="WV317"/>
      <c r="WY317"/>
      <c r="WZ317"/>
      <c r="XC317"/>
      <c r="XD317"/>
      <c r="XG317"/>
      <c r="XH317"/>
      <c r="XK317"/>
      <c r="XL317"/>
      <c r="XO317"/>
      <c r="XP317"/>
      <c r="XS317"/>
      <c r="XT317"/>
      <c r="XW317"/>
      <c r="XX317"/>
      <c r="YA317"/>
      <c r="YB317"/>
      <c r="YE317"/>
      <c r="YF317"/>
      <c r="YI317"/>
      <c r="YJ317"/>
      <c r="YM317"/>
      <c r="YN317"/>
      <c r="YQ317"/>
      <c r="YR317"/>
      <c r="YU317"/>
      <c r="YV317"/>
      <c r="YY317"/>
      <c r="YZ317"/>
      <c r="ZC317"/>
      <c r="ZD317"/>
      <c r="ZG317"/>
      <c r="ZH317"/>
      <c r="ZK317"/>
      <c r="ZL317"/>
      <c r="ZO317"/>
      <c r="ZP317"/>
      <c r="ZS317"/>
      <c r="ZT317"/>
      <c r="ZW317"/>
      <c r="ZX317"/>
      <c r="AAA317"/>
      <c r="AAB317"/>
      <c r="AAE317"/>
      <c r="AAF317"/>
      <c r="AAI317"/>
      <c r="AAJ317"/>
      <c r="AAM317"/>
      <c r="AAN317"/>
      <c r="AAQ317"/>
      <c r="AAR317"/>
      <c r="AAU317"/>
      <c r="AAV317"/>
      <c r="AAY317"/>
      <c r="AAZ317"/>
      <c r="ABC317"/>
      <c r="ABD317"/>
      <c r="ABG317"/>
      <c r="ABH317"/>
      <c r="ABK317"/>
      <c r="ABL317"/>
      <c r="ABO317"/>
      <c r="ABP317"/>
      <c r="ABS317"/>
      <c r="ABT317"/>
      <c r="ABW317"/>
      <c r="ABX317"/>
      <c r="ACA317"/>
      <c r="ACB317"/>
      <c r="ACE317"/>
      <c r="ACF317"/>
      <c r="ACI317"/>
      <c r="ACJ317"/>
      <c r="ACM317"/>
      <c r="ACN317"/>
      <c r="ACQ317"/>
      <c r="ACR317"/>
      <c r="ACU317"/>
      <c r="ACV317"/>
      <c r="ACY317"/>
      <c r="ACZ317"/>
      <c r="ADC317"/>
      <c r="ADD317"/>
      <c r="ADG317"/>
      <c r="ADH317"/>
      <c r="ADK317"/>
      <c r="ADL317"/>
      <c r="ADO317"/>
      <c r="ADP317"/>
      <c r="ADS317"/>
      <c r="ADT317"/>
      <c r="ADW317"/>
      <c r="ADX317"/>
      <c r="AEA317"/>
      <c r="AEB317"/>
      <c r="AEE317"/>
      <c r="AEF317"/>
      <c r="AEI317"/>
      <c r="AEJ317"/>
      <c r="AEM317"/>
      <c r="AEN317"/>
      <c r="AEQ317"/>
      <c r="AER317"/>
      <c r="AEU317"/>
      <c r="AEV317"/>
      <c r="AEY317"/>
      <c r="AEZ317"/>
      <c r="AFC317"/>
      <c r="AFD317"/>
      <c r="AFG317"/>
      <c r="AFH317"/>
      <c r="AFK317"/>
      <c r="AFL317"/>
      <c r="AFO317"/>
      <c r="AFP317"/>
      <c r="AFS317"/>
      <c r="AFT317"/>
      <c r="AFW317"/>
      <c r="AFX317"/>
      <c r="AGA317"/>
      <c r="AGB317"/>
      <c r="AGE317"/>
      <c r="AGF317"/>
      <c r="AGI317"/>
      <c r="AGJ317"/>
      <c r="AGM317"/>
      <c r="AGN317"/>
      <c r="AGQ317"/>
      <c r="AGR317"/>
      <c r="AGU317"/>
      <c r="AGV317"/>
      <c r="AGY317"/>
      <c r="AGZ317"/>
      <c r="AHC317"/>
      <c r="AHD317"/>
      <c r="AHG317"/>
      <c r="AHH317"/>
      <c r="AHK317"/>
      <c r="AHL317"/>
      <c r="AHO317"/>
      <c r="AHP317"/>
      <c r="AHS317"/>
      <c r="AHT317"/>
      <c r="AHW317"/>
      <c r="AHX317"/>
      <c r="AIA317"/>
      <c r="AIB317"/>
      <c r="AIE317"/>
      <c r="AIF317"/>
      <c r="AII317"/>
      <c r="AIJ317"/>
      <c r="AIM317"/>
      <c r="AIN317"/>
      <c r="AIQ317"/>
      <c r="AIR317"/>
      <c r="AIU317"/>
      <c r="AIV317"/>
      <c r="AIY317"/>
      <c r="AIZ317"/>
      <c r="AJC317"/>
      <c r="AJD317"/>
      <c r="AJG317"/>
      <c r="AJH317"/>
      <c r="AJK317"/>
      <c r="AJL317"/>
      <c r="AJO317"/>
      <c r="AJP317"/>
      <c r="AJS317"/>
      <c r="AJT317"/>
      <c r="AJW317"/>
      <c r="AJX317"/>
      <c r="AKA317"/>
      <c r="AKB317"/>
      <c r="AKE317"/>
      <c r="AKF317"/>
      <c r="AKI317"/>
      <c r="AKJ317"/>
      <c r="AKM317"/>
      <c r="AKN317"/>
      <c r="AKQ317"/>
      <c r="AKR317"/>
      <c r="AKU317"/>
      <c r="AKV317"/>
      <c r="AKY317"/>
      <c r="AKZ317"/>
      <c r="ALC317"/>
      <c r="ALD317"/>
      <c r="ALG317"/>
      <c r="ALH317"/>
      <c r="ALK317"/>
      <c r="ALL317"/>
      <c r="ALO317"/>
      <c r="ALP317"/>
      <c r="ALS317"/>
      <c r="ALT317"/>
      <c r="ALW317"/>
      <c r="ALX317"/>
      <c r="AMA317"/>
      <c r="AMB317"/>
      <c r="AME317"/>
      <c r="AMF317"/>
      <c r="AMI317"/>
      <c r="AMJ317"/>
      <c r="AMM317"/>
      <c r="AMN317"/>
      <c r="AMQ317"/>
      <c r="AMR317"/>
      <c r="AMU317"/>
      <c r="AMV317"/>
      <c r="AMY317"/>
      <c r="AMZ317"/>
      <c r="ANC317"/>
      <c r="AND317"/>
      <c r="ANG317"/>
      <c r="ANH317"/>
      <c r="ANK317"/>
      <c r="ANL317"/>
      <c r="ANO317"/>
      <c r="ANP317"/>
      <c r="ANS317"/>
      <c r="ANT317"/>
      <c r="ANW317"/>
      <c r="ANX317"/>
      <c r="AOA317"/>
      <c r="AOB317"/>
      <c r="AOE317"/>
      <c r="AOF317"/>
      <c r="AOI317"/>
      <c r="AOJ317"/>
      <c r="AOM317"/>
      <c r="AON317"/>
      <c r="AOQ317"/>
      <c r="AOR317"/>
      <c r="AOU317"/>
      <c r="AOV317"/>
      <c r="AOY317"/>
      <c r="AOZ317"/>
      <c r="APC317"/>
      <c r="APD317"/>
      <c r="APG317"/>
      <c r="APH317"/>
      <c r="APK317"/>
      <c r="APL317"/>
      <c r="APO317"/>
      <c r="APP317"/>
      <c r="APS317"/>
      <c r="APT317"/>
      <c r="APW317"/>
      <c r="APX317"/>
      <c r="AQA317"/>
      <c r="AQB317"/>
      <c r="AQE317"/>
      <c r="AQF317"/>
      <c r="AQI317"/>
      <c r="AQJ317"/>
      <c r="AQM317"/>
      <c r="AQN317"/>
      <c r="AQQ317"/>
      <c r="AQR317"/>
      <c r="AQU317"/>
      <c r="AQV317"/>
      <c r="AQY317"/>
      <c r="AQZ317"/>
      <c r="ARC317"/>
      <c r="ARD317"/>
      <c r="ARG317"/>
      <c r="ARH317"/>
      <c r="ARK317"/>
      <c r="ARL317"/>
      <c r="ARO317"/>
      <c r="ARP317"/>
      <c r="ARS317"/>
      <c r="ART317"/>
      <c r="ARW317"/>
      <c r="ARX317"/>
      <c r="ASA317"/>
      <c r="ASB317"/>
      <c r="ASE317"/>
      <c r="ASF317"/>
      <c r="ASI317"/>
      <c r="ASJ317"/>
      <c r="ASM317"/>
      <c r="ASN317"/>
      <c r="ASQ317"/>
      <c r="ASR317"/>
      <c r="ASU317"/>
      <c r="ASV317"/>
      <c r="ASY317"/>
      <c r="ASZ317"/>
      <c r="ATC317"/>
      <c r="ATD317"/>
      <c r="ATG317"/>
      <c r="ATH317"/>
      <c r="ATK317"/>
      <c r="ATL317"/>
      <c r="ATO317"/>
      <c r="ATP317"/>
      <c r="ATS317"/>
      <c r="ATT317"/>
      <c r="ATW317"/>
      <c r="ATX317"/>
      <c r="AUA317"/>
      <c r="AUB317"/>
      <c r="AUE317"/>
      <c r="AUF317"/>
      <c r="AUI317"/>
      <c r="AUJ317"/>
      <c r="AUM317"/>
      <c r="AUN317"/>
      <c r="AUQ317"/>
      <c r="AUR317"/>
      <c r="AUU317"/>
      <c r="AUV317"/>
      <c r="AUY317"/>
      <c r="AUZ317"/>
      <c r="AVC317"/>
      <c r="AVD317"/>
      <c r="AVG317"/>
      <c r="AVH317"/>
      <c r="AVK317"/>
      <c r="AVL317"/>
      <c r="AVO317"/>
      <c r="AVP317"/>
      <c r="AVS317"/>
      <c r="AVT317"/>
      <c r="AVW317"/>
      <c r="AVX317"/>
      <c r="AWA317"/>
      <c r="AWB317"/>
      <c r="AWE317"/>
      <c r="AWF317"/>
      <c r="AWI317"/>
      <c r="AWJ317"/>
      <c r="AWM317"/>
      <c r="AWN317"/>
      <c r="AWQ317"/>
      <c r="AWR317"/>
      <c r="AWU317"/>
      <c r="AWV317"/>
      <c r="AWY317"/>
      <c r="AWZ317"/>
      <c r="AXC317"/>
      <c r="AXD317"/>
      <c r="AXG317"/>
      <c r="AXH317"/>
      <c r="AXK317"/>
      <c r="AXL317"/>
      <c r="AXO317"/>
      <c r="AXP317"/>
      <c r="AXS317"/>
      <c r="AXT317"/>
      <c r="AXW317"/>
      <c r="AXX317"/>
      <c r="AYA317"/>
      <c r="AYB317"/>
      <c r="AYE317"/>
      <c r="AYF317"/>
      <c r="AYI317"/>
      <c r="AYJ317"/>
      <c r="AYM317"/>
      <c r="AYN317"/>
      <c r="AYQ317"/>
      <c r="AYR317"/>
      <c r="AYU317"/>
      <c r="AYV317"/>
      <c r="AYY317"/>
      <c r="AYZ317"/>
      <c r="AZC317"/>
      <c r="AZD317"/>
      <c r="AZG317"/>
      <c r="AZH317"/>
      <c r="AZK317"/>
      <c r="AZL317"/>
      <c r="AZO317"/>
      <c r="AZP317"/>
      <c r="AZS317"/>
      <c r="AZT317"/>
      <c r="AZW317"/>
      <c r="AZX317"/>
      <c r="BAA317"/>
      <c r="BAB317"/>
      <c r="BAE317"/>
      <c r="BAF317"/>
      <c r="BAI317"/>
      <c r="BAJ317"/>
      <c r="BAM317"/>
      <c r="BAN317"/>
      <c r="BAQ317"/>
      <c r="BAR317"/>
      <c r="BAU317"/>
      <c r="BAV317"/>
      <c r="BAY317"/>
      <c r="BAZ317"/>
      <c r="BBC317"/>
      <c r="BBD317"/>
      <c r="BBG317"/>
      <c r="BBH317"/>
      <c r="BBK317"/>
      <c r="BBL317"/>
      <c r="BBO317"/>
      <c r="BBP317"/>
      <c r="BBS317"/>
      <c r="BBT317"/>
      <c r="BBW317"/>
      <c r="BBX317"/>
      <c r="BCA317"/>
      <c r="BCB317"/>
      <c r="BCE317"/>
      <c r="BCF317"/>
      <c r="BCI317"/>
      <c r="BCJ317"/>
      <c r="BCM317"/>
      <c r="BCN317"/>
      <c r="BCQ317"/>
      <c r="BCR317"/>
      <c r="BCU317"/>
      <c r="BCV317"/>
      <c r="BCY317"/>
      <c r="BCZ317"/>
      <c r="BDC317"/>
      <c r="BDD317"/>
      <c r="BDG317"/>
      <c r="BDH317"/>
      <c r="BDK317"/>
      <c r="BDL317"/>
      <c r="BDO317"/>
      <c r="BDP317"/>
      <c r="BDS317"/>
      <c r="BDT317"/>
      <c r="BDW317"/>
      <c r="BDX317"/>
      <c r="BEA317"/>
      <c r="BEB317"/>
      <c r="BEE317"/>
      <c r="BEF317"/>
      <c r="BEI317"/>
      <c r="BEJ317"/>
      <c r="BEM317"/>
      <c r="BEN317"/>
      <c r="BEQ317"/>
      <c r="BER317"/>
      <c r="BEU317"/>
      <c r="BEV317"/>
      <c r="BEY317"/>
      <c r="BEZ317"/>
      <c r="BFC317"/>
      <c r="BFD317"/>
      <c r="BFG317"/>
      <c r="BFH317"/>
      <c r="BFK317"/>
      <c r="BFL317"/>
      <c r="BFO317"/>
      <c r="BFP317"/>
      <c r="BFS317"/>
      <c r="BFT317"/>
      <c r="BFW317"/>
      <c r="BFX317"/>
      <c r="BGA317"/>
      <c r="BGB317"/>
      <c r="BGE317"/>
      <c r="BGF317"/>
      <c r="BGI317"/>
      <c r="BGJ317"/>
      <c r="BGM317"/>
      <c r="BGN317"/>
      <c r="BGQ317"/>
      <c r="BGR317"/>
      <c r="BGU317"/>
      <c r="BGV317"/>
      <c r="BGY317"/>
      <c r="BGZ317"/>
      <c r="BHC317"/>
      <c r="BHD317"/>
      <c r="BHG317"/>
      <c r="BHH317"/>
      <c r="BHK317"/>
      <c r="BHL317"/>
      <c r="BHO317"/>
      <c r="BHP317"/>
      <c r="BHS317"/>
      <c r="BHT317"/>
      <c r="BHW317"/>
      <c r="BHX317"/>
      <c r="BIA317"/>
      <c r="BIB317"/>
      <c r="BIE317"/>
      <c r="BIF317"/>
      <c r="BII317"/>
      <c r="BIJ317"/>
      <c r="BIM317"/>
      <c r="BIN317"/>
      <c r="BIQ317"/>
      <c r="BIR317"/>
      <c r="BIU317"/>
      <c r="BIV317"/>
      <c r="BIY317"/>
      <c r="BIZ317"/>
      <c r="BJC317"/>
      <c r="BJD317"/>
      <c r="BJG317"/>
      <c r="BJH317"/>
      <c r="BJK317"/>
      <c r="BJL317"/>
      <c r="BJO317"/>
      <c r="BJP317"/>
      <c r="BJS317"/>
      <c r="BJT317"/>
      <c r="BJW317"/>
      <c r="BJX317"/>
      <c r="BKA317"/>
      <c r="BKB317"/>
      <c r="BKE317"/>
      <c r="BKF317"/>
      <c r="BKI317"/>
      <c r="BKJ317"/>
      <c r="BKM317"/>
      <c r="BKN317"/>
      <c r="BKQ317"/>
      <c r="BKR317"/>
      <c r="BKU317"/>
      <c r="BKV317"/>
      <c r="BKY317"/>
      <c r="BKZ317"/>
      <c r="BLC317"/>
      <c r="BLD317"/>
      <c r="BLG317"/>
      <c r="BLH317"/>
      <c r="BLK317"/>
      <c r="BLL317"/>
      <c r="BLO317"/>
      <c r="BLP317"/>
      <c r="BLS317"/>
      <c r="BLT317"/>
      <c r="BLW317"/>
      <c r="BLX317"/>
      <c r="BMA317"/>
      <c r="BMB317"/>
      <c r="BME317"/>
      <c r="BMF317"/>
      <c r="BMI317"/>
      <c r="BMJ317"/>
      <c r="BMM317"/>
      <c r="BMN317"/>
      <c r="BMQ317"/>
      <c r="BMR317"/>
      <c r="BMU317"/>
      <c r="BMV317"/>
      <c r="BMY317"/>
      <c r="BMZ317"/>
      <c r="BNC317"/>
      <c r="BND317"/>
      <c r="BNG317"/>
      <c r="BNH317"/>
      <c r="BNK317"/>
      <c r="BNL317"/>
      <c r="BNO317"/>
      <c r="BNP317"/>
      <c r="BNS317"/>
      <c r="BNT317"/>
      <c r="BNW317"/>
      <c r="BNX317"/>
      <c r="BOA317"/>
      <c r="BOB317"/>
      <c r="BOE317"/>
      <c r="BOF317"/>
      <c r="BOI317"/>
      <c r="BOJ317"/>
      <c r="BOM317"/>
      <c r="BON317"/>
      <c r="BOQ317"/>
      <c r="BOR317"/>
      <c r="BOU317"/>
      <c r="BOV317"/>
      <c r="BOY317"/>
      <c r="BOZ317"/>
      <c r="BPC317"/>
      <c r="BPD317"/>
      <c r="BPG317"/>
      <c r="BPH317"/>
      <c r="BPK317"/>
      <c r="BPL317"/>
      <c r="BPO317"/>
      <c r="BPP317"/>
      <c r="BPS317"/>
      <c r="BPT317"/>
      <c r="BPW317"/>
      <c r="BPX317"/>
      <c r="BQA317"/>
      <c r="BQB317"/>
      <c r="BQE317"/>
      <c r="BQF317"/>
      <c r="BQI317"/>
      <c r="BQJ317"/>
      <c r="BQM317"/>
      <c r="BQN317"/>
      <c r="BQQ317"/>
      <c r="BQR317"/>
      <c r="BQU317"/>
      <c r="BQV317"/>
      <c r="BQY317"/>
      <c r="BQZ317"/>
      <c r="BRC317"/>
      <c r="BRD317"/>
      <c r="BRG317"/>
      <c r="BRH317"/>
      <c r="BRK317"/>
      <c r="BRL317"/>
      <c r="BRO317"/>
      <c r="BRP317"/>
      <c r="BRS317"/>
      <c r="BRT317"/>
      <c r="BRW317"/>
      <c r="BRX317"/>
      <c r="BSA317"/>
      <c r="BSB317"/>
      <c r="BSE317"/>
      <c r="BSF317"/>
      <c r="BSI317"/>
      <c r="BSJ317"/>
      <c r="BSM317"/>
      <c r="BSN317"/>
      <c r="BSQ317"/>
      <c r="BSR317"/>
      <c r="BSU317"/>
      <c r="BSV317"/>
      <c r="BSY317"/>
      <c r="BSZ317"/>
      <c r="BTC317"/>
      <c r="BTD317"/>
      <c r="BTG317"/>
      <c r="BTH317"/>
      <c r="BTK317"/>
      <c r="BTL317"/>
      <c r="BTO317"/>
      <c r="BTP317"/>
      <c r="BTS317"/>
      <c r="BTT317"/>
      <c r="BTW317"/>
      <c r="BTX317"/>
      <c r="BUA317"/>
      <c r="BUB317"/>
      <c r="BUE317"/>
      <c r="BUF317"/>
      <c r="BUI317"/>
      <c r="BUJ317"/>
      <c r="BUM317"/>
      <c r="BUN317"/>
      <c r="BUQ317"/>
      <c r="BUR317"/>
      <c r="BUU317"/>
      <c r="BUV317"/>
      <c r="BUY317"/>
      <c r="BUZ317"/>
      <c r="BVC317"/>
      <c r="BVD317"/>
      <c r="BVG317"/>
      <c r="BVH317"/>
      <c r="BVK317"/>
      <c r="BVL317"/>
      <c r="BVO317"/>
      <c r="BVP317"/>
      <c r="BVS317"/>
      <c r="BVT317"/>
      <c r="BVW317"/>
      <c r="BVX317"/>
      <c r="BWA317"/>
      <c r="BWB317"/>
      <c r="BWE317"/>
      <c r="BWF317"/>
      <c r="BWI317"/>
      <c r="BWJ317"/>
      <c r="BWM317"/>
      <c r="BWN317"/>
      <c r="BWQ317"/>
      <c r="BWR317"/>
      <c r="BWU317"/>
      <c r="BWV317"/>
      <c r="BWY317"/>
      <c r="BWZ317"/>
      <c r="BXC317"/>
      <c r="BXD317"/>
      <c r="BXG317"/>
      <c r="BXH317"/>
      <c r="BXK317"/>
      <c r="BXL317"/>
      <c r="BXO317"/>
      <c r="BXP317"/>
      <c r="BXS317"/>
      <c r="BXT317"/>
      <c r="BXW317"/>
      <c r="BXX317"/>
      <c r="BYA317"/>
      <c r="BYB317"/>
      <c r="BYE317"/>
      <c r="BYF317"/>
      <c r="BYI317"/>
      <c r="BYJ317"/>
      <c r="BYM317"/>
      <c r="BYN317"/>
      <c r="BYQ317"/>
      <c r="BYR317"/>
      <c r="BYU317"/>
      <c r="BYV317"/>
      <c r="BYY317"/>
      <c r="BYZ317"/>
      <c r="BZC317"/>
      <c r="BZD317"/>
      <c r="BZG317"/>
      <c r="BZH317"/>
      <c r="BZK317"/>
      <c r="BZL317"/>
      <c r="BZO317"/>
      <c r="BZP317"/>
      <c r="BZS317"/>
      <c r="BZT317"/>
      <c r="BZW317"/>
      <c r="BZX317"/>
      <c r="CAA317"/>
      <c r="CAB317"/>
      <c r="CAE317"/>
      <c r="CAF317"/>
      <c r="CAI317"/>
      <c r="CAJ317"/>
      <c r="CAM317"/>
      <c r="CAN317"/>
      <c r="CAQ317"/>
      <c r="CAR317"/>
      <c r="CAU317"/>
      <c r="CAV317"/>
      <c r="CAY317"/>
      <c r="CAZ317"/>
      <c r="CBC317"/>
      <c r="CBD317"/>
      <c r="CBG317"/>
      <c r="CBH317"/>
      <c r="CBK317"/>
      <c r="CBL317"/>
      <c r="CBO317"/>
      <c r="CBP317"/>
      <c r="CBS317"/>
      <c r="CBT317"/>
      <c r="CBW317"/>
      <c r="CBX317"/>
      <c r="CCA317"/>
      <c r="CCB317"/>
      <c r="CCE317"/>
      <c r="CCF317"/>
      <c r="CCI317"/>
      <c r="CCJ317"/>
      <c r="CCM317"/>
      <c r="CCN317"/>
      <c r="CCQ317"/>
      <c r="CCR317"/>
      <c r="CCU317"/>
      <c r="CCV317"/>
      <c r="CCY317"/>
      <c r="CCZ317"/>
      <c r="CDC317"/>
      <c r="CDD317"/>
      <c r="CDG317"/>
      <c r="CDH317"/>
      <c r="CDK317"/>
      <c r="CDL317"/>
      <c r="CDO317"/>
      <c r="CDP317"/>
      <c r="CDS317"/>
      <c r="CDT317"/>
      <c r="CDW317"/>
      <c r="CDX317"/>
      <c r="CEA317"/>
      <c r="CEB317"/>
      <c r="CEE317"/>
      <c r="CEF317"/>
      <c r="CEI317"/>
      <c r="CEJ317"/>
      <c r="CEM317"/>
      <c r="CEN317"/>
      <c r="CEQ317"/>
      <c r="CER317"/>
      <c r="CEU317"/>
      <c r="CEV317"/>
      <c r="CEY317"/>
      <c r="CEZ317"/>
      <c r="CFC317"/>
      <c r="CFD317"/>
      <c r="CFG317"/>
      <c r="CFH317"/>
      <c r="CFK317"/>
      <c r="CFL317"/>
      <c r="CFO317"/>
      <c r="CFP317"/>
      <c r="CFS317"/>
      <c r="CFT317"/>
      <c r="CFW317"/>
      <c r="CFX317"/>
      <c r="CGA317"/>
      <c r="CGB317"/>
      <c r="CGE317"/>
      <c r="CGF317"/>
      <c r="CGI317"/>
      <c r="CGJ317"/>
      <c r="CGM317"/>
      <c r="CGN317"/>
      <c r="CGQ317"/>
      <c r="CGR317"/>
      <c r="CGU317"/>
      <c r="CGV317"/>
      <c r="CGY317"/>
      <c r="CGZ317"/>
      <c r="CHC317"/>
      <c r="CHD317"/>
      <c r="CHG317"/>
      <c r="CHH317"/>
      <c r="CHK317"/>
      <c r="CHL317"/>
      <c r="CHO317"/>
      <c r="CHP317"/>
      <c r="CHS317"/>
      <c r="CHT317"/>
      <c r="CHW317"/>
      <c r="CHX317"/>
      <c r="CIA317"/>
      <c r="CIB317"/>
      <c r="CIE317"/>
      <c r="CIF317"/>
      <c r="CII317"/>
      <c r="CIJ317"/>
      <c r="CIM317"/>
      <c r="CIN317"/>
      <c r="CIQ317"/>
      <c r="CIR317"/>
      <c r="CIU317"/>
      <c r="CIV317"/>
      <c r="CIY317"/>
      <c r="CIZ317"/>
      <c r="CJC317"/>
      <c r="CJD317"/>
      <c r="CJG317"/>
      <c r="CJH317"/>
      <c r="CJK317"/>
      <c r="CJL317"/>
      <c r="CJO317"/>
      <c r="CJP317"/>
      <c r="CJS317"/>
      <c r="CJT317"/>
      <c r="CJW317"/>
      <c r="CJX317"/>
      <c r="CKA317"/>
      <c r="CKB317"/>
      <c r="CKE317"/>
      <c r="CKF317"/>
      <c r="CKI317"/>
      <c r="CKJ317"/>
      <c r="CKM317"/>
      <c r="CKN317"/>
      <c r="CKQ317"/>
      <c r="CKR317"/>
      <c r="CKU317"/>
      <c r="CKV317"/>
      <c r="CKY317"/>
      <c r="CKZ317"/>
      <c r="CLC317"/>
      <c r="CLD317"/>
      <c r="CLG317"/>
      <c r="CLH317"/>
      <c r="CLK317"/>
      <c r="CLL317"/>
      <c r="CLO317"/>
      <c r="CLP317"/>
      <c r="CLS317"/>
      <c r="CLT317"/>
      <c r="CLW317"/>
      <c r="CLX317"/>
      <c r="CMA317"/>
      <c r="CMB317"/>
      <c r="CME317"/>
      <c r="CMF317"/>
      <c r="CMI317"/>
      <c r="CMJ317"/>
      <c r="CMM317"/>
      <c r="CMN317"/>
      <c r="CMQ317"/>
      <c r="CMR317"/>
      <c r="CMU317"/>
      <c r="CMV317"/>
      <c r="CMY317"/>
      <c r="CMZ317"/>
      <c r="CNC317"/>
      <c r="CND317"/>
      <c r="CNG317"/>
      <c r="CNH317"/>
      <c r="CNK317"/>
      <c r="CNL317"/>
      <c r="CNO317"/>
      <c r="CNP317"/>
      <c r="CNS317"/>
      <c r="CNT317"/>
      <c r="CNW317"/>
      <c r="CNX317"/>
      <c r="COA317"/>
      <c r="COB317"/>
      <c r="COE317"/>
      <c r="COF317"/>
      <c r="COI317"/>
      <c r="COJ317"/>
      <c r="COM317"/>
      <c r="CON317"/>
      <c r="COQ317"/>
      <c r="COR317"/>
      <c r="COU317"/>
      <c r="COV317"/>
      <c r="COY317"/>
      <c r="COZ317"/>
      <c r="CPC317"/>
      <c r="CPD317"/>
      <c r="CPG317"/>
      <c r="CPH317"/>
      <c r="CPK317"/>
      <c r="CPL317"/>
      <c r="CPO317"/>
      <c r="CPP317"/>
      <c r="CPS317"/>
      <c r="CPT317"/>
      <c r="CPW317"/>
      <c r="CPX317"/>
      <c r="CQA317"/>
      <c r="CQB317"/>
      <c r="CQE317"/>
      <c r="CQF317"/>
      <c r="CQI317"/>
      <c r="CQJ317"/>
      <c r="CQM317"/>
      <c r="CQN317"/>
      <c r="CQQ317"/>
      <c r="CQR317"/>
      <c r="CQU317"/>
      <c r="CQV317"/>
      <c r="CQY317"/>
      <c r="CQZ317"/>
      <c r="CRC317"/>
      <c r="CRD317"/>
      <c r="CRG317"/>
      <c r="CRH317"/>
      <c r="CRK317"/>
      <c r="CRL317"/>
      <c r="CRO317"/>
      <c r="CRP317"/>
      <c r="CRS317"/>
      <c r="CRT317"/>
      <c r="CRW317"/>
      <c r="CRX317"/>
      <c r="CSA317"/>
      <c r="CSB317"/>
      <c r="CSE317"/>
      <c r="CSF317"/>
      <c r="CSI317"/>
      <c r="CSJ317"/>
      <c r="CSM317"/>
      <c r="CSN317"/>
      <c r="CSQ317"/>
      <c r="CSR317"/>
      <c r="CSU317"/>
      <c r="CSV317"/>
      <c r="CSY317"/>
      <c r="CSZ317"/>
      <c r="CTC317"/>
      <c r="CTD317"/>
      <c r="CTG317"/>
      <c r="CTH317"/>
      <c r="CTK317"/>
      <c r="CTL317"/>
      <c r="CTO317"/>
      <c r="CTP317"/>
      <c r="CTS317"/>
      <c r="CTT317"/>
      <c r="CTW317"/>
      <c r="CTX317"/>
      <c r="CUA317"/>
      <c r="CUB317"/>
      <c r="CUE317"/>
      <c r="CUF317"/>
      <c r="CUI317"/>
      <c r="CUJ317"/>
      <c r="CUM317"/>
      <c r="CUN317"/>
      <c r="CUQ317"/>
      <c r="CUR317"/>
      <c r="CUU317"/>
      <c r="CUV317"/>
      <c r="CUY317"/>
      <c r="CUZ317"/>
      <c r="CVC317"/>
      <c r="CVD317"/>
      <c r="CVG317"/>
      <c r="CVH317"/>
      <c r="CVK317"/>
      <c r="CVL317"/>
      <c r="CVO317"/>
      <c r="CVP317"/>
      <c r="CVS317"/>
      <c r="CVT317"/>
      <c r="CVW317"/>
      <c r="CVX317"/>
      <c r="CWA317"/>
      <c r="CWB317"/>
      <c r="CWE317"/>
      <c r="CWF317"/>
      <c r="CWI317"/>
      <c r="CWJ317"/>
      <c r="CWM317"/>
      <c r="CWN317"/>
      <c r="CWQ317"/>
      <c r="CWR317"/>
      <c r="CWU317"/>
      <c r="CWV317"/>
      <c r="CWY317"/>
      <c r="CWZ317"/>
      <c r="CXC317"/>
      <c r="CXD317"/>
      <c r="CXG317"/>
      <c r="CXH317"/>
      <c r="CXK317"/>
      <c r="CXL317"/>
      <c r="CXO317"/>
      <c r="CXP317"/>
      <c r="CXS317"/>
      <c r="CXT317"/>
      <c r="CXW317"/>
      <c r="CXX317"/>
      <c r="CYA317"/>
      <c r="CYB317"/>
      <c r="CYE317"/>
      <c r="CYF317"/>
      <c r="CYI317"/>
      <c r="CYJ317"/>
      <c r="CYM317"/>
      <c r="CYN317"/>
      <c r="CYQ317"/>
      <c r="CYR317"/>
      <c r="CYU317"/>
      <c r="CYV317"/>
      <c r="CYY317"/>
      <c r="CYZ317"/>
      <c r="CZC317"/>
      <c r="CZD317"/>
      <c r="CZG317"/>
      <c r="CZH317"/>
      <c r="CZK317"/>
      <c r="CZL317"/>
      <c r="CZO317"/>
      <c r="CZP317"/>
      <c r="CZS317"/>
      <c r="CZT317"/>
      <c r="CZW317"/>
      <c r="CZX317"/>
      <c r="DAA317"/>
      <c r="DAB317"/>
      <c r="DAE317"/>
      <c r="DAF317"/>
      <c r="DAI317"/>
      <c r="DAJ317"/>
      <c r="DAM317"/>
      <c r="DAN317"/>
      <c r="DAQ317"/>
      <c r="DAR317"/>
      <c r="DAU317"/>
      <c r="DAV317"/>
      <c r="DAY317"/>
      <c r="DAZ317"/>
      <c r="DBC317"/>
      <c r="DBD317"/>
      <c r="DBG317"/>
      <c r="DBH317"/>
      <c r="DBK317"/>
      <c r="DBL317"/>
      <c r="DBO317"/>
      <c r="DBP317"/>
      <c r="DBS317"/>
      <c r="DBT317"/>
      <c r="DBW317"/>
      <c r="DBX317"/>
      <c r="DCA317"/>
      <c r="DCB317"/>
      <c r="DCE317"/>
      <c r="DCF317"/>
      <c r="DCI317"/>
      <c r="DCJ317"/>
      <c r="DCM317"/>
      <c r="DCN317"/>
      <c r="DCQ317"/>
      <c r="DCR317"/>
      <c r="DCU317"/>
      <c r="DCV317"/>
      <c r="DCY317"/>
      <c r="DCZ317"/>
      <c r="DDC317"/>
      <c r="DDD317"/>
      <c r="DDG317"/>
      <c r="DDH317"/>
      <c r="DDK317"/>
      <c r="DDL317"/>
      <c r="DDO317"/>
      <c r="DDP317"/>
      <c r="DDS317"/>
      <c r="DDT317"/>
      <c r="DDW317"/>
      <c r="DDX317"/>
      <c r="DEA317"/>
      <c r="DEB317"/>
      <c r="DEE317"/>
      <c r="DEF317"/>
      <c r="DEI317"/>
      <c r="DEJ317"/>
      <c r="DEM317"/>
      <c r="DEN317"/>
      <c r="DEQ317"/>
      <c r="DER317"/>
      <c r="DEU317"/>
      <c r="DEV317"/>
      <c r="DEY317"/>
      <c r="DEZ317"/>
      <c r="DFC317"/>
      <c r="DFD317"/>
      <c r="DFG317"/>
      <c r="DFH317"/>
      <c r="DFK317"/>
      <c r="DFL317"/>
      <c r="DFO317"/>
      <c r="DFP317"/>
      <c r="DFS317"/>
      <c r="DFT317"/>
      <c r="DFW317"/>
      <c r="DFX317"/>
      <c r="DGA317"/>
      <c r="DGB317"/>
      <c r="DGE317"/>
      <c r="DGF317"/>
      <c r="DGI317"/>
      <c r="DGJ317"/>
      <c r="DGM317"/>
      <c r="DGN317"/>
      <c r="DGQ317"/>
      <c r="DGR317"/>
      <c r="DGU317"/>
      <c r="DGV317"/>
      <c r="DGY317"/>
      <c r="DGZ317"/>
      <c r="DHC317"/>
      <c r="DHD317"/>
      <c r="DHG317"/>
      <c r="DHH317"/>
      <c r="DHK317"/>
      <c r="DHL317"/>
      <c r="DHO317"/>
      <c r="DHP317"/>
      <c r="DHS317"/>
      <c r="DHT317"/>
      <c r="DHW317"/>
      <c r="DHX317"/>
      <c r="DIA317"/>
      <c r="DIB317"/>
      <c r="DIE317"/>
      <c r="DIF317"/>
      <c r="DII317"/>
      <c r="DIJ317"/>
      <c r="DIM317"/>
      <c r="DIN317"/>
      <c r="DIQ317"/>
      <c r="DIR317"/>
      <c r="DIU317"/>
      <c r="DIV317"/>
      <c r="DIY317"/>
      <c r="DIZ317"/>
      <c r="DJC317"/>
      <c r="DJD317"/>
      <c r="DJG317"/>
      <c r="DJH317"/>
      <c r="DJK317"/>
      <c r="DJL317"/>
      <c r="DJO317"/>
      <c r="DJP317"/>
      <c r="DJS317"/>
      <c r="DJT317"/>
      <c r="DJW317"/>
      <c r="DJX317"/>
      <c r="DKA317"/>
      <c r="DKB317"/>
      <c r="DKE317"/>
      <c r="DKF317"/>
      <c r="DKI317"/>
      <c r="DKJ317"/>
      <c r="DKM317"/>
      <c r="DKN317"/>
      <c r="DKQ317"/>
      <c r="DKR317"/>
      <c r="DKU317"/>
      <c r="DKV317"/>
      <c r="DKY317"/>
      <c r="DKZ317"/>
      <c r="DLC317"/>
      <c r="DLD317"/>
      <c r="DLG317"/>
      <c r="DLH317"/>
      <c r="DLK317"/>
      <c r="DLL317"/>
      <c r="DLO317"/>
      <c r="DLP317"/>
      <c r="DLS317"/>
      <c r="DLT317"/>
      <c r="DLW317"/>
      <c r="DLX317"/>
      <c r="DMA317"/>
      <c r="DMB317"/>
      <c r="DME317"/>
      <c r="DMF317"/>
      <c r="DMI317"/>
      <c r="DMJ317"/>
      <c r="DMM317"/>
      <c r="DMN317"/>
      <c r="DMQ317"/>
      <c r="DMR317"/>
      <c r="DMU317"/>
      <c r="DMV317"/>
      <c r="DMY317"/>
      <c r="DMZ317"/>
      <c r="DNC317"/>
      <c r="DND317"/>
      <c r="DNG317"/>
      <c r="DNH317"/>
      <c r="DNK317"/>
      <c r="DNL317"/>
      <c r="DNO317"/>
      <c r="DNP317"/>
      <c r="DNS317"/>
      <c r="DNT317"/>
      <c r="DNW317"/>
      <c r="DNX317"/>
      <c r="DOA317"/>
      <c r="DOB317"/>
      <c r="DOE317"/>
      <c r="DOF317"/>
      <c r="DOI317"/>
      <c r="DOJ317"/>
      <c r="DOM317"/>
      <c r="DON317"/>
      <c r="DOQ317"/>
      <c r="DOR317"/>
      <c r="DOU317"/>
      <c r="DOV317"/>
      <c r="DOY317"/>
      <c r="DOZ317"/>
      <c r="DPC317"/>
      <c r="DPD317"/>
      <c r="DPG317"/>
      <c r="DPH317"/>
      <c r="DPK317"/>
      <c r="DPL317"/>
      <c r="DPO317"/>
      <c r="DPP317"/>
      <c r="DPS317"/>
      <c r="DPT317"/>
      <c r="DPW317"/>
      <c r="DPX317"/>
      <c r="DQA317"/>
      <c r="DQB317"/>
      <c r="DQE317"/>
      <c r="DQF317"/>
      <c r="DQI317"/>
      <c r="DQJ317"/>
      <c r="DQM317"/>
      <c r="DQN317"/>
      <c r="DQQ317"/>
      <c r="DQR317"/>
      <c r="DQU317"/>
      <c r="DQV317"/>
      <c r="DQY317"/>
      <c r="DQZ317"/>
      <c r="DRC317"/>
      <c r="DRD317"/>
      <c r="DRG317"/>
      <c r="DRH317"/>
      <c r="DRK317"/>
      <c r="DRL317"/>
      <c r="DRO317"/>
      <c r="DRP317"/>
      <c r="DRS317"/>
      <c r="DRT317"/>
      <c r="DRW317"/>
      <c r="DRX317"/>
      <c r="DSA317"/>
      <c r="DSB317"/>
      <c r="DSE317"/>
      <c r="DSF317"/>
      <c r="DSI317"/>
      <c r="DSJ317"/>
      <c r="DSM317"/>
      <c r="DSN317"/>
      <c r="DSQ317"/>
      <c r="DSR317"/>
      <c r="DSU317"/>
      <c r="DSV317"/>
      <c r="DSY317"/>
      <c r="DSZ317"/>
      <c r="DTC317"/>
      <c r="DTD317"/>
      <c r="DTG317"/>
      <c r="DTH317"/>
      <c r="DTK317"/>
      <c r="DTL317"/>
      <c r="DTO317"/>
      <c r="DTP317"/>
      <c r="DTS317"/>
      <c r="DTT317"/>
      <c r="DTW317"/>
      <c r="DTX317"/>
      <c r="DUA317"/>
      <c r="DUB317"/>
      <c r="DUE317"/>
      <c r="DUF317"/>
      <c r="DUI317"/>
      <c r="DUJ317"/>
      <c r="DUM317"/>
      <c r="DUN317"/>
      <c r="DUQ317"/>
      <c r="DUR317"/>
      <c r="DUU317"/>
      <c r="DUV317"/>
      <c r="DUY317"/>
      <c r="DUZ317"/>
      <c r="DVC317"/>
      <c r="DVD317"/>
      <c r="DVG317"/>
      <c r="DVH317"/>
      <c r="DVK317"/>
      <c r="DVL317"/>
      <c r="DVO317"/>
      <c r="DVP317"/>
      <c r="DVS317"/>
      <c r="DVT317"/>
      <c r="DVW317"/>
      <c r="DVX317"/>
      <c r="DWA317"/>
      <c r="DWB317"/>
      <c r="DWE317"/>
      <c r="DWF317"/>
      <c r="DWI317"/>
      <c r="DWJ317"/>
      <c r="DWM317"/>
      <c r="DWN317"/>
      <c r="DWQ317"/>
      <c r="DWR317"/>
      <c r="DWU317"/>
      <c r="DWV317"/>
      <c r="DWY317"/>
      <c r="DWZ317"/>
      <c r="DXC317"/>
      <c r="DXD317"/>
      <c r="DXG317"/>
      <c r="DXH317"/>
      <c r="DXK317"/>
      <c r="DXL317"/>
      <c r="DXO317"/>
      <c r="DXP317"/>
      <c r="DXS317"/>
      <c r="DXT317"/>
      <c r="DXW317"/>
      <c r="DXX317"/>
      <c r="DYA317"/>
      <c r="DYB317"/>
      <c r="DYE317"/>
      <c r="DYF317"/>
      <c r="DYI317"/>
      <c r="DYJ317"/>
      <c r="DYM317"/>
      <c r="DYN317"/>
      <c r="DYQ317"/>
      <c r="DYR317"/>
      <c r="DYU317"/>
      <c r="DYV317"/>
      <c r="DYY317"/>
      <c r="DYZ317"/>
      <c r="DZC317"/>
      <c r="DZD317"/>
      <c r="DZG317"/>
      <c r="DZH317"/>
      <c r="DZK317"/>
      <c r="DZL317"/>
      <c r="DZO317"/>
      <c r="DZP317"/>
      <c r="DZS317"/>
      <c r="DZT317"/>
      <c r="DZW317"/>
      <c r="DZX317"/>
      <c r="EAA317"/>
      <c r="EAB317"/>
      <c r="EAE317"/>
      <c r="EAF317"/>
      <c r="EAI317"/>
      <c r="EAJ317"/>
      <c r="EAM317"/>
      <c r="EAN317"/>
      <c r="EAQ317"/>
      <c r="EAR317"/>
      <c r="EAU317"/>
      <c r="EAV317"/>
      <c r="EAY317"/>
      <c r="EAZ317"/>
      <c r="EBC317"/>
      <c r="EBD317"/>
      <c r="EBG317"/>
      <c r="EBH317"/>
      <c r="EBK317"/>
      <c r="EBL317"/>
      <c r="EBO317"/>
      <c r="EBP317"/>
      <c r="EBS317"/>
      <c r="EBT317"/>
      <c r="EBW317"/>
      <c r="EBX317"/>
      <c r="ECA317"/>
      <c r="ECB317"/>
      <c r="ECE317"/>
      <c r="ECF317"/>
      <c r="ECI317"/>
      <c r="ECJ317"/>
      <c r="ECM317"/>
      <c r="ECN317"/>
      <c r="ECQ317"/>
      <c r="ECR317"/>
      <c r="ECU317"/>
      <c r="ECV317"/>
      <c r="ECY317"/>
      <c r="ECZ317"/>
      <c r="EDC317"/>
      <c r="EDD317"/>
      <c r="EDG317"/>
      <c r="EDH317"/>
      <c r="EDK317"/>
      <c r="EDL317"/>
      <c r="EDO317"/>
      <c r="EDP317"/>
      <c r="EDS317"/>
      <c r="EDT317"/>
      <c r="EDW317"/>
      <c r="EDX317"/>
      <c r="EEA317"/>
      <c r="EEB317"/>
      <c r="EEE317"/>
      <c r="EEF317"/>
      <c r="EEI317"/>
      <c r="EEJ317"/>
      <c r="EEM317"/>
      <c r="EEN317"/>
      <c r="EEQ317"/>
      <c r="EER317"/>
      <c r="EEU317"/>
      <c r="EEV317"/>
      <c r="EEY317"/>
      <c r="EEZ317"/>
      <c r="EFC317"/>
      <c r="EFD317"/>
      <c r="EFG317"/>
      <c r="EFH317"/>
      <c r="EFK317"/>
      <c r="EFL317"/>
      <c r="EFO317"/>
      <c r="EFP317"/>
      <c r="EFS317"/>
      <c r="EFT317"/>
      <c r="EFW317"/>
      <c r="EFX317"/>
      <c r="EGA317"/>
      <c r="EGB317"/>
      <c r="EGE317"/>
      <c r="EGF317"/>
      <c r="EGI317"/>
      <c r="EGJ317"/>
      <c r="EGM317"/>
      <c r="EGN317"/>
      <c r="EGQ317"/>
      <c r="EGR317"/>
      <c r="EGU317"/>
      <c r="EGV317"/>
      <c r="EGY317"/>
      <c r="EGZ317"/>
      <c r="EHC317"/>
      <c r="EHD317"/>
      <c r="EHG317"/>
      <c r="EHH317"/>
      <c r="EHK317"/>
      <c r="EHL317"/>
      <c r="EHO317"/>
      <c r="EHP317"/>
      <c r="EHS317"/>
      <c r="EHT317"/>
      <c r="EHW317"/>
      <c r="EHX317"/>
      <c r="EIA317"/>
      <c r="EIB317"/>
      <c r="EIE317"/>
      <c r="EIF317"/>
      <c r="EII317"/>
      <c r="EIJ317"/>
      <c r="EIM317"/>
      <c r="EIN317"/>
      <c r="EIQ317"/>
      <c r="EIR317"/>
      <c r="EIU317"/>
      <c r="EIV317"/>
      <c r="EIY317"/>
      <c r="EIZ317"/>
      <c r="EJC317"/>
      <c r="EJD317"/>
      <c r="EJG317"/>
      <c r="EJH317"/>
      <c r="EJK317"/>
      <c r="EJL317"/>
      <c r="EJO317"/>
      <c r="EJP317"/>
      <c r="EJS317"/>
      <c r="EJT317"/>
      <c r="EJW317"/>
      <c r="EJX317"/>
      <c r="EKA317"/>
      <c r="EKB317"/>
      <c r="EKE317"/>
      <c r="EKF317"/>
      <c r="EKI317"/>
      <c r="EKJ317"/>
      <c r="EKM317"/>
      <c r="EKN317"/>
      <c r="EKQ317"/>
      <c r="EKR317"/>
      <c r="EKU317"/>
      <c r="EKV317"/>
      <c r="EKY317"/>
      <c r="EKZ317"/>
      <c r="ELC317"/>
      <c r="ELD317"/>
      <c r="ELG317"/>
      <c r="ELH317"/>
      <c r="ELK317"/>
      <c r="ELL317"/>
      <c r="ELO317"/>
      <c r="ELP317"/>
      <c r="ELS317"/>
      <c r="ELT317"/>
      <c r="ELW317"/>
      <c r="ELX317"/>
      <c r="EMA317"/>
      <c r="EMB317"/>
      <c r="EME317"/>
      <c r="EMF317"/>
      <c r="EMI317"/>
      <c r="EMJ317"/>
      <c r="EMM317"/>
      <c r="EMN317"/>
      <c r="EMQ317"/>
      <c r="EMR317"/>
      <c r="EMU317"/>
      <c r="EMV317"/>
      <c r="EMY317"/>
      <c r="EMZ317"/>
      <c r="ENC317"/>
      <c r="END317"/>
      <c r="ENG317"/>
      <c r="ENH317"/>
      <c r="ENK317"/>
      <c r="ENL317"/>
      <c r="ENO317"/>
      <c r="ENP317"/>
      <c r="ENS317"/>
      <c r="ENT317"/>
      <c r="ENW317"/>
      <c r="ENX317"/>
      <c r="EOA317"/>
      <c r="EOB317"/>
      <c r="EOE317"/>
      <c r="EOF317"/>
      <c r="EOI317"/>
      <c r="EOJ317"/>
      <c r="EOM317"/>
      <c r="EON317"/>
      <c r="EOQ317"/>
      <c r="EOR317"/>
      <c r="EOU317"/>
      <c r="EOV317"/>
      <c r="EOY317"/>
      <c r="EOZ317"/>
      <c r="EPC317"/>
      <c r="EPD317"/>
      <c r="EPG317"/>
      <c r="EPH317"/>
      <c r="EPK317"/>
      <c r="EPL317"/>
      <c r="EPO317"/>
      <c r="EPP317"/>
      <c r="EPS317"/>
      <c r="EPT317"/>
      <c r="EPW317"/>
      <c r="EPX317"/>
      <c r="EQA317"/>
      <c r="EQB317"/>
      <c r="EQE317"/>
      <c r="EQF317"/>
      <c r="EQI317"/>
      <c r="EQJ317"/>
      <c r="EQM317"/>
      <c r="EQN317"/>
      <c r="EQQ317"/>
      <c r="EQR317"/>
      <c r="EQU317"/>
      <c r="EQV317"/>
      <c r="EQY317"/>
      <c r="EQZ317"/>
      <c r="ERC317"/>
      <c r="ERD317"/>
      <c r="ERG317"/>
      <c r="ERH317"/>
      <c r="ERK317"/>
      <c r="ERL317"/>
      <c r="ERO317"/>
      <c r="ERP317"/>
      <c r="ERS317"/>
      <c r="ERT317"/>
      <c r="ERW317"/>
      <c r="ERX317"/>
      <c r="ESA317"/>
      <c r="ESB317"/>
      <c r="ESE317"/>
      <c r="ESF317"/>
      <c r="ESI317"/>
      <c r="ESJ317"/>
      <c r="ESM317"/>
      <c r="ESN317"/>
      <c r="ESQ317"/>
      <c r="ESR317"/>
      <c r="ESU317"/>
      <c r="ESV317"/>
      <c r="ESY317"/>
      <c r="ESZ317"/>
      <c r="ETC317"/>
      <c r="ETD317"/>
      <c r="ETG317"/>
      <c r="ETH317"/>
      <c r="ETK317"/>
      <c r="ETL317"/>
      <c r="ETO317"/>
      <c r="ETP317"/>
      <c r="ETS317"/>
      <c r="ETT317"/>
      <c r="ETW317"/>
      <c r="ETX317"/>
      <c r="EUA317"/>
      <c r="EUB317"/>
      <c r="EUE317"/>
      <c r="EUF317"/>
      <c r="EUI317"/>
      <c r="EUJ317"/>
      <c r="EUM317"/>
      <c r="EUN317"/>
      <c r="EUQ317"/>
      <c r="EUR317"/>
      <c r="EUU317"/>
      <c r="EUV317"/>
      <c r="EUY317"/>
      <c r="EUZ317"/>
      <c r="EVC317"/>
      <c r="EVD317"/>
      <c r="EVG317"/>
      <c r="EVH317"/>
      <c r="EVK317"/>
      <c r="EVL317"/>
      <c r="EVO317"/>
      <c r="EVP317"/>
      <c r="EVS317"/>
      <c r="EVT317"/>
      <c r="EVW317"/>
      <c r="EVX317"/>
      <c r="EWA317"/>
      <c r="EWB317"/>
      <c r="EWE317"/>
      <c r="EWF317"/>
      <c r="EWI317"/>
      <c r="EWJ317"/>
      <c r="EWM317"/>
      <c r="EWN317"/>
      <c r="EWQ317"/>
      <c r="EWR317"/>
      <c r="EWU317"/>
      <c r="EWV317"/>
      <c r="EWY317"/>
      <c r="EWZ317"/>
      <c r="EXC317"/>
      <c r="EXD317"/>
      <c r="EXG317"/>
      <c r="EXH317"/>
      <c r="EXK317"/>
      <c r="EXL317"/>
      <c r="EXO317"/>
      <c r="EXP317"/>
      <c r="EXS317"/>
      <c r="EXT317"/>
      <c r="EXW317"/>
      <c r="EXX317"/>
      <c r="EYA317"/>
      <c r="EYB317"/>
      <c r="EYE317"/>
      <c r="EYF317"/>
      <c r="EYI317"/>
      <c r="EYJ317"/>
      <c r="EYM317"/>
      <c r="EYN317"/>
      <c r="EYQ317"/>
      <c r="EYR317"/>
      <c r="EYU317"/>
      <c r="EYV317"/>
      <c r="EYY317"/>
      <c r="EYZ317"/>
      <c r="EZC317"/>
      <c r="EZD317"/>
      <c r="EZG317"/>
      <c r="EZH317"/>
      <c r="EZK317"/>
      <c r="EZL317"/>
      <c r="EZO317"/>
      <c r="EZP317"/>
      <c r="EZS317"/>
      <c r="EZT317"/>
      <c r="EZW317"/>
      <c r="EZX317"/>
      <c r="FAA317"/>
      <c r="FAB317"/>
      <c r="FAE317"/>
      <c r="FAF317"/>
      <c r="FAI317"/>
      <c r="FAJ317"/>
      <c r="FAM317"/>
      <c r="FAN317"/>
      <c r="FAQ317"/>
      <c r="FAR317"/>
      <c r="FAU317"/>
      <c r="FAV317"/>
      <c r="FAY317"/>
      <c r="FAZ317"/>
      <c r="FBC317"/>
      <c r="FBD317"/>
      <c r="FBG317"/>
      <c r="FBH317"/>
      <c r="FBK317"/>
      <c r="FBL317"/>
      <c r="FBO317"/>
      <c r="FBP317"/>
      <c r="FBS317"/>
      <c r="FBT317"/>
      <c r="FBW317"/>
      <c r="FBX317"/>
      <c r="FCA317"/>
      <c r="FCB317"/>
      <c r="FCE317"/>
      <c r="FCF317"/>
      <c r="FCI317"/>
      <c r="FCJ317"/>
      <c r="FCM317"/>
      <c r="FCN317"/>
      <c r="FCQ317"/>
      <c r="FCR317"/>
      <c r="FCU317"/>
      <c r="FCV317"/>
      <c r="FCY317"/>
      <c r="FCZ317"/>
      <c r="FDC317"/>
      <c r="FDD317"/>
      <c r="FDG317"/>
      <c r="FDH317"/>
      <c r="FDK317"/>
      <c r="FDL317"/>
      <c r="FDO317"/>
      <c r="FDP317"/>
      <c r="FDS317"/>
      <c r="FDT317"/>
      <c r="FDW317"/>
      <c r="FDX317"/>
      <c r="FEA317"/>
      <c r="FEB317"/>
      <c r="FEE317"/>
      <c r="FEF317"/>
      <c r="FEI317"/>
      <c r="FEJ317"/>
      <c r="FEM317"/>
      <c r="FEN317"/>
      <c r="FEQ317"/>
      <c r="FER317"/>
      <c r="FEU317"/>
      <c r="FEV317"/>
      <c r="FEY317"/>
      <c r="FEZ317"/>
      <c r="FFC317"/>
      <c r="FFD317"/>
      <c r="FFG317"/>
      <c r="FFH317"/>
      <c r="FFK317"/>
      <c r="FFL317"/>
      <c r="FFO317"/>
      <c r="FFP317"/>
      <c r="FFS317"/>
      <c r="FFT317"/>
      <c r="FFW317"/>
      <c r="FFX317"/>
      <c r="FGA317"/>
      <c r="FGB317"/>
      <c r="FGE317"/>
      <c r="FGF317"/>
      <c r="FGI317"/>
      <c r="FGJ317"/>
      <c r="FGM317"/>
      <c r="FGN317"/>
      <c r="FGQ317"/>
      <c r="FGR317"/>
      <c r="FGU317"/>
      <c r="FGV317"/>
      <c r="FGY317"/>
      <c r="FGZ317"/>
      <c r="FHC317"/>
      <c r="FHD317"/>
      <c r="FHG317"/>
      <c r="FHH317"/>
      <c r="FHK317"/>
      <c r="FHL317"/>
      <c r="FHO317"/>
      <c r="FHP317"/>
      <c r="FHS317"/>
      <c r="FHT317"/>
      <c r="FHW317"/>
      <c r="FHX317"/>
      <c r="FIA317"/>
      <c r="FIB317"/>
      <c r="FIE317"/>
      <c r="FIF317"/>
      <c r="FII317"/>
      <c r="FIJ317"/>
      <c r="FIM317"/>
      <c r="FIN317"/>
      <c r="FIQ317"/>
      <c r="FIR317"/>
      <c r="FIU317"/>
      <c r="FIV317"/>
      <c r="FIY317"/>
      <c r="FIZ317"/>
      <c r="FJC317"/>
      <c r="FJD317"/>
      <c r="FJG317"/>
      <c r="FJH317"/>
      <c r="FJK317"/>
      <c r="FJL317"/>
      <c r="FJO317"/>
      <c r="FJP317"/>
      <c r="FJS317"/>
      <c r="FJT317"/>
      <c r="FJW317"/>
      <c r="FJX317"/>
      <c r="FKA317"/>
      <c r="FKB317"/>
      <c r="FKE317"/>
      <c r="FKF317"/>
      <c r="FKI317"/>
      <c r="FKJ317"/>
      <c r="FKM317"/>
      <c r="FKN317"/>
      <c r="FKQ317"/>
      <c r="FKR317"/>
      <c r="FKU317"/>
      <c r="FKV317"/>
      <c r="FKY317"/>
      <c r="FKZ317"/>
      <c r="FLC317"/>
      <c r="FLD317"/>
      <c r="FLG317"/>
      <c r="FLH317"/>
      <c r="FLK317"/>
      <c r="FLL317"/>
      <c r="FLO317"/>
      <c r="FLP317"/>
      <c r="FLS317"/>
      <c r="FLT317"/>
      <c r="FLW317"/>
      <c r="FLX317"/>
      <c r="FMA317"/>
      <c r="FMB317"/>
      <c r="FME317"/>
      <c r="FMF317"/>
      <c r="FMI317"/>
      <c r="FMJ317"/>
      <c r="FMM317"/>
      <c r="FMN317"/>
      <c r="FMQ317"/>
      <c r="FMR317"/>
      <c r="FMU317"/>
      <c r="FMV317"/>
      <c r="FMY317"/>
      <c r="FMZ317"/>
      <c r="FNC317"/>
      <c r="FND317"/>
      <c r="FNG317"/>
      <c r="FNH317"/>
      <c r="FNK317"/>
      <c r="FNL317"/>
      <c r="FNO317"/>
      <c r="FNP317"/>
      <c r="FNS317"/>
      <c r="FNT317"/>
      <c r="FNW317"/>
      <c r="FNX317"/>
      <c r="FOA317"/>
      <c r="FOB317"/>
      <c r="FOE317"/>
      <c r="FOF317"/>
      <c r="FOI317"/>
      <c r="FOJ317"/>
      <c r="FOM317"/>
      <c r="FON317"/>
      <c r="FOQ317"/>
      <c r="FOR317"/>
      <c r="FOU317"/>
      <c r="FOV317"/>
      <c r="FOY317"/>
      <c r="FOZ317"/>
      <c r="FPC317"/>
      <c r="FPD317"/>
      <c r="FPG317"/>
      <c r="FPH317"/>
      <c r="FPK317"/>
      <c r="FPL317"/>
      <c r="FPO317"/>
      <c r="FPP317"/>
      <c r="FPS317"/>
      <c r="FPT317"/>
      <c r="FPW317"/>
      <c r="FPX317"/>
      <c r="FQA317"/>
      <c r="FQB317"/>
      <c r="FQE317"/>
      <c r="FQF317"/>
      <c r="FQI317"/>
      <c r="FQJ317"/>
      <c r="FQM317"/>
      <c r="FQN317"/>
      <c r="FQQ317"/>
      <c r="FQR317"/>
      <c r="FQU317"/>
      <c r="FQV317"/>
      <c r="FQY317"/>
      <c r="FQZ317"/>
      <c r="FRC317"/>
      <c r="FRD317"/>
      <c r="FRG317"/>
      <c r="FRH317"/>
      <c r="FRK317"/>
      <c r="FRL317"/>
      <c r="FRO317"/>
      <c r="FRP317"/>
      <c r="FRS317"/>
      <c r="FRT317"/>
      <c r="FRW317"/>
      <c r="FRX317"/>
      <c r="FSA317"/>
      <c r="FSB317"/>
      <c r="FSE317"/>
      <c r="FSF317"/>
      <c r="FSI317"/>
      <c r="FSJ317"/>
      <c r="FSM317"/>
      <c r="FSN317"/>
      <c r="FSQ317"/>
      <c r="FSR317"/>
      <c r="FSU317"/>
      <c r="FSV317"/>
      <c r="FSY317"/>
      <c r="FSZ317"/>
      <c r="FTC317"/>
      <c r="FTD317"/>
      <c r="FTG317"/>
      <c r="FTH317"/>
      <c r="FTK317"/>
      <c r="FTL317"/>
      <c r="FTO317"/>
      <c r="FTP317"/>
      <c r="FTS317"/>
      <c r="FTT317"/>
      <c r="FTW317"/>
      <c r="FTX317"/>
      <c r="FUA317"/>
      <c r="FUB317"/>
      <c r="FUE317"/>
      <c r="FUF317"/>
      <c r="FUI317"/>
      <c r="FUJ317"/>
      <c r="FUM317"/>
      <c r="FUN317"/>
      <c r="FUQ317"/>
      <c r="FUR317"/>
      <c r="FUU317"/>
      <c r="FUV317"/>
      <c r="FUY317"/>
      <c r="FUZ317"/>
      <c r="FVC317"/>
      <c r="FVD317"/>
      <c r="FVG317"/>
      <c r="FVH317"/>
      <c r="FVK317"/>
      <c r="FVL317"/>
      <c r="FVO317"/>
      <c r="FVP317"/>
      <c r="FVS317"/>
      <c r="FVT317"/>
      <c r="FVW317"/>
      <c r="FVX317"/>
      <c r="FWA317"/>
      <c r="FWB317"/>
      <c r="FWE317"/>
      <c r="FWF317"/>
      <c r="FWI317"/>
      <c r="FWJ317"/>
      <c r="FWM317"/>
      <c r="FWN317"/>
      <c r="FWQ317"/>
      <c r="FWR317"/>
      <c r="FWU317"/>
      <c r="FWV317"/>
      <c r="FWY317"/>
      <c r="FWZ317"/>
      <c r="FXC317"/>
      <c r="FXD317"/>
      <c r="FXG317"/>
      <c r="FXH317"/>
      <c r="FXK317"/>
      <c r="FXL317"/>
      <c r="FXO317"/>
      <c r="FXP317"/>
      <c r="FXS317"/>
      <c r="FXT317"/>
      <c r="FXW317"/>
      <c r="FXX317"/>
      <c r="FYA317"/>
      <c r="FYB317"/>
      <c r="FYE317"/>
      <c r="FYF317"/>
      <c r="FYI317"/>
      <c r="FYJ317"/>
      <c r="FYM317"/>
      <c r="FYN317"/>
      <c r="FYQ317"/>
      <c r="FYR317"/>
      <c r="FYU317"/>
      <c r="FYV317"/>
      <c r="FYY317"/>
      <c r="FYZ317"/>
      <c r="FZC317"/>
      <c r="FZD317"/>
      <c r="FZG317"/>
      <c r="FZH317"/>
      <c r="FZK317"/>
      <c r="FZL317"/>
      <c r="FZO317"/>
      <c r="FZP317"/>
      <c r="FZS317"/>
      <c r="FZT317"/>
      <c r="FZW317"/>
      <c r="FZX317"/>
      <c r="GAA317"/>
      <c r="GAB317"/>
      <c r="GAE317"/>
      <c r="GAF317"/>
      <c r="GAI317"/>
      <c r="GAJ317"/>
      <c r="GAM317"/>
      <c r="GAN317"/>
      <c r="GAQ317"/>
      <c r="GAR317"/>
      <c r="GAU317"/>
      <c r="GAV317"/>
      <c r="GAY317"/>
      <c r="GAZ317"/>
      <c r="GBC317"/>
      <c r="GBD317"/>
      <c r="GBG317"/>
      <c r="GBH317"/>
      <c r="GBK317"/>
      <c r="GBL317"/>
      <c r="GBO317"/>
      <c r="GBP317"/>
      <c r="GBS317"/>
      <c r="GBT317"/>
      <c r="GBW317"/>
      <c r="GBX317"/>
      <c r="GCA317"/>
      <c r="GCB317"/>
      <c r="GCE317"/>
      <c r="GCF317"/>
      <c r="GCI317"/>
      <c r="GCJ317"/>
      <c r="GCM317"/>
      <c r="GCN317"/>
      <c r="GCQ317"/>
      <c r="GCR317"/>
      <c r="GCU317"/>
      <c r="GCV317"/>
      <c r="GCY317"/>
      <c r="GCZ317"/>
      <c r="GDC317"/>
      <c r="GDD317"/>
      <c r="GDG317"/>
      <c r="GDH317"/>
      <c r="GDK317"/>
      <c r="GDL317"/>
      <c r="GDO317"/>
      <c r="GDP317"/>
      <c r="GDS317"/>
      <c r="GDT317"/>
      <c r="GDW317"/>
      <c r="GDX317"/>
      <c r="GEA317"/>
      <c r="GEB317"/>
      <c r="GEE317"/>
      <c r="GEF317"/>
      <c r="GEI317"/>
      <c r="GEJ317"/>
      <c r="GEM317"/>
      <c r="GEN317"/>
      <c r="GEQ317"/>
      <c r="GER317"/>
      <c r="GEU317"/>
      <c r="GEV317"/>
      <c r="GEY317"/>
      <c r="GEZ317"/>
      <c r="GFC317"/>
      <c r="GFD317"/>
      <c r="GFG317"/>
      <c r="GFH317"/>
      <c r="GFK317"/>
      <c r="GFL317"/>
      <c r="GFO317"/>
      <c r="GFP317"/>
      <c r="GFS317"/>
      <c r="GFT317"/>
      <c r="GFW317"/>
      <c r="GFX317"/>
      <c r="GGA317"/>
      <c r="GGB317"/>
      <c r="GGE317"/>
      <c r="GGF317"/>
      <c r="GGI317"/>
      <c r="GGJ317"/>
      <c r="GGM317"/>
      <c r="GGN317"/>
      <c r="GGQ317"/>
      <c r="GGR317"/>
      <c r="GGU317"/>
      <c r="GGV317"/>
      <c r="GGY317"/>
      <c r="GGZ317"/>
      <c r="GHC317"/>
      <c r="GHD317"/>
      <c r="GHG317"/>
      <c r="GHH317"/>
      <c r="GHK317"/>
      <c r="GHL317"/>
      <c r="GHO317"/>
      <c r="GHP317"/>
      <c r="GHS317"/>
      <c r="GHT317"/>
      <c r="GHW317"/>
      <c r="GHX317"/>
      <c r="GIA317"/>
      <c r="GIB317"/>
      <c r="GIE317"/>
      <c r="GIF317"/>
      <c r="GII317"/>
      <c r="GIJ317"/>
      <c r="GIM317"/>
      <c r="GIN317"/>
      <c r="GIQ317"/>
      <c r="GIR317"/>
      <c r="GIU317"/>
      <c r="GIV317"/>
      <c r="GIY317"/>
      <c r="GIZ317"/>
      <c r="GJC317"/>
      <c r="GJD317"/>
      <c r="GJG317"/>
      <c r="GJH317"/>
      <c r="GJK317"/>
      <c r="GJL317"/>
      <c r="GJO317"/>
      <c r="GJP317"/>
      <c r="GJS317"/>
      <c r="GJT317"/>
      <c r="GJW317"/>
      <c r="GJX317"/>
      <c r="GKA317"/>
      <c r="GKB317"/>
      <c r="GKE317"/>
      <c r="GKF317"/>
      <c r="GKI317"/>
      <c r="GKJ317"/>
      <c r="GKM317"/>
      <c r="GKN317"/>
      <c r="GKQ317"/>
      <c r="GKR317"/>
      <c r="GKU317"/>
      <c r="GKV317"/>
      <c r="GKY317"/>
      <c r="GKZ317"/>
      <c r="GLC317"/>
      <c r="GLD317"/>
      <c r="GLG317"/>
      <c r="GLH317"/>
      <c r="GLK317"/>
      <c r="GLL317"/>
      <c r="GLO317"/>
      <c r="GLP317"/>
      <c r="GLS317"/>
      <c r="GLT317"/>
      <c r="GLW317"/>
      <c r="GLX317"/>
      <c r="GMA317"/>
      <c r="GMB317"/>
      <c r="GME317"/>
      <c r="GMF317"/>
      <c r="GMI317"/>
      <c r="GMJ317"/>
      <c r="GMM317"/>
      <c r="GMN317"/>
      <c r="GMQ317"/>
      <c r="GMR317"/>
      <c r="GMU317"/>
      <c r="GMV317"/>
      <c r="GMY317"/>
      <c r="GMZ317"/>
      <c r="GNC317"/>
      <c r="GND317"/>
      <c r="GNG317"/>
      <c r="GNH317"/>
      <c r="GNK317"/>
      <c r="GNL317"/>
      <c r="GNO317"/>
      <c r="GNP317"/>
      <c r="GNS317"/>
      <c r="GNT317"/>
      <c r="GNW317"/>
      <c r="GNX317"/>
      <c r="GOA317"/>
      <c r="GOB317"/>
      <c r="GOE317"/>
      <c r="GOF317"/>
      <c r="GOI317"/>
      <c r="GOJ317"/>
      <c r="GOM317"/>
      <c r="GON317"/>
      <c r="GOQ317"/>
      <c r="GOR317"/>
      <c r="GOU317"/>
      <c r="GOV317"/>
      <c r="GOY317"/>
      <c r="GOZ317"/>
      <c r="GPC317"/>
      <c r="GPD317"/>
      <c r="GPG317"/>
      <c r="GPH317"/>
      <c r="GPK317"/>
      <c r="GPL317"/>
      <c r="GPO317"/>
      <c r="GPP317"/>
      <c r="GPS317"/>
      <c r="GPT317"/>
      <c r="GPW317"/>
      <c r="GPX317"/>
      <c r="GQA317"/>
      <c r="GQB317"/>
      <c r="GQE317"/>
      <c r="GQF317"/>
      <c r="GQI317"/>
      <c r="GQJ317"/>
      <c r="GQM317"/>
      <c r="GQN317"/>
      <c r="GQQ317"/>
      <c r="GQR317"/>
      <c r="GQU317"/>
      <c r="GQV317"/>
      <c r="GQY317"/>
      <c r="GQZ317"/>
      <c r="GRC317"/>
      <c r="GRD317"/>
      <c r="GRG317"/>
      <c r="GRH317"/>
      <c r="GRK317"/>
      <c r="GRL317"/>
      <c r="GRO317"/>
      <c r="GRP317"/>
      <c r="GRS317"/>
      <c r="GRT317"/>
      <c r="GRW317"/>
      <c r="GRX317"/>
      <c r="GSA317"/>
      <c r="GSB317"/>
      <c r="GSE317"/>
      <c r="GSF317"/>
      <c r="GSI317"/>
      <c r="GSJ317"/>
      <c r="GSM317"/>
      <c r="GSN317"/>
      <c r="GSQ317"/>
      <c r="GSR317"/>
      <c r="GSU317"/>
      <c r="GSV317"/>
      <c r="GSY317"/>
      <c r="GSZ317"/>
      <c r="GTC317"/>
      <c r="GTD317"/>
      <c r="GTG317"/>
      <c r="GTH317"/>
      <c r="GTK317"/>
      <c r="GTL317"/>
      <c r="GTO317"/>
      <c r="GTP317"/>
      <c r="GTS317"/>
      <c r="GTT317"/>
      <c r="GTW317"/>
      <c r="GTX317"/>
      <c r="GUA317"/>
      <c r="GUB317"/>
      <c r="GUE317"/>
      <c r="GUF317"/>
      <c r="GUI317"/>
      <c r="GUJ317"/>
      <c r="GUM317"/>
      <c r="GUN317"/>
      <c r="GUQ317"/>
      <c r="GUR317"/>
      <c r="GUU317"/>
      <c r="GUV317"/>
      <c r="GUY317"/>
      <c r="GUZ317"/>
      <c r="GVC317"/>
      <c r="GVD317"/>
      <c r="GVG317"/>
      <c r="GVH317"/>
      <c r="GVK317"/>
      <c r="GVL317"/>
      <c r="GVO317"/>
      <c r="GVP317"/>
      <c r="GVS317"/>
      <c r="GVT317"/>
      <c r="GVW317"/>
      <c r="GVX317"/>
      <c r="GWA317"/>
      <c r="GWB317"/>
      <c r="GWE317"/>
      <c r="GWF317"/>
      <c r="GWI317"/>
      <c r="GWJ317"/>
      <c r="GWM317"/>
      <c r="GWN317"/>
      <c r="GWQ317"/>
      <c r="GWR317"/>
      <c r="GWU317"/>
      <c r="GWV317"/>
      <c r="GWY317"/>
      <c r="GWZ317"/>
      <c r="GXC317"/>
      <c r="GXD317"/>
      <c r="GXG317"/>
      <c r="GXH317"/>
      <c r="GXK317"/>
      <c r="GXL317"/>
      <c r="GXO317"/>
      <c r="GXP317"/>
      <c r="GXS317"/>
      <c r="GXT317"/>
      <c r="GXW317"/>
      <c r="GXX317"/>
      <c r="GYA317"/>
      <c r="GYB317"/>
      <c r="GYE317"/>
      <c r="GYF317"/>
      <c r="GYI317"/>
      <c r="GYJ317"/>
      <c r="GYM317"/>
      <c r="GYN317"/>
      <c r="GYQ317"/>
      <c r="GYR317"/>
      <c r="GYU317"/>
      <c r="GYV317"/>
      <c r="GYY317"/>
      <c r="GYZ317"/>
      <c r="GZC317"/>
      <c r="GZD317"/>
      <c r="GZG317"/>
      <c r="GZH317"/>
      <c r="GZK317"/>
      <c r="GZL317"/>
      <c r="GZO317"/>
      <c r="GZP317"/>
      <c r="GZS317"/>
      <c r="GZT317"/>
      <c r="GZW317"/>
      <c r="GZX317"/>
      <c r="HAA317"/>
      <c r="HAB317"/>
      <c r="HAE317"/>
      <c r="HAF317"/>
      <c r="HAI317"/>
      <c r="HAJ317"/>
      <c r="HAM317"/>
      <c r="HAN317"/>
      <c r="HAQ317"/>
      <c r="HAR317"/>
      <c r="HAU317"/>
      <c r="HAV317"/>
      <c r="HAY317"/>
      <c r="HAZ317"/>
      <c r="HBC317"/>
      <c r="HBD317"/>
      <c r="HBG317"/>
      <c r="HBH317"/>
      <c r="HBK317"/>
      <c r="HBL317"/>
      <c r="HBO317"/>
      <c r="HBP317"/>
      <c r="HBS317"/>
      <c r="HBT317"/>
      <c r="HBW317"/>
      <c r="HBX317"/>
      <c r="HCA317"/>
      <c r="HCB317"/>
      <c r="HCE317"/>
      <c r="HCF317"/>
      <c r="HCI317"/>
      <c r="HCJ317"/>
      <c r="HCM317"/>
      <c r="HCN317"/>
      <c r="HCQ317"/>
      <c r="HCR317"/>
      <c r="HCU317"/>
      <c r="HCV317"/>
      <c r="HCY317"/>
      <c r="HCZ317"/>
      <c r="HDC317"/>
      <c r="HDD317"/>
      <c r="HDG317"/>
      <c r="HDH317"/>
      <c r="HDK317"/>
      <c r="HDL317"/>
      <c r="HDO317"/>
      <c r="HDP317"/>
      <c r="HDS317"/>
      <c r="HDT317"/>
      <c r="HDW317"/>
      <c r="HDX317"/>
      <c r="HEA317"/>
      <c r="HEB317"/>
      <c r="HEE317"/>
      <c r="HEF317"/>
      <c r="HEI317"/>
      <c r="HEJ317"/>
      <c r="HEM317"/>
      <c r="HEN317"/>
      <c r="HEQ317"/>
      <c r="HER317"/>
      <c r="HEU317"/>
      <c r="HEV317"/>
      <c r="HEY317"/>
      <c r="HEZ317"/>
      <c r="HFC317"/>
      <c r="HFD317"/>
      <c r="HFG317"/>
      <c r="HFH317"/>
      <c r="HFK317"/>
      <c r="HFL317"/>
      <c r="HFO317"/>
      <c r="HFP317"/>
      <c r="HFS317"/>
      <c r="HFT317"/>
      <c r="HFW317"/>
      <c r="HFX317"/>
      <c r="HGA317"/>
      <c r="HGB317"/>
      <c r="HGE317"/>
      <c r="HGF317"/>
      <c r="HGI317"/>
      <c r="HGJ317"/>
      <c r="HGM317"/>
      <c r="HGN317"/>
      <c r="HGQ317"/>
      <c r="HGR317"/>
      <c r="HGU317"/>
      <c r="HGV317"/>
      <c r="HGY317"/>
      <c r="HGZ317"/>
      <c r="HHC317"/>
      <c r="HHD317"/>
      <c r="HHG317"/>
      <c r="HHH317"/>
      <c r="HHK317"/>
      <c r="HHL317"/>
      <c r="HHO317"/>
      <c r="HHP317"/>
      <c r="HHS317"/>
      <c r="HHT317"/>
      <c r="HHW317"/>
      <c r="HHX317"/>
      <c r="HIA317"/>
      <c r="HIB317"/>
      <c r="HIE317"/>
      <c r="HIF317"/>
      <c r="HII317"/>
      <c r="HIJ317"/>
      <c r="HIM317"/>
      <c r="HIN317"/>
      <c r="HIQ317"/>
      <c r="HIR317"/>
      <c r="HIU317"/>
      <c r="HIV317"/>
      <c r="HIY317"/>
      <c r="HIZ317"/>
      <c r="HJC317"/>
      <c r="HJD317"/>
      <c r="HJG317"/>
      <c r="HJH317"/>
      <c r="HJK317"/>
      <c r="HJL317"/>
      <c r="HJO317"/>
      <c r="HJP317"/>
      <c r="HJS317"/>
      <c r="HJT317"/>
      <c r="HJW317"/>
      <c r="HJX317"/>
      <c r="HKA317"/>
      <c r="HKB317"/>
      <c r="HKE317"/>
      <c r="HKF317"/>
      <c r="HKI317"/>
      <c r="HKJ317"/>
      <c r="HKM317"/>
      <c r="HKN317"/>
      <c r="HKQ317"/>
      <c r="HKR317"/>
      <c r="HKU317"/>
      <c r="HKV317"/>
      <c r="HKY317"/>
      <c r="HKZ317"/>
      <c r="HLC317"/>
      <c r="HLD317"/>
      <c r="HLG317"/>
      <c r="HLH317"/>
      <c r="HLK317"/>
      <c r="HLL317"/>
      <c r="HLO317"/>
      <c r="HLP317"/>
      <c r="HLS317"/>
      <c r="HLT317"/>
      <c r="HLW317"/>
      <c r="HLX317"/>
      <c r="HMA317"/>
      <c r="HMB317"/>
      <c r="HME317"/>
      <c r="HMF317"/>
      <c r="HMI317"/>
      <c r="HMJ317"/>
      <c r="HMM317"/>
      <c r="HMN317"/>
      <c r="HMQ317"/>
      <c r="HMR317"/>
      <c r="HMU317"/>
      <c r="HMV317"/>
      <c r="HMY317"/>
      <c r="HMZ317"/>
      <c r="HNC317"/>
      <c r="HND317"/>
      <c r="HNG317"/>
      <c r="HNH317"/>
      <c r="HNK317"/>
      <c r="HNL317"/>
      <c r="HNO317"/>
      <c r="HNP317"/>
      <c r="HNS317"/>
      <c r="HNT317"/>
      <c r="HNW317"/>
      <c r="HNX317"/>
      <c r="HOA317"/>
      <c r="HOB317"/>
      <c r="HOE317"/>
      <c r="HOF317"/>
      <c r="HOI317"/>
      <c r="HOJ317"/>
      <c r="HOM317"/>
      <c r="HON317"/>
      <c r="HOQ317"/>
      <c r="HOR317"/>
      <c r="HOU317"/>
      <c r="HOV317"/>
      <c r="HOY317"/>
      <c r="HOZ317"/>
      <c r="HPC317"/>
      <c r="HPD317"/>
      <c r="HPG317"/>
      <c r="HPH317"/>
      <c r="HPK317"/>
      <c r="HPL317"/>
      <c r="HPO317"/>
      <c r="HPP317"/>
      <c r="HPS317"/>
      <c r="HPT317"/>
      <c r="HPW317"/>
      <c r="HPX317"/>
      <c r="HQA317"/>
      <c r="HQB317"/>
      <c r="HQE317"/>
      <c r="HQF317"/>
      <c r="HQI317"/>
      <c r="HQJ317"/>
      <c r="HQM317"/>
      <c r="HQN317"/>
      <c r="HQQ317"/>
      <c r="HQR317"/>
      <c r="HQU317"/>
      <c r="HQV317"/>
      <c r="HQY317"/>
      <c r="HQZ317"/>
      <c r="HRC317"/>
      <c r="HRD317"/>
      <c r="HRG317"/>
      <c r="HRH317"/>
      <c r="HRK317"/>
      <c r="HRL317"/>
      <c r="HRO317"/>
      <c r="HRP317"/>
      <c r="HRS317"/>
      <c r="HRT317"/>
      <c r="HRW317"/>
      <c r="HRX317"/>
      <c r="HSA317"/>
      <c r="HSB317"/>
      <c r="HSE317"/>
      <c r="HSF317"/>
      <c r="HSI317"/>
      <c r="HSJ317"/>
      <c r="HSM317"/>
      <c r="HSN317"/>
      <c r="HSQ317"/>
      <c r="HSR317"/>
      <c r="HSU317"/>
      <c r="HSV317"/>
      <c r="HSY317"/>
      <c r="HSZ317"/>
      <c r="HTC317"/>
      <c r="HTD317"/>
      <c r="HTG317"/>
      <c r="HTH317"/>
      <c r="HTK317"/>
      <c r="HTL317"/>
      <c r="HTO317"/>
      <c r="HTP317"/>
      <c r="HTS317"/>
      <c r="HTT317"/>
      <c r="HTW317"/>
      <c r="HTX317"/>
      <c r="HUA317"/>
      <c r="HUB317"/>
      <c r="HUE317"/>
      <c r="HUF317"/>
      <c r="HUI317"/>
      <c r="HUJ317"/>
      <c r="HUM317"/>
      <c r="HUN317"/>
      <c r="HUQ317"/>
      <c r="HUR317"/>
      <c r="HUU317"/>
      <c r="HUV317"/>
      <c r="HUY317"/>
      <c r="HUZ317"/>
      <c r="HVC317"/>
      <c r="HVD317"/>
      <c r="HVG317"/>
      <c r="HVH317"/>
      <c r="HVK317"/>
      <c r="HVL317"/>
      <c r="HVO317"/>
      <c r="HVP317"/>
      <c r="HVS317"/>
      <c r="HVT317"/>
      <c r="HVW317"/>
      <c r="HVX317"/>
      <c r="HWA317"/>
      <c r="HWB317"/>
      <c r="HWE317"/>
      <c r="HWF317"/>
      <c r="HWI317"/>
      <c r="HWJ317"/>
      <c r="HWM317"/>
      <c r="HWN317"/>
      <c r="HWQ317"/>
      <c r="HWR317"/>
      <c r="HWU317"/>
      <c r="HWV317"/>
      <c r="HWY317"/>
      <c r="HWZ317"/>
      <c r="HXC317"/>
      <c r="HXD317"/>
      <c r="HXG317"/>
      <c r="HXH317"/>
      <c r="HXK317"/>
      <c r="HXL317"/>
      <c r="HXO317"/>
      <c r="HXP317"/>
      <c r="HXS317"/>
      <c r="HXT317"/>
      <c r="HXW317"/>
      <c r="HXX317"/>
      <c r="HYA317"/>
      <c r="HYB317"/>
      <c r="HYE317"/>
      <c r="HYF317"/>
      <c r="HYI317"/>
      <c r="HYJ317"/>
      <c r="HYM317"/>
      <c r="HYN317"/>
      <c r="HYQ317"/>
      <c r="HYR317"/>
      <c r="HYU317"/>
      <c r="HYV317"/>
      <c r="HYY317"/>
      <c r="HYZ317"/>
      <c r="HZC317"/>
      <c r="HZD317"/>
      <c r="HZG317"/>
      <c r="HZH317"/>
      <c r="HZK317"/>
      <c r="HZL317"/>
      <c r="HZO317"/>
      <c r="HZP317"/>
      <c r="HZS317"/>
      <c r="HZT317"/>
      <c r="HZW317"/>
      <c r="HZX317"/>
      <c r="IAA317"/>
      <c r="IAB317"/>
      <c r="IAE317"/>
      <c r="IAF317"/>
      <c r="IAI317"/>
      <c r="IAJ317"/>
      <c r="IAM317"/>
      <c r="IAN317"/>
      <c r="IAQ317"/>
      <c r="IAR317"/>
      <c r="IAU317"/>
      <c r="IAV317"/>
      <c r="IAY317"/>
      <c r="IAZ317"/>
      <c r="IBC317"/>
      <c r="IBD317"/>
      <c r="IBG317"/>
      <c r="IBH317"/>
      <c r="IBK317"/>
      <c r="IBL317"/>
      <c r="IBO317"/>
      <c r="IBP317"/>
      <c r="IBS317"/>
      <c r="IBT317"/>
      <c r="IBW317"/>
      <c r="IBX317"/>
      <c r="ICA317"/>
      <c r="ICB317"/>
      <c r="ICE317"/>
      <c r="ICF317"/>
      <c r="ICI317"/>
      <c r="ICJ317"/>
      <c r="ICM317"/>
      <c r="ICN317"/>
      <c r="ICQ317"/>
      <c r="ICR317"/>
      <c r="ICU317"/>
      <c r="ICV317"/>
      <c r="ICY317"/>
      <c r="ICZ317"/>
      <c r="IDC317"/>
      <c r="IDD317"/>
      <c r="IDG317"/>
      <c r="IDH317"/>
      <c r="IDK317"/>
      <c r="IDL317"/>
      <c r="IDO317"/>
      <c r="IDP317"/>
      <c r="IDS317"/>
      <c r="IDT317"/>
      <c r="IDW317"/>
      <c r="IDX317"/>
      <c r="IEA317"/>
      <c r="IEB317"/>
      <c r="IEE317"/>
      <c r="IEF317"/>
      <c r="IEI317"/>
      <c r="IEJ317"/>
      <c r="IEM317"/>
      <c r="IEN317"/>
      <c r="IEQ317"/>
      <c r="IER317"/>
      <c r="IEU317"/>
      <c r="IEV317"/>
      <c r="IEY317"/>
      <c r="IEZ317"/>
      <c r="IFC317"/>
      <c r="IFD317"/>
      <c r="IFG317"/>
      <c r="IFH317"/>
      <c r="IFK317"/>
      <c r="IFL317"/>
      <c r="IFO317"/>
      <c r="IFP317"/>
      <c r="IFS317"/>
      <c r="IFT317"/>
      <c r="IFW317"/>
      <c r="IFX317"/>
      <c r="IGA317"/>
      <c r="IGB317"/>
      <c r="IGE317"/>
      <c r="IGF317"/>
      <c r="IGI317"/>
      <c r="IGJ317"/>
      <c r="IGM317"/>
      <c r="IGN317"/>
      <c r="IGQ317"/>
      <c r="IGR317"/>
      <c r="IGU317"/>
      <c r="IGV317"/>
      <c r="IGY317"/>
      <c r="IGZ317"/>
      <c r="IHC317"/>
      <c r="IHD317"/>
      <c r="IHG317"/>
      <c r="IHH317"/>
      <c r="IHK317"/>
      <c r="IHL317"/>
      <c r="IHO317"/>
      <c r="IHP317"/>
      <c r="IHS317"/>
      <c r="IHT317"/>
      <c r="IHW317"/>
      <c r="IHX317"/>
      <c r="IIA317"/>
      <c r="IIB317"/>
      <c r="IIE317"/>
      <c r="IIF317"/>
      <c r="III317"/>
      <c r="IIJ317"/>
      <c r="IIM317"/>
      <c r="IIN317"/>
      <c r="IIQ317"/>
      <c r="IIR317"/>
      <c r="IIU317"/>
      <c r="IIV317"/>
      <c r="IIY317"/>
      <c r="IIZ317"/>
      <c r="IJC317"/>
      <c r="IJD317"/>
      <c r="IJG317"/>
      <c r="IJH317"/>
      <c r="IJK317"/>
      <c r="IJL317"/>
      <c r="IJO317"/>
      <c r="IJP317"/>
      <c r="IJS317"/>
      <c r="IJT317"/>
      <c r="IJW317"/>
      <c r="IJX317"/>
      <c r="IKA317"/>
      <c r="IKB317"/>
      <c r="IKE317"/>
      <c r="IKF317"/>
      <c r="IKI317"/>
      <c r="IKJ317"/>
      <c r="IKM317"/>
      <c r="IKN317"/>
      <c r="IKQ317"/>
      <c r="IKR317"/>
      <c r="IKU317"/>
      <c r="IKV317"/>
      <c r="IKY317"/>
      <c r="IKZ317"/>
      <c r="ILC317"/>
      <c r="ILD317"/>
      <c r="ILG317"/>
      <c r="ILH317"/>
      <c r="ILK317"/>
      <c r="ILL317"/>
      <c r="ILO317"/>
      <c r="ILP317"/>
      <c r="ILS317"/>
      <c r="ILT317"/>
      <c r="ILW317"/>
      <c r="ILX317"/>
      <c r="IMA317"/>
      <c r="IMB317"/>
      <c r="IME317"/>
      <c r="IMF317"/>
      <c r="IMI317"/>
      <c r="IMJ317"/>
      <c r="IMM317"/>
      <c r="IMN317"/>
      <c r="IMQ317"/>
      <c r="IMR317"/>
      <c r="IMU317"/>
      <c r="IMV317"/>
      <c r="IMY317"/>
      <c r="IMZ317"/>
      <c r="INC317"/>
      <c r="IND317"/>
      <c r="ING317"/>
      <c r="INH317"/>
      <c r="INK317"/>
      <c r="INL317"/>
      <c r="INO317"/>
      <c r="INP317"/>
      <c r="INS317"/>
      <c r="INT317"/>
      <c r="INW317"/>
      <c r="INX317"/>
      <c r="IOA317"/>
      <c r="IOB317"/>
      <c r="IOE317"/>
      <c r="IOF317"/>
      <c r="IOI317"/>
      <c r="IOJ317"/>
      <c r="IOM317"/>
      <c r="ION317"/>
      <c r="IOQ317"/>
      <c r="IOR317"/>
      <c r="IOU317"/>
      <c r="IOV317"/>
      <c r="IOY317"/>
      <c r="IOZ317"/>
      <c r="IPC317"/>
      <c r="IPD317"/>
      <c r="IPG317"/>
      <c r="IPH317"/>
      <c r="IPK317"/>
      <c r="IPL317"/>
      <c r="IPO317"/>
      <c r="IPP317"/>
      <c r="IPS317"/>
      <c r="IPT317"/>
      <c r="IPW317"/>
      <c r="IPX317"/>
      <c r="IQA317"/>
      <c r="IQB317"/>
      <c r="IQE317"/>
      <c r="IQF317"/>
      <c r="IQI317"/>
      <c r="IQJ317"/>
      <c r="IQM317"/>
      <c r="IQN317"/>
      <c r="IQQ317"/>
      <c r="IQR317"/>
      <c r="IQU317"/>
      <c r="IQV317"/>
      <c r="IQY317"/>
      <c r="IQZ317"/>
      <c r="IRC317"/>
      <c r="IRD317"/>
      <c r="IRG317"/>
      <c r="IRH317"/>
      <c r="IRK317"/>
      <c r="IRL317"/>
      <c r="IRO317"/>
      <c r="IRP317"/>
      <c r="IRS317"/>
      <c r="IRT317"/>
      <c r="IRW317"/>
      <c r="IRX317"/>
      <c r="ISA317"/>
      <c r="ISB317"/>
      <c r="ISE317"/>
      <c r="ISF317"/>
      <c r="ISI317"/>
      <c r="ISJ317"/>
      <c r="ISM317"/>
      <c r="ISN317"/>
      <c r="ISQ317"/>
      <c r="ISR317"/>
      <c r="ISU317"/>
      <c r="ISV317"/>
      <c r="ISY317"/>
      <c r="ISZ317"/>
      <c r="ITC317"/>
      <c r="ITD317"/>
      <c r="ITG317"/>
      <c r="ITH317"/>
      <c r="ITK317"/>
      <c r="ITL317"/>
      <c r="ITO317"/>
      <c r="ITP317"/>
      <c r="ITS317"/>
      <c r="ITT317"/>
      <c r="ITW317"/>
      <c r="ITX317"/>
      <c r="IUA317"/>
      <c r="IUB317"/>
      <c r="IUE317"/>
      <c r="IUF317"/>
      <c r="IUI317"/>
      <c r="IUJ317"/>
      <c r="IUM317"/>
      <c r="IUN317"/>
      <c r="IUQ317"/>
      <c r="IUR317"/>
      <c r="IUU317"/>
      <c r="IUV317"/>
      <c r="IUY317"/>
      <c r="IUZ317"/>
      <c r="IVC317"/>
      <c r="IVD317"/>
      <c r="IVG317"/>
      <c r="IVH317"/>
      <c r="IVK317"/>
      <c r="IVL317"/>
      <c r="IVO317"/>
      <c r="IVP317"/>
      <c r="IVS317"/>
      <c r="IVT317"/>
      <c r="IVW317"/>
      <c r="IVX317"/>
      <c r="IWA317"/>
      <c r="IWB317"/>
      <c r="IWE317"/>
      <c r="IWF317"/>
      <c r="IWI317"/>
      <c r="IWJ317"/>
      <c r="IWM317"/>
      <c r="IWN317"/>
      <c r="IWQ317"/>
      <c r="IWR317"/>
      <c r="IWU317"/>
      <c r="IWV317"/>
      <c r="IWY317"/>
      <c r="IWZ317"/>
      <c r="IXC317"/>
      <c r="IXD317"/>
      <c r="IXG317"/>
      <c r="IXH317"/>
      <c r="IXK317"/>
      <c r="IXL317"/>
      <c r="IXO317"/>
      <c r="IXP317"/>
      <c r="IXS317"/>
      <c r="IXT317"/>
      <c r="IXW317"/>
      <c r="IXX317"/>
      <c r="IYA317"/>
      <c r="IYB317"/>
      <c r="IYE317"/>
      <c r="IYF317"/>
      <c r="IYI317"/>
      <c r="IYJ317"/>
      <c r="IYM317"/>
      <c r="IYN317"/>
      <c r="IYQ317"/>
      <c r="IYR317"/>
      <c r="IYU317"/>
      <c r="IYV317"/>
      <c r="IYY317"/>
      <c r="IYZ317"/>
      <c r="IZC317"/>
      <c r="IZD317"/>
      <c r="IZG317"/>
      <c r="IZH317"/>
      <c r="IZK317"/>
      <c r="IZL317"/>
      <c r="IZO317"/>
      <c r="IZP317"/>
      <c r="IZS317"/>
      <c r="IZT317"/>
      <c r="IZW317"/>
      <c r="IZX317"/>
      <c r="JAA317"/>
      <c r="JAB317"/>
      <c r="JAE317"/>
      <c r="JAF317"/>
      <c r="JAI317"/>
      <c r="JAJ317"/>
      <c r="JAM317"/>
      <c r="JAN317"/>
      <c r="JAQ317"/>
      <c r="JAR317"/>
      <c r="JAU317"/>
      <c r="JAV317"/>
      <c r="JAY317"/>
      <c r="JAZ317"/>
      <c r="JBC317"/>
      <c r="JBD317"/>
      <c r="JBG317"/>
      <c r="JBH317"/>
      <c r="JBK317"/>
      <c r="JBL317"/>
      <c r="JBO317"/>
      <c r="JBP317"/>
      <c r="JBS317"/>
      <c r="JBT317"/>
      <c r="JBW317"/>
      <c r="JBX317"/>
      <c r="JCA317"/>
      <c r="JCB317"/>
      <c r="JCE317"/>
      <c r="JCF317"/>
      <c r="JCI317"/>
      <c r="JCJ317"/>
      <c r="JCM317"/>
      <c r="JCN317"/>
      <c r="JCQ317"/>
      <c r="JCR317"/>
      <c r="JCU317"/>
      <c r="JCV317"/>
      <c r="JCY317"/>
      <c r="JCZ317"/>
      <c r="JDC317"/>
      <c r="JDD317"/>
      <c r="JDG317"/>
      <c r="JDH317"/>
      <c r="JDK317"/>
      <c r="JDL317"/>
      <c r="JDO317"/>
      <c r="JDP317"/>
      <c r="JDS317"/>
      <c r="JDT317"/>
      <c r="JDW317"/>
      <c r="JDX317"/>
      <c r="JEA317"/>
      <c r="JEB317"/>
      <c r="JEE317"/>
      <c r="JEF317"/>
      <c r="JEI317"/>
      <c r="JEJ317"/>
      <c r="JEM317"/>
      <c r="JEN317"/>
      <c r="JEQ317"/>
      <c r="JER317"/>
      <c r="JEU317"/>
      <c r="JEV317"/>
      <c r="JEY317"/>
      <c r="JEZ317"/>
      <c r="JFC317"/>
      <c r="JFD317"/>
      <c r="JFG317"/>
      <c r="JFH317"/>
      <c r="JFK317"/>
      <c r="JFL317"/>
      <c r="JFO317"/>
      <c r="JFP317"/>
      <c r="JFS317"/>
      <c r="JFT317"/>
      <c r="JFW317"/>
      <c r="JFX317"/>
      <c r="JGA317"/>
      <c r="JGB317"/>
      <c r="JGE317"/>
      <c r="JGF317"/>
      <c r="JGI317"/>
      <c r="JGJ317"/>
      <c r="JGM317"/>
      <c r="JGN317"/>
      <c r="JGQ317"/>
      <c r="JGR317"/>
      <c r="JGU317"/>
      <c r="JGV317"/>
      <c r="JGY317"/>
      <c r="JGZ317"/>
      <c r="JHC317"/>
      <c r="JHD317"/>
      <c r="JHG317"/>
      <c r="JHH317"/>
      <c r="JHK317"/>
      <c r="JHL317"/>
      <c r="JHO317"/>
      <c r="JHP317"/>
      <c r="JHS317"/>
      <c r="JHT317"/>
      <c r="JHW317"/>
      <c r="JHX317"/>
      <c r="JIA317"/>
      <c r="JIB317"/>
      <c r="JIE317"/>
      <c r="JIF317"/>
      <c r="JII317"/>
      <c r="JIJ317"/>
      <c r="JIM317"/>
      <c r="JIN317"/>
      <c r="JIQ317"/>
      <c r="JIR317"/>
      <c r="JIU317"/>
      <c r="JIV317"/>
      <c r="JIY317"/>
      <c r="JIZ317"/>
      <c r="JJC317"/>
      <c r="JJD317"/>
      <c r="JJG317"/>
      <c r="JJH317"/>
      <c r="JJK317"/>
      <c r="JJL317"/>
      <c r="JJO317"/>
      <c r="JJP317"/>
      <c r="JJS317"/>
      <c r="JJT317"/>
      <c r="JJW317"/>
      <c r="JJX317"/>
      <c r="JKA317"/>
      <c r="JKB317"/>
      <c r="JKE317"/>
      <c r="JKF317"/>
      <c r="JKI317"/>
      <c r="JKJ317"/>
      <c r="JKM317"/>
      <c r="JKN317"/>
      <c r="JKQ317"/>
      <c r="JKR317"/>
      <c r="JKU317"/>
      <c r="JKV317"/>
      <c r="JKY317"/>
      <c r="JKZ317"/>
      <c r="JLC317"/>
      <c r="JLD317"/>
      <c r="JLG317"/>
      <c r="JLH317"/>
      <c r="JLK317"/>
      <c r="JLL317"/>
      <c r="JLO317"/>
      <c r="JLP317"/>
      <c r="JLS317"/>
      <c r="JLT317"/>
      <c r="JLW317"/>
      <c r="JLX317"/>
      <c r="JMA317"/>
      <c r="JMB317"/>
      <c r="JME317"/>
      <c r="JMF317"/>
      <c r="JMI317"/>
      <c r="JMJ317"/>
      <c r="JMM317"/>
      <c r="JMN317"/>
      <c r="JMQ317"/>
      <c r="JMR317"/>
      <c r="JMU317"/>
      <c r="JMV317"/>
      <c r="JMY317"/>
      <c r="JMZ317"/>
      <c r="JNC317"/>
      <c r="JND317"/>
      <c r="JNG317"/>
      <c r="JNH317"/>
      <c r="JNK317"/>
      <c r="JNL317"/>
      <c r="JNO317"/>
      <c r="JNP317"/>
      <c r="JNS317"/>
      <c r="JNT317"/>
      <c r="JNW317"/>
      <c r="JNX317"/>
      <c r="JOA317"/>
      <c r="JOB317"/>
      <c r="JOE317"/>
      <c r="JOF317"/>
      <c r="JOI317"/>
      <c r="JOJ317"/>
      <c r="JOM317"/>
      <c r="JON317"/>
      <c r="JOQ317"/>
      <c r="JOR317"/>
      <c r="JOU317"/>
      <c r="JOV317"/>
      <c r="JOY317"/>
      <c r="JOZ317"/>
      <c r="JPC317"/>
      <c r="JPD317"/>
      <c r="JPG317"/>
      <c r="JPH317"/>
      <c r="JPK317"/>
      <c r="JPL317"/>
      <c r="JPO317"/>
      <c r="JPP317"/>
      <c r="JPS317"/>
      <c r="JPT317"/>
      <c r="JPW317"/>
      <c r="JPX317"/>
      <c r="JQA317"/>
      <c r="JQB317"/>
      <c r="JQE317"/>
      <c r="JQF317"/>
      <c r="JQI317"/>
      <c r="JQJ317"/>
      <c r="JQM317"/>
      <c r="JQN317"/>
      <c r="JQQ317"/>
      <c r="JQR317"/>
      <c r="JQU317"/>
      <c r="JQV317"/>
      <c r="JQY317"/>
      <c r="JQZ317"/>
      <c r="JRC317"/>
      <c r="JRD317"/>
      <c r="JRG317"/>
      <c r="JRH317"/>
      <c r="JRK317"/>
      <c r="JRL317"/>
      <c r="JRO317"/>
      <c r="JRP317"/>
      <c r="JRS317"/>
      <c r="JRT317"/>
      <c r="JRW317"/>
      <c r="JRX317"/>
      <c r="JSA317"/>
      <c r="JSB317"/>
      <c r="JSE317"/>
      <c r="JSF317"/>
      <c r="JSI317"/>
      <c r="JSJ317"/>
      <c r="JSM317"/>
      <c r="JSN317"/>
      <c r="JSQ317"/>
      <c r="JSR317"/>
      <c r="JSU317"/>
      <c r="JSV317"/>
      <c r="JSY317"/>
      <c r="JSZ317"/>
      <c r="JTC317"/>
      <c r="JTD317"/>
      <c r="JTG317"/>
      <c r="JTH317"/>
      <c r="JTK317"/>
      <c r="JTL317"/>
      <c r="JTO317"/>
      <c r="JTP317"/>
      <c r="JTS317"/>
      <c r="JTT317"/>
      <c r="JTW317"/>
      <c r="JTX317"/>
      <c r="JUA317"/>
      <c r="JUB317"/>
      <c r="JUE317"/>
      <c r="JUF317"/>
      <c r="JUI317"/>
      <c r="JUJ317"/>
      <c r="JUM317"/>
      <c r="JUN317"/>
      <c r="JUQ317"/>
      <c r="JUR317"/>
      <c r="JUU317"/>
      <c r="JUV317"/>
      <c r="JUY317"/>
      <c r="JUZ317"/>
      <c r="JVC317"/>
      <c r="JVD317"/>
      <c r="JVG317"/>
      <c r="JVH317"/>
      <c r="JVK317"/>
      <c r="JVL317"/>
      <c r="JVO317"/>
      <c r="JVP317"/>
      <c r="JVS317"/>
      <c r="JVT317"/>
      <c r="JVW317"/>
      <c r="JVX317"/>
      <c r="JWA317"/>
      <c r="JWB317"/>
      <c r="JWE317"/>
      <c r="JWF317"/>
      <c r="JWI317"/>
      <c r="JWJ317"/>
      <c r="JWM317"/>
      <c r="JWN317"/>
      <c r="JWQ317"/>
      <c r="JWR317"/>
      <c r="JWU317"/>
      <c r="JWV317"/>
      <c r="JWY317"/>
      <c r="JWZ317"/>
      <c r="JXC317"/>
      <c r="JXD317"/>
      <c r="JXG317"/>
      <c r="JXH317"/>
      <c r="JXK317"/>
      <c r="JXL317"/>
      <c r="JXO317"/>
      <c r="JXP317"/>
      <c r="JXS317"/>
      <c r="JXT317"/>
      <c r="JXW317"/>
      <c r="JXX317"/>
      <c r="JYA317"/>
      <c r="JYB317"/>
      <c r="JYE317"/>
      <c r="JYF317"/>
      <c r="JYI317"/>
      <c r="JYJ317"/>
      <c r="JYM317"/>
      <c r="JYN317"/>
      <c r="JYQ317"/>
      <c r="JYR317"/>
      <c r="JYU317"/>
      <c r="JYV317"/>
      <c r="JYY317"/>
      <c r="JYZ317"/>
      <c r="JZC317"/>
      <c r="JZD317"/>
      <c r="JZG317"/>
      <c r="JZH317"/>
      <c r="JZK317"/>
      <c r="JZL317"/>
      <c r="JZO317"/>
      <c r="JZP317"/>
      <c r="JZS317"/>
      <c r="JZT317"/>
      <c r="JZW317"/>
      <c r="JZX317"/>
      <c r="KAA317"/>
      <c r="KAB317"/>
      <c r="KAE317"/>
      <c r="KAF317"/>
      <c r="KAI317"/>
      <c r="KAJ317"/>
      <c r="KAM317"/>
      <c r="KAN317"/>
      <c r="KAQ317"/>
      <c r="KAR317"/>
      <c r="KAU317"/>
      <c r="KAV317"/>
      <c r="KAY317"/>
      <c r="KAZ317"/>
      <c r="KBC317"/>
      <c r="KBD317"/>
      <c r="KBG317"/>
      <c r="KBH317"/>
      <c r="KBK317"/>
      <c r="KBL317"/>
      <c r="KBO317"/>
      <c r="KBP317"/>
      <c r="KBS317"/>
      <c r="KBT317"/>
      <c r="KBW317"/>
      <c r="KBX317"/>
      <c r="KCA317"/>
      <c r="KCB317"/>
      <c r="KCE317"/>
      <c r="KCF317"/>
      <c r="KCI317"/>
      <c r="KCJ317"/>
      <c r="KCM317"/>
      <c r="KCN317"/>
      <c r="KCQ317"/>
      <c r="KCR317"/>
      <c r="KCU317"/>
      <c r="KCV317"/>
      <c r="KCY317"/>
      <c r="KCZ317"/>
      <c r="KDC317"/>
      <c r="KDD317"/>
      <c r="KDG317"/>
      <c r="KDH317"/>
      <c r="KDK317"/>
      <c r="KDL317"/>
      <c r="KDO317"/>
      <c r="KDP317"/>
      <c r="KDS317"/>
      <c r="KDT317"/>
      <c r="KDW317"/>
      <c r="KDX317"/>
      <c r="KEA317"/>
      <c r="KEB317"/>
      <c r="KEE317"/>
      <c r="KEF317"/>
      <c r="KEI317"/>
      <c r="KEJ317"/>
      <c r="KEM317"/>
      <c r="KEN317"/>
      <c r="KEQ317"/>
      <c r="KER317"/>
      <c r="KEU317"/>
      <c r="KEV317"/>
      <c r="KEY317"/>
      <c r="KEZ317"/>
      <c r="KFC317"/>
      <c r="KFD317"/>
      <c r="KFG317"/>
      <c r="KFH317"/>
      <c r="KFK317"/>
      <c r="KFL317"/>
      <c r="KFO317"/>
      <c r="KFP317"/>
      <c r="KFS317"/>
      <c r="KFT317"/>
      <c r="KFW317"/>
      <c r="KFX317"/>
      <c r="KGA317"/>
      <c r="KGB317"/>
      <c r="KGE317"/>
      <c r="KGF317"/>
      <c r="KGI317"/>
      <c r="KGJ317"/>
      <c r="KGM317"/>
      <c r="KGN317"/>
      <c r="KGQ317"/>
      <c r="KGR317"/>
      <c r="KGU317"/>
      <c r="KGV317"/>
      <c r="KGY317"/>
      <c r="KGZ317"/>
      <c r="KHC317"/>
      <c r="KHD317"/>
      <c r="KHG317"/>
      <c r="KHH317"/>
      <c r="KHK317"/>
      <c r="KHL317"/>
      <c r="KHO317"/>
      <c r="KHP317"/>
      <c r="KHS317"/>
      <c r="KHT317"/>
      <c r="KHW317"/>
      <c r="KHX317"/>
      <c r="KIA317"/>
      <c r="KIB317"/>
      <c r="KIE317"/>
      <c r="KIF317"/>
      <c r="KII317"/>
      <c r="KIJ317"/>
      <c r="KIM317"/>
      <c r="KIN317"/>
      <c r="KIQ317"/>
      <c r="KIR317"/>
      <c r="KIU317"/>
      <c r="KIV317"/>
      <c r="KIY317"/>
      <c r="KIZ317"/>
      <c r="KJC317"/>
      <c r="KJD317"/>
      <c r="KJG317"/>
      <c r="KJH317"/>
      <c r="KJK317"/>
      <c r="KJL317"/>
      <c r="KJO317"/>
      <c r="KJP317"/>
      <c r="KJS317"/>
      <c r="KJT317"/>
      <c r="KJW317"/>
      <c r="KJX317"/>
      <c r="KKA317"/>
      <c r="KKB317"/>
      <c r="KKE317"/>
      <c r="KKF317"/>
      <c r="KKI317"/>
      <c r="KKJ317"/>
      <c r="KKM317"/>
      <c r="KKN317"/>
      <c r="KKQ317"/>
      <c r="KKR317"/>
      <c r="KKU317"/>
      <c r="KKV317"/>
      <c r="KKY317"/>
      <c r="KKZ317"/>
      <c r="KLC317"/>
      <c r="KLD317"/>
      <c r="KLG317"/>
      <c r="KLH317"/>
      <c r="KLK317"/>
      <c r="KLL317"/>
      <c r="KLO317"/>
      <c r="KLP317"/>
      <c r="KLS317"/>
      <c r="KLT317"/>
      <c r="KLW317"/>
      <c r="KLX317"/>
      <c r="KMA317"/>
      <c r="KMB317"/>
      <c r="KME317"/>
      <c r="KMF317"/>
      <c r="KMI317"/>
      <c r="KMJ317"/>
      <c r="KMM317"/>
      <c r="KMN317"/>
      <c r="KMQ317"/>
      <c r="KMR317"/>
      <c r="KMU317"/>
      <c r="KMV317"/>
      <c r="KMY317"/>
      <c r="KMZ317"/>
      <c r="KNC317"/>
      <c r="KND317"/>
      <c r="KNG317"/>
      <c r="KNH317"/>
      <c r="KNK317"/>
      <c r="KNL317"/>
      <c r="KNO317"/>
      <c r="KNP317"/>
      <c r="KNS317"/>
      <c r="KNT317"/>
      <c r="KNW317"/>
      <c r="KNX317"/>
      <c r="KOA317"/>
      <c r="KOB317"/>
      <c r="KOE317"/>
      <c r="KOF317"/>
      <c r="KOI317"/>
      <c r="KOJ317"/>
      <c r="KOM317"/>
      <c r="KON317"/>
      <c r="KOQ317"/>
      <c r="KOR317"/>
      <c r="KOU317"/>
      <c r="KOV317"/>
      <c r="KOY317"/>
      <c r="KOZ317"/>
      <c r="KPC317"/>
      <c r="KPD317"/>
      <c r="KPG317"/>
      <c r="KPH317"/>
      <c r="KPK317"/>
      <c r="KPL317"/>
      <c r="KPO317"/>
      <c r="KPP317"/>
      <c r="KPS317"/>
      <c r="KPT317"/>
      <c r="KPW317"/>
      <c r="KPX317"/>
      <c r="KQA317"/>
      <c r="KQB317"/>
      <c r="KQE317"/>
      <c r="KQF317"/>
      <c r="KQI317"/>
      <c r="KQJ317"/>
      <c r="KQM317"/>
      <c r="KQN317"/>
      <c r="KQQ317"/>
      <c r="KQR317"/>
      <c r="KQU317"/>
      <c r="KQV317"/>
      <c r="KQY317"/>
      <c r="KQZ317"/>
      <c r="KRC317"/>
      <c r="KRD317"/>
      <c r="KRG317"/>
      <c r="KRH317"/>
      <c r="KRK317"/>
      <c r="KRL317"/>
      <c r="KRO317"/>
      <c r="KRP317"/>
      <c r="KRS317"/>
      <c r="KRT317"/>
      <c r="KRW317"/>
      <c r="KRX317"/>
      <c r="KSA317"/>
      <c r="KSB317"/>
      <c r="KSE317"/>
      <c r="KSF317"/>
      <c r="KSI317"/>
      <c r="KSJ317"/>
      <c r="KSM317"/>
      <c r="KSN317"/>
      <c r="KSQ317"/>
      <c r="KSR317"/>
      <c r="KSU317"/>
      <c r="KSV317"/>
      <c r="KSY317"/>
      <c r="KSZ317"/>
      <c r="KTC317"/>
      <c r="KTD317"/>
      <c r="KTG317"/>
      <c r="KTH317"/>
      <c r="KTK317"/>
      <c r="KTL317"/>
      <c r="KTO317"/>
      <c r="KTP317"/>
      <c r="KTS317"/>
      <c r="KTT317"/>
      <c r="KTW317"/>
      <c r="KTX317"/>
      <c r="KUA317"/>
      <c r="KUB317"/>
      <c r="KUE317"/>
      <c r="KUF317"/>
      <c r="KUI317"/>
      <c r="KUJ317"/>
      <c r="KUM317"/>
      <c r="KUN317"/>
      <c r="KUQ317"/>
      <c r="KUR317"/>
      <c r="KUU317"/>
      <c r="KUV317"/>
      <c r="KUY317"/>
      <c r="KUZ317"/>
      <c r="KVC317"/>
      <c r="KVD317"/>
      <c r="KVG317"/>
      <c r="KVH317"/>
      <c r="KVK317"/>
      <c r="KVL317"/>
      <c r="KVO317"/>
      <c r="KVP317"/>
      <c r="KVS317"/>
      <c r="KVT317"/>
      <c r="KVW317"/>
      <c r="KVX317"/>
      <c r="KWA317"/>
      <c r="KWB317"/>
      <c r="KWE317"/>
      <c r="KWF317"/>
      <c r="KWI317"/>
      <c r="KWJ317"/>
      <c r="KWM317"/>
      <c r="KWN317"/>
      <c r="KWQ317"/>
      <c r="KWR317"/>
      <c r="KWU317"/>
      <c r="KWV317"/>
      <c r="KWY317"/>
      <c r="KWZ317"/>
      <c r="KXC317"/>
      <c r="KXD317"/>
      <c r="KXG317"/>
      <c r="KXH317"/>
      <c r="KXK317"/>
      <c r="KXL317"/>
      <c r="KXO317"/>
      <c r="KXP317"/>
      <c r="KXS317"/>
      <c r="KXT317"/>
      <c r="KXW317"/>
      <c r="KXX317"/>
      <c r="KYA317"/>
      <c r="KYB317"/>
      <c r="KYE317"/>
      <c r="KYF317"/>
      <c r="KYI317"/>
      <c r="KYJ317"/>
      <c r="KYM317"/>
      <c r="KYN317"/>
      <c r="KYQ317"/>
      <c r="KYR317"/>
      <c r="KYU317"/>
      <c r="KYV317"/>
      <c r="KYY317"/>
      <c r="KYZ317"/>
      <c r="KZC317"/>
      <c r="KZD317"/>
      <c r="KZG317"/>
      <c r="KZH317"/>
      <c r="KZK317"/>
      <c r="KZL317"/>
      <c r="KZO317"/>
      <c r="KZP317"/>
      <c r="KZS317"/>
      <c r="KZT317"/>
      <c r="KZW317"/>
      <c r="KZX317"/>
      <c r="LAA317"/>
      <c r="LAB317"/>
      <c r="LAE317"/>
      <c r="LAF317"/>
      <c r="LAI317"/>
      <c r="LAJ317"/>
      <c r="LAM317"/>
      <c r="LAN317"/>
      <c r="LAQ317"/>
      <c r="LAR317"/>
      <c r="LAU317"/>
      <c r="LAV317"/>
      <c r="LAY317"/>
      <c r="LAZ317"/>
      <c r="LBC317"/>
      <c r="LBD317"/>
      <c r="LBG317"/>
      <c r="LBH317"/>
      <c r="LBK317"/>
      <c r="LBL317"/>
      <c r="LBO317"/>
      <c r="LBP317"/>
      <c r="LBS317"/>
      <c r="LBT317"/>
      <c r="LBW317"/>
      <c r="LBX317"/>
      <c r="LCA317"/>
      <c r="LCB317"/>
      <c r="LCE317"/>
      <c r="LCF317"/>
      <c r="LCI317"/>
      <c r="LCJ317"/>
      <c r="LCM317"/>
      <c r="LCN317"/>
      <c r="LCQ317"/>
      <c r="LCR317"/>
      <c r="LCU317"/>
      <c r="LCV317"/>
      <c r="LCY317"/>
      <c r="LCZ317"/>
      <c r="LDC317"/>
      <c r="LDD317"/>
      <c r="LDG317"/>
      <c r="LDH317"/>
      <c r="LDK317"/>
      <c r="LDL317"/>
      <c r="LDO317"/>
      <c r="LDP317"/>
      <c r="LDS317"/>
      <c r="LDT317"/>
      <c r="LDW317"/>
      <c r="LDX317"/>
      <c r="LEA317"/>
      <c r="LEB317"/>
      <c r="LEE317"/>
      <c r="LEF317"/>
      <c r="LEI317"/>
      <c r="LEJ317"/>
      <c r="LEM317"/>
      <c r="LEN317"/>
      <c r="LEQ317"/>
      <c r="LER317"/>
      <c r="LEU317"/>
      <c r="LEV317"/>
      <c r="LEY317"/>
      <c r="LEZ317"/>
      <c r="LFC317"/>
      <c r="LFD317"/>
      <c r="LFG317"/>
      <c r="LFH317"/>
      <c r="LFK317"/>
      <c r="LFL317"/>
      <c r="LFO317"/>
      <c r="LFP317"/>
      <c r="LFS317"/>
      <c r="LFT317"/>
      <c r="LFW317"/>
      <c r="LFX317"/>
      <c r="LGA317"/>
      <c r="LGB317"/>
      <c r="LGE317"/>
      <c r="LGF317"/>
      <c r="LGI317"/>
      <c r="LGJ317"/>
      <c r="LGM317"/>
      <c r="LGN317"/>
      <c r="LGQ317"/>
      <c r="LGR317"/>
      <c r="LGU317"/>
      <c r="LGV317"/>
      <c r="LGY317"/>
      <c r="LGZ317"/>
      <c r="LHC317"/>
      <c r="LHD317"/>
      <c r="LHG317"/>
      <c r="LHH317"/>
      <c r="LHK317"/>
      <c r="LHL317"/>
      <c r="LHO317"/>
      <c r="LHP317"/>
      <c r="LHS317"/>
      <c r="LHT317"/>
      <c r="LHW317"/>
      <c r="LHX317"/>
      <c r="LIA317"/>
      <c r="LIB317"/>
      <c r="LIE317"/>
      <c r="LIF317"/>
      <c r="LII317"/>
      <c r="LIJ317"/>
      <c r="LIM317"/>
      <c r="LIN317"/>
      <c r="LIQ317"/>
      <c r="LIR317"/>
      <c r="LIU317"/>
      <c r="LIV317"/>
      <c r="LIY317"/>
      <c r="LIZ317"/>
      <c r="LJC317"/>
      <c r="LJD317"/>
      <c r="LJG317"/>
      <c r="LJH317"/>
      <c r="LJK317"/>
      <c r="LJL317"/>
      <c r="LJO317"/>
      <c r="LJP317"/>
      <c r="LJS317"/>
      <c r="LJT317"/>
      <c r="LJW317"/>
      <c r="LJX317"/>
      <c r="LKA317"/>
      <c r="LKB317"/>
      <c r="LKE317"/>
      <c r="LKF317"/>
      <c r="LKI317"/>
      <c r="LKJ317"/>
      <c r="LKM317"/>
      <c r="LKN317"/>
      <c r="LKQ317"/>
      <c r="LKR317"/>
      <c r="LKU317"/>
      <c r="LKV317"/>
      <c r="LKY317"/>
      <c r="LKZ317"/>
      <c r="LLC317"/>
      <c r="LLD317"/>
      <c r="LLG317"/>
      <c r="LLH317"/>
      <c r="LLK317"/>
      <c r="LLL317"/>
      <c r="LLO317"/>
      <c r="LLP317"/>
      <c r="LLS317"/>
      <c r="LLT317"/>
      <c r="LLW317"/>
      <c r="LLX317"/>
      <c r="LMA317"/>
      <c r="LMB317"/>
      <c r="LME317"/>
      <c r="LMF317"/>
      <c r="LMI317"/>
      <c r="LMJ317"/>
      <c r="LMM317"/>
      <c r="LMN317"/>
      <c r="LMQ317"/>
      <c r="LMR317"/>
      <c r="LMU317"/>
      <c r="LMV317"/>
      <c r="LMY317"/>
      <c r="LMZ317"/>
      <c r="LNC317"/>
      <c r="LND317"/>
      <c r="LNG317"/>
      <c r="LNH317"/>
      <c r="LNK317"/>
      <c r="LNL317"/>
      <c r="LNO317"/>
      <c r="LNP317"/>
      <c r="LNS317"/>
      <c r="LNT317"/>
      <c r="LNW317"/>
      <c r="LNX317"/>
      <c r="LOA317"/>
      <c r="LOB317"/>
      <c r="LOE317"/>
      <c r="LOF317"/>
      <c r="LOI317"/>
      <c r="LOJ317"/>
      <c r="LOM317"/>
      <c r="LON317"/>
      <c r="LOQ317"/>
      <c r="LOR317"/>
      <c r="LOU317"/>
      <c r="LOV317"/>
      <c r="LOY317"/>
      <c r="LOZ317"/>
      <c r="LPC317"/>
      <c r="LPD317"/>
      <c r="LPG317"/>
      <c r="LPH317"/>
      <c r="LPK317"/>
      <c r="LPL317"/>
      <c r="LPO317"/>
      <c r="LPP317"/>
      <c r="LPS317"/>
      <c r="LPT317"/>
      <c r="LPW317"/>
      <c r="LPX317"/>
      <c r="LQA317"/>
      <c r="LQB317"/>
      <c r="LQE317"/>
      <c r="LQF317"/>
      <c r="LQI317"/>
      <c r="LQJ317"/>
      <c r="LQM317"/>
      <c r="LQN317"/>
      <c r="LQQ317"/>
      <c r="LQR317"/>
      <c r="LQU317"/>
      <c r="LQV317"/>
      <c r="LQY317"/>
      <c r="LQZ317"/>
      <c r="LRC317"/>
      <c r="LRD317"/>
      <c r="LRG317"/>
      <c r="LRH317"/>
      <c r="LRK317"/>
      <c r="LRL317"/>
      <c r="LRO317"/>
      <c r="LRP317"/>
      <c r="LRS317"/>
      <c r="LRT317"/>
      <c r="LRW317"/>
      <c r="LRX317"/>
      <c r="LSA317"/>
      <c r="LSB317"/>
      <c r="LSE317"/>
      <c r="LSF317"/>
      <c r="LSI317"/>
      <c r="LSJ317"/>
      <c r="LSM317"/>
      <c r="LSN317"/>
      <c r="LSQ317"/>
      <c r="LSR317"/>
      <c r="LSU317"/>
      <c r="LSV317"/>
      <c r="LSY317"/>
      <c r="LSZ317"/>
      <c r="LTC317"/>
      <c r="LTD317"/>
      <c r="LTG317"/>
      <c r="LTH317"/>
      <c r="LTK317"/>
      <c r="LTL317"/>
      <c r="LTO317"/>
      <c r="LTP317"/>
      <c r="LTS317"/>
      <c r="LTT317"/>
      <c r="LTW317"/>
      <c r="LTX317"/>
      <c r="LUA317"/>
      <c r="LUB317"/>
      <c r="LUE317"/>
      <c r="LUF317"/>
      <c r="LUI317"/>
      <c r="LUJ317"/>
      <c r="LUM317"/>
      <c r="LUN317"/>
      <c r="LUQ317"/>
      <c r="LUR317"/>
      <c r="LUU317"/>
      <c r="LUV317"/>
      <c r="LUY317"/>
      <c r="LUZ317"/>
      <c r="LVC317"/>
      <c r="LVD317"/>
      <c r="LVG317"/>
      <c r="LVH317"/>
      <c r="LVK317"/>
      <c r="LVL317"/>
      <c r="LVO317"/>
      <c r="LVP317"/>
      <c r="LVS317"/>
      <c r="LVT317"/>
      <c r="LVW317"/>
      <c r="LVX317"/>
      <c r="LWA317"/>
      <c r="LWB317"/>
      <c r="LWE317"/>
      <c r="LWF317"/>
      <c r="LWI317"/>
      <c r="LWJ317"/>
      <c r="LWM317"/>
      <c r="LWN317"/>
      <c r="LWQ317"/>
      <c r="LWR317"/>
      <c r="LWU317"/>
      <c r="LWV317"/>
      <c r="LWY317"/>
      <c r="LWZ317"/>
      <c r="LXC317"/>
      <c r="LXD317"/>
      <c r="LXG317"/>
      <c r="LXH317"/>
      <c r="LXK317"/>
      <c r="LXL317"/>
      <c r="LXO317"/>
      <c r="LXP317"/>
      <c r="LXS317"/>
      <c r="LXT317"/>
      <c r="LXW317"/>
      <c r="LXX317"/>
      <c r="LYA317"/>
      <c r="LYB317"/>
      <c r="LYE317"/>
      <c r="LYF317"/>
      <c r="LYI317"/>
      <c r="LYJ317"/>
      <c r="LYM317"/>
      <c r="LYN317"/>
      <c r="LYQ317"/>
      <c r="LYR317"/>
      <c r="LYU317"/>
      <c r="LYV317"/>
      <c r="LYY317"/>
      <c r="LYZ317"/>
      <c r="LZC317"/>
      <c r="LZD317"/>
      <c r="LZG317"/>
      <c r="LZH317"/>
      <c r="LZK317"/>
      <c r="LZL317"/>
      <c r="LZO317"/>
      <c r="LZP317"/>
      <c r="LZS317"/>
      <c r="LZT317"/>
      <c r="LZW317"/>
      <c r="LZX317"/>
      <c r="MAA317"/>
      <c r="MAB317"/>
      <c r="MAE317"/>
      <c r="MAF317"/>
      <c r="MAI317"/>
      <c r="MAJ317"/>
      <c r="MAM317"/>
      <c r="MAN317"/>
      <c r="MAQ317"/>
      <c r="MAR317"/>
      <c r="MAU317"/>
      <c r="MAV317"/>
      <c r="MAY317"/>
      <c r="MAZ317"/>
      <c r="MBC317"/>
      <c r="MBD317"/>
      <c r="MBG317"/>
      <c r="MBH317"/>
      <c r="MBK317"/>
      <c r="MBL317"/>
      <c r="MBO317"/>
      <c r="MBP317"/>
      <c r="MBS317"/>
      <c r="MBT317"/>
      <c r="MBW317"/>
      <c r="MBX317"/>
      <c r="MCA317"/>
      <c r="MCB317"/>
      <c r="MCE317"/>
      <c r="MCF317"/>
      <c r="MCI317"/>
      <c r="MCJ317"/>
      <c r="MCM317"/>
      <c r="MCN317"/>
      <c r="MCQ317"/>
      <c r="MCR317"/>
      <c r="MCU317"/>
      <c r="MCV317"/>
      <c r="MCY317"/>
      <c r="MCZ317"/>
      <c r="MDC317"/>
      <c r="MDD317"/>
      <c r="MDG317"/>
      <c r="MDH317"/>
      <c r="MDK317"/>
      <c r="MDL317"/>
      <c r="MDO317"/>
      <c r="MDP317"/>
      <c r="MDS317"/>
      <c r="MDT317"/>
      <c r="MDW317"/>
      <c r="MDX317"/>
      <c r="MEA317"/>
      <c r="MEB317"/>
      <c r="MEE317"/>
      <c r="MEF317"/>
      <c r="MEI317"/>
      <c r="MEJ317"/>
      <c r="MEM317"/>
      <c r="MEN317"/>
      <c r="MEQ317"/>
      <c r="MER317"/>
      <c r="MEU317"/>
      <c r="MEV317"/>
      <c r="MEY317"/>
      <c r="MEZ317"/>
      <c r="MFC317"/>
      <c r="MFD317"/>
      <c r="MFG317"/>
      <c r="MFH317"/>
      <c r="MFK317"/>
      <c r="MFL317"/>
      <c r="MFO317"/>
      <c r="MFP317"/>
      <c r="MFS317"/>
      <c r="MFT317"/>
      <c r="MFW317"/>
      <c r="MFX317"/>
      <c r="MGA317"/>
      <c r="MGB317"/>
      <c r="MGE317"/>
      <c r="MGF317"/>
      <c r="MGI317"/>
      <c r="MGJ317"/>
      <c r="MGM317"/>
      <c r="MGN317"/>
      <c r="MGQ317"/>
      <c r="MGR317"/>
      <c r="MGU317"/>
      <c r="MGV317"/>
      <c r="MGY317"/>
      <c r="MGZ317"/>
      <c r="MHC317"/>
      <c r="MHD317"/>
      <c r="MHG317"/>
      <c r="MHH317"/>
      <c r="MHK317"/>
      <c r="MHL317"/>
      <c r="MHO317"/>
      <c r="MHP317"/>
      <c r="MHS317"/>
      <c r="MHT317"/>
      <c r="MHW317"/>
      <c r="MHX317"/>
      <c r="MIA317"/>
      <c r="MIB317"/>
      <c r="MIE317"/>
      <c r="MIF317"/>
      <c r="MII317"/>
      <c r="MIJ317"/>
      <c r="MIM317"/>
      <c r="MIN317"/>
      <c r="MIQ317"/>
      <c r="MIR317"/>
      <c r="MIU317"/>
      <c r="MIV317"/>
      <c r="MIY317"/>
      <c r="MIZ317"/>
      <c r="MJC317"/>
      <c r="MJD317"/>
      <c r="MJG317"/>
      <c r="MJH317"/>
      <c r="MJK317"/>
      <c r="MJL317"/>
      <c r="MJO317"/>
      <c r="MJP317"/>
      <c r="MJS317"/>
      <c r="MJT317"/>
      <c r="MJW317"/>
      <c r="MJX317"/>
      <c r="MKA317"/>
      <c r="MKB317"/>
      <c r="MKE317"/>
      <c r="MKF317"/>
      <c r="MKI317"/>
      <c r="MKJ317"/>
      <c r="MKM317"/>
      <c r="MKN317"/>
      <c r="MKQ317"/>
      <c r="MKR317"/>
      <c r="MKU317"/>
      <c r="MKV317"/>
      <c r="MKY317"/>
      <c r="MKZ317"/>
      <c r="MLC317"/>
      <c r="MLD317"/>
      <c r="MLG317"/>
      <c r="MLH317"/>
      <c r="MLK317"/>
      <c r="MLL317"/>
      <c r="MLO317"/>
      <c r="MLP317"/>
      <c r="MLS317"/>
      <c r="MLT317"/>
      <c r="MLW317"/>
      <c r="MLX317"/>
      <c r="MMA317"/>
      <c r="MMB317"/>
      <c r="MME317"/>
      <c r="MMF317"/>
      <c r="MMI317"/>
      <c r="MMJ317"/>
      <c r="MMM317"/>
      <c r="MMN317"/>
      <c r="MMQ317"/>
      <c r="MMR317"/>
      <c r="MMU317"/>
      <c r="MMV317"/>
      <c r="MMY317"/>
      <c r="MMZ317"/>
      <c r="MNC317"/>
      <c r="MND317"/>
      <c r="MNG317"/>
      <c r="MNH317"/>
      <c r="MNK317"/>
      <c r="MNL317"/>
      <c r="MNO317"/>
      <c r="MNP317"/>
      <c r="MNS317"/>
      <c r="MNT317"/>
      <c r="MNW317"/>
      <c r="MNX317"/>
      <c r="MOA317"/>
      <c r="MOB317"/>
      <c r="MOE317"/>
      <c r="MOF317"/>
      <c r="MOI317"/>
      <c r="MOJ317"/>
      <c r="MOM317"/>
      <c r="MON317"/>
      <c r="MOQ317"/>
      <c r="MOR317"/>
      <c r="MOU317"/>
      <c r="MOV317"/>
      <c r="MOY317"/>
      <c r="MOZ317"/>
      <c r="MPC317"/>
      <c r="MPD317"/>
      <c r="MPG317"/>
      <c r="MPH317"/>
      <c r="MPK317"/>
      <c r="MPL317"/>
      <c r="MPO317"/>
      <c r="MPP317"/>
      <c r="MPS317"/>
      <c r="MPT317"/>
      <c r="MPW317"/>
      <c r="MPX317"/>
      <c r="MQA317"/>
      <c r="MQB317"/>
      <c r="MQE317"/>
      <c r="MQF317"/>
      <c r="MQI317"/>
      <c r="MQJ317"/>
      <c r="MQM317"/>
      <c r="MQN317"/>
      <c r="MQQ317"/>
      <c r="MQR317"/>
      <c r="MQU317"/>
      <c r="MQV317"/>
      <c r="MQY317"/>
      <c r="MQZ317"/>
      <c r="MRC317"/>
      <c r="MRD317"/>
      <c r="MRG317"/>
      <c r="MRH317"/>
      <c r="MRK317"/>
      <c r="MRL317"/>
      <c r="MRO317"/>
      <c r="MRP317"/>
      <c r="MRS317"/>
      <c r="MRT317"/>
      <c r="MRW317"/>
      <c r="MRX317"/>
      <c r="MSA317"/>
      <c r="MSB317"/>
      <c r="MSE317"/>
      <c r="MSF317"/>
      <c r="MSI317"/>
      <c r="MSJ317"/>
      <c r="MSM317"/>
      <c r="MSN317"/>
      <c r="MSQ317"/>
      <c r="MSR317"/>
      <c r="MSU317"/>
      <c r="MSV317"/>
      <c r="MSY317"/>
      <c r="MSZ317"/>
      <c r="MTC317"/>
      <c r="MTD317"/>
      <c r="MTG317"/>
      <c r="MTH317"/>
      <c r="MTK317"/>
      <c r="MTL317"/>
      <c r="MTO317"/>
      <c r="MTP317"/>
      <c r="MTS317"/>
      <c r="MTT317"/>
      <c r="MTW317"/>
      <c r="MTX317"/>
      <c r="MUA317"/>
      <c r="MUB317"/>
      <c r="MUE317"/>
      <c r="MUF317"/>
      <c r="MUI317"/>
      <c r="MUJ317"/>
      <c r="MUM317"/>
      <c r="MUN317"/>
      <c r="MUQ317"/>
      <c r="MUR317"/>
      <c r="MUU317"/>
      <c r="MUV317"/>
      <c r="MUY317"/>
      <c r="MUZ317"/>
      <c r="MVC317"/>
      <c r="MVD317"/>
      <c r="MVG317"/>
      <c r="MVH317"/>
      <c r="MVK317"/>
      <c r="MVL317"/>
      <c r="MVO317"/>
      <c r="MVP317"/>
      <c r="MVS317"/>
      <c r="MVT317"/>
      <c r="MVW317"/>
      <c r="MVX317"/>
      <c r="MWA317"/>
      <c r="MWB317"/>
      <c r="MWE317"/>
      <c r="MWF317"/>
      <c r="MWI317"/>
      <c r="MWJ317"/>
      <c r="MWM317"/>
      <c r="MWN317"/>
      <c r="MWQ317"/>
      <c r="MWR317"/>
      <c r="MWU317"/>
      <c r="MWV317"/>
      <c r="MWY317"/>
      <c r="MWZ317"/>
      <c r="MXC317"/>
      <c r="MXD317"/>
      <c r="MXG317"/>
      <c r="MXH317"/>
      <c r="MXK317"/>
      <c r="MXL317"/>
      <c r="MXO317"/>
      <c r="MXP317"/>
      <c r="MXS317"/>
      <c r="MXT317"/>
      <c r="MXW317"/>
      <c r="MXX317"/>
      <c r="MYA317"/>
      <c r="MYB317"/>
      <c r="MYE317"/>
      <c r="MYF317"/>
      <c r="MYI317"/>
      <c r="MYJ317"/>
      <c r="MYM317"/>
      <c r="MYN317"/>
      <c r="MYQ317"/>
      <c r="MYR317"/>
      <c r="MYU317"/>
      <c r="MYV317"/>
      <c r="MYY317"/>
      <c r="MYZ317"/>
      <c r="MZC317"/>
      <c r="MZD317"/>
      <c r="MZG317"/>
      <c r="MZH317"/>
      <c r="MZK317"/>
      <c r="MZL317"/>
      <c r="MZO317"/>
      <c r="MZP317"/>
      <c r="MZS317"/>
      <c r="MZT317"/>
      <c r="MZW317"/>
      <c r="MZX317"/>
      <c r="NAA317"/>
      <c r="NAB317"/>
      <c r="NAE317"/>
      <c r="NAF317"/>
      <c r="NAI317"/>
      <c r="NAJ317"/>
      <c r="NAM317"/>
      <c r="NAN317"/>
      <c r="NAQ317"/>
      <c r="NAR317"/>
      <c r="NAU317"/>
      <c r="NAV317"/>
      <c r="NAY317"/>
      <c r="NAZ317"/>
      <c r="NBC317"/>
      <c r="NBD317"/>
      <c r="NBG317"/>
      <c r="NBH317"/>
      <c r="NBK317"/>
      <c r="NBL317"/>
      <c r="NBO317"/>
      <c r="NBP317"/>
      <c r="NBS317"/>
      <c r="NBT317"/>
      <c r="NBW317"/>
      <c r="NBX317"/>
      <c r="NCA317"/>
      <c r="NCB317"/>
      <c r="NCE317"/>
      <c r="NCF317"/>
      <c r="NCI317"/>
      <c r="NCJ317"/>
      <c r="NCM317"/>
      <c r="NCN317"/>
      <c r="NCQ317"/>
      <c r="NCR317"/>
      <c r="NCU317"/>
      <c r="NCV317"/>
      <c r="NCY317"/>
      <c r="NCZ317"/>
      <c r="NDC317"/>
      <c r="NDD317"/>
      <c r="NDG317"/>
      <c r="NDH317"/>
      <c r="NDK317"/>
      <c r="NDL317"/>
      <c r="NDO317"/>
      <c r="NDP317"/>
      <c r="NDS317"/>
      <c r="NDT317"/>
      <c r="NDW317"/>
      <c r="NDX317"/>
      <c r="NEA317"/>
      <c r="NEB317"/>
      <c r="NEE317"/>
      <c r="NEF317"/>
      <c r="NEI317"/>
      <c r="NEJ317"/>
      <c r="NEM317"/>
      <c r="NEN317"/>
      <c r="NEQ317"/>
      <c r="NER317"/>
      <c r="NEU317"/>
      <c r="NEV317"/>
      <c r="NEY317"/>
      <c r="NEZ317"/>
      <c r="NFC317"/>
      <c r="NFD317"/>
      <c r="NFG317"/>
      <c r="NFH317"/>
      <c r="NFK317"/>
      <c r="NFL317"/>
      <c r="NFO317"/>
      <c r="NFP317"/>
      <c r="NFS317"/>
      <c r="NFT317"/>
      <c r="NFW317"/>
      <c r="NFX317"/>
      <c r="NGA317"/>
      <c r="NGB317"/>
      <c r="NGE317"/>
      <c r="NGF317"/>
      <c r="NGI317"/>
      <c r="NGJ317"/>
      <c r="NGM317"/>
      <c r="NGN317"/>
      <c r="NGQ317"/>
      <c r="NGR317"/>
      <c r="NGU317"/>
      <c r="NGV317"/>
      <c r="NGY317"/>
      <c r="NGZ317"/>
      <c r="NHC317"/>
      <c r="NHD317"/>
      <c r="NHG317"/>
      <c r="NHH317"/>
      <c r="NHK317"/>
      <c r="NHL317"/>
      <c r="NHO317"/>
      <c r="NHP317"/>
      <c r="NHS317"/>
      <c r="NHT317"/>
      <c r="NHW317"/>
      <c r="NHX317"/>
      <c r="NIA317"/>
      <c r="NIB317"/>
      <c r="NIE317"/>
      <c r="NIF317"/>
      <c r="NII317"/>
      <c r="NIJ317"/>
      <c r="NIM317"/>
      <c r="NIN317"/>
      <c r="NIQ317"/>
      <c r="NIR317"/>
      <c r="NIU317"/>
      <c r="NIV317"/>
      <c r="NIY317"/>
      <c r="NIZ317"/>
      <c r="NJC317"/>
      <c r="NJD317"/>
      <c r="NJG317"/>
      <c r="NJH317"/>
      <c r="NJK317"/>
      <c r="NJL317"/>
      <c r="NJO317"/>
      <c r="NJP317"/>
      <c r="NJS317"/>
      <c r="NJT317"/>
      <c r="NJW317"/>
      <c r="NJX317"/>
      <c r="NKA317"/>
      <c r="NKB317"/>
      <c r="NKE317"/>
      <c r="NKF317"/>
      <c r="NKI317"/>
      <c r="NKJ317"/>
      <c r="NKM317"/>
      <c r="NKN317"/>
      <c r="NKQ317"/>
      <c r="NKR317"/>
      <c r="NKU317"/>
      <c r="NKV317"/>
      <c r="NKY317"/>
      <c r="NKZ317"/>
      <c r="NLC317"/>
      <c r="NLD317"/>
      <c r="NLG317"/>
      <c r="NLH317"/>
      <c r="NLK317"/>
      <c r="NLL317"/>
      <c r="NLO317"/>
      <c r="NLP317"/>
      <c r="NLS317"/>
      <c r="NLT317"/>
      <c r="NLW317"/>
      <c r="NLX317"/>
      <c r="NMA317"/>
      <c r="NMB317"/>
      <c r="NME317"/>
      <c r="NMF317"/>
      <c r="NMI317"/>
      <c r="NMJ317"/>
      <c r="NMM317"/>
      <c r="NMN317"/>
      <c r="NMQ317"/>
      <c r="NMR317"/>
      <c r="NMU317"/>
      <c r="NMV317"/>
      <c r="NMY317"/>
      <c r="NMZ317"/>
      <c r="NNC317"/>
      <c r="NND317"/>
      <c r="NNG317"/>
      <c r="NNH317"/>
      <c r="NNK317"/>
      <c r="NNL317"/>
      <c r="NNO317"/>
      <c r="NNP317"/>
      <c r="NNS317"/>
      <c r="NNT317"/>
      <c r="NNW317"/>
      <c r="NNX317"/>
      <c r="NOA317"/>
      <c r="NOB317"/>
      <c r="NOE317"/>
      <c r="NOF317"/>
      <c r="NOI317"/>
      <c r="NOJ317"/>
      <c r="NOM317"/>
      <c r="NON317"/>
      <c r="NOQ317"/>
      <c r="NOR317"/>
      <c r="NOU317"/>
      <c r="NOV317"/>
      <c r="NOY317"/>
      <c r="NOZ317"/>
      <c r="NPC317"/>
      <c r="NPD317"/>
      <c r="NPG317"/>
      <c r="NPH317"/>
      <c r="NPK317"/>
      <c r="NPL317"/>
      <c r="NPO317"/>
      <c r="NPP317"/>
      <c r="NPS317"/>
      <c r="NPT317"/>
      <c r="NPW317"/>
      <c r="NPX317"/>
      <c r="NQA317"/>
      <c r="NQB317"/>
      <c r="NQE317"/>
      <c r="NQF317"/>
      <c r="NQI317"/>
      <c r="NQJ317"/>
      <c r="NQM317"/>
      <c r="NQN317"/>
      <c r="NQQ317"/>
      <c r="NQR317"/>
      <c r="NQU317"/>
      <c r="NQV317"/>
      <c r="NQY317"/>
      <c r="NQZ317"/>
      <c r="NRC317"/>
      <c r="NRD317"/>
      <c r="NRG317"/>
      <c r="NRH317"/>
      <c r="NRK317"/>
      <c r="NRL317"/>
      <c r="NRO317"/>
      <c r="NRP317"/>
      <c r="NRS317"/>
      <c r="NRT317"/>
      <c r="NRW317"/>
      <c r="NRX317"/>
      <c r="NSA317"/>
      <c r="NSB317"/>
      <c r="NSE317"/>
      <c r="NSF317"/>
      <c r="NSI317"/>
      <c r="NSJ317"/>
      <c r="NSM317"/>
      <c r="NSN317"/>
      <c r="NSQ317"/>
      <c r="NSR317"/>
      <c r="NSU317"/>
      <c r="NSV317"/>
      <c r="NSY317"/>
      <c r="NSZ317"/>
      <c r="NTC317"/>
      <c r="NTD317"/>
      <c r="NTG317"/>
      <c r="NTH317"/>
      <c r="NTK317"/>
      <c r="NTL317"/>
      <c r="NTO317"/>
      <c r="NTP317"/>
      <c r="NTS317"/>
      <c r="NTT317"/>
      <c r="NTW317"/>
      <c r="NTX317"/>
      <c r="NUA317"/>
      <c r="NUB317"/>
      <c r="NUE317"/>
      <c r="NUF317"/>
      <c r="NUI317"/>
      <c r="NUJ317"/>
      <c r="NUM317"/>
      <c r="NUN317"/>
      <c r="NUQ317"/>
      <c r="NUR317"/>
      <c r="NUU317"/>
      <c r="NUV317"/>
      <c r="NUY317"/>
      <c r="NUZ317"/>
      <c r="NVC317"/>
      <c r="NVD317"/>
      <c r="NVG317"/>
      <c r="NVH317"/>
      <c r="NVK317"/>
      <c r="NVL317"/>
      <c r="NVO317"/>
      <c r="NVP317"/>
      <c r="NVS317"/>
      <c r="NVT317"/>
      <c r="NVW317"/>
      <c r="NVX317"/>
      <c r="NWA317"/>
      <c r="NWB317"/>
      <c r="NWE317"/>
      <c r="NWF317"/>
      <c r="NWI317"/>
      <c r="NWJ317"/>
      <c r="NWM317"/>
      <c r="NWN317"/>
      <c r="NWQ317"/>
      <c r="NWR317"/>
      <c r="NWU317"/>
      <c r="NWV317"/>
      <c r="NWY317"/>
      <c r="NWZ317"/>
      <c r="NXC317"/>
      <c r="NXD317"/>
      <c r="NXG317"/>
      <c r="NXH317"/>
      <c r="NXK317"/>
      <c r="NXL317"/>
      <c r="NXO317"/>
      <c r="NXP317"/>
      <c r="NXS317"/>
      <c r="NXT317"/>
      <c r="NXW317"/>
      <c r="NXX317"/>
      <c r="NYA317"/>
      <c r="NYB317"/>
      <c r="NYE317"/>
      <c r="NYF317"/>
      <c r="NYI317"/>
      <c r="NYJ317"/>
      <c r="NYM317"/>
      <c r="NYN317"/>
      <c r="NYQ317"/>
      <c r="NYR317"/>
      <c r="NYU317"/>
      <c r="NYV317"/>
      <c r="NYY317"/>
      <c r="NYZ317"/>
      <c r="NZC317"/>
      <c r="NZD317"/>
      <c r="NZG317"/>
      <c r="NZH317"/>
      <c r="NZK317"/>
      <c r="NZL317"/>
      <c r="NZO317"/>
      <c r="NZP317"/>
      <c r="NZS317"/>
      <c r="NZT317"/>
      <c r="NZW317"/>
      <c r="NZX317"/>
      <c r="OAA317"/>
      <c r="OAB317"/>
      <c r="OAE317"/>
      <c r="OAF317"/>
      <c r="OAI317"/>
      <c r="OAJ317"/>
      <c r="OAM317"/>
      <c r="OAN317"/>
      <c r="OAQ317"/>
      <c r="OAR317"/>
      <c r="OAU317"/>
      <c r="OAV317"/>
      <c r="OAY317"/>
      <c r="OAZ317"/>
      <c r="OBC317"/>
      <c r="OBD317"/>
      <c r="OBG317"/>
      <c r="OBH317"/>
      <c r="OBK317"/>
      <c r="OBL317"/>
      <c r="OBO317"/>
      <c r="OBP317"/>
      <c r="OBS317"/>
      <c r="OBT317"/>
      <c r="OBW317"/>
      <c r="OBX317"/>
      <c r="OCA317"/>
      <c r="OCB317"/>
      <c r="OCE317"/>
      <c r="OCF317"/>
      <c r="OCI317"/>
      <c r="OCJ317"/>
      <c r="OCM317"/>
      <c r="OCN317"/>
      <c r="OCQ317"/>
      <c r="OCR317"/>
      <c r="OCU317"/>
      <c r="OCV317"/>
      <c r="OCY317"/>
      <c r="OCZ317"/>
      <c r="ODC317"/>
      <c r="ODD317"/>
      <c r="ODG317"/>
      <c r="ODH317"/>
      <c r="ODK317"/>
      <c r="ODL317"/>
      <c r="ODO317"/>
      <c r="ODP317"/>
      <c r="ODS317"/>
      <c r="ODT317"/>
      <c r="ODW317"/>
      <c r="ODX317"/>
      <c r="OEA317"/>
      <c r="OEB317"/>
      <c r="OEE317"/>
      <c r="OEF317"/>
      <c r="OEI317"/>
      <c r="OEJ317"/>
      <c r="OEM317"/>
      <c r="OEN317"/>
      <c r="OEQ317"/>
      <c r="OER317"/>
      <c r="OEU317"/>
      <c r="OEV317"/>
      <c r="OEY317"/>
      <c r="OEZ317"/>
      <c r="OFC317"/>
      <c r="OFD317"/>
      <c r="OFG317"/>
      <c r="OFH317"/>
      <c r="OFK317"/>
      <c r="OFL317"/>
      <c r="OFO317"/>
      <c r="OFP317"/>
      <c r="OFS317"/>
      <c r="OFT317"/>
      <c r="OFW317"/>
      <c r="OFX317"/>
      <c r="OGA317"/>
      <c r="OGB317"/>
      <c r="OGE317"/>
      <c r="OGF317"/>
      <c r="OGI317"/>
      <c r="OGJ317"/>
      <c r="OGM317"/>
      <c r="OGN317"/>
      <c r="OGQ317"/>
      <c r="OGR317"/>
      <c r="OGU317"/>
      <c r="OGV317"/>
      <c r="OGY317"/>
      <c r="OGZ317"/>
      <c r="OHC317"/>
      <c r="OHD317"/>
      <c r="OHG317"/>
      <c r="OHH317"/>
      <c r="OHK317"/>
      <c r="OHL317"/>
      <c r="OHO317"/>
      <c r="OHP317"/>
      <c r="OHS317"/>
      <c r="OHT317"/>
      <c r="OHW317"/>
      <c r="OHX317"/>
      <c r="OIA317"/>
      <c r="OIB317"/>
      <c r="OIE317"/>
      <c r="OIF317"/>
      <c r="OII317"/>
      <c r="OIJ317"/>
      <c r="OIM317"/>
      <c r="OIN317"/>
      <c r="OIQ317"/>
      <c r="OIR317"/>
      <c r="OIU317"/>
      <c r="OIV317"/>
      <c r="OIY317"/>
      <c r="OIZ317"/>
      <c r="OJC317"/>
      <c r="OJD317"/>
      <c r="OJG317"/>
      <c r="OJH317"/>
      <c r="OJK317"/>
      <c r="OJL317"/>
      <c r="OJO317"/>
      <c r="OJP317"/>
      <c r="OJS317"/>
      <c r="OJT317"/>
      <c r="OJW317"/>
      <c r="OJX317"/>
      <c r="OKA317"/>
      <c r="OKB317"/>
      <c r="OKE317"/>
      <c r="OKF317"/>
      <c r="OKI317"/>
      <c r="OKJ317"/>
      <c r="OKM317"/>
      <c r="OKN317"/>
      <c r="OKQ317"/>
      <c r="OKR317"/>
      <c r="OKU317"/>
      <c r="OKV317"/>
      <c r="OKY317"/>
      <c r="OKZ317"/>
      <c r="OLC317"/>
      <c r="OLD317"/>
      <c r="OLG317"/>
      <c r="OLH317"/>
      <c r="OLK317"/>
      <c r="OLL317"/>
      <c r="OLO317"/>
      <c r="OLP317"/>
      <c r="OLS317"/>
      <c r="OLT317"/>
      <c r="OLW317"/>
      <c r="OLX317"/>
      <c r="OMA317"/>
      <c r="OMB317"/>
      <c r="OME317"/>
      <c r="OMF317"/>
      <c r="OMI317"/>
      <c r="OMJ317"/>
      <c r="OMM317"/>
      <c r="OMN317"/>
      <c r="OMQ317"/>
      <c r="OMR317"/>
      <c r="OMU317"/>
      <c r="OMV317"/>
      <c r="OMY317"/>
      <c r="OMZ317"/>
      <c r="ONC317"/>
      <c r="OND317"/>
      <c r="ONG317"/>
      <c r="ONH317"/>
      <c r="ONK317"/>
      <c r="ONL317"/>
      <c r="ONO317"/>
      <c r="ONP317"/>
      <c r="ONS317"/>
      <c r="ONT317"/>
      <c r="ONW317"/>
      <c r="ONX317"/>
      <c r="OOA317"/>
      <c r="OOB317"/>
      <c r="OOE317"/>
      <c r="OOF317"/>
      <c r="OOI317"/>
      <c r="OOJ317"/>
      <c r="OOM317"/>
      <c r="OON317"/>
      <c r="OOQ317"/>
      <c r="OOR317"/>
      <c r="OOU317"/>
      <c r="OOV317"/>
      <c r="OOY317"/>
      <c r="OOZ317"/>
      <c r="OPC317"/>
      <c r="OPD317"/>
      <c r="OPG317"/>
      <c r="OPH317"/>
      <c r="OPK317"/>
      <c r="OPL317"/>
      <c r="OPO317"/>
      <c r="OPP317"/>
      <c r="OPS317"/>
      <c r="OPT317"/>
      <c r="OPW317"/>
      <c r="OPX317"/>
      <c r="OQA317"/>
      <c r="OQB317"/>
      <c r="OQE317"/>
      <c r="OQF317"/>
      <c r="OQI317"/>
      <c r="OQJ317"/>
      <c r="OQM317"/>
      <c r="OQN317"/>
      <c r="OQQ317"/>
      <c r="OQR317"/>
      <c r="OQU317"/>
      <c r="OQV317"/>
      <c r="OQY317"/>
      <c r="OQZ317"/>
      <c r="ORC317"/>
      <c r="ORD317"/>
      <c r="ORG317"/>
      <c r="ORH317"/>
      <c r="ORK317"/>
      <c r="ORL317"/>
      <c r="ORO317"/>
      <c r="ORP317"/>
      <c r="ORS317"/>
      <c r="ORT317"/>
      <c r="ORW317"/>
      <c r="ORX317"/>
      <c r="OSA317"/>
      <c r="OSB317"/>
      <c r="OSE317"/>
      <c r="OSF317"/>
      <c r="OSI317"/>
      <c r="OSJ317"/>
      <c r="OSM317"/>
      <c r="OSN317"/>
      <c r="OSQ317"/>
      <c r="OSR317"/>
      <c r="OSU317"/>
      <c r="OSV317"/>
      <c r="OSY317"/>
      <c r="OSZ317"/>
      <c r="OTC317"/>
      <c r="OTD317"/>
      <c r="OTG317"/>
      <c r="OTH317"/>
      <c r="OTK317"/>
      <c r="OTL317"/>
      <c r="OTO317"/>
      <c r="OTP317"/>
      <c r="OTS317"/>
      <c r="OTT317"/>
      <c r="OTW317"/>
      <c r="OTX317"/>
      <c r="OUA317"/>
      <c r="OUB317"/>
      <c r="OUE317"/>
      <c r="OUF317"/>
      <c r="OUI317"/>
      <c r="OUJ317"/>
      <c r="OUM317"/>
      <c r="OUN317"/>
      <c r="OUQ317"/>
      <c r="OUR317"/>
      <c r="OUU317"/>
      <c r="OUV317"/>
      <c r="OUY317"/>
      <c r="OUZ317"/>
      <c r="OVC317"/>
      <c r="OVD317"/>
      <c r="OVG317"/>
      <c r="OVH317"/>
      <c r="OVK317"/>
      <c r="OVL317"/>
      <c r="OVO317"/>
      <c r="OVP317"/>
      <c r="OVS317"/>
      <c r="OVT317"/>
      <c r="OVW317"/>
      <c r="OVX317"/>
      <c r="OWA317"/>
      <c r="OWB317"/>
      <c r="OWE317"/>
      <c r="OWF317"/>
      <c r="OWI317"/>
      <c r="OWJ317"/>
      <c r="OWM317"/>
      <c r="OWN317"/>
      <c r="OWQ317"/>
      <c r="OWR317"/>
      <c r="OWU317"/>
      <c r="OWV317"/>
      <c r="OWY317"/>
      <c r="OWZ317"/>
      <c r="OXC317"/>
      <c r="OXD317"/>
      <c r="OXG317"/>
      <c r="OXH317"/>
      <c r="OXK317"/>
      <c r="OXL317"/>
      <c r="OXO317"/>
      <c r="OXP317"/>
      <c r="OXS317"/>
      <c r="OXT317"/>
      <c r="OXW317"/>
      <c r="OXX317"/>
      <c r="OYA317"/>
      <c r="OYB317"/>
      <c r="OYE317"/>
      <c r="OYF317"/>
      <c r="OYI317"/>
      <c r="OYJ317"/>
      <c r="OYM317"/>
      <c r="OYN317"/>
      <c r="OYQ317"/>
      <c r="OYR317"/>
      <c r="OYU317"/>
      <c r="OYV317"/>
      <c r="OYY317"/>
      <c r="OYZ317"/>
      <c r="OZC317"/>
      <c r="OZD317"/>
      <c r="OZG317"/>
      <c r="OZH317"/>
      <c r="OZK317"/>
      <c r="OZL317"/>
      <c r="OZO317"/>
      <c r="OZP317"/>
      <c r="OZS317"/>
      <c r="OZT317"/>
      <c r="OZW317"/>
      <c r="OZX317"/>
      <c r="PAA317"/>
      <c r="PAB317"/>
      <c r="PAE317"/>
      <c r="PAF317"/>
      <c r="PAI317"/>
      <c r="PAJ317"/>
      <c r="PAM317"/>
      <c r="PAN317"/>
      <c r="PAQ317"/>
      <c r="PAR317"/>
      <c r="PAU317"/>
      <c r="PAV317"/>
      <c r="PAY317"/>
      <c r="PAZ317"/>
      <c r="PBC317"/>
      <c r="PBD317"/>
      <c r="PBG317"/>
      <c r="PBH317"/>
      <c r="PBK317"/>
      <c r="PBL317"/>
      <c r="PBO317"/>
      <c r="PBP317"/>
      <c r="PBS317"/>
      <c r="PBT317"/>
      <c r="PBW317"/>
      <c r="PBX317"/>
      <c r="PCA317"/>
      <c r="PCB317"/>
      <c r="PCE317"/>
      <c r="PCF317"/>
      <c r="PCI317"/>
      <c r="PCJ317"/>
      <c r="PCM317"/>
      <c r="PCN317"/>
      <c r="PCQ317"/>
      <c r="PCR317"/>
      <c r="PCU317"/>
      <c r="PCV317"/>
      <c r="PCY317"/>
      <c r="PCZ317"/>
      <c r="PDC317"/>
      <c r="PDD317"/>
      <c r="PDG317"/>
      <c r="PDH317"/>
      <c r="PDK317"/>
      <c r="PDL317"/>
      <c r="PDO317"/>
      <c r="PDP317"/>
      <c r="PDS317"/>
      <c r="PDT317"/>
      <c r="PDW317"/>
      <c r="PDX317"/>
      <c r="PEA317"/>
      <c r="PEB317"/>
      <c r="PEE317"/>
      <c r="PEF317"/>
      <c r="PEI317"/>
      <c r="PEJ317"/>
      <c r="PEM317"/>
      <c r="PEN317"/>
      <c r="PEQ317"/>
      <c r="PER317"/>
      <c r="PEU317"/>
      <c r="PEV317"/>
      <c r="PEY317"/>
      <c r="PEZ317"/>
      <c r="PFC317"/>
      <c r="PFD317"/>
      <c r="PFG317"/>
      <c r="PFH317"/>
      <c r="PFK317"/>
      <c r="PFL317"/>
      <c r="PFO317"/>
      <c r="PFP317"/>
      <c r="PFS317"/>
      <c r="PFT317"/>
      <c r="PFW317"/>
      <c r="PFX317"/>
      <c r="PGA317"/>
      <c r="PGB317"/>
      <c r="PGE317"/>
      <c r="PGF317"/>
      <c r="PGI317"/>
      <c r="PGJ317"/>
      <c r="PGM317"/>
      <c r="PGN317"/>
      <c r="PGQ317"/>
      <c r="PGR317"/>
      <c r="PGU317"/>
      <c r="PGV317"/>
      <c r="PGY317"/>
      <c r="PGZ317"/>
      <c r="PHC317"/>
      <c r="PHD317"/>
      <c r="PHG317"/>
      <c r="PHH317"/>
      <c r="PHK317"/>
      <c r="PHL317"/>
      <c r="PHO317"/>
      <c r="PHP317"/>
      <c r="PHS317"/>
      <c r="PHT317"/>
      <c r="PHW317"/>
      <c r="PHX317"/>
      <c r="PIA317"/>
      <c r="PIB317"/>
      <c r="PIE317"/>
      <c r="PIF317"/>
      <c r="PII317"/>
      <c r="PIJ317"/>
      <c r="PIM317"/>
      <c r="PIN317"/>
      <c r="PIQ317"/>
      <c r="PIR317"/>
      <c r="PIU317"/>
      <c r="PIV317"/>
      <c r="PIY317"/>
      <c r="PIZ317"/>
      <c r="PJC317"/>
      <c r="PJD317"/>
      <c r="PJG317"/>
      <c r="PJH317"/>
      <c r="PJK317"/>
      <c r="PJL317"/>
      <c r="PJO317"/>
      <c r="PJP317"/>
      <c r="PJS317"/>
      <c r="PJT317"/>
      <c r="PJW317"/>
      <c r="PJX317"/>
      <c r="PKA317"/>
      <c r="PKB317"/>
      <c r="PKE317"/>
      <c r="PKF317"/>
      <c r="PKI317"/>
      <c r="PKJ317"/>
      <c r="PKM317"/>
      <c r="PKN317"/>
      <c r="PKQ317"/>
      <c r="PKR317"/>
      <c r="PKU317"/>
      <c r="PKV317"/>
      <c r="PKY317"/>
      <c r="PKZ317"/>
      <c r="PLC317"/>
      <c r="PLD317"/>
      <c r="PLG317"/>
      <c r="PLH317"/>
      <c r="PLK317"/>
      <c r="PLL317"/>
      <c r="PLO317"/>
      <c r="PLP317"/>
      <c r="PLS317"/>
      <c r="PLT317"/>
      <c r="PLW317"/>
      <c r="PLX317"/>
      <c r="PMA317"/>
      <c r="PMB317"/>
      <c r="PME317"/>
      <c r="PMF317"/>
      <c r="PMI317"/>
      <c r="PMJ317"/>
      <c r="PMM317"/>
      <c r="PMN317"/>
      <c r="PMQ317"/>
      <c r="PMR317"/>
      <c r="PMU317"/>
      <c r="PMV317"/>
      <c r="PMY317"/>
      <c r="PMZ317"/>
      <c r="PNC317"/>
      <c r="PND317"/>
      <c r="PNG317"/>
      <c r="PNH317"/>
      <c r="PNK317"/>
      <c r="PNL317"/>
      <c r="PNO317"/>
      <c r="PNP317"/>
      <c r="PNS317"/>
      <c r="PNT317"/>
      <c r="PNW317"/>
      <c r="PNX317"/>
      <c r="POA317"/>
      <c r="POB317"/>
      <c r="POE317"/>
      <c r="POF317"/>
      <c r="POI317"/>
      <c r="POJ317"/>
      <c r="POM317"/>
      <c r="PON317"/>
      <c r="POQ317"/>
      <c r="POR317"/>
      <c r="POU317"/>
      <c r="POV317"/>
      <c r="POY317"/>
      <c r="POZ317"/>
      <c r="PPC317"/>
      <c r="PPD317"/>
      <c r="PPG317"/>
      <c r="PPH317"/>
      <c r="PPK317"/>
      <c r="PPL317"/>
      <c r="PPO317"/>
      <c r="PPP317"/>
      <c r="PPS317"/>
      <c r="PPT317"/>
      <c r="PPW317"/>
      <c r="PPX317"/>
      <c r="PQA317"/>
      <c r="PQB317"/>
      <c r="PQE317"/>
      <c r="PQF317"/>
      <c r="PQI317"/>
      <c r="PQJ317"/>
      <c r="PQM317"/>
      <c r="PQN317"/>
      <c r="PQQ317"/>
      <c r="PQR317"/>
      <c r="PQU317"/>
      <c r="PQV317"/>
      <c r="PQY317"/>
      <c r="PQZ317"/>
      <c r="PRC317"/>
      <c r="PRD317"/>
      <c r="PRG317"/>
      <c r="PRH317"/>
      <c r="PRK317"/>
      <c r="PRL317"/>
      <c r="PRO317"/>
      <c r="PRP317"/>
      <c r="PRS317"/>
      <c r="PRT317"/>
      <c r="PRW317"/>
      <c r="PRX317"/>
      <c r="PSA317"/>
      <c r="PSB317"/>
      <c r="PSE317"/>
      <c r="PSF317"/>
      <c r="PSI317"/>
      <c r="PSJ317"/>
      <c r="PSM317"/>
      <c r="PSN317"/>
      <c r="PSQ317"/>
      <c r="PSR317"/>
      <c r="PSU317"/>
      <c r="PSV317"/>
      <c r="PSY317"/>
      <c r="PSZ317"/>
      <c r="PTC317"/>
      <c r="PTD317"/>
      <c r="PTG317"/>
      <c r="PTH317"/>
      <c r="PTK317"/>
      <c r="PTL317"/>
      <c r="PTO317"/>
      <c r="PTP317"/>
      <c r="PTS317"/>
      <c r="PTT317"/>
      <c r="PTW317"/>
      <c r="PTX317"/>
      <c r="PUA317"/>
      <c r="PUB317"/>
      <c r="PUE317"/>
      <c r="PUF317"/>
      <c r="PUI317"/>
      <c r="PUJ317"/>
      <c r="PUM317"/>
      <c r="PUN317"/>
      <c r="PUQ317"/>
      <c r="PUR317"/>
      <c r="PUU317"/>
      <c r="PUV317"/>
      <c r="PUY317"/>
      <c r="PUZ317"/>
      <c r="PVC317"/>
      <c r="PVD317"/>
      <c r="PVG317"/>
      <c r="PVH317"/>
      <c r="PVK317"/>
      <c r="PVL317"/>
      <c r="PVO317"/>
      <c r="PVP317"/>
      <c r="PVS317"/>
      <c r="PVT317"/>
      <c r="PVW317"/>
      <c r="PVX317"/>
      <c r="PWA317"/>
      <c r="PWB317"/>
      <c r="PWE317"/>
      <c r="PWF317"/>
      <c r="PWI317"/>
      <c r="PWJ317"/>
      <c r="PWM317"/>
      <c r="PWN317"/>
      <c r="PWQ317"/>
      <c r="PWR317"/>
      <c r="PWU317"/>
      <c r="PWV317"/>
      <c r="PWY317"/>
      <c r="PWZ317"/>
      <c r="PXC317"/>
      <c r="PXD317"/>
      <c r="PXG317"/>
      <c r="PXH317"/>
      <c r="PXK317"/>
      <c r="PXL317"/>
      <c r="PXO317"/>
      <c r="PXP317"/>
      <c r="PXS317"/>
      <c r="PXT317"/>
      <c r="PXW317"/>
      <c r="PXX317"/>
      <c r="PYA317"/>
      <c r="PYB317"/>
      <c r="PYE317"/>
      <c r="PYF317"/>
      <c r="PYI317"/>
      <c r="PYJ317"/>
      <c r="PYM317"/>
      <c r="PYN317"/>
      <c r="PYQ317"/>
      <c r="PYR317"/>
      <c r="PYU317"/>
      <c r="PYV317"/>
      <c r="PYY317"/>
      <c r="PYZ317"/>
      <c r="PZC317"/>
      <c r="PZD317"/>
      <c r="PZG317"/>
      <c r="PZH317"/>
      <c r="PZK317"/>
      <c r="PZL317"/>
      <c r="PZO317"/>
      <c r="PZP317"/>
      <c r="PZS317"/>
      <c r="PZT317"/>
      <c r="PZW317"/>
      <c r="PZX317"/>
      <c r="QAA317"/>
      <c r="QAB317"/>
      <c r="QAE317"/>
      <c r="QAF317"/>
      <c r="QAI317"/>
      <c r="QAJ317"/>
      <c r="QAM317"/>
      <c r="QAN317"/>
      <c r="QAQ317"/>
      <c r="QAR317"/>
      <c r="QAU317"/>
      <c r="QAV317"/>
      <c r="QAY317"/>
      <c r="QAZ317"/>
      <c r="QBC317"/>
      <c r="QBD317"/>
      <c r="QBG317"/>
      <c r="QBH317"/>
      <c r="QBK317"/>
      <c r="QBL317"/>
      <c r="QBO317"/>
      <c r="QBP317"/>
      <c r="QBS317"/>
      <c r="QBT317"/>
      <c r="QBW317"/>
      <c r="QBX317"/>
      <c r="QCA317"/>
      <c r="QCB317"/>
      <c r="QCE317"/>
      <c r="QCF317"/>
      <c r="QCI317"/>
      <c r="QCJ317"/>
      <c r="QCM317"/>
      <c r="QCN317"/>
      <c r="QCQ317"/>
      <c r="QCR317"/>
      <c r="QCU317"/>
      <c r="QCV317"/>
      <c r="QCY317"/>
      <c r="QCZ317"/>
      <c r="QDC317"/>
      <c r="QDD317"/>
      <c r="QDG317"/>
      <c r="QDH317"/>
      <c r="QDK317"/>
      <c r="QDL317"/>
      <c r="QDO317"/>
      <c r="QDP317"/>
      <c r="QDS317"/>
      <c r="QDT317"/>
      <c r="QDW317"/>
      <c r="QDX317"/>
      <c r="QEA317"/>
      <c r="QEB317"/>
      <c r="QEE317"/>
      <c r="QEF317"/>
      <c r="QEI317"/>
      <c r="QEJ317"/>
      <c r="QEM317"/>
      <c r="QEN317"/>
      <c r="QEQ317"/>
      <c r="QER317"/>
      <c r="QEU317"/>
      <c r="QEV317"/>
      <c r="QEY317"/>
      <c r="QEZ317"/>
      <c r="QFC317"/>
      <c r="QFD317"/>
      <c r="QFG317"/>
      <c r="QFH317"/>
      <c r="QFK317"/>
      <c r="QFL317"/>
      <c r="QFO317"/>
      <c r="QFP317"/>
      <c r="QFS317"/>
      <c r="QFT317"/>
      <c r="QFW317"/>
      <c r="QFX317"/>
      <c r="QGA317"/>
      <c r="QGB317"/>
      <c r="QGE317"/>
      <c r="QGF317"/>
      <c r="QGI317"/>
      <c r="QGJ317"/>
      <c r="QGM317"/>
      <c r="QGN317"/>
      <c r="QGQ317"/>
      <c r="QGR317"/>
      <c r="QGU317"/>
      <c r="QGV317"/>
      <c r="QGY317"/>
      <c r="QGZ317"/>
      <c r="QHC317"/>
      <c r="QHD317"/>
      <c r="QHG317"/>
      <c r="QHH317"/>
      <c r="QHK317"/>
      <c r="QHL317"/>
      <c r="QHO317"/>
      <c r="QHP317"/>
      <c r="QHS317"/>
      <c r="QHT317"/>
      <c r="QHW317"/>
      <c r="QHX317"/>
      <c r="QIA317"/>
      <c r="QIB317"/>
      <c r="QIE317"/>
      <c r="QIF317"/>
      <c r="QII317"/>
      <c r="QIJ317"/>
      <c r="QIM317"/>
      <c r="QIN317"/>
      <c r="QIQ317"/>
      <c r="QIR317"/>
      <c r="QIU317"/>
      <c r="QIV317"/>
      <c r="QIY317"/>
      <c r="QIZ317"/>
      <c r="QJC317"/>
      <c r="QJD317"/>
      <c r="QJG317"/>
      <c r="QJH317"/>
      <c r="QJK317"/>
      <c r="QJL317"/>
      <c r="QJO317"/>
      <c r="QJP317"/>
      <c r="QJS317"/>
      <c r="QJT317"/>
      <c r="QJW317"/>
      <c r="QJX317"/>
      <c r="QKA317"/>
      <c r="QKB317"/>
      <c r="QKE317"/>
      <c r="QKF317"/>
      <c r="QKI317"/>
      <c r="QKJ317"/>
      <c r="QKM317"/>
      <c r="QKN317"/>
      <c r="QKQ317"/>
      <c r="QKR317"/>
      <c r="QKU317"/>
      <c r="QKV317"/>
      <c r="QKY317"/>
      <c r="QKZ317"/>
      <c r="QLC317"/>
      <c r="QLD317"/>
      <c r="QLG317"/>
      <c r="QLH317"/>
      <c r="QLK317"/>
      <c r="QLL317"/>
      <c r="QLO317"/>
      <c r="QLP317"/>
      <c r="QLS317"/>
      <c r="QLT317"/>
      <c r="QLW317"/>
      <c r="QLX317"/>
      <c r="QMA317"/>
      <c r="QMB317"/>
      <c r="QME317"/>
      <c r="QMF317"/>
      <c r="QMI317"/>
      <c r="QMJ317"/>
      <c r="QMM317"/>
      <c r="QMN317"/>
      <c r="QMQ317"/>
      <c r="QMR317"/>
      <c r="QMU317"/>
      <c r="QMV317"/>
      <c r="QMY317"/>
      <c r="QMZ317"/>
      <c r="QNC317"/>
      <c r="QND317"/>
      <c r="QNG317"/>
      <c r="QNH317"/>
      <c r="QNK317"/>
      <c r="QNL317"/>
      <c r="QNO317"/>
      <c r="QNP317"/>
      <c r="QNS317"/>
      <c r="QNT317"/>
      <c r="QNW317"/>
      <c r="QNX317"/>
      <c r="QOA317"/>
      <c r="QOB317"/>
      <c r="QOE317"/>
      <c r="QOF317"/>
      <c r="QOI317"/>
      <c r="QOJ317"/>
      <c r="QOM317"/>
      <c r="QON317"/>
      <c r="QOQ317"/>
      <c r="QOR317"/>
      <c r="QOU317"/>
      <c r="QOV317"/>
      <c r="QOY317"/>
      <c r="QOZ317"/>
      <c r="QPC317"/>
      <c r="QPD317"/>
      <c r="QPG317"/>
      <c r="QPH317"/>
      <c r="QPK317"/>
      <c r="QPL317"/>
      <c r="QPO317"/>
      <c r="QPP317"/>
      <c r="QPS317"/>
      <c r="QPT317"/>
      <c r="QPW317"/>
      <c r="QPX317"/>
      <c r="QQA317"/>
      <c r="QQB317"/>
      <c r="QQE317"/>
      <c r="QQF317"/>
      <c r="QQI317"/>
      <c r="QQJ317"/>
      <c r="QQM317"/>
      <c r="QQN317"/>
      <c r="QQQ317"/>
      <c r="QQR317"/>
      <c r="QQU317"/>
      <c r="QQV317"/>
      <c r="QQY317"/>
      <c r="QQZ317"/>
      <c r="QRC317"/>
      <c r="QRD317"/>
      <c r="QRG317"/>
      <c r="QRH317"/>
      <c r="QRK317"/>
      <c r="QRL317"/>
      <c r="QRO317"/>
      <c r="QRP317"/>
      <c r="QRS317"/>
      <c r="QRT317"/>
      <c r="QRW317"/>
      <c r="QRX317"/>
      <c r="QSA317"/>
      <c r="QSB317"/>
      <c r="QSE317"/>
      <c r="QSF317"/>
      <c r="QSI317"/>
      <c r="QSJ317"/>
      <c r="QSM317"/>
      <c r="QSN317"/>
      <c r="QSQ317"/>
      <c r="QSR317"/>
      <c r="QSU317"/>
      <c r="QSV317"/>
      <c r="QSY317"/>
      <c r="QSZ317"/>
      <c r="QTC317"/>
      <c r="QTD317"/>
      <c r="QTG317"/>
      <c r="QTH317"/>
      <c r="QTK317"/>
      <c r="QTL317"/>
      <c r="QTO317"/>
      <c r="QTP317"/>
      <c r="QTS317"/>
      <c r="QTT317"/>
      <c r="QTW317"/>
      <c r="QTX317"/>
      <c r="QUA317"/>
      <c r="QUB317"/>
      <c r="QUE317"/>
      <c r="QUF317"/>
      <c r="QUI317"/>
      <c r="QUJ317"/>
      <c r="QUM317"/>
      <c r="QUN317"/>
      <c r="QUQ317"/>
      <c r="QUR317"/>
      <c r="QUU317"/>
      <c r="QUV317"/>
      <c r="QUY317"/>
      <c r="QUZ317"/>
      <c r="QVC317"/>
      <c r="QVD317"/>
      <c r="QVG317"/>
      <c r="QVH317"/>
      <c r="QVK317"/>
      <c r="QVL317"/>
      <c r="QVO317"/>
      <c r="QVP317"/>
      <c r="QVS317"/>
      <c r="QVT317"/>
      <c r="QVW317"/>
      <c r="QVX317"/>
      <c r="QWA317"/>
      <c r="QWB317"/>
      <c r="QWE317"/>
      <c r="QWF317"/>
      <c r="QWI317"/>
      <c r="QWJ317"/>
      <c r="QWM317"/>
      <c r="QWN317"/>
      <c r="QWQ317"/>
      <c r="QWR317"/>
      <c r="QWU317"/>
      <c r="QWV317"/>
      <c r="QWY317"/>
      <c r="QWZ317"/>
      <c r="QXC317"/>
      <c r="QXD317"/>
      <c r="QXG317"/>
      <c r="QXH317"/>
      <c r="QXK317"/>
      <c r="QXL317"/>
      <c r="QXO317"/>
      <c r="QXP317"/>
      <c r="QXS317"/>
      <c r="QXT317"/>
      <c r="QXW317"/>
      <c r="QXX317"/>
      <c r="QYA317"/>
      <c r="QYB317"/>
      <c r="QYE317"/>
      <c r="QYF317"/>
      <c r="QYI317"/>
      <c r="QYJ317"/>
      <c r="QYM317"/>
      <c r="QYN317"/>
      <c r="QYQ317"/>
      <c r="QYR317"/>
      <c r="QYU317"/>
      <c r="QYV317"/>
      <c r="QYY317"/>
      <c r="QYZ317"/>
      <c r="QZC317"/>
      <c r="QZD317"/>
      <c r="QZG317"/>
      <c r="QZH317"/>
      <c r="QZK317"/>
      <c r="QZL317"/>
      <c r="QZO317"/>
      <c r="QZP317"/>
      <c r="QZS317"/>
      <c r="QZT317"/>
      <c r="QZW317"/>
      <c r="QZX317"/>
      <c r="RAA317"/>
      <c r="RAB317"/>
      <c r="RAE317"/>
      <c r="RAF317"/>
      <c r="RAI317"/>
      <c r="RAJ317"/>
      <c r="RAM317"/>
      <c r="RAN317"/>
      <c r="RAQ317"/>
      <c r="RAR317"/>
      <c r="RAU317"/>
      <c r="RAV317"/>
      <c r="RAY317"/>
      <c r="RAZ317"/>
      <c r="RBC317"/>
      <c r="RBD317"/>
      <c r="RBG317"/>
      <c r="RBH317"/>
      <c r="RBK317"/>
      <c r="RBL317"/>
      <c r="RBO317"/>
      <c r="RBP317"/>
      <c r="RBS317"/>
      <c r="RBT317"/>
      <c r="RBW317"/>
      <c r="RBX317"/>
      <c r="RCA317"/>
      <c r="RCB317"/>
      <c r="RCE317"/>
      <c r="RCF317"/>
      <c r="RCI317"/>
      <c r="RCJ317"/>
      <c r="RCM317"/>
      <c r="RCN317"/>
      <c r="RCQ317"/>
      <c r="RCR317"/>
      <c r="RCU317"/>
      <c r="RCV317"/>
      <c r="RCY317"/>
      <c r="RCZ317"/>
      <c r="RDC317"/>
      <c r="RDD317"/>
      <c r="RDG317"/>
      <c r="RDH317"/>
      <c r="RDK317"/>
      <c r="RDL317"/>
      <c r="RDO317"/>
      <c r="RDP317"/>
      <c r="RDS317"/>
      <c r="RDT317"/>
      <c r="RDW317"/>
      <c r="RDX317"/>
      <c r="REA317"/>
      <c r="REB317"/>
      <c r="REE317"/>
      <c r="REF317"/>
      <c r="REI317"/>
      <c r="REJ317"/>
      <c r="REM317"/>
      <c r="REN317"/>
      <c r="REQ317"/>
      <c r="RER317"/>
      <c r="REU317"/>
      <c r="REV317"/>
      <c r="REY317"/>
      <c r="REZ317"/>
      <c r="RFC317"/>
      <c r="RFD317"/>
      <c r="RFG317"/>
      <c r="RFH317"/>
      <c r="RFK317"/>
      <c r="RFL317"/>
      <c r="RFO317"/>
      <c r="RFP317"/>
      <c r="RFS317"/>
      <c r="RFT317"/>
      <c r="RFW317"/>
      <c r="RFX317"/>
      <c r="RGA317"/>
      <c r="RGB317"/>
      <c r="RGE317"/>
      <c r="RGF317"/>
      <c r="RGI317"/>
      <c r="RGJ317"/>
      <c r="RGM317"/>
      <c r="RGN317"/>
      <c r="RGQ317"/>
      <c r="RGR317"/>
      <c r="RGU317"/>
      <c r="RGV317"/>
      <c r="RGY317"/>
      <c r="RGZ317"/>
      <c r="RHC317"/>
      <c r="RHD317"/>
      <c r="RHG317"/>
      <c r="RHH317"/>
      <c r="RHK317"/>
      <c r="RHL317"/>
      <c r="RHO317"/>
      <c r="RHP317"/>
      <c r="RHS317"/>
      <c r="RHT317"/>
      <c r="RHW317"/>
      <c r="RHX317"/>
      <c r="RIA317"/>
      <c r="RIB317"/>
      <c r="RIE317"/>
      <c r="RIF317"/>
      <c r="RII317"/>
      <c r="RIJ317"/>
      <c r="RIM317"/>
      <c r="RIN317"/>
      <c r="RIQ317"/>
      <c r="RIR317"/>
      <c r="RIU317"/>
      <c r="RIV317"/>
      <c r="RIY317"/>
      <c r="RIZ317"/>
      <c r="RJC317"/>
      <c r="RJD317"/>
      <c r="RJG317"/>
      <c r="RJH317"/>
      <c r="RJK317"/>
      <c r="RJL317"/>
      <c r="RJO317"/>
      <c r="RJP317"/>
      <c r="RJS317"/>
      <c r="RJT317"/>
      <c r="RJW317"/>
      <c r="RJX317"/>
      <c r="RKA317"/>
      <c r="RKB317"/>
      <c r="RKE317"/>
      <c r="RKF317"/>
      <c r="RKI317"/>
      <c r="RKJ317"/>
      <c r="RKM317"/>
      <c r="RKN317"/>
      <c r="RKQ317"/>
      <c r="RKR317"/>
      <c r="RKU317"/>
      <c r="RKV317"/>
      <c r="RKY317"/>
      <c r="RKZ317"/>
      <c r="RLC317"/>
      <c r="RLD317"/>
      <c r="RLG317"/>
      <c r="RLH317"/>
      <c r="RLK317"/>
      <c r="RLL317"/>
      <c r="RLO317"/>
      <c r="RLP317"/>
      <c r="RLS317"/>
      <c r="RLT317"/>
      <c r="RLW317"/>
      <c r="RLX317"/>
      <c r="RMA317"/>
      <c r="RMB317"/>
      <c r="RME317"/>
      <c r="RMF317"/>
      <c r="RMI317"/>
      <c r="RMJ317"/>
      <c r="RMM317"/>
      <c r="RMN317"/>
      <c r="RMQ317"/>
      <c r="RMR317"/>
      <c r="RMU317"/>
      <c r="RMV317"/>
      <c r="RMY317"/>
      <c r="RMZ317"/>
      <c r="RNC317"/>
      <c r="RND317"/>
      <c r="RNG317"/>
      <c r="RNH317"/>
      <c r="RNK317"/>
      <c r="RNL317"/>
      <c r="RNO317"/>
      <c r="RNP317"/>
      <c r="RNS317"/>
      <c r="RNT317"/>
      <c r="RNW317"/>
      <c r="RNX317"/>
      <c r="ROA317"/>
      <c r="ROB317"/>
      <c r="ROE317"/>
      <c r="ROF317"/>
      <c r="ROI317"/>
      <c r="ROJ317"/>
      <c r="ROM317"/>
      <c r="RON317"/>
      <c r="ROQ317"/>
      <c r="ROR317"/>
      <c r="ROU317"/>
      <c r="ROV317"/>
      <c r="ROY317"/>
      <c r="ROZ317"/>
      <c r="RPC317"/>
      <c r="RPD317"/>
      <c r="RPG317"/>
      <c r="RPH317"/>
      <c r="RPK317"/>
      <c r="RPL317"/>
      <c r="RPO317"/>
      <c r="RPP317"/>
      <c r="RPS317"/>
      <c r="RPT317"/>
      <c r="RPW317"/>
      <c r="RPX317"/>
      <c r="RQA317"/>
      <c r="RQB317"/>
      <c r="RQE317"/>
      <c r="RQF317"/>
      <c r="RQI317"/>
      <c r="RQJ317"/>
      <c r="RQM317"/>
      <c r="RQN317"/>
      <c r="RQQ317"/>
      <c r="RQR317"/>
      <c r="RQU317"/>
      <c r="RQV317"/>
      <c r="RQY317"/>
      <c r="RQZ317"/>
      <c r="RRC317"/>
      <c r="RRD317"/>
      <c r="RRG317"/>
      <c r="RRH317"/>
      <c r="RRK317"/>
      <c r="RRL317"/>
      <c r="RRO317"/>
      <c r="RRP317"/>
      <c r="RRS317"/>
      <c r="RRT317"/>
      <c r="RRW317"/>
      <c r="RRX317"/>
      <c r="RSA317"/>
      <c r="RSB317"/>
      <c r="RSE317"/>
      <c r="RSF317"/>
      <c r="RSI317"/>
      <c r="RSJ317"/>
      <c r="RSM317"/>
      <c r="RSN317"/>
      <c r="RSQ317"/>
      <c r="RSR317"/>
      <c r="RSU317"/>
      <c r="RSV317"/>
      <c r="RSY317"/>
      <c r="RSZ317"/>
      <c r="RTC317"/>
      <c r="RTD317"/>
      <c r="RTG317"/>
      <c r="RTH317"/>
      <c r="RTK317"/>
      <c r="RTL317"/>
      <c r="RTO317"/>
      <c r="RTP317"/>
      <c r="RTS317"/>
      <c r="RTT317"/>
      <c r="RTW317"/>
      <c r="RTX317"/>
      <c r="RUA317"/>
      <c r="RUB317"/>
      <c r="RUE317"/>
      <c r="RUF317"/>
      <c r="RUI317"/>
      <c r="RUJ317"/>
      <c r="RUM317"/>
      <c r="RUN317"/>
      <c r="RUQ317"/>
      <c r="RUR317"/>
      <c r="RUU317"/>
      <c r="RUV317"/>
      <c r="RUY317"/>
      <c r="RUZ317"/>
      <c r="RVC317"/>
      <c r="RVD317"/>
      <c r="RVG317"/>
      <c r="RVH317"/>
      <c r="RVK317"/>
      <c r="RVL317"/>
      <c r="RVO317"/>
      <c r="RVP317"/>
      <c r="RVS317"/>
      <c r="RVT317"/>
      <c r="RVW317"/>
      <c r="RVX317"/>
      <c r="RWA317"/>
      <c r="RWB317"/>
      <c r="RWE317"/>
      <c r="RWF317"/>
      <c r="RWI317"/>
      <c r="RWJ317"/>
      <c r="RWM317"/>
      <c r="RWN317"/>
      <c r="RWQ317"/>
      <c r="RWR317"/>
      <c r="RWU317"/>
      <c r="RWV317"/>
      <c r="RWY317"/>
      <c r="RWZ317"/>
      <c r="RXC317"/>
      <c r="RXD317"/>
      <c r="RXG317"/>
      <c r="RXH317"/>
      <c r="RXK317"/>
      <c r="RXL317"/>
      <c r="RXO317"/>
      <c r="RXP317"/>
      <c r="RXS317"/>
      <c r="RXT317"/>
      <c r="RXW317"/>
      <c r="RXX317"/>
      <c r="RYA317"/>
      <c r="RYB317"/>
      <c r="RYE317"/>
      <c r="RYF317"/>
      <c r="RYI317"/>
      <c r="RYJ317"/>
      <c r="RYM317"/>
      <c r="RYN317"/>
      <c r="RYQ317"/>
      <c r="RYR317"/>
      <c r="RYU317"/>
      <c r="RYV317"/>
      <c r="RYY317"/>
      <c r="RYZ317"/>
      <c r="RZC317"/>
      <c r="RZD317"/>
      <c r="RZG317"/>
      <c r="RZH317"/>
      <c r="RZK317"/>
      <c r="RZL317"/>
      <c r="RZO317"/>
      <c r="RZP317"/>
      <c r="RZS317"/>
      <c r="RZT317"/>
      <c r="RZW317"/>
      <c r="RZX317"/>
      <c r="SAA317"/>
      <c r="SAB317"/>
      <c r="SAE317"/>
      <c r="SAF317"/>
      <c r="SAI317"/>
      <c r="SAJ317"/>
      <c r="SAM317"/>
      <c r="SAN317"/>
      <c r="SAQ317"/>
      <c r="SAR317"/>
      <c r="SAU317"/>
      <c r="SAV317"/>
      <c r="SAY317"/>
      <c r="SAZ317"/>
      <c r="SBC317"/>
      <c r="SBD317"/>
      <c r="SBG317"/>
      <c r="SBH317"/>
      <c r="SBK317"/>
      <c r="SBL317"/>
      <c r="SBO317"/>
      <c r="SBP317"/>
      <c r="SBS317"/>
      <c r="SBT317"/>
      <c r="SBW317"/>
      <c r="SBX317"/>
      <c r="SCA317"/>
      <c r="SCB317"/>
      <c r="SCE317"/>
      <c r="SCF317"/>
      <c r="SCI317"/>
      <c r="SCJ317"/>
      <c r="SCM317"/>
      <c r="SCN317"/>
      <c r="SCQ317"/>
      <c r="SCR317"/>
      <c r="SCU317"/>
      <c r="SCV317"/>
      <c r="SCY317"/>
      <c r="SCZ317"/>
      <c r="SDC317"/>
      <c r="SDD317"/>
      <c r="SDG317"/>
      <c r="SDH317"/>
      <c r="SDK317"/>
      <c r="SDL317"/>
      <c r="SDO317"/>
      <c r="SDP317"/>
      <c r="SDS317"/>
      <c r="SDT317"/>
      <c r="SDW317"/>
      <c r="SDX317"/>
      <c r="SEA317"/>
      <c r="SEB317"/>
      <c r="SEE317"/>
      <c r="SEF317"/>
      <c r="SEI317"/>
      <c r="SEJ317"/>
      <c r="SEM317"/>
      <c r="SEN317"/>
      <c r="SEQ317"/>
      <c r="SER317"/>
      <c r="SEU317"/>
      <c r="SEV317"/>
      <c r="SEY317"/>
      <c r="SEZ317"/>
      <c r="SFC317"/>
      <c r="SFD317"/>
      <c r="SFG317"/>
      <c r="SFH317"/>
      <c r="SFK317"/>
      <c r="SFL317"/>
      <c r="SFO317"/>
      <c r="SFP317"/>
      <c r="SFS317"/>
      <c r="SFT317"/>
      <c r="SFW317"/>
      <c r="SFX317"/>
      <c r="SGA317"/>
      <c r="SGB317"/>
      <c r="SGE317"/>
      <c r="SGF317"/>
      <c r="SGI317"/>
      <c r="SGJ317"/>
      <c r="SGM317"/>
      <c r="SGN317"/>
      <c r="SGQ317"/>
      <c r="SGR317"/>
      <c r="SGU317"/>
      <c r="SGV317"/>
      <c r="SGY317"/>
      <c r="SGZ317"/>
      <c r="SHC317"/>
      <c r="SHD317"/>
      <c r="SHG317"/>
      <c r="SHH317"/>
      <c r="SHK317"/>
      <c r="SHL317"/>
      <c r="SHO317"/>
      <c r="SHP317"/>
      <c r="SHS317"/>
      <c r="SHT317"/>
      <c r="SHW317"/>
      <c r="SHX317"/>
      <c r="SIA317"/>
      <c r="SIB317"/>
      <c r="SIE317"/>
      <c r="SIF317"/>
      <c r="SII317"/>
      <c r="SIJ317"/>
      <c r="SIM317"/>
      <c r="SIN317"/>
      <c r="SIQ317"/>
      <c r="SIR317"/>
      <c r="SIU317"/>
      <c r="SIV317"/>
      <c r="SIY317"/>
      <c r="SIZ317"/>
      <c r="SJC317"/>
      <c r="SJD317"/>
      <c r="SJG317"/>
      <c r="SJH317"/>
      <c r="SJK317"/>
      <c r="SJL317"/>
      <c r="SJO317"/>
      <c r="SJP317"/>
      <c r="SJS317"/>
      <c r="SJT317"/>
      <c r="SJW317"/>
      <c r="SJX317"/>
      <c r="SKA317"/>
      <c r="SKB317"/>
      <c r="SKE317"/>
      <c r="SKF317"/>
      <c r="SKI317"/>
      <c r="SKJ317"/>
      <c r="SKM317"/>
      <c r="SKN317"/>
      <c r="SKQ317"/>
      <c r="SKR317"/>
      <c r="SKU317"/>
      <c r="SKV317"/>
      <c r="SKY317"/>
      <c r="SKZ317"/>
      <c r="SLC317"/>
      <c r="SLD317"/>
      <c r="SLG317"/>
      <c r="SLH317"/>
      <c r="SLK317"/>
      <c r="SLL317"/>
      <c r="SLO317"/>
      <c r="SLP317"/>
      <c r="SLS317"/>
      <c r="SLT317"/>
      <c r="SLW317"/>
      <c r="SLX317"/>
      <c r="SMA317"/>
      <c r="SMB317"/>
      <c r="SME317"/>
      <c r="SMF317"/>
      <c r="SMI317"/>
      <c r="SMJ317"/>
      <c r="SMM317"/>
      <c r="SMN317"/>
      <c r="SMQ317"/>
      <c r="SMR317"/>
      <c r="SMU317"/>
      <c r="SMV317"/>
      <c r="SMY317"/>
      <c r="SMZ317"/>
      <c r="SNC317"/>
      <c r="SND317"/>
      <c r="SNG317"/>
      <c r="SNH317"/>
      <c r="SNK317"/>
      <c r="SNL317"/>
      <c r="SNO317"/>
      <c r="SNP317"/>
      <c r="SNS317"/>
      <c r="SNT317"/>
      <c r="SNW317"/>
      <c r="SNX317"/>
      <c r="SOA317"/>
      <c r="SOB317"/>
      <c r="SOE317"/>
      <c r="SOF317"/>
      <c r="SOI317"/>
      <c r="SOJ317"/>
      <c r="SOM317"/>
      <c r="SON317"/>
      <c r="SOQ317"/>
      <c r="SOR317"/>
      <c r="SOU317"/>
      <c r="SOV317"/>
      <c r="SOY317"/>
      <c r="SOZ317"/>
      <c r="SPC317"/>
      <c r="SPD317"/>
      <c r="SPG317"/>
      <c r="SPH317"/>
      <c r="SPK317"/>
      <c r="SPL317"/>
      <c r="SPO317"/>
      <c r="SPP317"/>
      <c r="SPS317"/>
      <c r="SPT317"/>
      <c r="SPW317"/>
      <c r="SPX317"/>
      <c r="SQA317"/>
      <c r="SQB317"/>
      <c r="SQE317"/>
      <c r="SQF317"/>
      <c r="SQI317"/>
      <c r="SQJ317"/>
      <c r="SQM317"/>
      <c r="SQN317"/>
      <c r="SQQ317"/>
      <c r="SQR317"/>
      <c r="SQU317"/>
      <c r="SQV317"/>
      <c r="SQY317"/>
      <c r="SQZ317"/>
      <c r="SRC317"/>
      <c r="SRD317"/>
      <c r="SRG317"/>
      <c r="SRH317"/>
      <c r="SRK317"/>
      <c r="SRL317"/>
      <c r="SRO317"/>
      <c r="SRP317"/>
      <c r="SRS317"/>
      <c r="SRT317"/>
      <c r="SRW317"/>
      <c r="SRX317"/>
      <c r="SSA317"/>
      <c r="SSB317"/>
      <c r="SSE317"/>
      <c r="SSF317"/>
      <c r="SSI317"/>
      <c r="SSJ317"/>
      <c r="SSM317"/>
      <c r="SSN317"/>
      <c r="SSQ317"/>
      <c r="SSR317"/>
      <c r="SSU317"/>
      <c r="SSV317"/>
      <c r="SSY317"/>
      <c r="SSZ317"/>
      <c r="STC317"/>
      <c r="STD317"/>
      <c r="STG317"/>
      <c r="STH317"/>
      <c r="STK317"/>
      <c r="STL317"/>
      <c r="STO317"/>
      <c r="STP317"/>
      <c r="STS317"/>
      <c r="STT317"/>
      <c r="STW317"/>
      <c r="STX317"/>
      <c r="SUA317"/>
      <c r="SUB317"/>
      <c r="SUE317"/>
      <c r="SUF317"/>
      <c r="SUI317"/>
      <c r="SUJ317"/>
      <c r="SUM317"/>
      <c r="SUN317"/>
      <c r="SUQ317"/>
      <c r="SUR317"/>
      <c r="SUU317"/>
      <c r="SUV317"/>
      <c r="SUY317"/>
      <c r="SUZ317"/>
      <c r="SVC317"/>
      <c r="SVD317"/>
      <c r="SVG317"/>
      <c r="SVH317"/>
      <c r="SVK317"/>
      <c r="SVL317"/>
      <c r="SVO317"/>
      <c r="SVP317"/>
      <c r="SVS317"/>
      <c r="SVT317"/>
      <c r="SVW317"/>
      <c r="SVX317"/>
      <c r="SWA317"/>
      <c r="SWB317"/>
      <c r="SWE317"/>
      <c r="SWF317"/>
      <c r="SWI317"/>
      <c r="SWJ317"/>
      <c r="SWM317"/>
      <c r="SWN317"/>
      <c r="SWQ317"/>
      <c r="SWR317"/>
      <c r="SWU317"/>
      <c r="SWV317"/>
      <c r="SWY317"/>
      <c r="SWZ317"/>
      <c r="SXC317"/>
      <c r="SXD317"/>
      <c r="SXG317"/>
      <c r="SXH317"/>
      <c r="SXK317"/>
      <c r="SXL317"/>
      <c r="SXO317"/>
      <c r="SXP317"/>
      <c r="SXS317"/>
      <c r="SXT317"/>
      <c r="SXW317"/>
      <c r="SXX317"/>
      <c r="SYA317"/>
      <c r="SYB317"/>
      <c r="SYE317"/>
      <c r="SYF317"/>
      <c r="SYI317"/>
      <c r="SYJ317"/>
      <c r="SYM317"/>
      <c r="SYN317"/>
      <c r="SYQ317"/>
      <c r="SYR317"/>
      <c r="SYU317"/>
      <c r="SYV317"/>
      <c r="SYY317"/>
      <c r="SYZ317"/>
      <c r="SZC317"/>
      <c r="SZD317"/>
      <c r="SZG317"/>
      <c r="SZH317"/>
      <c r="SZK317"/>
      <c r="SZL317"/>
      <c r="SZO317"/>
      <c r="SZP317"/>
      <c r="SZS317"/>
      <c r="SZT317"/>
      <c r="SZW317"/>
      <c r="SZX317"/>
      <c r="TAA317"/>
      <c r="TAB317"/>
      <c r="TAE317"/>
      <c r="TAF317"/>
      <c r="TAI317"/>
      <c r="TAJ317"/>
      <c r="TAM317"/>
      <c r="TAN317"/>
      <c r="TAQ317"/>
      <c r="TAR317"/>
      <c r="TAU317"/>
      <c r="TAV317"/>
      <c r="TAY317"/>
      <c r="TAZ317"/>
      <c r="TBC317"/>
      <c r="TBD317"/>
      <c r="TBG317"/>
      <c r="TBH317"/>
      <c r="TBK317"/>
      <c r="TBL317"/>
      <c r="TBO317"/>
      <c r="TBP317"/>
      <c r="TBS317"/>
      <c r="TBT317"/>
      <c r="TBW317"/>
      <c r="TBX317"/>
      <c r="TCA317"/>
      <c r="TCB317"/>
      <c r="TCE317"/>
      <c r="TCF317"/>
      <c r="TCI317"/>
      <c r="TCJ317"/>
      <c r="TCM317"/>
      <c r="TCN317"/>
      <c r="TCQ317"/>
      <c r="TCR317"/>
      <c r="TCU317"/>
      <c r="TCV317"/>
      <c r="TCY317"/>
      <c r="TCZ317"/>
      <c r="TDC317"/>
      <c r="TDD317"/>
      <c r="TDG317"/>
      <c r="TDH317"/>
      <c r="TDK317"/>
      <c r="TDL317"/>
      <c r="TDO317"/>
      <c r="TDP317"/>
      <c r="TDS317"/>
      <c r="TDT317"/>
      <c r="TDW317"/>
      <c r="TDX317"/>
      <c r="TEA317"/>
      <c r="TEB317"/>
      <c r="TEE317"/>
      <c r="TEF317"/>
      <c r="TEI317"/>
      <c r="TEJ317"/>
      <c r="TEM317"/>
      <c r="TEN317"/>
      <c r="TEQ317"/>
      <c r="TER317"/>
      <c r="TEU317"/>
      <c r="TEV317"/>
      <c r="TEY317"/>
      <c r="TEZ317"/>
      <c r="TFC317"/>
      <c r="TFD317"/>
      <c r="TFG317"/>
      <c r="TFH317"/>
      <c r="TFK317"/>
      <c r="TFL317"/>
      <c r="TFO317"/>
      <c r="TFP317"/>
      <c r="TFS317"/>
      <c r="TFT317"/>
      <c r="TFW317"/>
      <c r="TFX317"/>
      <c r="TGA317"/>
      <c r="TGB317"/>
      <c r="TGE317"/>
      <c r="TGF317"/>
      <c r="TGI317"/>
      <c r="TGJ317"/>
      <c r="TGM317"/>
      <c r="TGN317"/>
      <c r="TGQ317"/>
      <c r="TGR317"/>
      <c r="TGU317"/>
      <c r="TGV317"/>
      <c r="TGY317"/>
      <c r="TGZ317"/>
      <c r="THC317"/>
      <c r="THD317"/>
      <c r="THG317"/>
      <c r="THH317"/>
      <c r="THK317"/>
      <c r="THL317"/>
      <c r="THO317"/>
      <c r="THP317"/>
      <c r="THS317"/>
      <c r="THT317"/>
      <c r="THW317"/>
      <c r="THX317"/>
      <c r="TIA317"/>
      <c r="TIB317"/>
      <c r="TIE317"/>
      <c r="TIF317"/>
      <c r="TII317"/>
      <c r="TIJ317"/>
      <c r="TIM317"/>
      <c r="TIN317"/>
      <c r="TIQ317"/>
      <c r="TIR317"/>
      <c r="TIU317"/>
      <c r="TIV317"/>
      <c r="TIY317"/>
      <c r="TIZ317"/>
      <c r="TJC317"/>
      <c r="TJD317"/>
      <c r="TJG317"/>
      <c r="TJH317"/>
      <c r="TJK317"/>
      <c r="TJL317"/>
      <c r="TJO317"/>
      <c r="TJP317"/>
      <c r="TJS317"/>
      <c r="TJT317"/>
      <c r="TJW317"/>
      <c r="TJX317"/>
      <c r="TKA317"/>
      <c r="TKB317"/>
      <c r="TKE317"/>
      <c r="TKF317"/>
      <c r="TKI317"/>
      <c r="TKJ317"/>
      <c r="TKM317"/>
      <c r="TKN317"/>
      <c r="TKQ317"/>
      <c r="TKR317"/>
      <c r="TKU317"/>
      <c r="TKV317"/>
      <c r="TKY317"/>
      <c r="TKZ317"/>
      <c r="TLC317"/>
      <c r="TLD317"/>
      <c r="TLG317"/>
      <c r="TLH317"/>
      <c r="TLK317"/>
      <c r="TLL317"/>
      <c r="TLO317"/>
      <c r="TLP317"/>
      <c r="TLS317"/>
      <c r="TLT317"/>
      <c r="TLW317"/>
      <c r="TLX317"/>
      <c r="TMA317"/>
      <c r="TMB317"/>
      <c r="TME317"/>
      <c r="TMF317"/>
      <c r="TMI317"/>
      <c r="TMJ317"/>
      <c r="TMM317"/>
      <c r="TMN317"/>
      <c r="TMQ317"/>
      <c r="TMR317"/>
      <c r="TMU317"/>
      <c r="TMV317"/>
      <c r="TMY317"/>
      <c r="TMZ317"/>
      <c r="TNC317"/>
      <c r="TND317"/>
      <c r="TNG317"/>
      <c r="TNH317"/>
      <c r="TNK317"/>
      <c r="TNL317"/>
      <c r="TNO317"/>
      <c r="TNP317"/>
      <c r="TNS317"/>
      <c r="TNT317"/>
      <c r="TNW317"/>
      <c r="TNX317"/>
      <c r="TOA317"/>
      <c r="TOB317"/>
      <c r="TOE317"/>
      <c r="TOF317"/>
      <c r="TOI317"/>
      <c r="TOJ317"/>
      <c r="TOM317"/>
      <c r="TON317"/>
      <c r="TOQ317"/>
      <c r="TOR317"/>
      <c r="TOU317"/>
      <c r="TOV317"/>
      <c r="TOY317"/>
      <c r="TOZ317"/>
      <c r="TPC317"/>
      <c r="TPD317"/>
      <c r="TPG317"/>
      <c r="TPH317"/>
      <c r="TPK317"/>
      <c r="TPL317"/>
      <c r="TPO317"/>
      <c r="TPP317"/>
      <c r="TPS317"/>
      <c r="TPT317"/>
      <c r="TPW317"/>
      <c r="TPX317"/>
      <c r="TQA317"/>
      <c r="TQB317"/>
      <c r="TQE317"/>
      <c r="TQF317"/>
      <c r="TQI317"/>
      <c r="TQJ317"/>
      <c r="TQM317"/>
      <c r="TQN317"/>
      <c r="TQQ317"/>
      <c r="TQR317"/>
      <c r="TQU317"/>
      <c r="TQV317"/>
      <c r="TQY317"/>
      <c r="TQZ317"/>
      <c r="TRC317"/>
      <c r="TRD317"/>
      <c r="TRG317"/>
      <c r="TRH317"/>
      <c r="TRK317"/>
      <c r="TRL317"/>
      <c r="TRO317"/>
      <c r="TRP317"/>
      <c r="TRS317"/>
      <c r="TRT317"/>
      <c r="TRW317"/>
      <c r="TRX317"/>
      <c r="TSA317"/>
      <c r="TSB317"/>
      <c r="TSE317"/>
      <c r="TSF317"/>
      <c r="TSI317"/>
      <c r="TSJ317"/>
      <c r="TSM317"/>
      <c r="TSN317"/>
      <c r="TSQ317"/>
      <c r="TSR317"/>
      <c r="TSU317"/>
      <c r="TSV317"/>
      <c r="TSY317"/>
      <c r="TSZ317"/>
      <c r="TTC317"/>
      <c r="TTD317"/>
      <c r="TTG317"/>
      <c r="TTH317"/>
      <c r="TTK317"/>
      <c r="TTL317"/>
      <c r="TTO317"/>
      <c r="TTP317"/>
      <c r="TTS317"/>
      <c r="TTT317"/>
      <c r="TTW317"/>
      <c r="TTX317"/>
      <c r="TUA317"/>
      <c r="TUB317"/>
      <c r="TUE317"/>
      <c r="TUF317"/>
      <c r="TUI317"/>
      <c r="TUJ317"/>
      <c r="TUM317"/>
      <c r="TUN317"/>
      <c r="TUQ317"/>
      <c r="TUR317"/>
      <c r="TUU317"/>
      <c r="TUV317"/>
      <c r="TUY317"/>
      <c r="TUZ317"/>
      <c r="TVC317"/>
      <c r="TVD317"/>
      <c r="TVG317"/>
      <c r="TVH317"/>
      <c r="TVK317"/>
      <c r="TVL317"/>
      <c r="TVO317"/>
      <c r="TVP317"/>
      <c r="TVS317"/>
      <c r="TVT317"/>
      <c r="TVW317"/>
      <c r="TVX317"/>
      <c r="TWA317"/>
      <c r="TWB317"/>
      <c r="TWE317"/>
      <c r="TWF317"/>
      <c r="TWI317"/>
      <c r="TWJ317"/>
      <c r="TWM317"/>
      <c r="TWN317"/>
      <c r="TWQ317"/>
      <c r="TWR317"/>
      <c r="TWU317"/>
      <c r="TWV317"/>
      <c r="TWY317"/>
      <c r="TWZ317"/>
      <c r="TXC317"/>
      <c r="TXD317"/>
      <c r="TXG317"/>
      <c r="TXH317"/>
      <c r="TXK317"/>
      <c r="TXL317"/>
      <c r="TXO317"/>
      <c r="TXP317"/>
      <c r="TXS317"/>
      <c r="TXT317"/>
      <c r="TXW317"/>
      <c r="TXX317"/>
      <c r="TYA317"/>
      <c r="TYB317"/>
      <c r="TYE317"/>
      <c r="TYF317"/>
      <c r="TYI317"/>
      <c r="TYJ317"/>
      <c r="TYM317"/>
      <c r="TYN317"/>
      <c r="TYQ317"/>
      <c r="TYR317"/>
      <c r="TYU317"/>
      <c r="TYV317"/>
      <c r="TYY317"/>
      <c r="TYZ317"/>
      <c r="TZC317"/>
      <c r="TZD317"/>
      <c r="TZG317"/>
      <c r="TZH317"/>
      <c r="TZK317"/>
      <c r="TZL317"/>
      <c r="TZO317"/>
      <c r="TZP317"/>
      <c r="TZS317"/>
      <c r="TZT317"/>
      <c r="TZW317"/>
      <c r="TZX317"/>
      <c r="UAA317"/>
      <c r="UAB317"/>
      <c r="UAE317"/>
      <c r="UAF317"/>
      <c r="UAI317"/>
      <c r="UAJ317"/>
      <c r="UAM317"/>
      <c r="UAN317"/>
      <c r="UAQ317"/>
      <c r="UAR317"/>
      <c r="UAU317"/>
      <c r="UAV317"/>
      <c r="UAY317"/>
      <c r="UAZ317"/>
      <c r="UBC317"/>
      <c r="UBD317"/>
      <c r="UBG317"/>
      <c r="UBH317"/>
      <c r="UBK317"/>
      <c r="UBL317"/>
      <c r="UBO317"/>
      <c r="UBP317"/>
      <c r="UBS317"/>
      <c r="UBT317"/>
      <c r="UBW317"/>
      <c r="UBX317"/>
      <c r="UCA317"/>
      <c r="UCB317"/>
      <c r="UCE317"/>
      <c r="UCF317"/>
      <c r="UCI317"/>
      <c r="UCJ317"/>
      <c r="UCM317"/>
      <c r="UCN317"/>
      <c r="UCQ317"/>
      <c r="UCR317"/>
      <c r="UCU317"/>
      <c r="UCV317"/>
      <c r="UCY317"/>
      <c r="UCZ317"/>
      <c r="UDC317"/>
      <c r="UDD317"/>
      <c r="UDG317"/>
      <c r="UDH317"/>
      <c r="UDK317"/>
      <c r="UDL317"/>
      <c r="UDO317"/>
      <c r="UDP317"/>
      <c r="UDS317"/>
      <c r="UDT317"/>
      <c r="UDW317"/>
      <c r="UDX317"/>
      <c r="UEA317"/>
      <c r="UEB317"/>
      <c r="UEE317"/>
      <c r="UEF317"/>
      <c r="UEI317"/>
      <c r="UEJ317"/>
      <c r="UEM317"/>
      <c r="UEN317"/>
      <c r="UEQ317"/>
      <c r="UER317"/>
      <c r="UEU317"/>
      <c r="UEV317"/>
      <c r="UEY317"/>
      <c r="UEZ317"/>
      <c r="UFC317"/>
      <c r="UFD317"/>
      <c r="UFG317"/>
      <c r="UFH317"/>
      <c r="UFK317"/>
      <c r="UFL317"/>
      <c r="UFO317"/>
      <c r="UFP317"/>
      <c r="UFS317"/>
      <c r="UFT317"/>
      <c r="UFW317"/>
      <c r="UFX317"/>
      <c r="UGA317"/>
      <c r="UGB317"/>
      <c r="UGE317"/>
      <c r="UGF317"/>
      <c r="UGI317"/>
      <c r="UGJ317"/>
      <c r="UGM317"/>
      <c r="UGN317"/>
      <c r="UGQ317"/>
      <c r="UGR317"/>
      <c r="UGU317"/>
      <c r="UGV317"/>
      <c r="UGY317"/>
      <c r="UGZ317"/>
      <c r="UHC317"/>
      <c r="UHD317"/>
      <c r="UHG317"/>
      <c r="UHH317"/>
      <c r="UHK317"/>
      <c r="UHL317"/>
      <c r="UHO317"/>
      <c r="UHP317"/>
      <c r="UHS317"/>
      <c r="UHT317"/>
      <c r="UHW317"/>
      <c r="UHX317"/>
      <c r="UIA317"/>
      <c r="UIB317"/>
      <c r="UIE317"/>
      <c r="UIF317"/>
      <c r="UII317"/>
      <c r="UIJ317"/>
      <c r="UIM317"/>
      <c r="UIN317"/>
      <c r="UIQ317"/>
      <c r="UIR317"/>
      <c r="UIU317"/>
      <c r="UIV317"/>
      <c r="UIY317"/>
      <c r="UIZ317"/>
      <c r="UJC317"/>
      <c r="UJD317"/>
      <c r="UJG317"/>
      <c r="UJH317"/>
      <c r="UJK317"/>
      <c r="UJL317"/>
      <c r="UJO317"/>
      <c r="UJP317"/>
      <c r="UJS317"/>
      <c r="UJT317"/>
      <c r="UJW317"/>
      <c r="UJX317"/>
      <c r="UKA317"/>
      <c r="UKB317"/>
      <c r="UKE317"/>
      <c r="UKF317"/>
      <c r="UKI317"/>
      <c r="UKJ317"/>
      <c r="UKM317"/>
      <c r="UKN317"/>
      <c r="UKQ317"/>
      <c r="UKR317"/>
      <c r="UKU317"/>
      <c r="UKV317"/>
      <c r="UKY317"/>
      <c r="UKZ317"/>
      <c r="ULC317"/>
      <c r="ULD317"/>
      <c r="ULG317"/>
      <c r="ULH317"/>
      <c r="ULK317"/>
      <c r="ULL317"/>
      <c r="ULO317"/>
      <c r="ULP317"/>
      <c r="ULS317"/>
      <c r="ULT317"/>
      <c r="ULW317"/>
      <c r="ULX317"/>
      <c r="UMA317"/>
      <c r="UMB317"/>
      <c r="UME317"/>
      <c r="UMF317"/>
      <c r="UMI317"/>
      <c r="UMJ317"/>
      <c r="UMM317"/>
      <c r="UMN317"/>
      <c r="UMQ317"/>
      <c r="UMR317"/>
      <c r="UMU317"/>
      <c r="UMV317"/>
      <c r="UMY317"/>
      <c r="UMZ317"/>
      <c r="UNC317"/>
      <c r="UND317"/>
      <c r="UNG317"/>
      <c r="UNH317"/>
      <c r="UNK317"/>
      <c r="UNL317"/>
      <c r="UNO317"/>
      <c r="UNP317"/>
      <c r="UNS317"/>
      <c r="UNT317"/>
      <c r="UNW317"/>
      <c r="UNX317"/>
      <c r="UOA317"/>
      <c r="UOB317"/>
      <c r="UOE317"/>
      <c r="UOF317"/>
      <c r="UOI317"/>
      <c r="UOJ317"/>
      <c r="UOM317"/>
      <c r="UON317"/>
      <c r="UOQ317"/>
      <c r="UOR317"/>
      <c r="UOU317"/>
      <c r="UOV317"/>
      <c r="UOY317"/>
      <c r="UOZ317"/>
      <c r="UPC317"/>
      <c r="UPD317"/>
      <c r="UPG317"/>
      <c r="UPH317"/>
      <c r="UPK317"/>
      <c r="UPL317"/>
      <c r="UPO317"/>
      <c r="UPP317"/>
      <c r="UPS317"/>
      <c r="UPT317"/>
      <c r="UPW317"/>
      <c r="UPX317"/>
      <c r="UQA317"/>
      <c r="UQB317"/>
      <c r="UQE317"/>
      <c r="UQF317"/>
      <c r="UQI317"/>
      <c r="UQJ317"/>
      <c r="UQM317"/>
      <c r="UQN317"/>
      <c r="UQQ317"/>
      <c r="UQR317"/>
      <c r="UQU317"/>
      <c r="UQV317"/>
      <c r="UQY317"/>
      <c r="UQZ317"/>
      <c r="URC317"/>
      <c r="URD317"/>
      <c r="URG317"/>
      <c r="URH317"/>
      <c r="URK317"/>
      <c r="URL317"/>
      <c r="URO317"/>
      <c r="URP317"/>
      <c r="URS317"/>
      <c r="URT317"/>
      <c r="URW317"/>
      <c r="URX317"/>
      <c r="USA317"/>
      <c r="USB317"/>
      <c r="USE317"/>
      <c r="USF317"/>
      <c r="USI317"/>
      <c r="USJ317"/>
      <c r="USM317"/>
      <c r="USN317"/>
      <c r="USQ317"/>
      <c r="USR317"/>
      <c r="USU317"/>
      <c r="USV317"/>
      <c r="USY317"/>
      <c r="USZ317"/>
      <c r="UTC317"/>
      <c r="UTD317"/>
      <c r="UTG317"/>
      <c r="UTH317"/>
      <c r="UTK317"/>
      <c r="UTL317"/>
      <c r="UTO317"/>
      <c r="UTP317"/>
      <c r="UTS317"/>
      <c r="UTT317"/>
      <c r="UTW317"/>
      <c r="UTX317"/>
      <c r="UUA317"/>
      <c r="UUB317"/>
      <c r="UUE317"/>
      <c r="UUF317"/>
      <c r="UUI317"/>
      <c r="UUJ317"/>
      <c r="UUM317"/>
      <c r="UUN317"/>
      <c r="UUQ317"/>
      <c r="UUR317"/>
      <c r="UUU317"/>
      <c r="UUV317"/>
      <c r="UUY317"/>
      <c r="UUZ317"/>
      <c r="UVC317"/>
      <c r="UVD317"/>
      <c r="UVG317"/>
      <c r="UVH317"/>
      <c r="UVK317"/>
      <c r="UVL317"/>
      <c r="UVO317"/>
      <c r="UVP317"/>
      <c r="UVS317"/>
      <c r="UVT317"/>
      <c r="UVW317"/>
      <c r="UVX317"/>
      <c r="UWA317"/>
      <c r="UWB317"/>
      <c r="UWE317"/>
      <c r="UWF317"/>
      <c r="UWI317"/>
      <c r="UWJ317"/>
      <c r="UWM317"/>
      <c r="UWN317"/>
      <c r="UWQ317"/>
      <c r="UWR317"/>
      <c r="UWU317"/>
      <c r="UWV317"/>
      <c r="UWY317"/>
      <c r="UWZ317"/>
      <c r="UXC317"/>
      <c r="UXD317"/>
      <c r="UXG317"/>
      <c r="UXH317"/>
      <c r="UXK317"/>
      <c r="UXL317"/>
      <c r="UXO317"/>
      <c r="UXP317"/>
      <c r="UXS317"/>
      <c r="UXT317"/>
      <c r="UXW317"/>
      <c r="UXX317"/>
      <c r="UYA317"/>
      <c r="UYB317"/>
      <c r="UYE317"/>
      <c r="UYF317"/>
      <c r="UYI317"/>
      <c r="UYJ317"/>
      <c r="UYM317"/>
      <c r="UYN317"/>
      <c r="UYQ317"/>
      <c r="UYR317"/>
      <c r="UYU317"/>
      <c r="UYV317"/>
      <c r="UYY317"/>
      <c r="UYZ317"/>
      <c r="UZC317"/>
      <c r="UZD317"/>
      <c r="UZG317"/>
      <c r="UZH317"/>
      <c r="UZK317"/>
      <c r="UZL317"/>
      <c r="UZO317"/>
      <c r="UZP317"/>
      <c r="UZS317"/>
      <c r="UZT317"/>
      <c r="UZW317"/>
      <c r="UZX317"/>
      <c r="VAA317"/>
      <c r="VAB317"/>
      <c r="VAE317"/>
      <c r="VAF317"/>
      <c r="VAI317"/>
      <c r="VAJ317"/>
      <c r="VAM317"/>
      <c r="VAN317"/>
      <c r="VAQ317"/>
      <c r="VAR317"/>
      <c r="VAU317"/>
      <c r="VAV317"/>
      <c r="VAY317"/>
      <c r="VAZ317"/>
      <c r="VBC317"/>
      <c r="VBD317"/>
      <c r="VBG317"/>
      <c r="VBH317"/>
      <c r="VBK317"/>
      <c r="VBL317"/>
      <c r="VBO317"/>
      <c r="VBP317"/>
      <c r="VBS317"/>
      <c r="VBT317"/>
      <c r="VBW317"/>
      <c r="VBX317"/>
      <c r="VCA317"/>
      <c r="VCB317"/>
      <c r="VCE317"/>
      <c r="VCF317"/>
      <c r="VCI317"/>
      <c r="VCJ317"/>
      <c r="VCM317"/>
      <c r="VCN317"/>
      <c r="VCQ317"/>
      <c r="VCR317"/>
      <c r="VCU317"/>
      <c r="VCV317"/>
      <c r="VCY317"/>
      <c r="VCZ317"/>
      <c r="VDC317"/>
      <c r="VDD317"/>
      <c r="VDG317"/>
      <c r="VDH317"/>
      <c r="VDK317"/>
      <c r="VDL317"/>
      <c r="VDO317"/>
      <c r="VDP317"/>
      <c r="VDS317"/>
      <c r="VDT317"/>
      <c r="VDW317"/>
      <c r="VDX317"/>
      <c r="VEA317"/>
      <c r="VEB317"/>
      <c r="VEE317"/>
      <c r="VEF317"/>
      <c r="VEI317"/>
      <c r="VEJ317"/>
      <c r="VEM317"/>
      <c r="VEN317"/>
      <c r="VEQ317"/>
      <c r="VER317"/>
      <c r="VEU317"/>
      <c r="VEV317"/>
      <c r="VEY317"/>
      <c r="VEZ317"/>
      <c r="VFC317"/>
      <c r="VFD317"/>
      <c r="VFG317"/>
      <c r="VFH317"/>
      <c r="VFK317"/>
      <c r="VFL317"/>
      <c r="VFO317"/>
      <c r="VFP317"/>
      <c r="VFS317"/>
      <c r="VFT317"/>
      <c r="VFW317"/>
      <c r="VFX317"/>
      <c r="VGA317"/>
      <c r="VGB317"/>
      <c r="VGE317"/>
      <c r="VGF317"/>
      <c r="VGI317"/>
      <c r="VGJ317"/>
      <c r="VGM317"/>
      <c r="VGN317"/>
      <c r="VGQ317"/>
      <c r="VGR317"/>
      <c r="VGU317"/>
      <c r="VGV317"/>
      <c r="VGY317"/>
      <c r="VGZ317"/>
      <c r="VHC317"/>
      <c r="VHD317"/>
      <c r="VHG317"/>
      <c r="VHH317"/>
      <c r="VHK317"/>
      <c r="VHL317"/>
      <c r="VHO317"/>
      <c r="VHP317"/>
      <c r="VHS317"/>
      <c r="VHT317"/>
      <c r="VHW317"/>
      <c r="VHX317"/>
      <c r="VIA317"/>
      <c r="VIB317"/>
      <c r="VIE317"/>
      <c r="VIF317"/>
      <c r="VII317"/>
      <c r="VIJ317"/>
      <c r="VIM317"/>
      <c r="VIN317"/>
      <c r="VIQ317"/>
      <c r="VIR317"/>
      <c r="VIU317"/>
      <c r="VIV317"/>
      <c r="VIY317"/>
      <c r="VIZ317"/>
      <c r="VJC317"/>
      <c r="VJD317"/>
      <c r="VJG317"/>
      <c r="VJH317"/>
      <c r="VJK317"/>
      <c r="VJL317"/>
      <c r="VJO317"/>
      <c r="VJP317"/>
      <c r="VJS317"/>
      <c r="VJT317"/>
      <c r="VJW317"/>
      <c r="VJX317"/>
      <c r="VKA317"/>
      <c r="VKB317"/>
      <c r="VKE317"/>
      <c r="VKF317"/>
      <c r="VKI317"/>
      <c r="VKJ317"/>
      <c r="VKM317"/>
      <c r="VKN317"/>
      <c r="VKQ317"/>
      <c r="VKR317"/>
      <c r="VKU317"/>
      <c r="VKV317"/>
      <c r="VKY317"/>
      <c r="VKZ317"/>
      <c r="VLC317"/>
      <c r="VLD317"/>
      <c r="VLG317"/>
      <c r="VLH317"/>
      <c r="VLK317"/>
      <c r="VLL317"/>
      <c r="VLO317"/>
      <c r="VLP317"/>
      <c r="VLS317"/>
      <c r="VLT317"/>
      <c r="VLW317"/>
      <c r="VLX317"/>
      <c r="VMA317"/>
      <c r="VMB317"/>
      <c r="VME317"/>
      <c r="VMF317"/>
      <c r="VMI317"/>
      <c r="VMJ317"/>
      <c r="VMM317"/>
      <c r="VMN317"/>
      <c r="VMQ317"/>
      <c r="VMR317"/>
      <c r="VMU317"/>
      <c r="VMV317"/>
      <c r="VMY317"/>
      <c r="VMZ317"/>
      <c r="VNC317"/>
      <c r="VND317"/>
      <c r="VNG317"/>
      <c r="VNH317"/>
      <c r="VNK317"/>
      <c r="VNL317"/>
      <c r="VNO317"/>
      <c r="VNP317"/>
      <c r="VNS317"/>
      <c r="VNT317"/>
      <c r="VNW317"/>
      <c r="VNX317"/>
      <c r="VOA317"/>
      <c r="VOB317"/>
      <c r="VOE317"/>
      <c r="VOF317"/>
      <c r="VOI317"/>
      <c r="VOJ317"/>
      <c r="VOM317"/>
      <c r="VON317"/>
      <c r="VOQ317"/>
      <c r="VOR317"/>
      <c r="VOU317"/>
      <c r="VOV317"/>
      <c r="VOY317"/>
      <c r="VOZ317"/>
      <c r="VPC317"/>
      <c r="VPD317"/>
      <c r="VPG317"/>
      <c r="VPH317"/>
      <c r="VPK317"/>
      <c r="VPL317"/>
      <c r="VPO317"/>
      <c r="VPP317"/>
      <c r="VPS317"/>
      <c r="VPT317"/>
      <c r="VPW317"/>
      <c r="VPX317"/>
      <c r="VQA317"/>
      <c r="VQB317"/>
      <c r="VQE317"/>
      <c r="VQF317"/>
      <c r="VQI317"/>
      <c r="VQJ317"/>
      <c r="VQM317"/>
      <c r="VQN317"/>
      <c r="VQQ317"/>
      <c r="VQR317"/>
      <c r="VQU317"/>
      <c r="VQV317"/>
      <c r="VQY317"/>
      <c r="VQZ317"/>
      <c r="VRC317"/>
      <c r="VRD317"/>
      <c r="VRG317"/>
      <c r="VRH317"/>
      <c r="VRK317"/>
      <c r="VRL317"/>
      <c r="VRO317"/>
      <c r="VRP317"/>
      <c r="VRS317"/>
      <c r="VRT317"/>
      <c r="VRW317"/>
      <c r="VRX317"/>
      <c r="VSA317"/>
      <c r="VSB317"/>
      <c r="VSE317"/>
      <c r="VSF317"/>
      <c r="VSI317"/>
      <c r="VSJ317"/>
      <c r="VSM317"/>
      <c r="VSN317"/>
      <c r="VSQ317"/>
      <c r="VSR317"/>
      <c r="VSU317"/>
      <c r="VSV317"/>
      <c r="VSY317"/>
      <c r="VSZ317"/>
      <c r="VTC317"/>
      <c r="VTD317"/>
      <c r="VTG317"/>
      <c r="VTH317"/>
      <c r="VTK317"/>
      <c r="VTL317"/>
      <c r="VTO317"/>
      <c r="VTP317"/>
      <c r="VTS317"/>
      <c r="VTT317"/>
      <c r="VTW317"/>
      <c r="VTX317"/>
      <c r="VUA317"/>
      <c r="VUB317"/>
      <c r="VUE317"/>
      <c r="VUF317"/>
      <c r="VUI317"/>
      <c r="VUJ317"/>
      <c r="VUM317"/>
      <c r="VUN317"/>
      <c r="VUQ317"/>
      <c r="VUR317"/>
      <c r="VUU317"/>
      <c r="VUV317"/>
      <c r="VUY317"/>
      <c r="VUZ317"/>
      <c r="VVC317"/>
      <c r="VVD317"/>
      <c r="VVG317"/>
      <c r="VVH317"/>
      <c r="VVK317"/>
      <c r="VVL317"/>
      <c r="VVO317"/>
      <c r="VVP317"/>
      <c r="VVS317"/>
      <c r="VVT317"/>
      <c r="VVW317"/>
      <c r="VVX317"/>
      <c r="VWA317"/>
      <c r="VWB317"/>
      <c r="VWE317"/>
      <c r="VWF317"/>
      <c r="VWI317"/>
      <c r="VWJ317"/>
      <c r="VWM317"/>
      <c r="VWN317"/>
      <c r="VWQ317"/>
      <c r="VWR317"/>
      <c r="VWU317"/>
      <c r="VWV317"/>
      <c r="VWY317"/>
      <c r="VWZ317"/>
      <c r="VXC317"/>
      <c r="VXD317"/>
      <c r="VXG317"/>
      <c r="VXH317"/>
      <c r="VXK317"/>
      <c r="VXL317"/>
      <c r="VXO317"/>
      <c r="VXP317"/>
      <c r="VXS317"/>
      <c r="VXT317"/>
      <c r="VXW317"/>
      <c r="VXX317"/>
      <c r="VYA317"/>
      <c r="VYB317"/>
      <c r="VYE317"/>
      <c r="VYF317"/>
      <c r="VYI317"/>
      <c r="VYJ317"/>
      <c r="VYM317"/>
      <c r="VYN317"/>
      <c r="VYQ317"/>
      <c r="VYR317"/>
      <c r="VYU317"/>
      <c r="VYV317"/>
      <c r="VYY317"/>
      <c r="VYZ317"/>
      <c r="VZC317"/>
      <c r="VZD317"/>
      <c r="VZG317"/>
      <c r="VZH317"/>
      <c r="VZK317"/>
      <c r="VZL317"/>
      <c r="VZO317"/>
      <c r="VZP317"/>
      <c r="VZS317"/>
      <c r="VZT317"/>
      <c r="VZW317"/>
      <c r="VZX317"/>
      <c r="WAA317"/>
      <c r="WAB317"/>
      <c r="WAE317"/>
      <c r="WAF317"/>
      <c r="WAI317"/>
      <c r="WAJ317"/>
      <c r="WAM317"/>
      <c r="WAN317"/>
      <c r="WAQ317"/>
      <c r="WAR317"/>
      <c r="WAU317"/>
      <c r="WAV317"/>
      <c r="WAY317"/>
      <c r="WAZ317"/>
      <c r="WBC317"/>
      <c r="WBD317"/>
      <c r="WBG317"/>
      <c r="WBH317"/>
      <c r="WBK317"/>
      <c r="WBL317"/>
      <c r="WBO317"/>
      <c r="WBP317"/>
      <c r="WBS317"/>
      <c r="WBT317"/>
      <c r="WBW317"/>
      <c r="WBX317"/>
      <c r="WCA317"/>
      <c r="WCB317"/>
      <c r="WCE317"/>
      <c r="WCF317"/>
      <c r="WCI317"/>
      <c r="WCJ317"/>
      <c r="WCM317"/>
      <c r="WCN317"/>
      <c r="WCQ317"/>
      <c r="WCR317"/>
      <c r="WCU317"/>
      <c r="WCV317"/>
      <c r="WCY317"/>
      <c r="WCZ317"/>
      <c r="WDC317"/>
      <c r="WDD317"/>
      <c r="WDG317"/>
      <c r="WDH317"/>
      <c r="WDK317"/>
      <c r="WDL317"/>
      <c r="WDO317"/>
      <c r="WDP317"/>
      <c r="WDS317"/>
      <c r="WDT317"/>
      <c r="WDW317"/>
      <c r="WDX317"/>
      <c r="WEA317"/>
      <c r="WEB317"/>
      <c r="WEE317"/>
      <c r="WEF317"/>
      <c r="WEI317"/>
      <c r="WEJ317"/>
      <c r="WEM317"/>
      <c r="WEN317"/>
      <c r="WEQ317"/>
      <c r="WER317"/>
      <c r="WEU317"/>
      <c r="WEV317"/>
      <c r="WEY317"/>
      <c r="WEZ317"/>
      <c r="WFC317"/>
      <c r="WFD317"/>
      <c r="WFG317"/>
      <c r="WFH317"/>
      <c r="WFK317"/>
      <c r="WFL317"/>
      <c r="WFO317"/>
      <c r="WFP317"/>
      <c r="WFS317"/>
      <c r="WFT317"/>
      <c r="WFW317"/>
      <c r="WFX317"/>
      <c r="WGA317"/>
      <c r="WGB317"/>
      <c r="WGE317"/>
      <c r="WGF317"/>
      <c r="WGI317"/>
      <c r="WGJ317"/>
      <c r="WGM317"/>
      <c r="WGN317"/>
      <c r="WGQ317"/>
      <c r="WGR317"/>
      <c r="WGU317"/>
      <c r="WGV317"/>
      <c r="WGY317"/>
      <c r="WGZ317"/>
      <c r="WHC317"/>
      <c r="WHD317"/>
      <c r="WHG317"/>
      <c r="WHH317"/>
      <c r="WHK317"/>
      <c r="WHL317"/>
      <c r="WHO317"/>
      <c r="WHP317"/>
      <c r="WHS317"/>
      <c r="WHT317"/>
      <c r="WHW317"/>
      <c r="WHX317"/>
      <c r="WIA317"/>
      <c r="WIB317"/>
      <c r="WIE317"/>
      <c r="WIF317"/>
      <c r="WII317"/>
      <c r="WIJ317"/>
      <c r="WIM317"/>
      <c r="WIN317"/>
      <c r="WIQ317"/>
      <c r="WIR317"/>
      <c r="WIU317"/>
      <c r="WIV317"/>
      <c r="WIY317"/>
      <c r="WIZ317"/>
      <c r="WJC317"/>
      <c r="WJD317"/>
      <c r="WJG317"/>
      <c r="WJH317"/>
      <c r="WJK317"/>
      <c r="WJL317"/>
      <c r="WJO317"/>
      <c r="WJP317"/>
      <c r="WJS317"/>
      <c r="WJT317"/>
      <c r="WJW317"/>
      <c r="WJX317"/>
      <c r="WKA317"/>
      <c r="WKB317"/>
      <c r="WKE317"/>
      <c r="WKF317"/>
      <c r="WKI317"/>
      <c r="WKJ317"/>
      <c r="WKM317"/>
      <c r="WKN317"/>
      <c r="WKQ317"/>
      <c r="WKR317"/>
      <c r="WKU317"/>
      <c r="WKV317"/>
      <c r="WKY317"/>
      <c r="WKZ317"/>
      <c r="WLC317"/>
      <c r="WLD317"/>
      <c r="WLG317"/>
      <c r="WLH317"/>
      <c r="WLK317"/>
      <c r="WLL317"/>
      <c r="WLO317"/>
      <c r="WLP317"/>
      <c r="WLS317"/>
      <c r="WLT317"/>
      <c r="WLW317"/>
      <c r="WLX317"/>
      <c r="WMA317"/>
      <c r="WMB317"/>
      <c r="WME317"/>
      <c r="WMF317"/>
      <c r="WMI317"/>
      <c r="WMJ317"/>
      <c r="WMM317"/>
      <c r="WMN317"/>
      <c r="WMQ317"/>
      <c r="WMR317"/>
      <c r="WMU317"/>
      <c r="WMV317"/>
      <c r="WMY317"/>
      <c r="WMZ317"/>
      <c r="WNC317"/>
      <c r="WND317"/>
      <c r="WNG317"/>
      <c r="WNH317"/>
      <c r="WNK317"/>
      <c r="WNL317"/>
      <c r="WNO317"/>
      <c r="WNP317"/>
      <c r="WNS317"/>
      <c r="WNT317"/>
      <c r="WNW317"/>
      <c r="WNX317"/>
      <c r="WOA317"/>
      <c r="WOB317"/>
      <c r="WOE317"/>
      <c r="WOF317"/>
      <c r="WOI317"/>
      <c r="WOJ317"/>
      <c r="WOM317"/>
      <c r="WON317"/>
      <c r="WOQ317"/>
      <c r="WOR317"/>
      <c r="WOU317"/>
      <c r="WOV317"/>
      <c r="WOY317"/>
      <c r="WOZ317"/>
      <c r="WPC317"/>
      <c r="WPD317"/>
      <c r="WPG317"/>
      <c r="WPH317"/>
      <c r="WPK317"/>
      <c r="WPL317"/>
      <c r="WPO317"/>
      <c r="WPP317"/>
      <c r="WPS317"/>
      <c r="WPT317"/>
      <c r="WPW317"/>
      <c r="WPX317"/>
      <c r="WQA317"/>
      <c r="WQB317"/>
      <c r="WQE317"/>
      <c r="WQF317"/>
      <c r="WQI317"/>
      <c r="WQJ317"/>
      <c r="WQM317"/>
      <c r="WQN317"/>
      <c r="WQQ317"/>
      <c r="WQR317"/>
      <c r="WQU317"/>
      <c r="WQV317"/>
      <c r="WQY317"/>
      <c r="WQZ317"/>
      <c r="WRC317"/>
      <c r="WRD317"/>
      <c r="WRG317"/>
      <c r="WRH317"/>
      <c r="WRK317"/>
      <c r="WRL317"/>
      <c r="WRO317"/>
      <c r="WRP317"/>
      <c r="WRS317"/>
      <c r="WRT317"/>
      <c r="WRW317"/>
      <c r="WRX317"/>
      <c r="WSA317"/>
      <c r="WSB317"/>
      <c r="WSE317"/>
      <c r="WSF317"/>
      <c r="WSI317"/>
      <c r="WSJ317"/>
      <c r="WSM317"/>
      <c r="WSN317"/>
      <c r="WSQ317"/>
      <c r="WSR317"/>
      <c r="WSU317"/>
      <c r="WSV317"/>
      <c r="WSY317"/>
      <c r="WSZ317"/>
      <c r="WTC317"/>
      <c r="WTD317"/>
      <c r="WTG317"/>
      <c r="WTH317"/>
      <c r="WTK317"/>
      <c r="WTL317"/>
      <c r="WTO317"/>
      <c r="WTP317"/>
      <c r="WTS317"/>
      <c r="WTT317"/>
      <c r="WTW317"/>
      <c r="WTX317"/>
      <c r="WUA317"/>
      <c r="WUB317"/>
      <c r="WUE317"/>
      <c r="WUF317"/>
      <c r="WUI317"/>
      <c r="WUJ317"/>
      <c r="WUM317"/>
      <c r="WUN317"/>
      <c r="WUQ317"/>
      <c r="WUR317"/>
      <c r="WUU317"/>
      <c r="WUV317"/>
      <c r="WUY317"/>
      <c r="WUZ317"/>
      <c r="WVC317"/>
      <c r="WVD317"/>
      <c r="WVG317"/>
      <c r="WVH317"/>
      <c r="WVK317"/>
      <c r="WVL317"/>
      <c r="WVO317"/>
      <c r="WVP317"/>
      <c r="WVS317"/>
      <c r="WVT317"/>
      <c r="WVW317"/>
      <c r="WVX317"/>
      <c r="WWA317"/>
      <c r="WWB317"/>
      <c r="WWE317"/>
      <c r="WWF317"/>
      <c r="WWI317"/>
      <c r="WWJ317"/>
      <c r="WWM317"/>
      <c r="WWN317"/>
      <c r="WWQ317"/>
      <c r="WWR317"/>
      <c r="WWU317"/>
      <c r="WWV317"/>
      <c r="WWY317"/>
      <c r="WWZ317"/>
      <c r="WXC317"/>
      <c r="WXD317"/>
      <c r="WXG317"/>
      <c r="WXH317"/>
      <c r="WXK317"/>
      <c r="WXL317"/>
      <c r="WXO317"/>
      <c r="WXP317"/>
      <c r="WXS317"/>
      <c r="WXT317"/>
      <c r="WXW317"/>
      <c r="WXX317"/>
      <c r="WYA317"/>
      <c r="WYB317"/>
      <c r="WYE317"/>
      <c r="WYF317"/>
      <c r="WYI317"/>
      <c r="WYJ317"/>
      <c r="WYM317"/>
      <c r="WYN317"/>
      <c r="WYQ317"/>
      <c r="WYR317"/>
      <c r="WYU317"/>
      <c r="WYV317"/>
      <c r="WYY317"/>
      <c r="WYZ317"/>
      <c r="WZC317"/>
      <c r="WZD317"/>
      <c r="WZG317"/>
      <c r="WZH317"/>
      <c r="WZK317"/>
      <c r="WZL317"/>
      <c r="WZO317"/>
      <c r="WZP317"/>
      <c r="WZS317"/>
      <c r="WZT317"/>
      <c r="WZW317"/>
      <c r="WZX317"/>
      <c r="XAA317"/>
      <c r="XAB317"/>
      <c r="XAE317"/>
      <c r="XAF317"/>
      <c r="XAI317"/>
      <c r="XAJ317"/>
      <c r="XAM317"/>
      <c r="XAN317"/>
      <c r="XAQ317"/>
      <c r="XAR317"/>
      <c r="XAU317"/>
      <c r="XAV317"/>
      <c r="XAY317"/>
      <c r="XAZ317"/>
      <c r="XBC317"/>
      <c r="XBD317"/>
      <c r="XBG317"/>
      <c r="XBH317"/>
      <c r="XBK317"/>
      <c r="XBL317"/>
      <c r="XBO317"/>
      <c r="XBP317"/>
      <c r="XBS317"/>
      <c r="XBT317"/>
      <c r="XBW317"/>
      <c r="XBX317"/>
      <c r="XCA317"/>
      <c r="XCB317"/>
      <c r="XCE317"/>
      <c r="XCF317"/>
      <c r="XCI317"/>
      <c r="XCJ317"/>
      <c r="XCM317"/>
      <c r="XCN317"/>
      <c r="XCQ317"/>
      <c r="XCR317"/>
      <c r="XCU317"/>
      <c r="XCV317"/>
      <c r="XCY317"/>
      <c r="XCZ317"/>
      <c r="XDC317"/>
      <c r="XDD317"/>
      <c r="XDG317"/>
      <c r="XDH317"/>
      <c r="XDK317"/>
      <c r="XDL317"/>
      <c r="XDO317"/>
      <c r="XDP317"/>
      <c r="XDS317"/>
      <c r="XDT317"/>
      <c r="XDW317"/>
      <c r="XDX317"/>
      <c r="XEA317"/>
      <c r="XEB317"/>
      <c r="XEE317"/>
      <c r="XEF317"/>
      <c r="XEI317"/>
      <c r="XEJ317"/>
      <c r="XEM317"/>
      <c r="XEN317"/>
      <c r="XEQ317"/>
      <c r="XER317"/>
      <c r="XEU317"/>
      <c r="XEV317"/>
      <c r="XEY317"/>
      <c r="XEZ317"/>
      <c r="XFC317"/>
      <c r="XFD317"/>
    </row>
    <row r="318" spans="1:1024 1027:2048 2051:3072 3075:4096 4099:5120 5123:6144 6147:7168 7171:8192 8195:9216 9219:10240 10243:11264 11267:12288 12291:13312 13315:14336 14339:15360 15363:16384" x14ac:dyDescent="0.25">
      <c r="A318" t="str">
        <f t="shared" si="7"/>
        <v>20141. Agricultura, ganadería, silvicultura y pesca</v>
      </c>
      <c r="B318" s="8">
        <v>2014</v>
      </c>
      <c r="C318" t="s">
        <v>13</v>
      </c>
      <c r="D318" t="s">
        <v>31</v>
      </c>
      <c r="E318" s="1">
        <f>178162+451687</f>
        <v>629849</v>
      </c>
      <c r="F318">
        <f>451687</f>
        <v>451687</v>
      </c>
    </row>
    <row r="319" spans="1:1024 1027:2048 2051:3072 3075:4096 4099:5120 5123:6144 6147:7168 7171:8192 8195:9216 9219:10240 10243:11264 11267:12288 12291:13312 13315:14336 14339:15360 15363:16384" x14ac:dyDescent="0.25">
      <c r="A319" t="str">
        <f t="shared" si="7"/>
        <v>20141. Agricultura, ganadería, silvicultura y pesca</v>
      </c>
      <c r="B319" s="8">
        <v>2014</v>
      </c>
      <c r="C319" t="s">
        <v>14</v>
      </c>
      <c r="D319" t="s">
        <v>31</v>
      </c>
      <c r="E319" s="1">
        <f>20327+26218</f>
        <v>46545</v>
      </c>
      <c r="F319">
        <f>26218</f>
        <v>26218</v>
      </c>
    </row>
    <row r="320" spans="1:1024 1027:2048 2051:3072 3075:4096 4099:5120 5123:6144 6147:7168 7171:8192 8195:9216 9219:10240 10243:11264 11267:12288 12291:13312 13315:14336 14339:15360 15363:16384" x14ac:dyDescent="0.25">
      <c r="A320" t="str">
        <f t="shared" si="7"/>
        <v>20142. Minería</v>
      </c>
      <c r="B320" s="8">
        <v>2014</v>
      </c>
      <c r="C320" t="s">
        <v>15</v>
      </c>
      <c r="D320" t="s">
        <v>4</v>
      </c>
      <c r="E320" s="1">
        <f>3833+228456</f>
        <v>232289</v>
      </c>
      <c r="F320">
        <f>228456</f>
        <v>228456</v>
      </c>
    </row>
    <row r="321" spans="1:6" x14ac:dyDescent="0.25">
      <c r="A321" t="str">
        <f t="shared" si="7"/>
        <v>20143. Industrias manufactureras</v>
      </c>
      <c r="B321" s="8">
        <v>2014</v>
      </c>
      <c r="C321" t="s">
        <v>16</v>
      </c>
      <c r="D321" t="s">
        <v>33</v>
      </c>
      <c r="E321" s="1">
        <f>194078+645399</f>
        <v>839477</v>
      </c>
      <c r="F321">
        <f>645399</f>
        <v>645399</v>
      </c>
    </row>
    <row r="322" spans="1:6" x14ac:dyDescent="0.25">
      <c r="A322" t="str">
        <f t="shared" si="7"/>
        <v>20144. Suministro de electricidad, gas y agua</v>
      </c>
      <c r="B322" s="8">
        <v>2014</v>
      </c>
      <c r="C322" t="s">
        <v>18</v>
      </c>
      <c r="D322" t="s">
        <v>57</v>
      </c>
      <c r="E322" s="1">
        <f>107+72137</f>
        <v>72244</v>
      </c>
      <c r="F322">
        <f>72137</f>
        <v>72137</v>
      </c>
    </row>
    <row r="323" spans="1:6" x14ac:dyDescent="0.25">
      <c r="A323" t="str">
        <f t="shared" si="7"/>
        <v>20145. Construcción</v>
      </c>
      <c r="B323" s="8">
        <v>2014</v>
      </c>
      <c r="C323" t="s">
        <v>17</v>
      </c>
      <c r="D323" t="s">
        <v>58</v>
      </c>
      <c r="E323">
        <f>148649+476938</f>
        <v>625587</v>
      </c>
      <c r="F323">
        <f>476938</f>
        <v>476938</v>
      </c>
    </row>
    <row r="324" spans="1:6" x14ac:dyDescent="0.25">
      <c r="A324" t="str">
        <f t="shared" si="7"/>
        <v>20146. Comercio, hoteles y restaurantes</v>
      </c>
      <c r="B324" s="8">
        <v>2014</v>
      </c>
      <c r="C324" t="s">
        <v>19</v>
      </c>
      <c r="D324" t="s">
        <v>59</v>
      </c>
      <c r="E324" s="1">
        <f>517689+994171</f>
        <v>1511860</v>
      </c>
      <c r="F324">
        <f>994171</f>
        <v>994171</v>
      </c>
    </row>
    <row r="325" spans="1:6" x14ac:dyDescent="0.25">
      <c r="A325" t="str">
        <f t="shared" si="7"/>
        <v>20146. Comercio, hoteles y restaurantes</v>
      </c>
      <c r="B325" s="8">
        <v>2014</v>
      </c>
      <c r="C325" t="s">
        <v>20</v>
      </c>
      <c r="D325" t="s">
        <v>59</v>
      </c>
      <c r="E325" s="1">
        <f>44235+228150</f>
        <v>272385</v>
      </c>
      <c r="F325">
        <f>228150</f>
        <v>228150</v>
      </c>
    </row>
    <row r="326" spans="1:6" x14ac:dyDescent="0.25">
      <c r="A326" t="str">
        <f t="shared" si="7"/>
        <v>20147. Transporte y comunicaciones</v>
      </c>
      <c r="B326" s="8">
        <v>2014</v>
      </c>
      <c r="C326" t="s">
        <v>21</v>
      </c>
      <c r="D326" t="s">
        <v>9</v>
      </c>
      <c r="E326" s="1">
        <f>138953+418045</f>
        <v>556998</v>
      </c>
      <c r="F326">
        <f>418045</f>
        <v>418045</v>
      </c>
    </row>
    <row r="327" spans="1:6" x14ac:dyDescent="0.25">
      <c r="A327" t="str">
        <f t="shared" si="7"/>
        <v>20148. Servicios financieros, inmobiliarios y empresariales</v>
      </c>
      <c r="B327" s="8">
        <v>2014</v>
      </c>
      <c r="C327" t="s">
        <v>22</v>
      </c>
      <c r="D327" t="s">
        <v>62</v>
      </c>
      <c r="E327" s="1">
        <f>7237+164179</f>
        <v>171416</v>
      </c>
      <c r="F327">
        <f>164179</f>
        <v>164179</v>
      </c>
    </row>
    <row r="328" spans="1:6" x14ac:dyDescent="0.25">
      <c r="A328" t="str">
        <f t="shared" si="7"/>
        <v>20148. Servicios financieros, inmobiliarios y empresariales</v>
      </c>
      <c r="B328" s="8">
        <v>2014</v>
      </c>
      <c r="C328" t="s">
        <v>23</v>
      </c>
      <c r="D328" t="s">
        <v>62</v>
      </c>
      <c r="E328" s="1">
        <f>119205+374362</f>
        <v>493567</v>
      </c>
      <c r="F328">
        <f>374362</f>
        <v>374362</v>
      </c>
    </row>
    <row r="329" spans="1:6" x14ac:dyDescent="0.25">
      <c r="A329" t="str">
        <f t="shared" si="7"/>
        <v>20149. Servicios sociales, domésticos, profesionales y otros</v>
      </c>
      <c r="B329" s="8">
        <v>2014</v>
      </c>
      <c r="C329" t="s">
        <v>24</v>
      </c>
      <c r="D329" t="s">
        <v>67</v>
      </c>
      <c r="E329" s="1">
        <f>899+71512</f>
        <v>72411</v>
      </c>
      <c r="F329">
        <f>71512</f>
        <v>71512</v>
      </c>
    </row>
    <row r="330" spans="1:6" x14ac:dyDescent="0.25">
      <c r="A330" t="str">
        <f t="shared" si="7"/>
        <v>20149. Servicios sociales, domésticos, profesionales y otros</v>
      </c>
      <c r="B330" s="8">
        <v>2014</v>
      </c>
      <c r="C330" t="s">
        <v>25</v>
      </c>
      <c r="D330" t="s">
        <v>67</v>
      </c>
      <c r="E330" s="1">
        <f>17416+409150</f>
        <v>426566</v>
      </c>
      <c r="F330">
        <f>409150</f>
        <v>409150</v>
      </c>
    </row>
    <row r="331" spans="1:6" x14ac:dyDescent="0.25">
      <c r="A331" t="str">
        <f t="shared" si="7"/>
        <v>20149. Servicios sociales, domésticos, profesionales y otros</v>
      </c>
      <c r="B331" s="8">
        <v>2014</v>
      </c>
      <c r="C331" t="s">
        <v>26</v>
      </c>
      <c r="D331" t="s">
        <v>67</v>
      </c>
      <c r="E331" s="1">
        <f>31277+171269</f>
        <v>202546</v>
      </c>
      <c r="F331">
        <f>171269</f>
        <v>171269</v>
      </c>
    </row>
    <row r="332" spans="1:6" x14ac:dyDescent="0.25">
      <c r="A332" t="str">
        <f t="shared" si="7"/>
        <v>20149. Servicios sociales, domésticos, profesionales y otros</v>
      </c>
      <c r="B332" s="8">
        <v>2014</v>
      </c>
      <c r="C332" t="s">
        <v>27</v>
      </c>
      <c r="D332" t="s">
        <v>67</v>
      </c>
      <c r="E332" s="1">
        <f>89552+156984</f>
        <v>246536</v>
      </c>
      <c r="F332">
        <f>156984</f>
        <v>156984</v>
      </c>
    </row>
    <row r="333" spans="1:6" x14ac:dyDescent="0.25">
      <c r="A333" t="str">
        <f t="shared" si="7"/>
        <v>20149. Servicios sociales, domésticos, profesionales y otros</v>
      </c>
      <c r="B333" s="8">
        <v>2014</v>
      </c>
      <c r="C333" t="s">
        <v>28</v>
      </c>
      <c r="D333" t="s">
        <v>67</v>
      </c>
      <c r="E333" s="1">
        <f>82327+71928+264584+56747</f>
        <v>475586</v>
      </c>
      <c r="F333">
        <f>71928+264584+56747</f>
        <v>393259</v>
      </c>
    </row>
    <row r="334" spans="1:6" x14ac:dyDescent="0.25">
      <c r="A334" t="str">
        <f t="shared" si="7"/>
        <v>20149. Servicios sociales, domésticos, profesionales y otros</v>
      </c>
      <c r="B334" s="8">
        <v>2014</v>
      </c>
      <c r="C334" t="s">
        <v>29</v>
      </c>
      <c r="D334" t="s">
        <v>67</v>
      </c>
      <c r="E334" s="1">
        <v>1034</v>
      </c>
      <c r="F334">
        <f>1034</f>
        <v>1034</v>
      </c>
    </row>
    <row r="335" spans="1:6" x14ac:dyDescent="0.25">
      <c r="A335" t="str">
        <f t="shared" si="7"/>
        <v>20149. Servicios sociales, domésticos, profesionales y otros</v>
      </c>
      <c r="B335" s="8">
        <v>2014</v>
      </c>
      <c r="C335" t="s">
        <v>30</v>
      </c>
      <c r="D335" t="s">
        <v>67</v>
      </c>
      <c r="E335" s="1">
        <v>0</v>
      </c>
    </row>
    <row r="336" spans="1:6" x14ac:dyDescent="0.25">
      <c r="A336" t="str">
        <f t="shared" si="7"/>
        <v>2014Total</v>
      </c>
      <c r="B336" s="8">
        <v>2014</v>
      </c>
      <c r="C336" t="s">
        <v>12</v>
      </c>
      <c r="D336" t="s">
        <v>12</v>
      </c>
      <c r="E336" s="1">
        <f>SUM(E318:E335)</f>
        <v>6876896</v>
      </c>
      <c r="F336" s="1">
        <f>SUM(F318:F335)</f>
        <v>5282950</v>
      </c>
    </row>
    <row r="337" spans="1:5" x14ac:dyDescent="0.25">
      <c r="A337" t="str">
        <f t="shared" si="7"/>
        <v>20151. Agricultura, ganadería, silvicultura y pesca</v>
      </c>
      <c r="B337" s="8">
        <v>2015</v>
      </c>
      <c r="C337" t="s">
        <v>13</v>
      </c>
      <c r="D337" t="s">
        <v>31</v>
      </c>
      <c r="E337" s="1">
        <f>172794+445075</f>
        <v>617869</v>
      </c>
    </row>
    <row r="338" spans="1:5" x14ac:dyDescent="0.25">
      <c r="A338" t="str">
        <f t="shared" si="7"/>
        <v>20151. Agricultura, ganadería, silvicultura y pesca</v>
      </c>
      <c r="B338" s="8">
        <v>2015</v>
      </c>
      <c r="C338" t="s">
        <v>14</v>
      </c>
      <c r="D338" t="s">
        <v>31</v>
      </c>
      <c r="E338" s="1">
        <f>19454+30999</f>
        <v>50453</v>
      </c>
    </row>
    <row r="339" spans="1:5" x14ac:dyDescent="0.25">
      <c r="A339" t="str">
        <f t="shared" si="7"/>
        <v>20152. Minería</v>
      </c>
      <c r="B339" s="8">
        <v>2015</v>
      </c>
      <c r="C339" t="s">
        <v>15</v>
      </c>
      <c r="D339" t="s">
        <v>4</v>
      </c>
      <c r="E339" s="1">
        <f>2250+204965</f>
        <v>207215</v>
      </c>
    </row>
    <row r="340" spans="1:5" x14ac:dyDescent="0.25">
      <c r="A340" t="str">
        <f t="shared" si="7"/>
        <v>20153. Industrias manufactureras</v>
      </c>
      <c r="B340" s="8">
        <v>2015</v>
      </c>
      <c r="C340" t="s">
        <v>16</v>
      </c>
      <c r="D340" t="s">
        <v>33</v>
      </c>
      <c r="E340" s="1">
        <f>185910+677445</f>
        <v>863355</v>
      </c>
    </row>
    <row r="341" spans="1:5" x14ac:dyDescent="0.25">
      <c r="A341" t="str">
        <f t="shared" si="7"/>
        <v>20154. Suministro de electricidad, gas y agua</v>
      </c>
      <c r="B341" s="8">
        <v>2015</v>
      </c>
      <c r="C341" t="s">
        <v>18</v>
      </c>
      <c r="D341" t="s">
        <v>57</v>
      </c>
      <c r="E341" s="1">
        <f>356+60205</f>
        <v>60561</v>
      </c>
    </row>
    <row r="342" spans="1:5" x14ac:dyDescent="0.25">
      <c r="A342" t="str">
        <f t="shared" si="7"/>
        <v>20155. Construcción</v>
      </c>
      <c r="B342" s="8">
        <v>2015</v>
      </c>
      <c r="C342" t="s">
        <v>17</v>
      </c>
      <c r="D342" t="s">
        <v>58</v>
      </c>
      <c r="E342">
        <f>159649+546942</f>
        <v>706591</v>
      </c>
    </row>
    <row r="343" spans="1:5" x14ac:dyDescent="0.25">
      <c r="A343" t="str">
        <f t="shared" si="7"/>
        <v>20156. Comercio, hoteles y restaurantes</v>
      </c>
      <c r="B343" s="8">
        <v>2015</v>
      </c>
      <c r="C343" t="s">
        <v>19</v>
      </c>
      <c r="D343" t="s">
        <v>59</v>
      </c>
      <c r="E343" s="1">
        <f>532938+1017095</f>
        <v>1550033</v>
      </c>
    </row>
    <row r="344" spans="1:5" x14ac:dyDescent="0.25">
      <c r="A344" t="str">
        <f t="shared" si="7"/>
        <v>20156. Comercio, hoteles y restaurantes</v>
      </c>
      <c r="B344" s="8">
        <v>2015</v>
      </c>
      <c r="C344" t="s">
        <v>20</v>
      </c>
      <c r="D344" t="s">
        <v>59</v>
      </c>
      <c r="E344" s="1">
        <f>56398+269277</f>
        <v>325675</v>
      </c>
    </row>
    <row r="345" spans="1:5" x14ac:dyDescent="0.25">
      <c r="A345" t="str">
        <f t="shared" si="7"/>
        <v>20157. Transporte y comunicaciones</v>
      </c>
      <c r="B345" s="8">
        <v>2015</v>
      </c>
      <c r="C345" t="s">
        <v>21</v>
      </c>
      <c r="D345" t="s">
        <v>9</v>
      </c>
      <c r="E345" s="1">
        <f>134299+429716</f>
        <v>564015</v>
      </c>
    </row>
    <row r="346" spans="1:5" x14ac:dyDescent="0.25">
      <c r="A346" t="str">
        <f t="shared" si="7"/>
        <v>20158. Servicios financieros, inmobiliarios y empresariales</v>
      </c>
      <c r="B346" s="8">
        <v>2015</v>
      </c>
      <c r="C346" t="s">
        <v>22</v>
      </c>
      <c r="D346" t="s">
        <v>62</v>
      </c>
      <c r="E346" s="1">
        <f>3172+153886</f>
        <v>157058</v>
      </c>
    </row>
    <row r="347" spans="1:5" x14ac:dyDescent="0.25">
      <c r="A347" t="str">
        <f t="shared" si="7"/>
        <v>20158. Servicios financieros, inmobiliarios y empresariales</v>
      </c>
      <c r="B347" s="8">
        <v>2015</v>
      </c>
      <c r="C347" t="s">
        <v>23</v>
      </c>
      <c r="D347" t="s">
        <v>62</v>
      </c>
      <c r="E347" s="1">
        <f>126133+375010</f>
        <v>501143</v>
      </c>
    </row>
    <row r="348" spans="1:5" x14ac:dyDescent="0.25">
      <c r="A348" t="str">
        <f t="shared" si="7"/>
        <v>20159. Servicios sociales, domésticos, profesionales y otros</v>
      </c>
      <c r="B348" s="8">
        <v>2015</v>
      </c>
      <c r="C348" t="s">
        <v>24</v>
      </c>
      <c r="D348" t="s">
        <v>67</v>
      </c>
      <c r="E348" s="1">
        <f>75774</f>
        <v>75774</v>
      </c>
    </row>
    <row r="349" spans="1:5" x14ac:dyDescent="0.25">
      <c r="A349" t="str">
        <f t="shared" si="7"/>
        <v>20159. Servicios sociales, domésticos, profesionales y otros</v>
      </c>
      <c r="B349" s="8">
        <v>2015</v>
      </c>
      <c r="C349" t="s">
        <v>25</v>
      </c>
      <c r="D349" t="s">
        <v>67</v>
      </c>
      <c r="E349" s="1">
        <f>24516+406474</f>
        <v>430990</v>
      </c>
    </row>
    <row r="350" spans="1:5" x14ac:dyDescent="0.25">
      <c r="A350" t="str">
        <f t="shared" si="7"/>
        <v>20159. Servicios sociales, domésticos, profesionales y otros</v>
      </c>
      <c r="B350" s="8">
        <v>2015</v>
      </c>
      <c r="C350" t="s">
        <v>26</v>
      </c>
      <c r="D350" t="s">
        <v>67</v>
      </c>
      <c r="E350" s="1">
        <f>37275+174514</f>
        <v>211789</v>
      </c>
    </row>
    <row r="351" spans="1:5" x14ac:dyDescent="0.25">
      <c r="A351" t="str">
        <f t="shared" si="7"/>
        <v>20159. Servicios sociales, domésticos, profesionales y otros</v>
      </c>
      <c r="B351" s="8">
        <v>2015</v>
      </c>
      <c r="C351" t="s">
        <v>27</v>
      </c>
      <c r="D351" t="s">
        <v>67</v>
      </c>
      <c r="E351" s="1">
        <f>100490+144974</f>
        <v>245464</v>
      </c>
    </row>
    <row r="352" spans="1:5" x14ac:dyDescent="0.25">
      <c r="A352" t="str">
        <f t="shared" si="7"/>
        <v>20159. Servicios sociales, domésticos, profesionales y otros</v>
      </c>
      <c r="B352" s="8">
        <v>2015</v>
      </c>
      <c r="C352" t="s">
        <v>28</v>
      </c>
      <c r="D352" t="s">
        <v>67</v>
      </c>
      <c r="E352" s="1">
        <f>97561+73651+277053+52509</f>
        <v>500774</v>
      </c>
    </row>
    <row r="353" spans="1:6" x14ac:dyDescent="0.25">
      <c r="A353" t="str">
        <f t="shared" si="7"/>
        <v>20159. Servicios sociales, domésticos, profesionales y otros</v>
      </c>
      <c r="B353" s="8">
        <v>2015</v>
      </c>
      <c r="C353" t="s">
        <v>29</v>
      </c>
      <c r="D353" t="s">
        <v>67</v>
      </c>
      <c r="E353" s="1">
        <f>2768</f>
        <v>2768</v>
      </c>
    </row>
    <row r="354" spans="1:6" x14ac:dyDescent="0.25">
      <c r="A354" t="str">
        <f t="shared" si="7"/>
        <v>20159. Servicios sociales, domésticos, profesionales y otros</v>
      </c>
      <c r="B354" s="8">
        <v>2015</v>
      </c>
      <c r="C354" t="s">
        <v>30</v>
      </c>
      <c r="D354" t="s">
        <v>67</v>
      </c>
      <c r="E354" s="1">
        <v>0</v>
      </c>
    </row>
    <row r="355" spans="1:6" x14ac:dyDescent="0.25">
      <c r="A355" t="str">
        <f t="shared" si="7"/>
        <v>2015Total</v>
      </c>
      <c r="B355" s="8">
        <v>2015</v>
      </c>
      <c r="C355" t="s">
        <v>12</v>
      </c>
      <c r="D355" t="s">
        <v>12</v>
      </c>
      <c r="E355" s="1">
        <f>SUM(E337:E354)</f>
        <v>7071527</v>
      </c>
      <c r="F355" s="1"/>
    </row>
    <row r="356" spans="1:6" x14ac:dyDescent="0.25">
      <c r="A356" t="str">
        <f t="shared" si="7"/>
        <v>20161. Agricultura, ganadería, silvicultura y pesca</v>
      </c>
      <c r="B356" s="8">
        <v>2016</v>
      </c>
      <c r="C356" t="s">
        <v>13</v>
      </c>
      <c r="D356" t="s">
        <v>31</v>
      </c>
      <c r="E356" s="1">
        <f>179078+460495</f>
        <v>639573</v>
      </c>
    </row>
    <row r="357" spans="1:6" x14ac:dyDescent="0.25">
      <c r="A357" t="str">
        <f t="shared" si="7"/>
        <v>20161. Agricultura, ganadería, silvicultura y pesca</v>
      </c>
      <c r="B357" s="8">
        <v>2016</v>
      </c>
      <c r="C357" t="s">
        <v>14</v>
      </c>
      <c r="D357" t="s">
        <v>31</v>
      </c>
      <c r="E357" s="1">
        <f>19937+31876</f>
        <v>51813</v>
      </c>
    </row>
    <row r="358" spans="1:6" x14ac:dyDescent="0.25">
      <c r="A358" t="str">
        <f t="shared" si="7"/>
        <v>20162. Minería</v>
      </c>
      <c r="B358" s="8">
        <v>2016</v>
      </c>
      <c r="C358" t="s">
        <v>15</v>
      </c>
      <c r="D358" t="s">
        <v>4</v>
      </c>
      <c r="E358" s="1">
        <f>2840+181794</f>
        <v>184634</v>
      </c>
    </row>
    <row r="359" spans="1:6" x14ac:dyDescent="0.25">
      <c r="A359" t="str">
        <f t="shared" si="7"/>
        <v>20163. Industrias manufactureras</v>
      </c>
      <c r="B359" s="8">
        <v>2016</v>
      </c>
      <c r="C359" t="s">
        <v>16</v>
      </c>
      <c r="D359" t="s">
        <v>33</v>
      </c>
      <c r="E359" s="1">
        <f>193113+665764</f>
        <v>858877</v>
      </c>
    </row>
    <row r="360" spans="1:6" x14ac:dyDescent="0.25">
      <c r="A360" t="str">
        <f t="shared" si="7"/>
        <v>20164. Suministro de electricidad, gas y agua</v>
      </c>
      <c r="B360" s="8">
        <v>2016</v>
      </c>
      <c r="C360" t="s">
        <v>18</v>
      </c>
      <c r="D360" t="s">
        <v>57</v>
      </c>
      <c r="E360" s="1">
        <f>424+72481</f>
        <v>72905</v>
      </c>
    </row>
    <row r="361" spans="1:6" x14ac:dyDescent="0.25">
      <c r="A361" t="str">
        <f t="shared" si="7"/>
        <v>20165. Construcción</v>
      </c>
      <c r="B361" s="8">
        <v>2016</v>
      </c>
      <c r="C361" t="s">
        <v>17</v>
      </c>
      <c r="D361" t="s">
        <v>58</v>
      </c>
      <c r="E361">
        <f>188825+478921</f>
        <v>667746</v>
      </c>
    </row>
    <row r="362" spans="1:6" x14ac:dyDescent="0.25">
      <c r="A362" t="str">
        <f t="shared" si="7"/>
        <v>20166. Comercio, hoteles y restaurantes</v>
      </c>
      <c r="B362" s="8">
        <v>2016</v>
      </c>
      <c r="C362" t="s">
        <v>19</v>
      </c>
      <c r="D362" t="s">
        <v>59</v>
      </c>
      <c r="E362" s="1">
        <f>546755+1036233</f>
        <v>1582988</v>
      </c>
    </row>
    <row r="363" spans="1:6" x14ac:dyDescent="0.25">
      <c r="A363" t="str">
        <f t="shared" si="7"/>
        <v>20166. Comercio, hoteles y restaurantes</v>
      </c>
      <c r="B363" s="8">
        <v>2016</v>
      </c>
      <c r="C363" t="s">
        <v>20</v>
      </c>
      <c r="D363" t="s">
        <v>59</v>
      </c>
      <c r="E363" s="1">
        <f>66831+257460</f>
        <v>324291</v>
      </c>
    </row>
    <row r="364" spans="1:6" x14ac:dyDescent="0.25">
      <c r="A364" t="str">
        <f t="shared" si="7"/>
        <v>20167. Transporte y comunicaciones</v>
      </c>
      <c r="B364" s="8">
        <v>2016</v>
      </c>
      <c r="C364" t="s">
        <v>21</v>
      </c>
      <c r="D364" t="s">
        <v>9</v>
      </c>
      <c r="E364" s="1">
        <f>135384+456704</f>
        <v>592088</v>
      </c>
    </row>
    <row r="365" spans="1:6" x14ac:dyDescent="0.25">
      <c r="A365" t="str">
        <f t="shared" si="7"/>
        <v>20168. Servicios financieros, inmobiliarios y empresariales</v>
      </c>
      <c r="B365" s="8">
        <v>2016</v>
      </c>
      <c r="C365" t="s">
        <v>22</v>
      </c>
      <c r="D365" t="s">
        <v>62</v>
      </c>
      <c r="E365" s="1">
        <f>7316+141294</f>
        <v>148610</v>
      </c>
    </row>
    <row r="366" spans="1:6" x14ac:dyDescent="0.25">
      <c r="A366" t="str">
        <f t="shared" si="7"/>
        <v>20168. Servicios financieros, inmobiliarios y empresariales</v>
      </c>
      <c r="B366" s="8">
        <v>2016</v>
      </c>
      <c r="C366" t="s">
        <v>23</v>
      </c>
      <c r="D366" t="s">
        <v>62</v>
      </c>
      <c r="E366" s="1">
        <f>124347+378750</f>
        <v>503097</v>
      </c>
    </row>
    <row r="367" spans="1:6" x14ac:dyDescent="0.25">
      <c r="A367" t="str">
        <f t="shared" si="7"/>
        <v>20169. Servicios sociales, domésticos, profesionales y otros</v>
      </c>
      <c r="B367" s="8">
        <v>2016</v>
      </c>
      <c r="C367" t="s">
        <v>24</v>
      </c>
      <c r="D367" t="s">
        <v>67</v>
      </c>
      <c r="E367" s="1">
        <f>449+78528</f>
        <v>78977</v>
      </c>
    </row>
    <row r="368" spans="1:6" x14ac:dyDescent="0.25">
      <c r="A368" t="str">
        <f t="shared" si="7"/>
        <v>20169. Servicios sociales, domésticos, profesionales y otros</v>
      </c>
      <c r="B368" s="8">
        <v>2016</v>
      </c>
      <c r="C368" t="s">
        <v>25</v>
      </c>
      <c r="D368" t="s">
        <v>67</v>
      </c>
      <c r="E368" s="1">
        <f>28902+421818</f>
        <v>450720</v>
      </c>
    </row>
    <row r="369" spans="1:6" x14ac:dyDescent="0.25">
      <c r="A369" t="str">
        <f t="shared" si="7"/>
        <v>20169. Servicios sociales, domésticos, profesionales y otros</v>
      </c>
      <c r="B369" s="8">
        <v>2016</v>
      </c>
      <c r="C369" t="s">
        <v>26</v>
      </c>
      <c r="D369" t="s">
        <v>67</v>
      </c>
      <c r="E369" s="1">
        <f>64330+174757</f>
        <v>239087</v>
      </c>
    </row>
    <row r="370" spans="1:6" x14ac:dyDescent="0.25">
      <c r="A370" t="str">
        <f t="shared" si="7"/>
        <v>20169. Servicios sociales, domésticos, profesionales y otros</v>
      </c>
      <c r="B370" s="8">
        <v>2016</v>
      </c>
      <c r="C370" t="s">
        <v>27</v>
      </c>
      <c r="D370" t="s">
        <v>67</v>
      </c>
      <c r="E370" s="1">
        <f>111424+147429</f>
        <v>258853</v>
      </c>
    </row>
    <row r="371" spans="1:6" x14ac:dyDescent="0.25">
      <c r="A371" t="str">
        <f t="shared" si="7"/>
        <v>20169. Servicios sociales, domésticos, profesionales y otros</v>
      </c>
      <c r="B371" s="8">
        <v>2016</v>
      </c>
      <c r="C371" t="s">
        <v>28</v>
      </c>
      <c r="D371" t="s">
        <v>67</v>
      </c>
      <c r="E371" s="1">
        <f>58052+79543+287815+53249</f>
        <v>478659</v>
      </c>
    </row>
    <row r="372" spans="1:6" x14ac:dyDescent="0.25">
      <c r="A372" t="str">
        <f t="shared" ref="A372:A435" si="8">_xlfn.CONCAT(B372,D372)</f>
        <v>20169. Servicios sociales, domésticos, profesionales y otros</v>
      </c>
      <c r="B372" s="8">
        <v>2016</v>
      </c>
      <c r="C372" t="s">
        <v>29</v>
      </c>
      <c r="D372" t="s">
        <v>67</v>
      </c>
      <c r="E372" s="1">
        <f>1083</f>
        <v>1083</v>
      </c>
    </row>
    <row r="373" spans="1:6" x14ac:dyDescent="0.25">
      <c r="A373" t="str">
        <f t="shared" si="8"/>
        <v>20169. Servicios sociales, domésticos, profesionales y otros</v>
      </c>
      <c r="B373" s="8">
        <v>2016</v>
      </c>
      <c r="C373" t="s">
        <v>30</v>
      </c>
      <c r="D373" t="s">
        <v>67</v>
      </c>
      <c r="E373" s="1">
        <v>0</v>
      </c>
    </row>
    <row r="374" spans="1:6" x14ac:dyDescent="0.25">
      <c r="A374" t="str">
        <f t="shared" si="8"/>
        <v>2016Total</v>
      </c>
      <c r="B374" s="8">
        <v>2016</v>
      </c>
      <c r="C374" t="s">
        <v>12</v>
      </c>
      <c r="D374" t="s">
        <v>12</v>
      </c>
      <c r="E374" s="1">
        <f>SUM(E356:E373)</f>
        <v>7134001</v>
      </c>
      <c r="F374" s="1"/>
    </row>
    <row r="375" spans="1:6" x14ac:dyDescent="0.25">
      <c r="A375" t="str">
        <f t="shared" si="8"/>
        <v>20171. Agricultura, ganadería, silvicultura y pesca</v>
      </c>
      <c r="B375" s="8">
        <v>2017</v>
      </c>
      <c r="C375" t="s">
        <v>31</v>
      </c>
      <c r="D375" t="s">
        <v>31</v>
      </c>
      <c r="E375" s="1">
        <f>181710+497727</f>
        <v>679437</v>
      </c>
    </row>
    <row r="376" spans="1:6" x14ac:dyDescent="0.25">
      <c r="A376" t="str">
        <f t="shared" si="8"/>
        <v>20172. Minería</v>
      </c>
      <c r="B376" s="8">
        <v>2017</v>
      </c>
      <c r="C376" t="s">
        <v>32</v>
      </c>
      <c r="D376" t="s">
        <v>4</v>
      </c>
      <c r="E376" s="1">
        <f>2854+175011</f>
        <v>177865</v>
      </c>
    </row>
    <row r="377" spans="1:6" x14ac:dyDescent="0.25">
      <c r="A377" t="str">
        <f t="shared" si="8"/>
        <v>20173. Industrias manufactureras</v>
      </c>
      <c r="B377" s="8">
        <v>2017</v>
      </c>
      <c r="C377" t="s">
        <v>33</v>
      </c>
      <c r="D377" t="s">
        <v>33</v>
      </c>
      <c r="E377" s="1">
        <f>196657+677510</f>
        <v>874167</v>
      </c>
    </row>
    <row r="378" spans="1:6" x14ac:dyDescent="0.25">
      <c r="A378" t="str">
        <f t="shared" si="8"/>
        <v>20174. Suministro de electricidad, gas y agua</v>
      </c>
      <c r="B378" s="8">
        <v>2017</v>
      </c>
      <c r="C378" t="s">
        <v>34</v>
      </c>
      <c r="D378" t="s">
        <v>57</v>
      </c>
      <c r="E378" s="1">
        <f>258+48631</f>
        <v>48889</v>
      </c>
    </row>
    <row r="379" spans="1:6" x14ac:dyDescent="0.25">
      <c r="A379" t="str">
        <f t="shared" si="8"/>
        <v>20174. Suministro de electricidad, gas y agua</v>
      </c>
      <c r="B379" s="8">
        <v>2017</v>
      </c>
      <c r="C379" t="s">
        <v>35</v>
      </c>
      <c r="D379" t="s">
        <v>57</v>
      </c>
      <c r="E379" s="1">
        <f>6740+40336</f>
        <v>47076</v>
      </c>
    </row>
    <row r="380" spans="1:6" x14ac:dyDescent="0.25">
      <c r="A380" t="str">
        <f t="shared" si="8"/>
        <v>20175. Construcción</v>
      </c>
      <c r="B380" s="8">
        <v>2017</v>
      </c>
      <c r="C380" t="s">
        <v>17</v>
      </c>
      <c r="D380" t="s">
        <v>58</v>
      </c>
      <c r="E380" s="1">
        <f>167170+492010</f>
        <v>659180</v>
      </c>
    </row>
    <row r="381" spans="1:6" x14ac:dyDescent="0.25">
      <c r="A381" t="str">
        <f t="shared" si="8"/>
        <v>20176. Comercio, hoteles y restaurantes</v>
      </c>
      <c r="B381" s="8">
        <v>2017</v>
      </c>
      <c r="C381" t="s">
        <v>36</v>
      </c>
      <c r="D381" t="s">
        <v>59</v>
      </c>
      <c r="E381">
        <f>507139+992044</f>
        <v>1499183</v>
      </c>
    </row>
    <row r="382" spans="1:6" x14ac:dyDescent="0.25">
      <c r="A382" t="str">
        <f t="shared" si="8"/>
        <v>20177. Transporte y comunicaciones</v>
      </c>
      <c r="B382" s="8">
        <v>2017</v>
      </c>
      <c r="C382" t="s">
        <v>37</v>
      </c>
      <c r="D382" t="s">
        <v>9</v>
      </c>
      <c r="E382" s="1">
        <f>170013+374212</f>
        <v>544225</v>
      </c>
    </row>
    <row r="383" spans="1:6" x14ac:dyDescent="0.25">
      <c r="A383" t="str">
        <f t="shared" si="8"/>
        <v>20176. Comercio, hoteles y restaurantes</v>
      </c>
      <c r="B383" s="8">
        <v>2017</v>
      </c>
      <c r="C383" t="s">
        <v>38</v>
      </c>
      <c r="D383" t="s">
        <v>59</v>
      </c>
      <c r="E383" s="1">
        <f>79875+266423</f>
        <v>346298</v>
      </c>
    </row>
    <row r="384" spans="1:6" x14ac:dyDescent="0.25">
      <c r="A384" t="str">
        <f t="shared" si="8"/>
        <v>20177. Transporte y comunicaciones</v>
      </c>
      <c r="B384" s="8">
        <v>2017</v>
      </c>
      <c r="C384" t="s">
        <v>39</v>
      </c>
      <c r="D384" t="s">
        <v>9</v>
      </c>
      <c r="E384" s="1">
        <f>25394+126548</f>
        <v>151942</v>
      </c>
    </row>
    <row r="385" spans="1:6" x14ac:dyDescent="0.25">
      <c r="A385" t="str">
        <f t="shared" si="8"/>
        <v>20178. Servicios financieros, inmobiliarios y empresariales</v>
      </c>
      <c r="B385" s="8">
        <v>2017</v>
      </c>
      <c r="C385" t="s">
        <v>40</v>
      </c>
      <c r="D385" t="s">
        <v>62</v>
      </c>
      <c r="E385" s="1">
        <f>8905+148563</f>
        <v>157468</v>
      </c>
    </row>
    <row r="386" spans="1:6" x14ac:dyDescent="0.25">
      <c r="A386" t="str">
        <f t="shared" si="8"/>
        <v>20178. Servicios financieros, inmobiliarios y empresariales</v>
      </c>
      <c r="B386" s="8">
        <v>2017</v>
      </c>
      <c r="C386" t="s">
        <v>41</v>
      </c>
      <c r="D386" t="s">
        <v>62</v>
      </c>
      <c r="E386" s="1">
        <f>18804+64164</f>
        <v>82968</v>
      </c>
    </row>
    <row r="387" spans="1:6" x14ac:dyDescent="0.25">
      <c r="A387" t="str">
        <f t="shared" si="8"/>
        <v>20178. Servicios financieros, inmobiliarios y empresariales</v>
      </c>
      <c r="B387" s="8">
        <v>2017</v>
      </c>
      <c r="C387" t="s">
        <v>42</v>
      </c>
      <c r="D387" t="s">
        <v>62</v>
      </c>
      <c r="E387" s="1">
        <f>89792+166977</f>
        <v>256769</v>
      </c>
    </row>
    <row r="388" spans="1:6" x14ac:dyDescent="0.25">
      <c r="A388" t="str">
        <f t="shared" si="8"/>
        <v>20178. Servicios financieros, inmobiliarios y empresariales</v>
      </c>
      <c r="B388" s="8">
        <v>2017</v>
      </c>
      <c r="C388" t="s">
        <v>43</v>
      </c>
      <c r="D388" t="s">
        <v>62</v>
      </c>
      <c r="E388" s="1">
        <f>94528+127893</f>
        <v>222421</v>
      </c>
    </row>
    <row r="389" spans="1:6" x14ac:dyDescent="0.25">
      <c r="A389" t="str">
        <f t="shared" si="8"/>
        <v>20179. Servicios sociales, domésticos, profesionales y otros</v>
      </c>
      <c r="B389" s="8">
        <v>2017</v>
      </c>
      <c r="C389" t="s">
        <v>44</v>
      </c>
      <c r="D389" t="s">
        <v>67</v>
      </c>
      <c r="E389" s="1">
        <f>578+68813</f>
        <v>69391</v>
      </c>
    </row>
    <row r="390" spans="1:6" x14ac:dyDescent="0.25">
      <c r="A390" t="str">
        <f t="shared" si="8"/>
        <v>20179. Servicios sociales, domésticos, profesionales y otros</v>
      </c>
      <c r="B390" s="8">
        <v>2017</v>
      </c>
      <c r="C390" t="s">
        <v>45</v>
      </c>
      <c r="D390" t="s">
        <v>67</v>
      </c>
      <c r="E390" s="1">
        <f>29362+419912</f>
        <v>449274</v>
      </c>
    </row>
    <row r="391" spans="1:6" x14ac:dyDescent="0.25">
      <c r="A391" t="str">
        <f t="shared" si="8"/>
        <v>20179. Servicios sociales, domésticos, profesionales y otros</v>
      </c>
      <c r="B391" s="8">
        <v>2017</v>
      </c>
      <c r="C391" t="s">
        <v>46</v>
      </c>
      <c r="D391" t="s">
        <v>67</v>
      </c>
      <c r="E391" s="1">
        <f>75295+180422</f>
        <v>255717</v>
      </c>
    </row>
    <row r="392" spans="1:6" x14ac:dyDescent="0.25">
      <c r="A392" t="str">
        <f t="shared" si="8"/>
        <v>20179. Servicios sociales, domésticos, profesionales y otros</v>
      </c>
      <c r="B392" s="8">
        <v>2017</v>
      </c>
      <c r="C392" t="s">
        <v>47</v>
      </c>
      <c r="D392" t="s">
        <v>67</v>
      </c>
      <c r="E392" s="1">
        <f>24420+73872</f>
        <v>98292</v>
      </c>
    </row>
    <row r="393" spans="1:6" x14ac:dyDescent="0.25">
      <c r="A393" t="str">
        <f t="shared" si="8"/>
        <v>20179. Servicios sociales, domésticos, profesionales y otros</v>
      </c>
      <c r="B393" s="8">
        <v>2017</v>
      </c>
      <c r="C393" t="s">
        <v>48</v>
      </c>
      <c r="D393" t="s">
        <v>67</v>
      </c>
      <c r="E393" s="1">
        <f>129677+141322</f>
        <v>270999</v>
      </c>
    </row>
    <row r="394" spans="1:6" x14ac:dyDescent="0.25">
      <c r="A394" t="str">
        <f t="shared" si="8"/>
        <v>20179. Servicios sociales, domésticos, profesionales y otros</v>
      </c>
      <c r="B394" s="8">
        <v>2017</v>
      </c>
      <c r="C394" t="s">
        <v>49</v>
      </c>
      <c r="D394" t="s">
        <v>67</v>
      </c>
      <c r="E394">
        <f>2598+37635+245699+84041</f>
        <v>369973</v>
      </c>
    </row>
    <row r="395" spans="1:6" x14ac:dyDescent="0.25">
      <c r="A395" t="str">
        <f t="shared" si="8"/>
        <v>20179. Servicios sociales, domésticos, profesionales y otros</v>
      </c>
      <c r="B395" s="8">
        <v>2017</v>
      </c>
      <c r="C395" t="s">
        <v>50</v>
      </c>
      <c r="D395" t="s">
        <v>67</v>
      </c>
      <c r="E395">
        <f>4167</f>
        <v>4167</v>
      </c>
    </row>
    <row r="396" spans="1:6" x14ac:dyDescent="0.25">
      <c r="A396" t="str">
        <f t="shared" si="8"/>
        <v>20179. Servicios sociales, domésticos, profesionales y otros</v>
      </c>
      <c r="B396" s="8">
        <v>2017</v>
      </c>
      <c r="C396" t="s">
        <v>51</v>
      </c>
      <c r="D396" t="s">
        <v>67</v>
      </c>
      <c r="E396">
        <v>0</v>
      </c>
    </row>
    <row r="397" spans="1:6" x14ac:dyDescent="0.25">
      <c r="A397" t="str">
        <f t="shared" si="8"/>
        <v>2017Total</v>
      </c>
      <c r="B397" s="8">
        <v>2017</v>
      </c>
      <c r="C397" t="s">
        <v>12</v>
      </c>
      <c r="D397" t="s">
        <v>12</v>
      </c>
      <c r="E397" s="1">
        <f>SUM(E375:E396)</f>
        <v>7265701</v>
      </c>
      <c r="F397" s="1"/>
    </row>
    <row r="398" spans="1:6" x14ac:dyDescent="0.25">
      <c r="A398" t="str">
        <f t="shared" si="8"/>
        <v>20181. Agricultura, ganadería, silvicultura y pesca</v>
      </c>
      <c r="B398" s="8">
        <v>2018</v>
      </c>
      <c r="C398" t="s">
        <v>31</v>
      </c>
      <c r="D398" t="s">
        <v>31</v>
      </c>
      <c r="E398" s="1">
        <f>181101+497291</f>
        <v>678392</v>
      </c>
      <c r="F398">
        <f>497291</f>
        <v>497291</v>
      </c>
    </row>
    <row r="399" spans="1:6" x14ac:dyDescent="0.25">
      <c r="A399" t="str">
        <f t="shared" si="8"/>
        <v>20182. Minería</v>
      </c>
      <c r="B399" s="8">
        <v>2018</v>
      </c>
      <c r="C399" t="s">
        <v>32</v>
      </c>
      <c r="D399" t="s">
        <v>4</v>
      </c>
      <c r="E399" s="1">
        <f>2406+190652</f>
        <v>193058</v>
      </c>
      <c r="F399">
        <v>190652</v>
      </c>
    </row>
    <row r="400" spans="1:6" x14ac:dyDescent="0.25">
      <c r="A400" t="str">
        <f t="shared" si="8"/>
        <v>20183. Industrias manufactureras</v>
      </c>
      <c r="B400" s="8">
        <v>2018</v>
      </c>
      <c r="C400" t="s">
        <v>33</v>
      </c>
      <c r="D400" t="s">
        <v>33</v>
      </c>
      <c r="E400" s="1">
        <f>177096+645164</f>
        <v>822260</v>
      </c>
      <c r="F400">
        <v>645164</v>
      </c>
    </row>
    <row r="401" spans="1:6" x14ac:dyDescent="0.25">
      <c r="A401" t="str">
        <f t="shared" si="8"/>
        <v>20184. Suministro de electricidad, gas y agua</v>
      </c>
      <c r="B401" s="8">
        <v>2018</v>
      </c>
      <c r="C401" t="s">
        <v>34</v>
      </c>
      <c r="D401" t="s">
        <v>57</v>
      </c>
      <c r="E401" s="1">
        <f>39+46983</f>
        <v>47022</v>
      </c>
      <c r="F401">
        <v>46983</v>
      </c>
    </row>
    <row r="402" spans="1:6" x14ac:dyDescent="0.25">
      <c r="A402" t="str">
        <f t="shared" si="8"/>
        <v>20184. Suministro de electricidad, gas y agua</v>
      </c>
      <c r="B402" s="8">
        <v>2018</v>
      </c>
      <c r="C402" t="s">
        <v>35</v>
      </c>
      <c r="D402" t="s">
        <v>57</v>
      </c>
      <c r="E402" s="1">
        <f>6401+38676</f>
        <v>45077</v>
      </c>
      <c r="F402">
        <v>38676</v>
      </c>
    </row>
    <row r="403" spans="1:6" x14ac:dyDescent="0.25">
      <c r="A403" t="str">
        <f t="shared" si="8"/>
        <v>20185. Construcción</v>
      </c>
      <c r="B403" s="8">
        <v>2018</v>
      </c>
      <c r="C403" t="s">
        <v>17</v>
      </c>
      <c r="D403" t="s">
        <v>58</v>
      </c>
      <c r="E403" s="1">
        <f>190659+516575</f>
        <v>707234</v>
      </c>
      <c r="F403">
        <v>516575</v>
      </c>
    </row>
    <row r="404" spans="1:6" x14ac:dyDescent="0.25">
      <c r="A404" t="str">
        <f t="shared" si="8"/>
        <v>20186. Comercio, hoteles y restaurantes</v>
      </c>
      <c r="B404" s="8">
        <v>2018</v>
      </c>
      <c r="C404" t="s">
        <v>36</v>
      </c>
      <c r="D404" t="s">
        <v>59</v>
      </c>
      <c r="E404">
        <f>519894+1009914</f>
        <v>1529808</v>
      </c>
      <c r="F404">
        <v>1009914</v>
      </c>
    </row>
    <row r="405" spans="1:6" x14ac:dyDescent="0.25">
      <c r="A405" t="str">
        <f t="shared" si="8"/>
        <v>20187. Transporte y comunicaciones</v>
      </c>
      <c r="B405" s="8">
        <v>2018</v>
      </c>
      <c r="C405" t="s">
        <v>37</v>
      </c>
      <c r="D405" t="s">
        <v>9</v>
      </c>
      <c r="E405" s="1">
        <f>159825+396417</f>
        <v>556242</v>
      </c>
      <c r="F405">
        <v>396417</v>
      </c>
    </row>
    <row r="406" spans="1:6" x14ac:dyDescent="0.25">
      <c r="A406" t="str">
        <f t="shared" si="8"/>
        <v>20186. Comercio, hoteles y restaurantes</v>
      </c>
      <c r="B406" s="8">
        <v>2018</v>
      </c>
      <c r="C406" t="s">
        <v>38</v>
      </c>
      <c r="D406" t="s">
        <v>59</v>
      </c>
      <c r="E406" s="1">
        <f>87692+302996</f>
        <v>390688</v>
      </c>
      <c r="F406">
        <v>302996</v>
      </c>
    </row>
    <row r="407" spans="1:6" x14ac:dyDescent="0.25">
      <c r="A407" t="str">
        <f t="shared" si="8"/>
        <v>20187. Transporte y comunicaciones</v>
      </c>
      <c r="B407" s="8">
        <v>2018</v>
      </c>
      <c r="C407" t="s">
        <v>39</v>
      </c>
      <c r="D407" t="s">
        <v>9</v>
      </c>
      <c r="E407" s="1">
        <f>15966+151755</f>
        <v>167721</v>
      </c>
      <c r="F407">
        <v>151755</v>
      </c>
    </row>
    <row r="408" spans="1:6" x14ac:dyDescent="0.25">
      <c r="A408" t="str">
        <f t="shared" si="8"/>
        <v>20188. Servicios financieros, inmobiliarios y empresariales</v>
      </c>
      <c r="B408" s="8">
        <v>2018</v>
      </c>
      <c r="C408" t="s">
        <v>40</v>
      </c>
      <c r="D408" t="s">
        <v>62</v>
      </c>
      <c r="E408" s="1">
        <f>4469+150141</f>
        <v>154610</v>
      </c>
      <c r="F408">
        <v>150141</v>
      </c>
    </row>
    <row r="409" spans="1:6" x14ac:dyDescent="0.25">
      <c r="A409" t="str">
        <f t="shared" si="8"/>
        <v>20188. Servicios financieros, inmobiliarios y empresariales</v>
      </c>
      <c r="B409" s="8">
        <v>2018</v>
      </c>
      <c r="C409" t="s">
        <v>41</v>
      </c>
      <c r="D409" t="s">
        <v>62</v>
      </c>
      <c r="E409" s="1">
        <f>11573+67089</f>
        <v>78662</v>
      </c>
      <c r="F409">
        <v>67089</v>
      </c>
    </row>
    <row r="410" spans="1:6" x14ac:dyDescent="0.25">
      <c r="A410" t="str">
        <f t="shared" si="8"/>
        <v>20188. Servicios financieros, inmobiliarios y empresariales</v>
      </c>
      <c r="B410" s="8">
        <v>2018</v>
      </c>
      <c r="C410" t="s">
        <v>42</v>
      </c>
      <c r="D410" t="s">
        <v>62</v>
      </c>
      <c r="E410" s="1">
        <f>92207+147255</f>
        <v>239462</v>
      </c>
      <c r="F410">
        <v>147255</v>
      </c>
    </row>
    <row r="411" spans="1:6" x14ac:dyDescent="0.25">
      <c r="A411" t="str">
        <f t="shared" si="8"/>
        <v>20188. Servicios financieros, inmobiliarios y empresariales</v>
      </c>
      <c r="B411" s="8">
        <v>2018</v>
      </c>
      <c r="C411" t="s">
        <v>43</v>
      </c>
      <c r="D411" t="s">
        <v>62</v>
      </c>
      <c r="E411" s="1">
        <f>94317+124299</f>
        <v>218616</v>
      </c>
      <c r="F411">
        <v>124299</v>
      </c>
    </row>
    <row r="412" spans="1:6" x14ac:dyDescent="0.25">
      <c r="A412" t="str">
        <f t="shared" si="8"/>
        <v>20189. Servicios sociales, domésticos, profesionales y otros</v>
      </c>
      <c r="B412" s="8">
        <v>2018</v>
      </c>
      <c r="C412" t="s">
        <v>44</v>
      </c>
      <c r="D412" t="s">
        <v>67</v>
      </c>
      <c r="E412" s="1">
        <f>51646</f>
        <v>51646</v>
      </c>
      <c r="F412">
        <v>51646</v>
      </c>
    </row>
    <row r="413" spans="1:6" x14ac:dyDescent="0.25">
      <c r="A413" t="str">
        <f t="shared" si="8"/>
        <v>20189. Servicios sociales, domésticos, profesionales y otros</v>
      </c>
      <c r="B413" s="8">
        <v>2018</v>
      </c>
      <c r="C413" t="s">
        <v>45</v>
      </c>
      <c r="D413" t="s">
        <v>67</v>
      </c>
      <c r="E413" s="1">
        <f>29866+422716</f>
        <v>452582</v>
      </c>
      <c r="F413">
        <v>433716</v>
      </c>
    </row>
    <row r="414" spans="1:6" x14ac:dyDescent="0.25">
      <c r="A414" t="str">
        <f t="shared" si="8"/>
        <v>20189. Servicios sociales, domésticos, profesionales y otros</v>
      </c>
      <c r="B414" s="8">
        <v>2018</v>
      </c>
      <c r="C414" t="s">
        <v>46</v>
      </c>
      <c r="D414" t="s">
        <v>67</v>
      </c>
      <c r="E414" s="1">
        <f>65951+206704</f>
        <v>272655</v>
      </c>
      <c r="F414">
        <v>206704</v>
      </c>
    </row>
    <row r="415" spans="1:6" x14ac:dyDescent="0.25">
      <c r="A415" t="str">
        <f t="shared" si="8"/>
        <v>20189. Servicios sociales, domésticos, profesionales y otros</v>
      </c>
      <c r="B415" s="8">
        <v>2018</v>
      </c>
      <c r="C415" t="s">
        <v>47</v>
      </c>
      <c r="D415" t="s">
        <v>67</v>
      </c>
      <c r="E415" s="1">
        <f>41340+68145</f>
        <v>109485</v>
      </c>
      <c r="F415">
        <v>68145</v>
      </c>
    </row>
    <row r="416" spans="1:6" x14ac:dyDescent="0.25">
      <c r="A416" t="str">
        <f t="shared" si="8"/>
        <v>20189. Servicios sociales, domésticos, profesionales y otros</v>
      </c>
      <c r="B416" s="8">
        <v>2018</v>
      </c>
      <c r="C416" t="s">
        <v>48</v>
      </c>
      <c r="D416" t="s">
        <v>67</v>
      </c>
      <c r="E416" s="1">
        <f>124750+134945</f>
        <v>259695</v>
      </c>
      <c r="F416">
        <v>134945</v>
      </c>
    </row>
    <row r="417" spans="1:6" x14ac:dyDescent="0.25">
      <c r="A417" t="str">
        <f t="shared" si="8"/>
        <v>20189. Servicios sociales, domésticos, profesionales y otros</v>
      </c>
      <c r="B417" s="8">
        <v>2018</v>
      </c>
      <c r="C417" t="s">
        <v>49</v>
      </c>
      <c r="D417" t="s">
        <v>67</v>
      </c>
      <c r="E417">
        <f>921+35892+249772+71575</f>
        <v>358160</v>
      </c>
      <c r="F417">
        <f>35892+249772+71575</f>
        <v>357239</v>
      </c>
    </row>
    <row r="418" spans="1:6" x14ac:dyDescent="0.25">
      <c r="A418" t="str">
        <f t="shared" si="8"/>
        <v>20189. Servicios sociales, domésticos, profesionales y otros</v>
      </c>
      <c r="B418" s="8">
        <v>2018</v>
      </c>
      <c r="C418" t="s">
        <v>50</v>
      </c>
      <c r="D418" t="s">
        <v>67</v>
      </c>
      <c r="E418">
        <v>1111</v>
      </c>
      <c r="F418">
        <f>1111</f>
        <v>1111</v>
      </c>
    </row>
    <row r="419" spans="1:6" x14ac:dyDescent="0.25">
      <c r="A419" t="str">
        <f t="shared" si="8"/>
        <v>20189. Servicios sociales, domésticos, profesionales y otros</v>
      </c>
      <c r="B419" s="8">
        <v>2018</v>
      </c>
      <c r="C419" t="s">
        <v>51</v>
      </c>
      <c r="D419" t="s">
        <v>67</v>
      </c>
      <c r="E419">
        <v>0</v>
      </c>
      <c r="F419">
        <v>0</v>
      </c>
    </row>
    <row r="420" spans="1:6" x14ac:dyDescent="0.25">
      <c r="A420" t="str">
        <f t="shared" si="8"/>
        <v>2018Total</v>
      </c>
      <c r="B420" s="8">
        <v>2018</v>
      </c>
      <c r="C420" t="s">
        <v>12</v>
      </c>
      <c r="D420" t="s">
        <v>12</v>
      </c>
      <c r="E420" s="1">
        <f>SUM(E398:E419)</f>
        <v>7334186</v>
      </c>
      <c r="F420" s="1">
        <f>SUM(F398:F419)</f>
        <v>5538713</v>
      </c>
    </row>
    <row r="421" spans="1:6" x14ac:dyDescent="0.25">
      <c r="A421" t="str">
        <f t="shared" si="8"/>
        <v>20191. Agricultura, ganadería, silvicultura y pesca</v>
      </c>
      <c r="B421" s="8">
        <v>2019</v>
      </c>
      <c r="C421" t="s">
        <v>31</v>
      </c>
      <c r="D421" t="s">
        <v>31</v>
      </c>
      <c r="E421" s="1">
        <f>166733+521648</f>
        <v>688381</v>
      </c>
    </row>
    <row r="422" spans="1:6" x14ac:dyDescent="0.25">
      <c r="A422" t="str">
        <f t="shared" si="8"/>
        <v>20192. Minería</v>
      </c>
      <c r="B422" s="8">
        <v>2019</v>
      </c>
      <c r="C422" t="s">
        <v>32</v>
      </c>
      <c r="D422" t="s">
        <v>4</v>
      </c>
      <c r="E422" s="1">
        <f>3177+209566</f>
        <v>212743</v>
      </c>
    </row>
    <row r="423" spans="1:6" x14ac:dyDescent="0.25">
      <c r="A423" t="str">
        <f t="shared" si="8"/>
        <v>20193. Industrias manufactureras</v>
      </c>
      <c r="B423" s="8">
        <v>2019</v>
      </c>
      <c r="C423" t="s">
        <v>33</v>
      </c>
      <c r="D423" t="s">
        <v>33</v>
      </c>
      <c r="E423" s="1">
        <f>186616+648019</f>
        <v>834635</v>
      </c>
    </row>
    <row r="424" spans="1:6" x14ac:dyDescent="0.25">
      <c r="A424" t="str">
        <f t="shared" si="8"/>
        <v>20194. Suministro de electricidad, gas y agua</v>
      </c>
      <c r="B424" s="8">
        <v>2019</v>
      </c>
      <c r="C424" t="s">
        <v>34</v>
      </c>
      <c r="D424" t="s">
        <v>57</v>
      </c>
      <c r="E424" s="1">
        <f>633+45250</f>
        <v>45883</v>
      </c>
    </row>
    <row r="425" spans="1:6" x14ac:dyDescent="0.25">
      <c r="A425" t="str">
        <f t="shared" si="8"/>
        <v>20194. Suministro de electricidad, gas y agua</v>
      </c>
      <c r="B425" s="8">
        <v>2019</v>
      </c>
      <c r="C425" t="s">
        <v>35</v>
      </c>
      <c r="D425" t="s">
        <v>57</v>
      </c>
      <c r="E425" s="1">
        <f>6578+47267</f>
        <v>53845</v>
      </c>
    </row>
    <row r="426" spans="1:6" x14ac:dyDescent="0.25">
      <c r="A426" t="str">
        <f t="shared" si="8"/>
        <v>20195. Construcción</v>
      </c>
      <c r="B426" s="8">
        <v>2019</v>
      </c>
      <c r="C426" t="s">
        <v>17</v>
      </c>
      <c r="D426" t="s">
        <v>58</v>
      </c>
      <c r="E426" s="1">
        <f>191070+539306</f>
        <v>730376</v>
      </c>
    </row>
    <row r="427" spans="1:6" x14ac:dyDescent="0.25">
      <c r="A427" t="str">
        <f t="shared" si="8"/>
        <v>20196. Comercio, hoteles y restaurantes</v>
      </c>
      <c r="B427" s="8">
        <v>2019</v>
      </c>
      <c r="C427" t="s">
        <v>36</v>
      </c>
      <c r="D427" t="s">
        <v>59</v>
      </c>
      <c r="E427">
        <f>535237+1050686</f>
        <v>1585923</v>
      </c>
    </row>
    <row r="428" spans="1:6" x14ac:dyDescent="0.25">
      <c r="A428" t="str">
        <f t="shared" si="8"/>
        <v>20197. Transporte y comunicaciones</v>
      </c>
      <c r="B428" s="8">
        <v>2019</v>
      </c>
      <c r="C428" t="s">
        <v>37</v>
      </c>
      <c r="D428" t="s">
        <v>9</v>
      </c>
      <c r="E428" s="1">
        <f>170840+375262</f>
        <v>546102</v>
      </c>
    </row>
    <row r="429" spans="1:6" x14ac:dyDescent="0.25">
      <c r="A429" t="str">
        <f t="shared" si="8"/>
        <v>20196. Comercio, hoteles y restaurantes</v>
      </c>
      <c r="B429" s="8">
        <v>2019</v>
      </c>
      <c r="C429" t="s">
        <v>38</v>
      </c>
      <c r="D429" t="s">
        <v>59</v>
      </c>
      <c r="E429" s="1">
        <f>73438+318025</f>
        <v>391463</v>
      </c>
    </row>
    <row r="430" spans="1:6" x14ac:dyDescent="0.25">
      <c r="A430" t="str">
        <f t="shared" si="8"/>
        <v>20197. Transporte y comunicaciones</v>
      </c>
      <c r="B430" s="8">
        <v>2019</v>
      </c>
      <c r="C430" t="s">
        <v>39</v>
      </c>
      <c r="D430" t="s">
        <v>9</v>
      </c>
      <c r="E430" s="1">
        <f>17051+120925</f>
        <v>137976</v>
      </c>
    </row>
    <row r="431" spans="1:6" x14ac:dyDescent="0.25">
      <c r="A431" t="str">
        <f t="shared" si="8"/>
        <v>20198. Servicios financieros, inmobiliarios y empresariales</v>
      </c>
      <c r="B431" s="8">
        <v>2019</v>
      </c>
      <c r="C431" t="s">
        <v>40</v>
      </c>
      <c r="D431" t="s">
        <v>62</v>
      </c>
      <c r="E431" s="1">
        <f>3285+178231</f>
        <v>181516</v>
      </c>
    </row>
    <row r="432" spans="1:6" x14ac:dyDescent="0.25">
      <c r="A432" t="str">
        <f t="shared" si="8"/>
        <v>20198. Servicios financieros, inmobiliarios y empresariales</v>
      </c>
      <c r="B432" s="8">
        <v>2019</v>
      </c>
      <c r="C432" t="s">
        <v>41</v>
      </c>
      <c r="D432" t="s">
        <v>62</v>
      </c>
      <c r="E432" s="1">
        <f>14246+57420</f>
        <v>71666</v>
      </c>
    </row>
    <row r="433" spans="1:6" x14ac:dyDescent="0.25">
      <c r="A433" t="str">
        <f t="shared" si="8"/>
        <v>20198. Servicios financieros, inmobiliarios y empresariales</v>
      </c>
      <c r="B433" s="8">
        <v>2019</v>
      </c>
      <c r="C433" t="s">
        <v>42</v>
      </c>
      <c r="D433" t="s">
        <v>62</v>
      </c>
      <c r="E433" s="1">
        <f>92418+174777</f>
        <v>267195</v>
      </c>
    </row>
    <row r="434" spans="1:6" x14ac:dyDescent="0.25">
      <c r="A434" t="str">
        <f t="shared" si="8"/>
        <v>20198. Servicios financieros, inmobiliarios y empresariales</v>
      </c>
      <c r="B434" s="8">
        <v>2019</v>
      </c>
      <c r="C434" t="s">
        <v>43</v>
      </c>
      <c r="D434" t="s">
        <v>62</v>
      </c>
      <c r="E434" s="1">
        <f>99933+113851</f>
        <v>213784</v>
      </c>
    </row>
    <row r="435" spans="1:6" x14ac:dyDescent="0.25">
      <c r="A435" t="str">
        <f t="shared" si="8"/>
        <v>20199. Servicios sociales, domésticos, profesionales y otros</v>
      </c>
      <c r="B435" s="8">
        <v>2019</v>
      </c>
      <c r="C435" t="s">
        <v>44</v>
      </c>
      <c r="D435" t="s">
        <v>67</v>
      </c>
      <c r="E435" s="1">
        <f>71382</f>
        <v>71382</v>
      </c>
    </row>
    <row r="436" spans="1:6" x14ac:dyDescent="0.25">
      <c r="A436" t="str">
        <f t="shared" ref="A436:A466" si="9">_xlfn.CONCAT(B436,D436)</f>
        <v>20199. Servicios sociales, domésticos, profesionales y otros</v>
      </c>
      <c r="B436" s="8">
        <v>2019</v>
      </c>
      <c r="C436" t="s">
        <v>45</v>
      </c>
      <c r="D436" t="s">
        <v>67</v>
      </c>
      <c r="E436" s="1">
        <f>25221+431940</f>
        <v>457161</v>
      </c>
    </row>
    <row r="437" spans="1:6" x14ac:dyDescent="0.25">
      <c r="A437" t="str">
        <f t="shared" si="9"/>
        <v>20199. Servicios sociales, domésticos, profesionales y otros</v>
      </c>
      <c r="B437" s="8">
        <v>2019</v>
      </c>
      <c r="C437" t="s">
        <v>46</v>
      </c>
      <c r="D437" t="s">
        <v>67</v>
      </c>
      <c r="E437" s="1">
        <f>96104+200542</f>
        <v>296646</v>
      </c>
    </row>
    <row r="438" spans="1:6" x14ac:dyDescent="0.25">
      <c r="A438" t="str">
        <f t="shared" si="9"/>
        <v>20199. Servicios sociales, domésticos, profesionales y otros</v>
      </c>
      <c r="B438" s="8">
        <v>2019</v>
      </c>
      <c r="C438" t="s">
        <v>47</v>
      </c>
      <c r="D438" t="s">
        <v>67</v>
      </c>
      <c r="E438" s="1">
        <f>32313+71057</f>
        <v>103370</v>
      </c>
    </row>
    <row r="439" spans="1:6" x14ac:dyDescent="0.25">
      <c r="A439" t="str">
        <f t="shared" si="9"/>
        <v>20199. Servicios sociales, domésticos, profesionales y otros</v>
      </c>
      <c r="B439" s="8">
        <v>2019</v>
      </c>
      <c r="C439" t="s">
        <v>48</v>
      </c>
      <c r="D439" t="s">
        <v>67</v>
      </c>
      <c r="E439" s="1">
        <f>146764+121405</f>
        <v>268169</v>
      </c>
    </row>
    <row r="440" spans="1:6" x14ac:dyDescent="0.25">
      <c r="A440" t="str">
        <f t="shared" si="9"/>
        <v>20199. Servicios sociales, domésticos, profesionales y otros</v>
      </c>
      <c r="B440" s="8">
        <v>2019</v>
      </c>
      <c r="C440" t="s">
        <v>49</v>
      </c>
      <c r="D440" t="s">
        <v>67</v>
      </c>
      <c r="E440">
        <f>37161+255221+55717</f>
        <v>348099</v>
      </c>
    </row>
    <row r="441" spans="1:6" x14ac:dyDescent="0.25">
      <c r="A441" t="str">
        <f t="shared" si="9"/>
        <v>20199. Servicios sociales, domésticos, profesionales y otros</v>
      </c>
      <c r="B441" s="8">
        <v>2019</v>
      </c>
      <c r="C441" t="s">
        <v>50</v>
      </c>
      <c r="D441" t="s">
        <v>67</v>
      </c>
      <c r="E441">
        <f>1089</f>
        <v>1089</v>
      </c>
    </row>
    <row r="442" spans="1:6" x14ac:dyDescent="0.25">
      <c r="A442" t="str">
        <f t="shared" si="9"/>
        <v>20199. Servicios sociales, domésticos, profesionales y otros</v>
      </c>
      <c r="B442" s="8">
        <v>2019</v>
      </c>
      <c r="C442" t="s">
        <v>51</v>
      </c>
      <c r="D442" t="s">
        <v>67</v>
      </c>
      <c r="E442">
        <v>0</v>
      </c>
    </row>
    <row r="443" spans="1:6" x14ac:dyDescent="0.25">
      <c r="A443" t="str">
        <f t="shared" si="9"/>
        <v>2019Total</v>
      </c>
      <c r="B443" s="8">
        <v>2019</v>
      </c>
      <c r="C443" t="s">
        <v>12</v>
      </c>
      <c r="D443" t="s">
        <v>12</v>
      </c>
      <c r="E443" s="1">
        <f>SUM(E421:E442)</f>
        <v>7507404</v>
      </c>
      <c r="F443" s="1"/>
    </row>
    <row r="444" spans="1:6" x14ac:dyDescent="0.25">
      <c r="A444" t="str">
        <f t="shared" si="9"/>
        <v>20201. Agricultura, ganadería, silvicultura y pesca</v>
      </c>
      <c r="B444" s="8">
        <v>2020</v>
      </c>
      <c r="C444" t="s">
        <v>31</v>
      </c>
      <c r="D444" t="s">
        <v>31</v>
      </c>
      <c r="E444" s="1">
        <f>114656+426307</f>
        <v>540963</v>
      </c>
    </row>
    <row r="445" spans="1:6" x14ac:dyDescent="0.25">
      <c r="A445" t="str">
        <f t="shared" si="9"/>
        <v>20202. Minería</v>
      </c>
      <c r="B445" s="8">
        <v>2020</v>
      </c>
      <c r="C445" t="s">
        <v>32</v>
      </c>
      <c r="D445" t="s">
        <v>4</v>
      </c>
      <c r="E445" s="1">
        <f>2979+176073</f>
        <v>179052</v>
      </c>
    </row>
    <row r="446" spans="1:6" x14ac:dyDescent="0.25">
      <c r="A446" t="str">
        <f t="shared" si="9"/>
        <v>20203. Industrias manufactureras</v>
      </c>
      <c r="B446" s="8">
        <v>2020</v>
      </c>
      <c r="C446" t="s">
        <v>33</v>
      </c>
      <c r="D446" t="s">
        <v>33</v>
      </c>
      <c r="E446" s="1">
        <f>173385+566418</f>
        <v>739803</v>
      </c>
    </row>
    <row r="447" spans="1:6" x14ac:dyDescent="0.25">
      <c r="A447" t="str">
        <f t="shared" si="9"/>
        <v>20204. Suministro de electricidad, gas y agua</v>
      </c>
      <c r="B447" s="8">
        <v>2020</v>
      </c>
      <c r="C447" t="s">
        <v>34</v>
      </c>
      <c r="D447" t="s">
        <v>57</v>
      </c>
      <c r="E447" s="1">
        <f>1666+56290</f>
        <v>57956</v>
      </c>
    </row>
    <row r="448" spans="1:6" x14ac:dyDescent="0.25">
      <c r="A448" t="str">
        <f t="shared" si="9"/>
        <v>20204. Suministro de electricidad, gas y agua</v>
      </c>
      <c r="B448" s="8">
        <v>2020</v>
      </c>
      <c r="C448" t="s">
        <v>35</v>
      </c>
      <c r="D448" t="s">
        <v>57</v>
      </c>
      <c r="E448" s="1">
        <f>4958+48345</f>
        <v>53303</v>
      </c>
    </row>
    <row r="449" spans="1:5" x14ac:dyDescent="0.25">
      <c r="A449" t="str">
        <f t="shared" si="9"/>
        <v>20205. Construcción</v>
      </c>
      <c r="B449" s="8">
        <v>2020</v>
      </c>
      <c r="C449" t="s">
        <v>17</v>
      </c>
      <c r="D449" t="s">
        <v>58</v>
      </c>
      <c r="E449" s="1">
        <f>191685+426146</f>
        <v>617831</v>
      </c>
    </row>
    <row r="450" spans="1:5" x14ac:dyDescent="0.25">
      <c r="A450" t="str">
        <f t="shared" si="9"/>
        <v>20206. Comercio, hoteles y restaurantes</v>
      </c>
      <c r="B450" s="8">
        <v>2020</v>
      </c>
      <c r="C450" t="s">
        <v>36</v>
      </c>
      <c r="D450" t="s">
        <v>59</v>
      </c>
      <c r="E450">
        <f>467726+983635</f>
        <v>1451361</v>
      </c>
    </row>
    <row r="451" spans="1:5" x14ac:dyDescent="0.25">
      <c r="A451" t="str">
        <f t="shared" si="9"/>
        <v>20207. Transporte y comunicaciones</v>
      </c>
      <c r="B451" s="8">
        <v>2020</v>
      </c>
      <c r="C451" t="s">
        <v>37</v>
      </c>
      <c r="D451" t="s">
        <v>9</v>
      </c>
      <c r="E451" s="1">
        <f>125262+328000</f>
        <v>453262</v>
      </c>
    </row>
    <row r="452" spans="1:5" x14ac:dyDescent="0.25">
      <c r="A452" t="str">
        <f t="shared" si="9"/>
        <v>20206. Comercio, hoteles y restaurantes</v>
      </c>
      <c r="B452" s="8">
        <v>2020</v>
      </c>
      <c r="C452" t="s">
        <v>38</v>
      </c>
      <c r="D452" t="s">
        <v>59</v>
      </c>
      <c r="E452" s="1">
        <f>59575+192973</f>
        <v>252548</v>
      </c>
    </row>
    <row r="453" spans="1:5" x14ac:dyDescent="0.25">
      <c r="A453" t="str">
        <f t="shared" si="9"/>
        <v>20207. Transporte y comunicaciones</v>
      </c>
      <c r="B453" s="8">
        <v>2020</v>
      </c>
      <c r="C453" t="s">
        <v>39</v>
      </c>
      <c r="D453" t="s">
        <v>9</v>
      </c>
      <c r="E453" s="1">
        <f>18952+143528</f>
        <v>162480</v>
      </c>
    </row>
    <row r="454" spans="1:5" x14ac:dyDescent="0.25">
      <c r="A454" t="str">
        <f t="shared" si="9"/>
        <v>20208. Servicios financieros, inmobiliarios y empresariales</v>
      </c>
      <c r="B454" s="8">
        <v>2020</v>
      </c>
      <c r="C454" t="s">
        <v>40</v>
      </c>
      <c r="D454" t="s">
        <v>62</v>
      </c>
      <c r="E454" s="1">
        <f>8306+148181</f>
        <v>156487</v>
      </c>
    </row>
    <row r="455" spans="1:5" x14ac:dyDescent="0.25">
      <c r="A455" t="str">
        <f t="shared" si="9"/>
        <v>20208. Servicios financieros, inmobiliarios y empresariales</v>
      </c>
      <c r="B455" s="8">
        <v>2020</v>
      </c>
      <c r="C455" t="s">
        <v>41</v>
      </c>
      <c r="D455" t="s">
        <v>62</v>
      </c>
      <c r="E455" s="1">
        <f>8730+64437</f>
        <v>73167</v>
      </c>
    </row>
    <row r="456" spans="1:5" x14ac:dyDescent="0.25">
      <c r="A456" t="str">
        <f t="shared" si="9"/>
        <v>20208. Servicios financieros, inmobiliarios y empresariales</v>
      </c>
      <c r="B456" s="8">
        <v>2020</v>
      </c>
      <c r="C456" t="s">
        <v>42</v>
      </c>
      <c r="D456" t="s">
        <v>62</v>
      </c>
      <c r="E456" s="1">
        <f>91474+191523</f>
        <v>282997</v>
      </c>
    </row>
    <row r="457" spans="1:5" x14ac:dyDescent="0.25">
      <c r="A457" t="str">
        <f t="shared" si="9"/>
        <v>20208. Servicios financieros, inmobiliarios y empresariales</v>
      </c>
      <c r="B457" s="8">
        <v>2020</v>
      </c>
      <c r="C457" t="s">
        <v>43</v>
      </c>
      <c r="D457" t="s">
        <v>62</v>
      </c>
      <c r="E457" s="1">
        <f>71413+138939</f>
        <v>210352</v>
      </c>
    </row>
    <row r="458" spans="1:5" x14ac:dyDescent="0.25">
      <c r="A458" t="str">
        <f t="shared" si="9"/>
        <v>20209. Servicios sociales, domésticos, profesionales y otros</v>
      </c>
      <c r="B458" s="8">
        <v>2020</v>
      </c>
      <c r="C458" t="s">
        <v>44</v>
      </c>
      <c r="D458" t="s">
        <v>67</v>
      </c>
      <c r="E458" s="1">
        <f>60286</f>
        <v>60286</v>
      </c>
    </row>
    <row r="459" spans="1:5" x14ac:dyDescent="0.25">
      <c r="A459" t="str">
        <f t="shared" si="9"/>
        <v>20209. Servicios sociales, domésticos, profesionales y otros</v>
      </c>
      <c r="B459" s="8">
        <v>2020</v>
      </c>
      <c r="C459" t="s">
        <v>45</v>
      </c>
      <c r="D459" t="s">
        <v>67</v>
      </c>
      <c r="E459" s="1">
        <f>33104+402698</f>
        <v>435802</v>
      </c>
    </row>
    <row r="460" spans="1:5" x14ac:dyDescent="0.25">
      <c r="A460" t="str">
        <f t="shared" si="9"/>
        <v>20209. Servicios sociales, domésticos, profesionales y otros</v>
      </c>
      <c r="B460" s="8">
        <v>2020</v>
      </c>
      <c r="C460" t="s">
        <v>46</v>
      </c>
      <c r="D460" t="s">
        <v>67</v>
      </c>
      <c r="E460" s="1">
        <f>55865+202363</f>
        <v>258228</v>
      </c>
    </row>
    <row r="461" spans="1:5" x14ac:dyDescent="0.25">
      <c r="A461" t="str">
        <f t="shared" si="9"/>
        <v>20209. Servicios sociales, domésticos, profesionales y otros</v>
      </c>
      <c r="B461" s="8">
        <v>2020</v>
      </c>
      <c r="C461" t="s">
        <v>47</v>
      </c>
      <c r="D461" t="s">
        <v>67</v>
      </c>
      <c r="E461" s="1">
        <f>14776+45292</f>
        <v>60068</v>
      </c>
    </row>
    <row r="462" spans="1:5" x14ac:dyDescent="0.25">
      <c r="A462" t="str">
        <f t="shared" si="9"/>
        <v>20209. Servicios sociales, domésticos, profesionales y otros</v>
      </c>
      <c r="B462" s="8">
        <v>2020</v>
      </c>
      <c r="C462" t="s">
        <v>48</v>
      </c>
      <c r="D462" t="s">
        <v>67</v>
      </c>
      <c r="E462" s="1">
        <f>143103+128789</f>
        <v>271892</v>
      </c>
    </row>
    <row r="463" spans="1:5" x14ac:dyDescent="0.25">
      <c r="A463" t="str">
        <f t="shared" si="9"/>
        <v>20209. Servicios sociales, domésticos, profesionales y otros</v>
      </c>
      <c r="B463" s="8">
        <v>2020</v>
      </c>
      <c r="C463" t="s">
        <v>49</v>
      </c>
      <c r="D463" t="s">
        <v>67</v>
      </c>
      <c r="E463">
        <f>39944+152864+42050</f>
        <v>234858</v>
      </c>
    </row>
    <row r="464" spans="1:5" x14ac:dyDescent="0.25">
      <c r="A464" t="str">
        <f t="shared" si="9"/>
        <v>20209. Servicios sociales, domésticos, profesionales y otros</v>
      </c>
      <c r="B464" s="8">
        <v>2020</v>
      </c>
      <c r="C464" t="s">
        <v>50</v>
      </c>
      <c r="D464" t="s">
        <v>67</v>
      </c>
      <c r="E464">
        <f>1271</f>
        <v>1271</v>
      </c>
    </row>
    <row r="465" spans="1:6" x14ac:dyDescent="0.25">
      <c r="A465" t="str">
        <f t="shared" si="9"/>
        <v>20209. Servicios sociales, domésticos, profesionales y otros</v>
      </c>
      <c r="B465" s="8">
        <v>2020</v>
      </c>
      <c r="C465" t="s">
        <v>51</v>
      </c>
      <c r="D465" t="s">
        <v>67</v>
      </c>
      <c r="E465">
        <f>1411+20633</f>
        <v>22044</v>
      </c>
    </row>
    <row r="466" spans="1:6" x14ac:dyDescent="0.25">
      <c r="A466" t="str">
        <f>CONCATENATE(B466,D466)</f>
        <v>2020Total</v>
      </c>
      <c r="B466" s="8">
        <v>2020</v>
      </c>
      <c r="C466" t="s">
        <v>12</v>
      </c>
      <c r="D466" t="s">
        <v>12</v>
      </c>
      <c r="E466" s="1">
        <f>SUM(E444:E465)</f>
        <v>6576011</v>
      </c>
      <c r="F46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topLeftCell="A139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71</v>
      </c>
      <c r="B1" t="s">
        <v>0</v>
      </c>
      <c r="C1" t="s">
        <v>2</v>
      </c>
      <c r="D1" t="s">
        <v>72</v>
      </c>
      <c r="E1" t="s">
        <v>85</v>
      </c>
    </row>
    <row r="2" spans="1:5" x14ac:dyDescent="0.25">
      <c r="A2" t="str">
        <f>CONCATENATE(B2,D2)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5" x14ac:dyDescent="0.25">
      <c r="A3" t="str">
        <f t="shared" ref="A3:A66" si="0">CONCATENATE(B3,D3)</f>
        <v>19862. Minería</v>
      </c>
      <c r="B3" s="8">
        <v>1986</v>
      </c>
      <c r="C3" t="s">
        <v>4</v>
      </c>
      <c r="D3" t="s">
        <v>4</v>
      </c>
    </row>
    <row r="4" spans="1:5" x14ac:dyDescent="0.2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5" x14ac:dyDescent="0.2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5" x14ac:dyDescent="0.2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5" x14ac:dyDescent="0.2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5" x14ac:dyDescent="0.2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5" x14ac:dyDescent="0.2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5" x14ac:dyDescent="0.2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5" x14ac:dyDescent="0.2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5" x14ac:dyDescent="0.2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5" x14ac:dyDescent="0.2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5" x14ac:dyDescent="0.2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5" x14ac:dyDescent="0.2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5" x14ac:dyDescent="0.2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2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2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2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2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2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2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2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2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2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2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2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2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2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2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2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2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4" x14ac:dyDescent="0.2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4" x14ac:dyDescent="0.2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4" x14ac:dyDescent="0.2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4" x14ac:dyDescent="0.2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4" x14ac:dyDescent="0.2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4" x14ac:dyDescent="0.2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4" x14ac:dyDescent="0.2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4" x14ac:dyDescent="0.2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4" x14ac:dyDescent="0.2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4" x14ac:dyDescent="0.2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</row>
    <row r="43" spans="1:4" x14ac:dyDescent="0.25">
      <c r="A43" t="str">
        <f t="shared" si="0"/>
        <v>19902. Minería</v>
      </c>
      <c r="B43" s="8">
        <v>1990</v>
      </c>
      <c r="C43" t="s">
        <v>4</v>
      </c>
      <c r="D43" t="s">
        <v>4</v>
      </c>
    </row>
    <row r="44" spans="1:4" x14ac:dyDescent="0.2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</row>
    <row r="45" spans="1:4" x14ac:dyDescent="0.2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</row>
    <row r="46" spans="1:4" x14ac:dyDescent="0.25">
      <c r="A46" t="str">
        <f t="shared" si="0"/>
        <v>19905. Construcción</v>
      </c>
      <c r="B46" s="8">
        <v>1990</v>
      </c>
      <c r="C46" t="s">
        <v>7</v>
      </c>
      <c r="D46" t="s">
        <v>58</v>
      </c>
    </row>
    <row r="47" spans="1:4" x14ac:dyDescent="0.2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</row>
    <row r="48" spans="1:4" x14ac:dyDescent="0.2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</row>
    <row r="49" spans="1:4" x14ac:dyDescent="0.2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</row>
    <row r="50" spans="1:4" x14ac:dyDescent="0.2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</row>
    <row r="51" spans="1:4" x14ac:dyDescent="0.25">
      <c r="A51" t="str">
        <f t="shared" si="0"/>
        <v>1990Total</v>
      </c>
      <c r="B51" s="8">
        <v>1990</v>
      </c>
      <c r="C51" t="s">
        <v>12</v>
      </c>
      <c r="D51" t="s">
        <v>12</v>
      </c>
    </row>
    <row r="52" spans="1:4" x14ac:dyDescent="0.2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</row>
    <row r="53" spans="1:4" x14ac:dyDescent="0.25">
      <c r="A53" t="str">
        <f t="shared" si="0"/>
        <v>19912. Minería</v>
      </c>
      <c r="B53" s="8">
        <v>1991</v>
      </c>
      <c r="C53" t="s">
        <v>4</v>
      </c>
      <c r="D53" t="s">
        <v>4</v>
      </c>
    </row>
    <row r="54" spans="1:4" x14ac:dyDescent="0.2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</row>
    <row r="55" spans="1:4" x14ac:dyDescent="0.2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</row>
    <row r="56" spans="1:4" x14ac:dyDescent="0.25">
      <c r="A56" t="str">
        <f t="shared" si="0"/>
        <v>19915. Construcción</v>
      </c>
      <c r="B56" s="8">
        <v>1991</v>
      </c>
      <c r="C56" t="s">
        <v>7</v>
      </c>
      <c r="D56" t="s">
        <v>58</v>
      </c>
    </row>
    <row r="57" spans="1:4" x14ac:dyDescent="0.2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</row>
    <row r="58" spans="1:4" x14ac:dyDescent="0.2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</row>
    <row r="59" spans="1:4" x14ac:dyDescent="0.2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</row>
    <row r="60" spans="1:4" x14ac:dyDescent="0.2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</row>
    <row r="61" spans="1:4" x14ac:dyDescent="0.25">
      <c r="A61" t="str">
        <f t="shared" si="0"/>
        <v>1991Total</v>
      </c>
      <c r="B61" s="8">
        <v>1991</v>
      </c>
      <c r="C61" t="s">
        <v>12</v>
      </c>
      <c r="D61" t="s">
        <v>12</v>
      </c>
    </row>
    <row r="62" spans="1:4" x14ac:dyDescent="0.2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</row>
    <row r="63" spans="1:4" x14ac:dyDescent="0.25">
      <c r="A63" t="str">
        <f t="shared" si="0"/>
        <v>19922. Minería</v>
      </c>
      <c r="B63" s="8">
        <v>1992</v>
      </c>
      <c r="C63" t="s">
        <v>4</v>
      </c>
      <c r="D63" t="s">
        <v>4</v>
      </c>
    </row>
    <row r="64" spans="1:4" x14ac:dyDescent="0.2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</row>
    <row r="65" spans="1:4" x14ac:dyDescent="0.2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</row>
    <row r="66" spans="1:4" x14ac:dyDescent="0.25">
      <c r="A66" t="str">
        <f t="shared" si="0"/>
        <v>19925. Construcción</v>
      </c>
      <c r="B66" s="8">
        <v>1992</v>
      </c>
      <c r="C66" t="s">
        <v>7</v>
      </c>
      <c r="D66" t="s">
        <v>58</v>
      </c>
    </row>
    <row r="67" spans="1:4" x14ac:dyDescent="0.25">
      <c r="A67" t="str">
        <f t="shared" ref="A67:A130" si="1">CONCATENATE(B67,D67)</f>
        <v>19926. Comercio, hoteles y restaurantes</v>
      </c>
      <c r="B67" s="8">
        <v>1992</v>
      </c>
      <c r="C67" t="s">
        <v>8</v>
      </c>
      <c r="D67" t="s">
        <v>59</v>
      </c>
    </row>
    <row r="68" spans="1:4" x14ac:dyDescent="0.2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</row>
    <row r="69" spans="1:4" x14ac:dyDescent="0.2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</row>
    <row r="70" spans="1:4" x14ac:dyDescent="0.2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</row>
    <row r="71" spans="1:4" x14ac:dyDescent="0.25">
      <c r="A71" t="str">
        <f t="shared" si="1"/>
        <v>1992Total</v>
      </c>
      <c r="B71" s="8">
        <v>1992</v>
      </c>
      <c r="C71" t="s">
        <v>12</v>
      </c>
      <c r="D71" t="s">
        <v>12</v>
      </c>
    </row>
    <row r="72" spans="1:4" x14ac:dyDescent="0.2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</row>
    <row r="73" spans="1:4" x14ac:dyDescent="0.25">
      <c r="A73" t="str">
        <f t="shared" si="1"/>
        <v>19932. Minería</v>
      </c>
      <c r="B73" s="8">
        <v>1993</v>
      </c>
      <c r="C73" t="s">
        <v>4</v>
      </c>
      <c r="D73" t="s">
        <v>4</v>
      </c>
    </row>
    <row r="74" spans="1:4" x14ac:dyDescent="0.2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</row>
    <row r="75" spans="1:4" x14ac:dyDescent="0.2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</row>
    <row r="76" spans="1:4" x14ac:dyDescent="0.25">
      <c r="A76" t="str">
        <f t="shared" si="1"/>
        <v>19935. Construcción</v>
      </c>
      <c r="B76" s="8">
        <v>1993</v>
      </c>
      <c r="C76" t="s">
        <v>7</v>
      </c>
      <c r="D76" t="s">
        <v>58</v>
      </c>
    </row>
    <row r="77" spans="1:4" x14ac:dyDescent="0.2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</row>
    <row r="78" spans="1:4" x14ac:dyDescent="0.2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</row>
    <row r="79" spans="1:4" x14ac:dyDescent="0.2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</row>
    <row r="80" spans="1:4" x14ac:dyDescent="0.2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</row>
    <row r="81" spans="1:4" x14ac:dyDescent="0.25">
      <c r="A81" t="str">
        <f t="shared" si="1"/>
        <v>1993Total</v>
      </c>
      <c r="B81" s="8">
        <v>1993</v>
      </c>
      <c r="C81" t="s">
        <v>12</v>
      </c>
      <c r="D81" t="s">
        <v>12</v>
      </c>
    </row>
    <row r="82" spans="1:4" x14ac:dyDescent="0.2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</row>
    <row r="83" spans="1:4" x14ac:dyDescent="0.25">
      <c r="A83" t="str">
        <f t="shared" si="1"/>
        <v>19942. Minería</v>
      </c>
      <c r="B83" s="8">
        <v>1994</v>
      </c>
      <c r="C83" t="s">
        <v>4</v>
      </c>
      <c r="D83" t="s">
        <v>4</v>
      </c>
    </row>
    <row r="84" spans="1:4" x14ac:dyDescent="0.2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</row>
    <row r="85" spans="1:4" x14ac:dyDescent="0.2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</row>
    <row r="86" spans="1:4" x14ac:dyDescent="0.25">
      <c r="A86" t="str">
        <f t="shared" si="1"/>
        <v>19945. Construcción</v>
      </c>
      <c r="B86" s="8">
        <v>1994</v>
      </c>
      <c r="C86" t="s">
        <v>7</v>
      </c>
      <c r="D86" t="s">
        <v>58</v>
      </c>
    </row>
    <row r="87" spans="1:4" x14ac:dyDescent="0.2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</row>
    <row r="88" spans="1:4" x14ac:dyDescent="0.2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</row>
    <row r="89" spans="1:4" x14ac:dyDescent="0.2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</row>
    <row r="90" spans="1:4" x14ac:dyDescent="0.2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</row>
    <row r="91" spans="1:4" x14ac:dyDescent="0.25">
      <c r="A91" t="str">
        <f t="shared" si="1"/>
        <v>1994Total</v>
      </c>
      <c r="B91" s="8">
        <v>1994</v>
      </c>
      <c r="C91" t="s">
        <v>12</v>
      </c>
      <c r="D91" t="s">
        <v>12</v>
      </c>
    </row>
    <row r="92" spans="1:4" x14ac:dyDescent="0.2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</row>
    <row r="93" spans="1:4" x14ac:dyDescent="0.25">
      <c r="A93" t="str">
        <f t="shared" si="1"/>
        <v>19952. Minería</v>
      </c>
      <c r="B93" s="8">
        <v>1995</v>
      </c>
      <c r="C93" t="s">
        <v>4</v>
      </c>
      <c r="D93" t="s">
        <v>4</v>
      </c>
    </row>
    <row r="94" spans="1:4" x14ac:dyDescent="0.2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</row>
    <row r="95" spans="1:4" x14ac:dyDescent="0.2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</row>
    <row r="96" spans="1:4" x14ac:dyDescent="0.25">
      <c r="A96" t="str">
        <f t="shared" si="1"/>
        <v>19955. Construcción</v>
      </c>
      <c r="B96" s="8">
        <v>1995</v>
      </c>
      <c r="C96" t="s">
        <v>7</v>
      </c>
      <c r="D96" t="s">
        <v>58</v>
      </c>
    </row>
    <row r="97" spans="1:4" x14ac:dyDescent="0.2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</row>
    <row r="98" spans="1:4" x14ac:dyDescent="0.2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</row>
    <row r="99" spans="1:4" x14ac:dyDescent="0.2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</row>
    <row r="100" spans="1:4" x14ac:dyDescent="0.2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</row>
    <row r="101" spans="1:4" x14ac:dyDescent="0.25">
      <c r="A101" t="str">
        <f t="shared" si="1"/>
        <v>1995Total</v>
      </c>
      <c r="B101" s="8">
        <v>1995</v>
      </c>
      <c r="C101" t="s">
        <v>12</v>
      </c>
      <c r="D101" t="s">
        <v>12</v>
      </c>
    </row>
    <row r="102" spans="1:4" x14ac:dyDescent="0.2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4" x14ac:dyDescent="0.2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4" x14ac:dyDescent="0.2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4" x14ac:dyDescent="0.2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4" x14ac:dyDescent="0.2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4" x14ac:dyDescent="0.2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4" x14ac:dyDescent="0.2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4" x14ac:dyDescent="0.2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4" x14ac:dyDescent="0.2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4" x14ac:dyDescent="0.25">
      <c r="A111" t="str">
        <f t="shared" si="1"/>
        <v>1996Total</v>
      </c>
      <c r="B111" s="8">
        <v>1996</v>
      </c>
      <c r="C111" t="s">
        <v>12</v>
      </c>
      <c r="D111" t="s">
        <v>12</v>
      </c>
    </row>
    <row r="112" spans="1:4" x14ac:dyDescent="0.2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</row>
    <row r="113" spans="1:4" x14ac:dyDescent="0.25">
      <c r="A113" t="str">
        <f t="shared" si="1"/>
        <v>19972. Minería</v>
      </c>
      <c r="B113" s="8">
        <v>1997</v>
      </c>
      <c r="C113" t="s">
        <v>4</v>
      </c>
      <c r="D113" t="s">
        <v>4</v>
      </c>
    </row>
    <row r="114" spans="1:4" x14ac:dyDescent="0.2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</row>
    <row r="115" spans="1:4" x14ac:dyDescent="0.2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</row>
    <row r="116" spans="1:4" x14ac:dyDescent="0.25">
      <c r="A116" t="str">
        <f t="shared" si="1"/>
        <v>19975. Construcción</v>
      </c>
      <c r="B116" s="8">
        <v>1997</v>
      </c>
      <c r="C116" t="s">
        <v>7</v>
      </c>
      <c r="D116" t="s">
        <v>58</v>
      </c>
    </row>
    <row r="117" spans="1:4" x14ac:dyDescent="0.2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</row>
    <row r="118" spans="1:4" x14ac:dyDescent="0.2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</row>
    <row r="119" spans="1:4" x14ac:dyDescent="0.2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</row>
    <row r="120" spans="1:4" x14ac:dyDescent="0.2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</row>
    <row r="121" spans="1:4" x14ac:dyDescent="0.25">
      <c r="A121" t="str">
        <f t="shared" si="1"/>
        <v>1997Total</v>
      </c>
      <c r="B121" s="8">
        <v>1997</v>
      </c>
      <c r="C121" t="s">
        <v>12</v>
      </c>
      <c r="D121" t="s">
        <v>12</v>
      </c>
    </row>
    <row r="122" spans="1:4" x14ac:dyDescent="0.2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</row>
    <row r="123" spans="1:4" x14ac:dyDescent="0.2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</row>
    <row r="124" spans="1:4" x14ac:dyDescent="0.2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</row>
    <row r="125" spans="1:4" x14ac:dyDescent="0.2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</row>
    <row r="126" spans="1:4" x14ac:dyDescent="0.2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</row>
    <row r="127" spans="1:4" x14ac:dyDescent="0.2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</row>
    <row r="128" spans="1:4" x14ac:dyDescent="0.2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</row>
    <row r="129" spans="1:5" x14ac:dyDescent="0.2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</row>
    <row r="130" spans="1:5" x14ac:dyDescent="0.25">
      <c r="A130" t="str">
        <f t="shared" si="1"/>
        <v>19989. Servicios sociales, domésticos, profesionales y otros</v>
      </c>
      <c r="B130" s="8">
        <v>1998</v>
      </c>
      <c r="C130" t="s">
        <v>11</v>
      </c>
      <c r="D130" t="s">
        <v>67</v>
      </c>
    </row>
    <row r="131" spans="1:5" x14ac:dyDescent="0.25">
      <c r="A131" t="str">
        <f t="shared" ref="A131:A194" si="2">CONCATENATE(B131,D131)</f>
        <v>1998Total</v>
      </c>
      <c r="B131" s="8">
        <v>1998</v>
      </c>
      <c r="C131" t="s">
        <v>12</v>
      </c>
      <c r="D131" t="s">
        <v>12</v>
      </c>
    </row>
    <row r="132" spans="1:5" x14ac:dyDescent="0.25">
      <c r="A132" t="str">
        <f t="shared" si="2"/>
        <v>19991. Agricultura, ganadería, silvicultura y pesca</v>
      </c>
      <c r="B132" s="8">
        <v>1999</v>
      </c>
      <c r="C132" t="s">
        <v>3</v>
      </c>
      <c r="D132" t="s">
        <v>31</v>
      </c>
      <c r="E132">
        <v>893</v>
      </c>
    </row>
    <row r="133" spans="1:5" x14ac:dyDescent="0.25">
      <c r="A133" t="str">
        <f t="shared" si="2"/>
        <v>19992. Minería</v>
      </c>
      <c r="B133" s="8">
        <v>1999</v>
      </c>
      <c r="C133" t="s">
        <v>4</v>
      </c>
      <c r="D133" t="s">
        <v>4</v>
      </c>
      <c r="E133">
        <v>217</v>
      </c>
    </row>
    <row r="134" spans="1:5" x14ac:dyDescent="0.2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1661</v>
      </c>
    </row>
    <row r="135" spans="1:5" x14ac:dyDescent="0.2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101</v>
      </c>
    </row>
    <row r="136" spans="1:5" x14ac:dyDescent="0.2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186</v>
      </c>
    </row>
    <row r="137" spans="1:5" x14ac:dyDescent="0.2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1141</v>
      </c>
    </row>
    <row r="138" spans="1:5" x14ac:dyDescent="0.2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1310</v>
      </c>
    </row>
    <row r="139" spans="1:5" x14ac:dyDescent="0.2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204</v>
      </c>
    </row>
    <row r="140" spans="1:5" x14ac:dyDescent="0.2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1032+313</f>
        <v>1345</v>
      </c>
    </row>
    <row r="141" spans="1:5" x14ac:dyDescent="0.2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7058</v>
      </c>
    </row>
    <row r="142" spans="1:5" x14ac:dyDescent="0.25">
      <c r="A142" t="str">
        <f t="shared" si="2"/>
        <v>20001. Agricultura, ganadería, silvicultura y pesca</v>
      </c>
      <c r="B142" s="8">
        <v>2000</v>
      </c>
      <c r="C142" t="s">
        <v>3</v>
      </c>
      <c r="D142" t="s">
        <v>31</v>
      </c>
      <c r="E142">
        <v>1007</v>
      </c>
    </row>
    <row r="143" spans="1:5" x14ac:dyDescent="0.25">
      <c r="A143" t="str">
        <f t="shared" si="2"/>
        <v>20002. Minería</v>
      </c>
      <c r="B143" s="8">
        <v>2000</v>
      </c>
      <c r="C143" t="s">
        <v>4</v>
      </c>
      <c r="D143" t="s">
        <v>4</v>
      </c>
      <c r="E143">
        <v>221</v>
      </c>
    </row>
    <row r="144" spans="1:5" x14ac:dyDescent="0.25">
      <c r="A144" t="str">
        <f t="shared" si="2"/>
        <v>20003. Industrias manufactureras</v>
      </c>
      <c r="B144" s="8">
        <v>2000</v>
      </c>
      <c r="C144" t="s">
        <v>5</v>
      </c>
      <c r="D144" t="s">
        <v>33</v>
      </c>
      <c r="E144">
        <v>1744</v>
      </c>
    </row>
    <row r="145" spans="1:5" x14ac:dyDescent="0.25">
      <c r="A145" t="str">
        <f t="shared" si="2"/>
        <v>20004. Suministro de electricidad, gas y agua</v>
      </c>
      <c r="B145" s="8">
        <v>2000</v>
      </c>
      <c r="C145" t="s">
        <v>6</v>
      </c>
      <c r="D145" t="s">
        <v>57</v>
      </c>
      <c r="E145">
        <v>110</v>
      </c>
    </row>
    <row r="146" spans="1:5" x14ac:dyDescent="0.25">
      <c r="A146" t="str">
        <f t="shared" si="2"/>
        <v>20005. Construcción</v>
      </c>
      <c r="B146" s="8">
        <v>2000</v>
      </c>
      <c r="C146" t="s">
        <v>7</v>
      </c>
      <c r="D146" t="s">
        <v>58</v>
      </c>
      <c r="E146">
        <v>197</v>
      </c>
    </row>
    <row r="147" spans="1:5" x14ac:dyDescent="0.25">
      <c r="A147" t="str">
        <f t="shared" si="2"/>
        <v>20006. Comercio, hoteles y restaurantes</v>
      </c>
      <c r="B147" s="8">
        <v>2000</v>
      </c>
      <c r="C147" t="s">
        <v>8</v>
      </c>
      <c r="D147" t="s">
        <v>59</v>
      </c>
      <c r="E147">
        <v>1221</v>
      </c>
    </row>
    <row r="148" spans="1:5" x14ac:dyDescent="0.25">
      <c r="A148" t="str">
        <f t="shared" si="2"/>
        <v>20007. Transporte y comunicaciones</v>
      </c>
      <c r="B148" s="8">
        <v>2000</v>
      </c>
      <c r="C148" t="s">
        <v>9</v>
      </c>
      <c r="D148" t="s">
        <v>9</v>
      </c>
      <c r="E148">
        <v>1396</v>
      </c>
    </row>
    <row r="149" spans="1:5" x14ac:dyDescent="0.25">
      <c r="A149" t="str">
        <f t="shared" si="2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v>204</v>
      </c>
    </row>
    <row r="150" spans="1:5" x14ac:dyDescent="0.25">
      <c r="A150" t="str">
        <f t="shared" si="2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1342+217</f>
        <v>1559</v>
      </c>
    </row>
    <row r="151" spans="1:5" x14ac:dyDescent="0.25">
      <c r="A151" t="str">
        <f t="shared" si="2"/>
        <v>2000Total</v>
      </c>
      <c r="B151" s="8">
        <v>2000</v>
      </c>
      <c r="C151" t="s">
        <v>12</v>
      </c>
      <c r="D151" t="s">
        <v>12</v>
      </c>
      <c r="E151">
        <f>SUM(E142:E150)</f>
        <v>7659</v>
      </c>
    </row>
    <row r="152" spans="1:5" x14ac:dyDescent="0.25">
      <c r="A152" t="str">
        <f t="shared" si="2"/>
        <v>20011. Agricultura, ganadería, silvicultura y pesca</v>
      </c>
      <c r="B152" s="8">
        <v>2001</v>
      </c>
      <c r="C152" t="s">
        <v>3</v>
      </c>
      <c r="D152" t="s">
        <v>31</v>
      </c>
      <c r="E152">
        <v>1013</v>
      </c>
    </row>
    <row r="153" spans="1:5" x14ac:dyDescent="0.25">
      <c r="A153" t="str">
        <f t="shared" si="2"/>
        <v>20012. Minería</v>
      </c>
      <c r="B153" s="8">
        <v>2001</v>
      </c>
      <c r="C153" t="s">
        <v>4</v>
      </c>
      <c r="D153" t="s">
        <v>4</v>
      </c>
      <c r="E153">
        <v>221</v>
      </c>
    </row>
    <row r="154" spans="1:5" x14ac:dyDescent="0.25">
      <c r="A154" t="str">
        <f t="shared" si="2"/>
        <v>20013. Industrias manufactureras</v>
      </c>
      <c r="B154" s="8">
        <v>2001</v>
      </c>
      <c r="C154" t="s">
        <v>5</v>
      </c>
      <c r="D154" t="s">
        <v>33</v>
      </c>
      <c r="E154">
        <v>1497</v>
      </c>
    </row>
    <row r="155" spans="1:5" x14ac:dyDescent="0.25">
      <c r="A155" t="str">
        <f t="shared" si="2"/>
        <v>20014. Suministro de electricidad, gas y agua</v>
      </c>
      <c r="B155" s="8">
        <v>2001</v>
      </c>
      <c r="C155" t="s">
        <v>6</v>
      </c>
      <c r="D155" t="s">
        <v>57</v>
      </c>
      <c r="E155">
        <v>111</v>
      </c>
    </row>
    <row r="156" spans="1:5" x14ac:dyDescent="0.25">
      <c r="A156" t="str">
        <f t="shared" si="2"/>
        <v>20015. Construcción</v>
      </c>
      <c r="B156" s="8">
        <v>2001</v>
      </c>
      <c r="C156" t="s">
        <v>7</v>
      </c>
      <c r="D156" t="s">
        <v>58</v>
      </c>
      <c r="E156">
        <v>196</v>
      </c>
    </row>
    <row r="157" spans="1:5" x14ac:dyDescent="0.25">
      <c r="A157" t="str">
        <f t="shared" si="2"/>
        <v>20016. Comercio, hoteles y restaurantes</v>
      </c>
      <c r="B157" s="8">
        <v>2001</v>
      </c>
      <c r="C157" t="s">
        <v>8</v>
      </c>
      <c r="D157" t="s">
        <v>59</v>
      </c>
      <c r="E157">
        <v>1217</v>
      </c>
    </row>
    <row r="158" spans="1:5" x14ac:dyDescent="0.25">
      <c r="A158" t="str">
        <f t="shared" si="2"/>
        <v>20017. Transporte y comunicaciones</v>
      </c>
      <c r="B158" s="8">
        <v>2001</v>
      </c>
      <c r="C158" t="s">
        <v>9</v>
      </c>
      <c r="D158" t="s">
        <v>9</v>
      </c>
      <c r="E158">
        <v>1362</v>
      </c>
    </row>
    <row r="159" spans="1:5" x14ac:dyDescent="0.25">
      <c r="A159" t="str">
        <f t="shared" si="2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v>237</v>
      </c>
    </row>
    <row r="160" spans="1:5" x14ac:dyDescent="0.25">
      <c r="A160" t="str">
        <f t="shared" si="2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1363+193</f>
        <v>1556</v>
      </c>
    </row>
    <row r="161" spans="1:5" x14ac:dyDescent="0.25">
      <c r="A161" t="str">
        <f t="shared" si="2"/>
        <v>2001Total</v>
      </c>
      <c r="B161" s="8">
        <v>2001</v>
      </c>
      <c r="C161" t="s">
        <v>12</v>
      </c>
      <c r="D161" t="s">
        <v>12</v>
      </c>
      <c r="E161">
        <f>SUM(E152:E160)</f>
        <v>7410</v>
      </c>
    </row>
    <row r="162" spans="1:5" x14ac:dyDescent="0.25">
      <c r="A162" t="str">
        <f t="shared" si="2"/>
        <v>20021. Agricultura, ganadería, silvicultura y pesca</v>
      </c>
      <c r="B162" s="8">
        <v>2002</v>
      </c>
      <c r="C162" t="s">
        <v>3</v>
      </c>
      <c r="D162" t="s">
        <v>31</v>
      </c>
      <c r="E162">
        <v>1012</v>
      </c>
    </row>
    <row r="163" spans="1:5" x14ac:dyDescent="0.25">
      <c r="A163" t="str">
        <f t="shared" si="2"/>
        <v>20022. Minería</v>
      </c>
      <c r="B163" s="8">
        <v>2002</v>
      </c>
      <c r="C163" t="s">
        <v>4</v>
      </c>
      <c r="D163" t="s">
        <v>4</v>
      </c>
      <c r="E163">
        <v>215</v>
      </c>
    </row>
    <row r="164" spans="1:5" x14ac:dyDescent="0.25">
      <c r="A164" t="str">
        <f t="shared" si="2"/>
        <v>20023. Industrias manufactureras</v>
      </c>
      <c r="B164" s="8">
        <v>2002</v>
      </c>
      <c r="C164" t="s">
        <v>5</v>
      </c>
      <c r="D164" t="s">
        <v>33</v>
      </c>
      <c r="E164">
        <v>1519</v>
      </c>
    </row>
    <row r="165" spans="1:5" x14ac:dyDescent="0.25">
      <c r="A165" t="str">
        <f t="shared" si="2"/>
        <v>20024. Suministro de electricidad, gas y agua</v>
      </c>
      <c r="B165" s="8">
        <v>2002</v>
      </c>
      <c r="C165" t="s">
        <v>6</v>
      </c>
      <c r="D165" t="s">
        <v>57</v>
      </c>
      <c r="E165">
        <v>112</v>
      </c>
    </row>
    <row r="166" spans="1:5" x14ac:dyDescent="0.25">
      <c r="A166" t="str">
        <f t="shared" si="2"/>
        <v>20025. Construcción</v>
      </c>
      <c r="B166" s="8">
        <v>2002</v>
      </c>
      <c r="C166" t="s">
        <v>7</v>
      </c>
      <c r="D166" t="s">
        <v>58</v>
      </c>
      <c r="E166">
        <v>220</v>
      </c>
    </row>
    <row r="167" spans="1:5" x14ac:dyDescent="0.25">
      <c r="A167" t="str">
        <f t="shared" si="2"/>
        <v>20026. Comercio, hoteles y restaurantes</v>
      </c>
      <c r="B167" s="8">
        <v>2002</v>
      </c>
      <c r="C167" t="s">
        <v>8</v>
      </c>
      <c r="D167" t="s">
        <v>59</v>
      </c>
      <c r="E167">
        <v>1202</v>
      </c>
    </row>
    <row r="168" spans="1:5" x14ac:dyDescent="0.25">
      <c r="A168" t="str">
        <f t="shared" si="2"/>
        <v>20027. Transporte y comunicaciones</v>
      </c>
      <c r="B168" s="8">
        <v>2002</v>
      </c>
      <c r="C168" t="s">
        <v>9</v>
      </c>
      <c r="D168" t="s">
        <v>9</v>
      </c>
      <c r="E168">
        <v>1338</v>
      </c>
    </row>
    <row r="169" spans="1:5" x14ac:dyDescent="0.25">
      <c r="A169" t="str">
        <f t="shared" si="2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v>300</v>
      </c>
    </row>
    <row r="170" spans="1:5" x14ac:dyDescent="0.25">
      <c r="A170" t="str">
        <f t="shared" si="2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1484+747</f>
        <v>2231</v>
      </c>
    </row>
    <row r="171" spans="1:5" x14ac:dyDescent="0.25">
      <c r="A171" t="str">
        <f t="shared" si="2"/>
        <v>2002Total</v>
      </c>
      <c r="B171" s="8">
        <v>2002</v>
      </c>
      <c r="C171" t="s">
        <v>12</v>
      </c>
      <c r="D171" t="s">
        <v>12</v>
      </c>
      <c r="E171">
        <f>SUM(E162:E170)</f>
        <v>8149</v>
      </c>
    </row>
    <row r="172" spans="1:5" x14ac:dyDescent="0.25">
      <c r="A172" t="str">
        <f t="shared" si="2"/>
        <v>20031. Agricultura, ganadería, silvicultura y pesca</v>
      </c>
      <c r="B172" s="8">
        <v>2003</v>
      </c>
      <c r="C172" t="s">
        <v>3</v>
      </c>
      <c r="D172" t="s">
        <v>31</v>
      </c>
      <c r="E172">
        <v>1206</v>
      </c>
    </row>
    <row r="173" spans="1:5" x14ac:dyDescent="0.25">
      <c r="A173" t="str">
        <f t="shared" si="2"/>
        <v>20032. Minería</v>
      </c>
      <c r="B173" s="8">
        <v>2003</v>
      </c>
      <c r="C173" t="s">
        <v>4</v>
      </c>
      <c r="D173" t="s">
        <v>4</v>
      </c>
      <c r="E173">
        <v>248</v>
      </c>
    </row>
    <row r="174" spans="1:5" x14ac:dyDescent="0.25">
      <c r="A174" t="str">
        <f t="shared" si="2"/>
        <v>20033. Industrias manufactureras</v>
      </c>
      <c r="B174" s="8">
        <v>2003</v>
      </c>
      <c r="C174" t="s">
        <v>5</v>
      </c>
      <c r="D174" t="s">
        <v>33</v>
      </c>
      <c r="E174">
        <v>1696</v>
      </c>
    </row>
    <row r="175" spans="1:5" x14ac:dyDescent="0.25">
      <c r="A175" t="str">
        <f t="shared" si="2"/>
        <v>20034. Suministro de electricidad, gas y agua</v>
      </c>
      <c r="B175" s="8">
        <v>2003</v>
      </c>
      <c r="C175" t="s">
        <v>6</v>
      </c>
      <c r="D175" t="s">
        <v>57</v>
      </c>
      <c r="E175">
        <v>124</v>
      </c>
    </row>
    <row r="176" spans="1:5" x14ac:dyDescent="0.25">
      <c r="A176" t="str">
        <f t="shared" si="2"/>
        <v>20035. Construcción</v>
      </c>
      <c r="B176" s="8">
        <v>2003</v>
      </c>
      <c r="C176" t="s">
        <v>7</v>
      </c>
      <c r="D176" t="s">
        <v>58</v>
      </c>
      <c r="E176">
        <v>289</v>
      </c>
    </row>
    <row r="177" spans="1:5" x14ac:dyDescent="0.25">
      <c r="A177" t="str">
        <f t="shared" si="2"/>
        <v>20036. Comercio, hoteles y restaurantes</v>
      </c>
      <c r="B177" s="8">
        <v>2003</v>
      </c>
      <c r="C177" t="s">
        <v>8</v>
      </c>
      <c r="D177" t="s">
        <v>59</v>
      </c>
      <c r="E177">
        <v>1474</v>
      </c>
    </row>
    <row r="178" spans="1:5" x14ac:dyDescent="0.25">
      <c r="A178" t="str">
        <f t="shared" si="2"/>
        <v>20037. Transporte y comunicaciones</v>
      </c>
      <c r="B178" s="8">
        <v>2003</v>
      </c>
      <c r="C178" t="s">
        <v>9</v>
      </c>
      <c r="D178" t="s">
        <v>9</v>
      </c>
      <c r="E178">
        <v>1575</v>
      </c>
    </row>
    <row r="179" spans="1:5" x14ac:dyDescent="0.25">
      <c r="A179" t="str">
        <f t="shared" si="2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v>389</v>
      </c>
    </row>
    <row r="180" spans="1:5" x14ac:dyDescent="0.25">
      <c r="A180" t="str">
        <f t="shared" si="2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1517+449</f>
        <v>1966</v>
      </c>
    </row>
    <row r="181" spans="1:5" x14ac:dyDescent="0.25">
      <c r="A181" t="str">
        <f t="shared" si="2"/>
        <v>2003Total</v>
      </c>
      <c r="B181" s="8">
        <v>2003</v>
      </c>
      <c r="C181" t="s">
        <v>12</v>
      </c>
      <c r="D181" t="s">
        <v>12</v>
      </c>
      <c r="E181">
        <f>SUM(E172:E180)</f>
        <v>8967</v>
      </c>
    </row>
    <row r="182" spans="1:5" x14ac:dyDescent="0.25">
      <c r="A182" t="str">
        <f t="shared" si="2"/>
        <v>20041. Agricultura, ganadería, silvicultura y pesca</v>
      </c>
      <c r="B182" s="8">
        <v>2004</v>
      </c>
      <c r="C182" t="s">
        <v>3</v>
      </c>
      <c r="D182" t="s">
        <v>31</v>
      </c>
      <c r="E182">
        <v>1277</v>
      </c>
    </row>
    <row r="183" spans="1:5" x14ac:dyDescent="0.25">
      <c r="A183" t="str">
        <f t="shared" si="2"/>
        <v>20042. Minería</v>
      </c>
      <c r="B183" s="8">
        <v>2004</v>
      </c>
      <c r="C183" t="s">
        <v>4</v>
      </c>
      <c r="D183" t="s">
        <v>4</v>
      </c>
      <c r="E183">
        <v>244</v>
      </c>
    </row>
    <row r="184" spans="1:5" x14ac:dyDescent="0.25">
      <c r="A184" t="str">
        <f t="shared" si="2"/>
        <v>20043. Industrias manufactureras</v>
      </c>
      <c r="B184" s="8">
        <v>2004</v>
      </c>
      <c r="C184" t="s">
        <v>5</v>
      </c>
      <c r="D184" t="s">
        <v>33</v>
      </c>
      <c r="E184">
        <v>1701</v>
      </c>
    </row>
    <row r="185" spans="1:5" x14ac:dyDescent="0.25">
      <c r="A185" t="str">
        <f t="shared" si="2"/>
        <v>20044. Suministro de electricidad, gas y agua</v>
      </c>
      <c r="B185" s="8">
        <v>2004</v>
      </c>
      <c r="C185" t="s">
        <v>6</v>
      </c>
      <c r="D185" t="s">
        <v>57</v>
      </c>
      <c r="E185">
        <v>127</v>
      </c>
    </row>
    <row r="186" spans="1:5" x14ac:dyDescent="0.25">
      <c r="A186" t="str">
        <f t="shared" si="2"/>
        <v>20045. Construcción</v>
      </c>
      <c r="B186" s="8">
        <v>2004</v>
      </c>
      <c r="C186" t="s">
        <v>7</v>
      </c>
      <c r="D186" t="s">
        <v>58</v>
      </c>
      <c r="E186">
        <v>284</v>
      </c>
    </row>
    <row r="187" spans="1:5" x14ac:dyDescent="0.25">
      <c r="A187" t="str">
        <f t="shared" si="2"/>
        <v>20046. Comercio, hoteles y restaurantes</v>
      </c>
      <c r="B187" s="8">
        <v>2004</v>
      </c>
      <c r="C187" t="s">
        <v>8</v>
      </c>
      <c r="D187" t="s">
        <v>59</v>
      </c>
      <c r="E187">
        <v>1590</v>
      </c>
    </row>
    <row r="188" spans="1:5" x14ac:dyDescent="0.25">
      <c r="A188" t="str">
        <f t="shared" si="2"/>
        <v>20047. Transporte y comunicaciones</v>
      </c>
      <c r="B188" s="8">
        <v>2004</v>
      </c>
      <c r="C188" t="s">
        <v>9</v>
      </c>
      <c r="D188" t="s">
        <v>9</v>
      </c>
      <c r="E188">
        <v>1584</v>
      </c>
    </row>
    <row r="189" spans="1:5" x14ac:dyDescent="0.25">
      <c r="A189" t="str">
        <f t="shared" si="2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v>413</v>
      </c>
    </row>
    <row r="190" spans="1:5" x14ac:dyDescent="0.25">
      <c r="A190" t="str">
        <f t="shared" si="2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1885+311</f>
        <v>2196</v>
      </c>
    </row>
    <row r="191" spans="1:5" x14ac:dyDescent="0.25">
      <c r="A191" t="str">
        <f t="shared" si="2"/>
        <v>2004Total</v>
      </c>
      <c r="B191" s="8">
        <v>2004</v>
      </c>
      <c r="C191" t="s">
        <v>12</v>
      </c>
      <c r="D191" t="s">
        <v>12</v>
      </c>
      <c r="E191">
        <f>SUM(E182:E190)</f>
        <v>9416</v>
      </c>
    </row>
    <row r="192" spans="1:5" x14ac:dyDescent="0.25">
      <c r="A192" t="str">
        <f t="shared" si="2"/>
        <v>20051. Agricultura, ganadería, silvicultura y pesca</v>
      </c>
      <c r="B192" s="8">
        <v>2005</v>
      </c>
      <c r="C192" t="s">
        <v>3</v>
      </c>
      <c r="D192" t="s">
        <v>31</v>
      </c>
      <c r="E192">
        <v>1308</v>
      </c>
    </row>
    <row r="193" spans="1:5" x14ac:dyDescent="0.25">
      <c r="A193" t="str">
        <f t="shared" si="2"/>
        <v>20052. Minería</v>
      </c>
      <c r="B193" s="8">
        <v>2005</v>
      </c>
      <c r="C193" t="s">
        <v>4</v>
      </c>
      <c r="D193" t="s">
        <v>4</v>
      </c>
      <c r="E193">
        <v>267</v>
      </c>
    </row>
    <row r="194" spans="1:5" x14ac:dyDescent="0.25">
      <c r="A194" t="str">
        <f t="shared" si="2"/>
        <v>20053. Industrias manufactureras</v>
      </c>
      <c r="B194" s="8">
        <v>2005</v>
      </c>
      <c r="C194" t="s">
        <v>5</v>
      </c>
      <c r="D194" t="s">
        <v>33</v>
      </c>
      <c r="E194">
        <v>1905</v>
      </c>
    </row>
    <row r="195" spans="1:5" x14ac:dyDescent="0.25">
      <c r="A195" t="str">
        <f t="shared" ref="A195:A241" si="3">CONCATENATE(B195,D195)</f>
        <v>20054. Suministro de electricidad, gas y agua</v>
      </c>
      <c r="B195" s="8">
        <v>2005</v>
      </c>
      <c r="C195" t="s">
        <v>6</v>
      </c>
      <c r="D195" t="s">
        <v>57</v>
      </c>
      <c r="E195">
        <v>117</v>
      </c>
    </row>
    <row r="196" spans="1:5" x14ac:dyDescent="0.2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v>253</v>
      </c>
    </row>
    <row r="197" spans="1:5" x14ac:dyDescent="0.2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v>1567</v>
      </c>
    </row>
    <row r="198" spans="1:5" x14ac:dyDescent="0.2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v>1615</v>
      </c>
    </row>
    <row r="199" spans="1:5" x14ac:dyDescent="0.2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v>324</v>
      </c>
    </row>
    <row r="200" spans="1:5" x14ac:dyDescent="0.2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v>1792</v>
      </c>
    </row>
    <row r="201" spans="1:5" x14ac:dyDescent="0.2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9148</v>
      </c>
    </row>
    <row r="202" spans="1:5" x14ac:dyDescent="0.2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v>1270</v>
      </c>
    </row>
    <row r="203" spans="1:5" x14ac:dyDescent="0.2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v>340</v>
      </c>
    </row>
    <row r="204" spans="1:5" x14ac:dyDescent="0.2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v>1670</v>
      </c>
    </row>
    <row r="205" spans="1:5" x14ac:dyDescent="0.2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v>113</v>
      </c>
    </row>
    <row r="206" spans="1:5" x14ac:dyDescent="0.2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v>299</v>
      </c>
    </row>
    <row r="207" spans="1:5" x14ac:dyDescent="0.25">
      <c r="A207" t="str">
        <f t="shared" si="3"/>
        <v>20066. Comercio, hoteles y restaurantes</v>
      </c>
      <c r="B207" s="8">
        <v>2006</v>
      </c>
      <c r="C207" t="s">
        <v>8</v>
      </c>
      <c r="D207" t="s">
        <v>59</v>
      </c>
      <c r="E207">
        <v>1717</v>
      </c>
    </row>
    <row r="208" spans="1:5" x14ac:dyDescent="0.25">
      <c r="A208" t="str">
        <f t="shared" si="3"/>
        <v>20067. Transporte y comunicaciones</v>
      </c>
      <c r="B208" s="8">
        <v>2006</v>
      </c>
      <c r="C208" t="s">
        <v>9</v>
      </c>
      <c r="D208" t="s">
        <v>9</v>
      </c>
      <c r="E208">
        <v>1677</v>
      </c>
    </row>
    <row r="209" spans="1:5" x14ac:dyDescent="0.25">
      <c r="A209" t="str">
        <f t="shared" si="3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v>371</v>
      </c>
    </row>
    <row r="210" spans="1:5" x14ac:dyDescent="0.25">
      <c r="A210" t="str">
        <f t="shared" si="3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v>1967</v>
      </c>
    </row>
    <row r="211" spans="1:5" x14ac:dyDescent="0.25">
      <c r="A211" t="str">
        <f t="shared" si="3"/>
        <v>2006Total</v>
      </c>
      <c r="B211" s="8">
        <v>2006</v>
      </c>
      <c r="C211" t="s">
        <v>12</v>
      </c>
      <c r="D211" t="s">
        <v>12</v>
      </c>
      <c r="E211">
        <f>SUM(E202:E210)</f>
        <v>9424</v>
      </c>
    </row>
    <row r="212" spans="1:5" x14ac:dyDescent="0.25">
      <c r="A212" t="str">
        <f t="shared" si="3"/>
        <v>20071. Agricultura, ganadería, silvicultura y pesca</v>
      </c>
      <c r="B212" s="8">
        <v>2007</v>
      </c>
      <c r="C212" t="s">
        <v>3</v>
      </c>
      <c r="D212" t="s">
        <v>31</v>
      </c>
      <c r="E212">
        <v>1280</v>
      </c>
    </row>
    <row r="213" spans="1:5" x14ac:dyDescent="0.25">
      <c r="A213" t="str">
        <f t="shared" si="3"/>
        <v>20072. Minería</v>
      </c>
      <c r="B213" s="8">
        <v>2007</v>
      </c>
      <c r="C213" t="s">
        <v>4</v>
      </c>
      <c r="D213" t="s">
        <v>4</v>
      </c>
      <c r="E213">
        <v>280</v>
      </c>
    </row>
    <row r="214" spans="1:5" x14ac:dyDescent="0.25">
      <c r="A214" t="str">
        <f t="shared" si="3"/>
        <v>20073. Industrias manufactureras</v>
      </c>
      <c r="B214" s="8">
        <v>2007</v>
      </c>
      <c r="C214" t="s">
        <v>5</v>
      </c>
      <c r="D214" t="s">
        <v>33</v>
      </c>
      <c r="E214">
        <v>1803</v>
      </c>
    </row>
    <row r="215" spans="1:5" x14ac:dyDescent="0.25">
      <c r="A215" t="str">
        <f t="shared" si="3"/>
        <v>20074. Suministro de electricidad, gas y agua</v>
      </c>
      <c r="B215" s="8">
        <v>2007</v>
      </c>
      <c r="C215" t="s">
        <v>6</v>
      </c>
      <c r="D215" t="s">
        <v>57</v>
      </c>
      <c r="E215">
        <v>102</v>
      </c>
    </row>
    <row r="216" spans="1:5" x14ac:dyDescent="0.25">
      <c r="A216" t="str">
        <f t="shared" si="3"/>
        <v>20075. Construcción</v>
      </c>
      <c r="B216" s="8">
        <v>2007</v>
      </c>
      <c r="C216" t="s">
        <v>7</v>
      </c>
      <c r="D216" t="s">
        <v>58</v>
      </c>
      <c r="E216">
        <v>357</v>
      </c>
    </row>
    <row r="217" spans="1:5" x14ac:dyDescent="0.25">
      <c r="A217" t="str">
        <f t="shared" si="3"/>
        <v>20076. Comercio, hoteles y restaurantes</v>
      </c>
      <c r="B217" s="8">
        <v>2007</v>
      </c>
      <c r="C217" t="s">
        <v>8</v>
      </c>
      <c r="D217" t="s">
        <v>59</v>
      </c>
      <c r="E217">
        <v>1574</v>
      </c>
    </row>
    <row r="218" spans="1:5" x14ac:dyDescent="0.25">
      <c r="A218" t="str">
        <f t="shared" si="3"/>
        <v>20077. Transporte y comunicaciones</v>
      </c>
      <c r="B218" s="8">
        <v>2007</v>
      </c>
      <c r="C218" t="s">
        <v>9</v>
      </c>
      <c r="D218" t="s">
        <v>9</v>
      </c>
      <c r="E218">
        <v>1638</v>
      </c>
    </row>
    <row r="219" spans="1:5" x14ac:dyDescent="0.25">
      <c r="A219" t="str">
        <f t="shared" si="3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v>458</v>
      </c>
    </row>
    <row r="220" spans="1:5" x14ac:dyDescent="0.25">
      <c r="A220" t="str">
        <f t="shared" si="3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v>1873</v>
      </c>
    </row>
    <row r="221" spans="1:5" x14ac:dyDescent="0.25">
      <c r="A221" t="str">
        <f t="shared" si="3"/>
        <v>2007Total</v>
      </c>
      <c r="B221" s="8">
        <v>2007</v>
      </c>
      <c r="C221" t="s">
        <v>12</v>
      </c>
      <c r="D221" t="s">
        <v>12</v>
      </c>
      <c r="E221">
        <f>SUM(E212:E220)</f>
        <v>9365</v>
      </c>
    </row>
    <row r="222" spans="1:5" x14ac:dyDescent="0.25">
      <c r="A222" t="str">
        <f t="shared" si="3"/>
        <v>20081. Agricultura, ganadería, silvicultura y pesca</v>
      </c>
      <c r="B222" s="8">
        <v>2008</v>
      </c>
      <c r="C222" t="s">
        <v>3</v>
      </c>
      <c r="D222" t="s">
        <v>31</v>
      </c>
      <c r="E222">
        <v>1289</v>
      </c>
    </row>
    <row r="223" spans="1:5" x14ac:dyDescent="0.25">
      <c r="A223" t="str">
        <f t="shared" si="3"/>
        <v>20082. Minería</v>
      </c>
      <c r="B223" s="8">
        <v>2008</v>
      </c>
      <c r="C223" t="s">
        <v>4</v>
      </c>
      <c r="D223" t="s">
        <v>4</v>
      </c>
      <c r="E223">
        <v>280</v>
      </c>
    </row>
    <row r="224" spans="1:5" x14ac:dyDescent="0.25">
      <c r="A224" t="str">
        <f t="shared" si="3"/>
        <v>20083. Industrias manufactureras</v>
      </c>
      <c r="B224" s="8">
        <v>2008</v>
      </c>
      <c r="C224" t="s">
        <v>5</v>
      </c>
      <c r="D224" t="s">
        <v>33</v>
      </c>
      <c r="E224">
        <v>1641</v>
      </c>
    </row>
    <row r="225" spans="1:5" x14ac:dyDescent="0.25">
      <c r="A225" t="str">
        <f t="shared" si="3"/>
        <v>20084. Suministro de electricidad, gas y agua</v>
      </c>
      <c r="B225" s="8">
        <v>2008</v>
      </c>
      <c r="C225" t="s">
        <v>6</v>
      </c>
      <c r="D225" t="s">
        <v>57</v>
      </c>
      <c r="E225">
        <v>117</v>
      </c>
    </row>
    <row r="226" spans="1:5" x14ac:dyDescent="0.25">
      <c r="A226" t="str">
        <f t="shared" si="3"/>
        <v>20085. Construcción</v>
      </c>
      <c r="B226" s="8">
        <v>2008</v>
      </c>
      <c r="C226" t="s">
        <v>7</v>
      </c>
      <c r="D226" t="s">
        <v>58</v>
      </c>
      <c r="E226">
        <v>408</v>
      </c>
    </row>
    <row r="227" spans="1:5" x14ac:dyDescent="0.25">
      <c r="A227" t="str">
        <f t="shared" si="3"/>
        <v>20086. Comercio, hoteles y restaurantes</v>
      </c>
      <c r="B227" s="8">
        <v>2008</v>
      </c>
      <c r="C227" t="s">
        <v>8</v>
      </c>
      <c r="D227" t="s">
        <v>59</v>
      </c>
      <c r="E227">
        <v>1612</v>
      </c>
    </row>
    <row r="228" spans="1:5" x14ac:dyDescent="0.25">
      <c r="A228" t="str">
        <f t="shared" si="3"/>
        <v>20087. Transporte y comunicaciones</v>
      </c>
      <c r="B228" s="8">
        <v>2008</v>
      </c>
      <c r="C228" t="s">
        <v>9</v>
      </c>
      <c r="D228" t="s">
        <v>9</v>
      </c>
      <c r="E228">
        <v>1674</v>
      </c>
    </row>
    <row r="229" spans="1:5" x14ac:dyDescent="0.25">
      <c r="A229" t="str">
        <f t="shared" si="3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v>597</v>
      </c>
    </row>
    <row r="230" spans="1:5" x14ac:dyDescent="0.25">
      <c r="A230" t="str">
        <f t="shared" si="3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v>1722</v>
      </c>
    </row>
    <row r="231" spans="1:5" x14ac:dyDescent="0.25">
      <c r="A231" t="str">
        <f t="shared" si="3"/>
        <v>2008Total</v>
      </c>
      <c r="B231" s="8">
        <v>2008</v>
      </c>
      <c r="C231" t="s">
        <v>12</v>
      </c>
      <c r="D231" t="s">
        <v>12</v>
      </c>
      <c r="E231">
        <f>SUM(E222:E230)</f>
        <v>9340</v>
      </c>
    </row>
    <row r="232" spans="1:5" x14ac:dyDescent="0.25">
      <c r="A232" t="str">
        <f t="shared" si="3"/>
        <v>20091. Agricultura, ganadería, silvicultura y pesca</v>
      </c>
      <c r="B232" s="8">
        <v>2009</v>
      </c>
      <c r="C232" t="s">
        <v>3</v>
      </c>
      <c r="D232" t="s">
        <v>31</v>
      </c>
      <c r="E232">
        <v>1341</v>
      </c>
    </row>
    <row r="233" spans="1:5" x14ac:dyDescent="0.25">
      <c r="A233" t="str">
        <f t="shared" si="3"/>
        <v>20092. Minería</v>
      </c>
      <c r="B233" s="8">
        <v>2009</v>
      </c>
      <c r="C233" t="s">
        <v>4</v>
      </c>
      <c r="D233" t="s">
        <v>4</v>
      </c>
      <c r="E233">
        <v>283</v>
      </c>
    </row>
    <row r="234" spans="1:5" x14ac:dyDescent="0.25">
      <c r="A234" t="str">
        <f t="shared" si="3"/>
        <v>20093. Industrias manufactureras</v>
      </c>
      <c r="B234" s="8">
        <v>2009</v>
      </c>
      <c r="C234" t="s">
        <v>5</v>
      </c>
      <c r="D234" t="s">
        <v>33</v>
      </c>
      <c r="E234">
        <v>1857</v>
      </c>
    </row>
    <row r="235" spans="1:5" x14ac:dyDescent="0.25">
      <c r="A235" t="str">
        <f t="shared" si="3"/>
        <v>20094. Suministro de electricidad, gas y agua</v>
      </c>
      <c r="B235" s="8">
        <v>2009</v>
      </c>
      <c r="C235" t="s">
        <v>6</v>
      </c>
      <c r="D235" t="s">
        <v>57</v>
      </c>
      <c r="E235">
        <v>111</v>
      </c>
    </row>
    <row r="236" spans="1:5" x14ac:dyDescent="0.25">
      <c r="A236" t="str">
        <f t="shared" si="3"/>
        <v>20095. Construcción</v>
      </c>
      <c r="B236" s="8">
        <v>2009</v>
      </c>
      <c r="C236" t="s">
        <v>7</v>
      </c>
      <c r="D236" t="s">
        <v>58</v>
      </c>
      <c r="E236">
        <v>372</v>
      </c>
    </row>
    <row r="237" spans="1:5" x14ac:dyDescent="0.25">
      <c r="A237" t="str">
        <f t="shared" si="3"/>
        <v>20096. Comercio, hoteles y restaurantes</v>
      </c>
      <c r="B237" s="8">
        <v>2009</v>
      </c>
      <c r="C237" t="s">
        <v>8</v>
      </c>
      <c r="D237" t="s">
        <v>59</v>
      </c>
      <c r="E237">
        <v>1711</v>
      </c>
    </row>
    <row r="238" spans="1:5" x14ac:dyDescent="0.25">
      <c r="A238" t="str">
        <f t="shared" si="3"/>
        <v>20097. Transporte y comunicaciones</v>
      </c>
      <c r="B238" s="8">
        <v>2009</v>
      </c>
      <c r="C238" t="s">
        <v>9</v>
      </c>
      <c r="D238" t="s">
        <v>9</v>
      </c>
      <c r="E238">
        <v>1714</v>
      </c>
    </row>
    <row r="239" spans="1:5" x14ac:dyDescent="0.25">
      <c r="A239" t="str">
        <f t="shared" si="3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v>522</v>
      </c>
    </row>
    <row r="240" spans="1:5" x14ac:dyDescent="0.25">
      <c r="A240" t="str">
        <f t="shared" si="3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v>1865</v>
      </c>
    </row>
    <row r="241" spans="1:5" x14ac:dyDescent="0.25">
      <c r="A241" t="str">
        <f t="shared" si="3"/>
        <v>2009Total</v>
      </c>
      <c r="B241" s="8">
        <v>2009</v>
      </c>
      <c r="C241" t="s">
        <v>12</v>
      </c>
      <c r="D241" t="s">
        <v>12</v>
      </c>
      <c r="E241">
        <f>SUM(E232:E240)</f>
        <v>9776</v>
      </c>
    </row>
    <row r="242" spans="1:5" x14ac:dyDescent="0.25">
      <c r="A242" t="str">
        <f t="shared" ref="A242:A251" si="4">CONCATENATE(B242,D242)</f>
        <v>20101. Agricultura, ganadería, silvicultura y pesca</v>
      </c>
      <c r="B242" s="8">
        <v>2010</v>
      </c>
      <c r="C242" t="s">
        <v>3</v>
      </c>
      <c r="D242" t="s">
        <v>31</v>
      </c>
      <c r="E242">
        <v>1354</v>
      </c>
    </row>
    <row r="243" spans="1:5" x14ac:dyDescent="0.25">
      <c r="A243" t="str">
        <f t="shared" si="4"/>
        <v>20102. Minería</v>
      </c>
      <c r="B243" s="8">
        <v>2010</v>
      </c>
      <c r="C243" t="s">
        <v>4</v>
      </c>
      <c r="D243" t="s">
        <v>4</v>
      </c>
      <c r="E243">
        <v>281</v>
      </c>
    </row>
    <row r="244" spans="1:5" x14ac:dyDescent="0.25">
      <c r="A244" t="str">
        <f t="shared" si="4"/>
        <v>20103. Industrias manufactureras</v>
      </c>
      <c r="B244" s="8">
        <v>2010</v>
      </c>
      <c r="C244" t="s">
        <v>5</v>
      </c>
      <c r="D244" t="s">
        <v>33</v>
      </c>
      <c r="E244">
        <v>1547</v>
      </c>
    </row>
    <row r="245" spans="1:5" x14ac:dyDescent="0.25">
      <c r="A245" t="str">
        <f t="shared" si="4"/>
        <v>20104. Suministro de electricidad, gas y agua</v>
      </c>
      <c r="B245" s="8">
        <v>2010</v>
      </c>
      <c r="C245" t="s">
        <v>6</v>
      </c>
      <c r="D245" t="s">
        <v>57</v>
      </c>
      <c r="E245">
        <v>124</v>
      </c>
    </row>
    <row r="246" spans="1:5" x14ac:dyDescent="0.25">
      <c r="A246" t="str">
        <f t="shared" si="4"/>
        <v>20105. Construcción</v>
      </c>
      <c r="B246" s="8">
        <v>2010</v>
      </c>
      <c r="C246" t="s">
        <v>7</v>
      </c>
      <c r="D246" t="s">
        <v>58</v>
      </c>
      <c r="E246">
        <v>396</v>
      </c>
    </row>
    <row r="247" spans="1:5" x14ac:dyDescent="0.25">
      <c r="A247" t="str">
        <f t="shared" si="4"/>
        <v>20106. Comercio, hoteles y restaurantes</v>
      </c>
      <c r="B247" s="8">
        <v>2010</v>
      </c>
      <c r="C247" t="s">
        <v>8</v>
      </c>
      <c r="D247" t="s">
        <v>59</v>
      </c>
      <c r="E247">
        <v>1850</v>
      </c>
    </row>
    <row r="248" spans="1:5" x14ac:dyDescent="0.25">
      <c r="A248" t="str">
        <f t="shared" si="4"/>
        <v>20107. Transporte y comunicaciones</v>
      </c>
      <c r="B248" s="8">
        <v>2010</v>
      </c>
      <c r="C248" t="s">
        <v>9</v>
      </c>
      <c r="D248" t="s">
        <v>9</v>
      </c>
      <c r="E248">
        <v>1845</v>
      </c>
    </row>
    <row r="249" spans="1:5" x14ac:dyDescent="0.25">
      <c r="A249" t="str">
        <f t="shared" si="4"/>
        <v>20108. Servicios financieros, inmobiliarios y empresariales</v>
      </c>
      <c r="B249" s="8">
        <v>2010</v>
      </c>
      <c r="C249" t="s">
        <v>10</v>
      </c>
      <c r="D249" t="s">
        <v>62</v>
      </c>
      <c r="E249">
        <v>202</v>
      </c>
    </row>
    <row r="250" spans="1:5" x14ac:dyDescent="0.25">
      <c r="A250" t="str">
        <f t="shared" si="4"/>
        <v>20109. Servicios sociales, domésticos, profesionales y otros</v>
      </c>
      <c r="B250" s="8">
        <v>2010</v>
      </c>
      <c r="C250" t="s">
        <v>11</v>
      </c>
      <c r="D250" t="s">
        <v>67</v>
      </c>
      <c r="E250">
        <v>2272</v>
      </c>
    </row>
    <row r="251" spans="1:5" x14ac:dyDescent="0.25">
      <c r="A251" t="str">
        <f t="shared" si="4"/>
        <v>2010Total</v>
      </c>
      <c r="B251" s="8">
        <v>2010</v>
      </c>
      <c r="C251" t="s">
        <v>12</v>
      </c>
      <c r="D251" t="s">
        <v>12</v>
      </c>
      <c r="E251">
        <f>SUM(E242:E250)</f>
        <v>9871</v>
      </c>
    </row>
    <row r="252" spans="1:5" x14ac:dyDescent="0.25">
      <c r="A252" t="str">
        <f t="shared" ref="A252:A313" si="5">CONCATENATE(B252,D252)</f>
        <v>20111. Agricultura, ganadería, silvicultura y pesca</v>
      </c>
      <c r="B252" s="8">
        <v>2011</v>
      </c>
      <c r="C252" t="s">
        <v>13</v>
      </c>
      <c r="D252" t="s">
        <v>31</v>
      </c>
      <c r="E252">
        <v>491</v>
      </c>
    </row>
    <row r="253" spans="1:5" x14ac:dyDescent="0.25">
      <c r="A253" t="str">
        <f t="shared" si="5"/>
        <v>20111. Agricultura, ganadería, silvicultura y pesca</v>
      </c>
      <c r="B253" s="8">
        <v>2011</v>
      </c>
      <c r="C253" t="s">
        <v>14</v>
      </c>
      <c r="D253" t="s">
        <v>31</v>
      </c>
      <c r="E253">
        <v>835</v>
      </c>
    </row>
    <row r="254" spans="1:5" x14ac:dyDescent="0.25">
      <c r="A254" t="str">
        <f t="shared" si="5"/>
        <v>20112. Minería</v>
      </c>
      <c r="B254" s="8">
        <v>2011</v>
      </c>
      <c r="C254" t="s">
        <v>15</v>
      </c>
      <c r="D254" t="s">
        <v>4</v>
      </c>
      <c r="E254">
        <v>287</v>
      </c>
    </row>
    <row r="255" spans="1:5" x14ac:dyDescent="0.25">
      <c r="A255" t="str">
        <f t="shared" si="5"/>
        <v>20113. Industrias manufactureras</v>
      </c>
      <c r="B255" s="8">
        <v>2011</v>
      </c>
      <c r="C255" t="s">
        <v>16</v>
      </c>
      <c r="D255" t="s">
        <v>33</v>
      </c>
      <c r="E255">
        <v>1508</v>
      </c>
    </row>
    <row r="256" spans="1:5" x14ac:dyDescent="0.25">
      <c r="A256" t="str">
        <f t="shared" si="5"/>
        <v>20114. Suministro de electricidad, gas y agua</v>
      </c>
      <c r="B256" s="8">
        <v>2011</v>
      </c>
      <c r="C256" t="s">
        <v>18</v>
      </c>
      <c r="D256" t="s">
        <v>57</v>
      </c>
      <c r="E256">
        <v>134</v>
      </c>
    </row>
    <row r="257" spans="1:5" x14ac:dyDescent="0.25">
      <c r="A257" t="str">
        <f t="shared" si="5"/>
        <v>20115. Construcción</v>
      </c>
      <c r="B257" s="8">
        <v>2011</v>
      </c>
      <c r="C257" t="s">
        <v>17</v>
      </c>
      <c r="D257" t="s">
        <v>58</v>
      </c>
      <c r="E257">
        <v>423</v>
      </c>
    </row>
    <row r="258" spans="1:5" x14ac:dyDescent="0.25">
      <c r="A258" t="str">
        <f t="shared" si="5"/>
        <v>20116. Comercio, hoteles y restaurantes</v>
      </c>
      <c r="B258" s="8">
        <v>2011</v>
      </c>
      <c r="C258" t="s">
        <v>19</v>
      </c>
      <c r="D258" t="s">
        <v>59</v>
      </c>
      <c r="E258">
        <v>1714</v>
      </c>
    </row>
    <row r="259" spans="1:5" x14ac:dyDescent="0.25">
      <c r="A259" t="str">
        <f t="shared" si="5"/>
        <v>20116. Comercio, hoteles y restaurantes</v>
      </c>
      <c r="B259" s="8">
        <v>2011</v>
      </c>
      <c r="C259" t="s">
        <v>20</v>
      </c>
      <c r="D259" t="s">
        <v>59</v>
      </c>
      <c r="E259">
        <v>224</v>
      </c>
    </row>
    <row r="260" spans="1:5" x14ac:dyDescent="0.25">
      <c r="A260" t="str">
        <f t="shared" si="5"/>
        <v>20117. Transporte y comunicaciones</v>
      </c>
      <c r="B260" s="8">
        <v>2011</v>
      </c>
      <c r="C260" t="s">
        <v>21</v>
      </c>
      <c r="D260" t="s">
        <v>9</v>
      </c>
      <c r="E260">
        <v>1991</v>
      </c>
    </row>
    <row r="261" spans="1:5" x14ac:dyDescent="0.25">
      <c r="A261" t="str">
        <f t="shared" si="5"/>
        <v>20118. Servicios financieros, inmobiliarios y empresariales</v>
      </c>
      <c r="B261" s="8">
        <v>2011</v>
      </c>
      <c r="C261" t="s">
        <v>22</v>
      </c>
      <c r="D261" t="s">
        <v>62</v>
      </c>
      <c r="E261">
        <v>191</v>
      </c>
    </row>
    <row r="262" spans="1:5" x14ac:dyDescent="0.25">
      <c r="A262" t="str">
        <f t="shared" si="5"/>
        <v>20118. Servicios financieros, inmobiliarios y empresariales</v>
      </c>
      <c r="B262" s="8">
        <v>2011</v>
      </c>
      <c r="C262" t="s">
        <v>23</v>
      </c>
      <c r="D262" t="s">
        <v>62</v>
      </c>
      <c r="E262">
        <v>661</v>
      </c>
    </row>
    <row r="263" spans="1:5" x14ac:dyDescent="0.25">
      <c r="A263" t="str">
        <f t="shared" si="5"/>
        <v>20119. Servicios sociales, domésticos, profesionales y otros</v>
      </c>
      <c r="B263" s="8">
        <v>2011</v>
      </c>
      <c r="C263" t="s">
        <v>24</v>
      </c>
      <c r="D263" t="s">
        <v>67</v>
      </c>
      <c r="E263">
        <v>26</v>
      </c>
    </row>
    <row r="264" spans="1:5" x14ac:dyDescent="0.25">
      <c r="A264" t="str">
        <f t="shared" si="5"/>
        <v>20119. Servicios sociales, domésticos, profesionales y otros</v>
      </c>
      <c r="B264" s="8">
        <v>2011</v>
      </c>
      <c r="C264" t="s">
        <v>25</v>
      </c>
      <c r="D264" t="s">
        <v>67</v>
      </c>
      <c r="E264">
        <v>725</v>
      </c>
    </row>
    <row r="265" spans="1:5" x14ac:dyDescent="0.25">
      <c r="A265" t="str">
        <f t="shared" si="5"/>
        <v>20119. Servicios sociales, domésticos, profesionales y otros</v>
      </c>
      <c r="B265" s="8">
        <v>2011</v>
      </c>
      <c r="C265" t="s">
        <v>26</v>
      </c>
      <c r="D265" t="s">
        <v>67</v>
      </c>
      <c r="E265">
        <v>224</v>
      </c>
    </row>
    <row r="266" spans="1:5" x14ac:dyDescent="0.25">
      <c r="A266" t="str">
        <f t="shared" si="5"/>
        <v>20119. Servicios sociales, domésticos, profesionales y otros</v>
      </c>
      <c r="B266" s="8">
        <v>2011</v>
      </c>
      <c r="C266" t="s">
        <v>27</v>
      </c>
      <c r="D266" t="s">
        <v>67</v>
      </c>
      <c r="E266">
        <v>754</v>
      </c>
    </row>
    <row r="267" spans="1:5" x14ac:dyDescent="0.25">
      <c r="A267" t="str">
        <f t="shared" si="5"/>
        <v>20119. Servicios sociales, domésticos, profesionales y otros</v>
      </c>
      <c r="B267" s="8">
        <v>2011</v>
      </c>
      <c r="C267" t="s">
        <v>28</v>
      </c>
      <c r="D267" t="s">
        <v>67</v>
      </c>
      <c r="E267">
        <v>7</v>
      </c>
    </row>
    <row r="268" spans="1:5" x14ac:dyDescent="0.25">
      <c r="A268" t="str">
        <f t="shared" si="5"/>
        <v>20119. Servicios sociales, domésticos, profesionales y otros</v>
      </c>
      <c r="B268" s="8">
        <v>2011</v>
      </c>
      <c r="C268" t="s">
        <v>29</v>
      </c>
      <c r="D268" t="s">
        <v>67</v>
      </c>
      <c r="E268">
        <v>4</v>
      </c>
    </row>
    <row r="269" spans="1:5" x14ac:dyDescent="0.25">
      <c r="A269" t="str">
        <f t="shared" si="5"/>
        <v>20119. Servicios sociales, domésticos, profesionales y otros</v>
      </c>
      <c r="B269" s="8">
        <v>2011</v>
      </c>
      <c r="C269" t="s">
        <v>30</v>
      </c>
      <c r="D269" t="s">
        <v>67</v>
      </c>
      <c r="E269">
        <v>111</v>
      </c>
    </row>
    <row r="270" spans="1:5" x14ac:dyDescent="0.25">
      <c r="A270" t="str">
        <f t="shared" si="5"/>
        <v>2011Total</v>
      </c>
      <c r="B270" s="8">
        <v>2011</v>
      </c>
      <c r="C270" t="s">
        <v>12</v>
      </c>
      <c r="D270" t="s">
        <v>12</v>
      </c>
      <c r="E270">
        <f>SUM(E252:E269)</f>
        <v>10310</v>
      </c>
    </row>
    <row r="271" spans="1:5" x14ac:dyDescent="0.25">
      <c r="A271" t="str">
        <f t="shared" si="5"/>
        <v>20121. Agricultura, ganadería, silvicultura y pesca</v>
      </c>
      <c r="B271" s="8">
        <v>2012</v>
      </c>
      <c r="C271" t="s">
        <v>13</v>
      </c>
      <c r="D271" t="s">
        <v>31</v>
      </c>
      <c r="E271">
        <v>490</v>
      </c>
    </row>
    <row r="272" spans="1:5" x14ac:dyDescent="0.25">
      <c r="A272" t="str">
        <f t="shared" si="5"/>
        <v>20121. Agricultura, ganadería, silvicultura y pesca</v>
      </c>
      <c r="B272" s="8">
        <v>2012</v>
      </c>
      <c r="C272" t="s">
        <v>14</v>
      </c>
      <c r="D272" t="s">
        <v>31</v>
      </c>
      <c r="E272">
        <v>846</v>
      </c>
    </row>
    <row r="273" spans="1:5" x14ac:dyDescent="0.25">
      <c r="A273" t="str">
        <f t="shared" si="5"/>
        <v>20122. Minería</v>
      </c>
      <c r="B273" s="8">
        <v>2012</v>
      </c>
      <c r="C273" t="s">
        <v>15</v>
      </c>
      <c r="D273" t="s">
        <v>4</v>
      </c>
      <c r="E273">
        <v>295</v>
      </c>
    </row>
    <row r="274" spans="1:5" x14ac:dyDescent="0.25">
      <c r="A274" t="str">
        <f t="shared" si="5"/>
        <v>20123. Industrias manufactureras</v>
      </c>
      <c r="B274" s="8">
        <v>2012</v>
      </c>
      <c r="C274" t="s">
        <v>16</v>
      </c>
      <c r="D274" t="s">
        <v>33</v>
      </c>
      <c r="E274">
        <v>1491</v>
      </c>
    </row>
    <row r="275" spans="1:5" x14ac:dyDescent="0.25">
      <c r="A275" t="str">
        <f t="shared" si="5"/>
        <v>20124. Suministro de electricidad, gas y agua</v>
      </c>
      <c r="B275" s="8">
        <v>2012</v>
      </c>
      <c r="C275" t="s">
        <v>18</v>
      </c>
      <c r="D275" t="s">
        <v>57</v>
      </c>
      <c r="E275">
        <v>136</v>
      </c>
    </row>
    <row r="276" spans="1:5" x14ac:dyDescent="0.25">
      <c r="A276" t="str">
        <f t="shared" si="5"/>
        <v>20125. Construcción</v>
      </c>
      <c r="B276" s="8">
        <v>2012</v>
      </c>
      <c r="C276" t="s">
        <v>17</v>
      </c>
      <c r="D276" t="s">
        <v>58</v>
      </c>
      <c r="E276">
        <v>438</v>
      </c>
    </row>
    <row r="277" spans="1:5" x14ac:dyDescent="0.25">
      <c r="A277" t="str">
        <f t="shared" si="5"/>
        <v>20126. Comercio, hoteles y restaurantes</v>
      </c>
      <c r="B277" s="8">
        <v>2012</v>
      </c>
      <c r="C277" t="s">
        <v>19</v>
      </c>
      <c r="D277" t="s">
        <v>59</v>
      </c>
      <c r="E277">
        <v>1761</v>
      </c>
    </row>
    <row r="278" spans="1:5" x14ac:dyDescent="0.25">
      <c r="A278" t="str">
        <f t="shared" si="5"/>
        <v>20126. Comercio, hoteles y restaurantes</v>
      </c>
      <c r="B278" s="8">
        <v>2012</v>
      </c>
      <c r="C278" t="s">
        <v>20</v>
      </c>
      <c r="D278" t="s">
        <v>59</v>
      </c>
      <c r="E278">
        <v>242</v>
      </c>
    </row>
    <row r="279" spans="1:5" x14ac:dyDescent="0.25">
      <c r="A279" t="str">
        <f t="shared" si="5"/>
        <v>20127. Transporte y comunicaciones</v>
      </c>
      <c r="B279" s="8">
        <v>2012</v>
      </c>
      <c r="C279" t="s">
        <v>21</v>
      </c>
      <c r="D279" t="s">
        <v>9</v>
      </c>
      <c r="E279">
        <v>2020</v>
      </c>
    </row>
    <row r="280" spans="1:5" x14ac:dyDescent="0.25">
      <c r="A280" t="str">
        <f t="shared" si="5"/>
        <v>20128. Servicios financieros, inmobiliarios y empresariales</v>
      </c>
      <c r="B280" s="8">
        <v>2012</v>
      </c>
      <c r="C280" t="s">
        <v>22</v>
      </c>
      <c r="D280" t="s">
        <v>62</v>
      </c>
      <c r="E280">
        <v>187</v>
      </c>
    </row>
    <row r="281" spans="1:5" x14ac:dyDescent="0.25">
      <c r="A281" t="str">
        <f t="shared" si="5"/>
        <v>20128. Servicios financieros, inmobiliarios y empresariales</v>
      </c>
      <c r="B281" s="8">
        <v>2012</v>
      </c>
      <c r="C281" t="s">
        <v>23</v>
      </c>
      <c r="D281" t="s">
        <v>62</v>
      </c>
      <c r="E281">
        <v>705</v>
      </c>
    </row>
    <row r="282" spans="1:5" x14ac:dyDescent="0.25">
      <c r="A282" t="str">
        <f t="shared" si="5"/>
        <v>20129. Servicios sociales, domésticos, profesionales y otros</v>
      </c>
      <c r="B282" s="8">
        <v>2012</v>
      </c>
      <c r="C282" t="s">
        <v>24</v>
      </c>
      <c r="D282" t="s">
        <v>67</v>
      </c>
      <c r="E282">
        <v>29</v>
      </c>
    </row>
    <row r="283" spans="1:5" x14ac:dyDescent="0.25">
      <c r="A283" t="str">
        <f t="shared" si="5"/>
        <v>20129. Servicios sociales, domésticos, profesionales y otros</v>
      </c>
      <c r="B283" s="8">
        <v>2012</v>
      </c>
      <c r="C283" t="s">
        <v>25</v>
      </c>
      <c r="D283" t="s">
        <v>67</v>
      </c>
      <c r="E283">
        <v>769</v>
      </c>
    </row>
    <row r="284" spans="1:5" x14ac:dyDescent="0.25">
      <c r="A284" t="str">
        <f t="shared" si="5"/>
        <v>20129. Servicios sociales, domésticos, profesionales y otros</v>
      </c>
      <c r="B284" s="8">
        <v>2012</v>
      </c>
      <c r="C284" t="s">
        <v>26</v>
      </c>
      <c r="D284" t="s">
        <v>67</v>
      </c>
      <c r="E284">
        <v>231</v>
      </c>
    </row>
    <row r="285" spans="1:5" x14ac:dyDescent="0.25">
      <c r="A285" t="str">
        <f t="shared" si="5"/>
        <v>20129. Servicios sociales, domésticos, profesionales y otros</v>
      </c>
      <c r="B285" s="8">
        <v>2012</v>
      </c>
      <c r="C285" t="s">
        <v>27</v>
      </c>
      <c r="D285" t="s">
        <v>67</v>
      </c>
      <c r="E285">
        <v>768</v>
      </c>
    </row>
    <row r="286" spans="1:5" x14ac:dyDescent="0.25">
      <c r="A286" t="str">
        <f t="shared" si="5"/>
        <v>20129. Servicios sociales, domésticos, profesionales y otros</v>
      </c>
      <c r="B286" s="8">
        <v>2012</v>
      </c>
      <c r="C286" t="s">
        <v>28</v>
      </c>
      <c r="D286" t="s">
        <v>67</v>
      </c>
      <c r="E286">
        <v>14</v>
      </c>
    </row>
    <row r="287" spans="1:5" x14ac:dyDescent="0.25">
      <c r="A287" t="str">
        <f t="shared" si="5"/>
        <v>20129. Servicios sociales, domésticos, profesionales y otros</v>
      </c>
      <c r="B287" s="8">
        <v>2012</v>
      </c>
      <c r="C287" t="s">
        <v>29</v>
      </c>
      <c r="D287" t="s">
        <v>67</v>
      </c>
      <c r="E287">
        <v>5</v>
      </c>
    </row>
    <row r="288" spans="1:5" x14ac:dyDescent="0.25">
      <c r="A288" t="str">
        <f t="shared" si="5"/>
        <v>20129. Servicios sociales, domésticos, profesionales y otros</v>
      </c>
      <c r="B288" s="8">
        <v>2012</v>
      </c>
      <c r="C288" t="s">
        <v>30</v>
      </c>
      <c r="D288" t="s">
        <v>67</v>
      </c>
      <c r="E288">
        <v>158</v>
      </c>
    </row>
    <row r="289" spans="1:5" x14ac:dyDescent="0.25">
      <c r="A289" t="str">
        <f t="shared" si="5"/>
        <v>2012Total</v>
      </c>
      <c r="B289" s="8">
        <v>2012</v>
      </c>
      <c r="C289" t="s">
        <v>12</v>
      </c>
      <c r="D289" t="s">
        <v>12</v>
      </c>
      <c r="E289">
        <f>SUM(E271:E288)</f>
        <v>10585</v>
      </c>
    </row>
    <row r="290" spans="1:5" x14ac:dyDescent="0.25">
      <c r="A290" t="str">
        <f t="shared" si="5"/>
        <v>20131. Agricultura, ganadería, silvicultura y pesca</v>
      </c>
      <c r="B290" s="8">
        <v>2013</v>
      </c>
      <c r="C290" t="s">
        <v>13</v>
      </c>
      <c r="D290" t="s">
        <v>31</v>
      </c>
      <c r="E290">
        <v>457</v>
      </c>
    </row>
    <row r="291" spans="1:5" x14ac:dyDescent="0.25">
      <c r="A291" t="str">
        <f t="shared" si="5"/>
        <v>20131. Agricultura, ganadería, silvicultura y pesca</v>
      </c>
      <c r="B291" s="8">
        <v>2013</v>
      </c>
      <c r="C291" t="s">
        <v>14</v>
      </c>
      <c r="D291" t="s">
        <v>31</v>
      </c>
      <c r="E291">
        <v>821</v>
      </c>
    </row>
    <row r="292" spans="1:5" x14ac:dyDescent="0.25">
      <c r="A292" t="str">
        <f t="shared" si="5"/>
        <v>20132. Minería</v>
      </c>
      <c r="B292" s="8">
        <v>2013</v>
      </c>
      <c r="C292" t="s">
        <v>15</v>
      </c>
      <c r="D292" t="s">
        <v>4</v>
      </c>
      <c r="E292">
        <v>305</v>
      </c>
    </row>
    <row r="293" spans="1:5" x14ac:dyDescent="0.25">
      <c r="A293" t="str">
        <f t="shared" si="5"/>
        <v>20133. Industrias manufactureras</v>
      </c>
      <c r="B293" s="8">
        <v>2013</v>
      </c>
      <c r="C293" t="s">
        <v>16</v>
      </c>
      <c r="D293" t="s">
        <v>33</v>
      </c>
      <c r="E293">
        <v>1516</v>
      </c>
    </row>
    <row r="294" spans="1:5" x14ac:dyDescent="0.25">
      <c r="A294" t="str">
        <f t="shared" si="5"/>
        <v>20134. Suministro de electricidad, gas y agua</v>
      </c>
      <c r="B294" s="8">
        <v>2013</v>
      </c>
      <c r="C294" t="s">
        <v>18</v>
      </c>
      <c r="D294" t="s">
        <v>57</v>
      </c>
      <c r="E294">
        <v>142</v>
      </c>
    </row>
    <row r="295" spans="1:5" x14ac:dyDescent="0.25">
      <c r="A295" t="str">
        <f t="shared" si="5"/>
        <v>20135. Construcción</v>
      </c>
      <c r="B295" s="8">
        <v>2013</v>
      </c>
      <c r="C295" t="s">
        <v>17</v>
      </c>
      <c r="D295" t="s">
        <v>58</v>
      </c>
      <c r="E295">
        <v>410</v>
      </c>
    </row>
    <row r="296" spans="1:5" x14ac:dyDescent="0.25">
      <c r="A296" t="str">
        <f t="shared" si="5"/>
        <v>20136. Comercio, hoteles y restaurantes</v>
      </c>
      <c r="B296" s="8">
        <v>2013</v>
      </c>
      <c r="C296" t="s">
        <v>19</v>
      </c>
      <c r="D296" t="s">
        <v>59</v>
      </c>
      <c r="E296">
        <v>1795</v>
      </c>
    </row>
    <row r="297" spans="1:5" x14ac:dyDescent="0.25">
      <c r="A297" t="str">
        <f t="shared" si="5"/>
        <v>20136. Comercio, hoteles y restaurantes</v>
      </c>
      <c r="B297" s="8">
        <v>2013</v>
      </c>
      <c r="C297" t="s">
        <v>20</v>
      </c>
      <c r="D297" t="s">
        <v>59</v>
      </c>
      <c r="E297">
        <v>253</v>
      </c>
    </row>
    <row r="298" spans="1:5" x14ac:dyDescent="0.25">
      <c r="A298" t="str">
        <f t="shared" si="5"/>
        <v>20137. Transporte y comunicaciones</v>
      </c>
      <c r="B298" s="8">
        <v>2013</v>
      </c>
      <c r="C298" t="s">
        <v>21</v>
      </c>
      <c r="D298" t="s">
        <v>9</v>
      </c>
      <c r="E298">
        <v>1979</v>
      </c>
    </row>
    <row r="299" spans="1:5" x14ac:dyDescent="0.25">
      <c r="A299" t="str">
        <f t="shared" si="5"/>
        <v>20138. Servicios financieros, inmobiliarios y empresariales</v>
      </c>
      <c r="B299" s="8">
        <v>2013</v>
      </c>
      <c r="C299" t="s">
        <v>22</v>
      </c>
      <c r="D299" t="s">
        <v>62</v>
      </c>
      <c r="E299">
        <v>186</v>
      </c>
    </row>
    <row r="300" spans="1:5" x14ac:dyDescent="0.25">
      <c r="A300" t="str">
        <f t="shared" si="5"/>
        <v>20138. Servicios financieros, inmobiliarios y empresariales</v>
      </c>
      <c r="B300" s="8">
        <v>2013</v>
      </c>
      <c r="C300" t="s">
        <v>23</v>
      </c>
      <c r="D300" t="s">
        <v>62</v>
      </c>
      <c r="E300">
        <v>737</v>
      </c>
    </row>
    <row r="301" spans="1:5" x14ac:dyDescent="0.25">
      <c r="A301" t="str">
        <f t="shared" si="5"/>
        <v>20139. Servicios sociales, domésticos, profesionales y otros</v>
      </c>
      <c r="B301" s="8">
        <v>2013</v>
      </c>
      <c r="C301" t="s">
        <v>24</v>
      </c>
      <c r="D301" t="s">
        <v>67</v>
      </c>
      <c r="E301">
        <v>32</v>
      </c>
    </row>
    <row r="302" spans="1:5" x14ac:dyDescent="0.25">
      <c r="A302" t="str">
        <f t="shared" si="5"/>
        <v>20139. Servicios sociales, domésticos, profesionales y otros</v>
      </c>
      <c r="B302" s="8">
        <v>2013</v>
      </c>
      <c r="C302" t="s">
        <v>25</v>
      </c>
      <c r="D302" t="s">
        <v>67</v>
      </c>
      <c r="E302">
        <v>800</v>
      </c>
    </row>
    <row r="303" spans="1:5" x14ac:dyDescent="0.25">
      <c r="A303" t="str">
        <f t="shared" si="5"/>
        <v>20139. Servicios sociales, domésticos, profesionales y otros</v>
      </c>
      <c r="B303" s="8">
        <v>2013</v>
      </c>
      <c r="C303" t="s">
        <v>26</v>
      </c>
      <c r="D303" t="s">
        <v>67</v>
      </c>
      <c r="E303">
        <v>233</v>
      </c>
    </row>
    <row r="304" spans="1:5" x14ac:dyDescent="0.25">
      <c r="A304" t="str">
        <f t="shared" si="5"/>
        <v>20139. Servicios sociales, domésticos, profesionales y otros</v>
      </c>
      <c r="B304" s="8">
        <v>2013</v>
      </c>
      <c r="C304" t="s">
        <v>27</v>
      </c>
      <c r="D304" t="s">
        <v>67</v>
      </c>
      <c r="E304">
        <v>759</v>
      </c>
    </row>
    <row r="305" spans="1:5" x14ac:dyDescent="0.25">
      <c r="A305" t="str">
        <f t="shared" si="5"/>
        <v>20139. Servicios sociales, domésticos, profesionales y otros</v>
      </c>
      <c r="B305" s="8">
        <v>2013</v>
      </c>
      <c r="C305" t="s">
        <v>28</v>
      </c>
      <c r="D305" t="s">
        <v>67</v>
      </c>
      <c r="E305">
        <v>14</v>
      </c>
    </row>
    <row r="306" spans="1:5" x14ac:dyDescent="0.25">
      <c r="A306" t="str">
        <f t="shared" si="5"/>
        <v>20139. Servicios sociales, domésticos, profesionales y otros</v>
      </c>
      <c r="B306" s="8">
        <v>2013</v>
      </c>
      <c r="C306" t="s">
        <v>29</v>
      </c>
      <c r="D306" t="s">
        <v>67</v>
      </c>
      <c r="E306">
        <v>4</v>
      </c>
    </row>
    <row r="307" spans="1:5" x14ac:dyDescent="0.25">
      <c r="A307" t="str">
        <f t="shared" si="5"/>
        <v>20139. Servicios sociales, domésticos, profesionales y otros</v>
      </c>
      <c r="B307" s="8">
        <v>2013</v>
      </c>
      <c r="C307" t="s">
        <v>30</v>
      </c>
      <c r="D307" t="s">
        <v>67</v>
      </c>
      <c r="E307">
        <v>191</v>
      </c>
    </row>
    <row r="308" spans="1:5" x14ac:dyDescent="0.25">
      <c r="A308" t="str">
        <f t="shared" si="5"/>
        <v>2013Total</v>
      </c>
      <c r="B308" s="8">
        <v>2013</v>
      </c>
      <c r="C308" t="s">
        <v>12</v>
      </c>
      <c r="D308" t="s">
        <v>12</v>
      </c>
      <c r="E308">
        <f>SUM(E290:E307)</f>
        <v>10634</v>
      </c>
    </row>
    <row r="309" spans="1:5" x14ac:dyDescent="0.25">
      <c r="A309" t="str">
        <f t="shared" si="5"/>
        <v>20141. Agricultura, ganadería, silvicultura y pesca</v>
      </c>
      <c r="B309" s="8">
        <v>2014</v>
      </c>
      <c r="C309" t="s">
        <v>13</v>
      </c>
      <c r="D309" t="s">
        <v>31</v>
      </c>
      <c r="E309">
        <v>435</v>
      </c>
    </row>
    <row r="310" spans="1:5" x14ac:dyDescent="0.25">
      <c r="A310" t="str">
        <f t="shared" si="5"/>
        <v>20141. Agricultura, ganadería, silvicultura y pesca</v>
      </c>
      <c r="B310" s="8">
        <v>2014</v>
      </c>
      <c r="C310" t="s">
        <v>14</v>
      </c>
      <c r="D310" t="s">
        <v>31</v>
      </c>
      <c r="E310">
        <v>880</v>
      </c>
    </row>
    <row r="311" spans="1:5" x14ac:dyDescent="0.25">
      <c r="A311" t="str">
        <f t="shared" si="5"/>
        <v>20142. Minería</v>
      </c>
      <c r="B311" s="8">
        <v>2014</v>
      </c>
      <c r="C311" t="s">
        <v>15</v>
      </c>
      <c r="D311" t="s">
        <v>4</v>
      </c>
      <c r="E311">
        <v>308</v>
      </c>
    </row>
    <row r="312" spans="1:5" x14ac:dyDescent="0.25">
      <c r="A312" t="str">
        <f t="shared" si="5"/>
        <v>20143. Industrias manufactureras</v>
      </c>
      <c r="B312" s="8">
        <v>2014</v>
      </c>
      <c r="C312" t="s">
        <v>16</v>
      </c>
      <c r="D312" t="s">
        <v>33</v>
      </c>
      <c r="E312">
        <v>1526</v>
      </c>
    </row>
    <row r="313" spans="1:5" x14ac:dyDescent="0.25">
      <c r="A313" t="str">
        <f t="shared" si="5"/>
        <v>20144. Suministro de electricidad, gas y agua</v>
      </c>
      <c r="B313" s="8">
        <v>2014</v>
      </c>
      <c r="C313" t="s">
        <v>18</v>
      </c>
      <c r="D313" t="s">
        <v>57</v>
      </c>
      <c r="E313">
        <v>146</v>
      </c>
    </row>
    <row r="314" spans="1:5" x14ac:dyDescent="0.25">
      <c r="A314" t="str">
        <f t="shared" ref="A314:A377" si="6">CONCATENATE(B314,D314)</f>
        <v>20145. Construcción</v>
      </c>
      <c r="B314" s="8">
        <v>2014</v>
      </c>
      <c r="C314" t="s">
        <v>17</v>
      </c>
      <c r="D314" t="s">
        <v>58</v>
      </c>
      <c r="E314">
        <v>430</v>
      </c>
    </row>
    <row r="315" spans="1:5" x14ac:dyDescent="0.25">
      <c r="A315" t="str">
        <f t="shared" si="6"/>
        <v>20146. Comercio, hoteles y restaurantes</v>
      </c>
      <c r="B315" s="8">
        <v>2014</v>
      </c>
      <c r="C315" t="s">
        <v>19</v>
      </c>
      <c r="D315" t="s">
        <v>59</v>
      </c>
      <c r="E315">
        <v>1890</v>
      </c>
    </row>
    <row r="316" spans="1:5" x14ac:dyDescent="0.25">
      <c r="A316" t="str">
        <f t="shared" si="6"/>
        <v>20146. Comercio, hoteles y restaurantes</v>
      </c>
      <c r="B316" s="8">
        <v>2014</v>
      </c>
      <c r="C316" t="s">
        <v>20</v>
      </c>
      <c r="D316" t="s">
        <v>59</v>
      </c>
      <c r="E316">
        <v>259</v>
      </c>
    </row>
    <row r="317" spans="1:5" x14ac:dyDescent="0.25">
      <c r="A317" t="str">
        <f t="shared" si="6"/>
        <v>20147. Transporte y comunicaciones</v>
      </c>
      <c r="B317" s="8">
        <v>2014</v>
      </c>
      <c r="C317" t="s">
        <v>21</v>
      </c>
      <c r="D317" t="s">
        <v>9</v>
      </c>
      <c r="E317">
        <v>1973</v>
      </c>
    </row>
    <row r="318" spans="1:5" x14ac:dyDescent="0.25">
      <c r="A318" t="str">
        <f t="shared" si="6"/>
        <v>20148. Servicios financieros, inmobiliarios y empresariales</v>
      </c>
      <c r="B318" s="8">
        <v>2014</v>
      </c>
      <c r="C318" t="s">
        <v>22</v>
      </c>
      <c r="D318" t="s">
        <v>62</v>
      </c>
      <c r="E318">
        <v>193</v>
      </c>
    </row>
    <row r="319" spans="1:5" x14ac:dyDescent="0.25">
      <c r="A319" t="str">
        <f t="shared" si="6"/>
        <v>20148. Servicios financieros, inmobiliarios y empresariales</v>
      </c>
      <c r="B319" s="8">
        <v>2014</v>
      </c>
      <c r="C319" t="s">
        <v>23</v>
      </c>
      <c r="D319" t="s">
        <v>62</v>
      </c>
      <c r="E319">
        <v>765</v>
      </c>
    </row>
    <row r="320" spans="1:5" x14ac:dyDescent="0.25">
      <c r="A320" t="str">
        <f t="shared" si="6"/>
        <v>20149. Servicios sociales, domésticos, profesionales y otros</v>
      </c>
      <c r="B320" s="8">
        <v>2014</v>
      </c>
      <c r="C320" t="s">
        <v>24</v>
      </c>
      <c r="D320" t="s">
        <v>67</v>
      </c>
      <c r="E320">
        <v>53</v>
      </c>
    </row>
    <row r="321" spans="1:5" x14ac:dyDescent="0.25">
      <c r="A321" t="str">
        <f t="shared" si="6"/>
        <v>20149. Servicios sociales, domésticos, profesionales y otros</v>
      </c>
      <c r="B321" s="8">
        <v>2014</v>
      </c>
      <c r="C321" t="s">
        <v>25</v>
      </c>
      <c r="D321" t="s">
        <v>67</v>
      </c>
      <c r="E321">
        <v>849</v>
      </c>
    </row>
    <row r="322" spans="1:5" x14ac:dyDescent="0.25">
      <c r="A322" t="str">
        <f t="shared" si="6"/>
        <v>20149. Servicios sociales, domésticos, profesionales y otros</v>
      </c>
      <c r="B322" s="8">
        <v>2014</v>
      </c>
      <c r="C322" t="s">
        <v>26</v>
      </c>
      <c r="D322" t="s">
        <v>67</v>
      </c>
      <c r="E322">
        <v>242</v>
      </c>
    </row>
    <row r="323" spans="1:5" x14ac:dyDescent="0.25">
      <c r="A323" t="str">
        <f t="shared" si="6"/>
        <v>20149. Servicios sociales, domésticos, profesionales y otros</v>
      </c>
      <c r="B323" s="8">
        <v>2014</v>
      </c>
      <c r="C323" t="s">
        <v>27</v>
      </c>
      <c r="D323" t="s">
        <v>67</v>
      </c>
      <c r="E323">
        <v>773</v>
      </c>
    </row>
    <row r="324" spans="1:5" x14ac:dyDescent="0.25">
      <c r="A324" t="str">
        <f t="shared" si="6"/>
        <v>20149. Servicios sociales, domésticos, profesionales y otros</v>
      </c>
      <c r="B324" s="8">
        <v>2014</v>
      </c>
      <c r="C324" t="s">
        <v>28</v>
      </c>
      <c r="D324" t="s">
        <v>67</v>
      </c>
      <c r="E324">
        <v>51</v>
      </c>
    </row>
    <row r="325" spans="1:5" x14ac:dyDescent="0.25">
      <c r="A325" t="str">
        <f t="shared" si="6"/>
        <v>20149. Servicios sociales, domésticos, profesionales y otros</v>
      </c>
      <c r="B325" s="8">
        <v>2014</v>
      </c>
      <c r="C325" t="s">
        <v>29</v>
      </c>
      <c r="D325" t="s">
        <v>67</v>
      </c>
      <c r="E325">
        <v>5</v>
      </c>
    </row>
    <row r="326" spans="1:5" x14ac:dyDescent="0.25">
      <c r="A326" t="str">
        <f t="shared" si="6"/>
        <v>20149. Servicios sociales, domésticos, profesionales y otros</v>
      </c>
      <c r="B326" s="8">
        <v>2014</v>
      </c>
      <c r="C326" t="s">
        <v>30</v>
      </c>
      <c r="D326" t="s">
        <v>67</v>
      </c>
      <c r="E326">
        <v>384</v>
      </c>
    </row>
    <row r="327" spans="1:5" x14ac:dyDescent="0.25">
      <c r="A327" t="str">
        <f t="shared" si="6"/>
        <v>2014Total</v>
      </c>
      <c r="B327" s="8">
        <v>2014</v>
      </c>
      <c r="C327" t="s">
        <v>12</v>
      </c>
      <c r="D327" t="s">
        <v>12</v>
      </c>
      <c r="E327">
        <f>SUM(E309:E326)</f>
        <v>11162</v>
      </c>
    </row>
    <row r="328" spans="1:5" x14ac:dyDescent="0.25">
      <c r="A328" t="str">
        <f t="shared" si="6"/>
        <v>20151. Agricultura, ganadería, silvicultura y pesca</v>
      </c>
      <c r="B328" s="8">
        <v>2015</v>
      </c>
      <c r="C328" t="s">
        <v>13</v>
      </c>
      <c r="D328" t="s">
        <v>31</v>
      </c>
      <c r="E328">
        <v>443</v>
      </c>
    </row>
    <row r="329" spans="1:5" x14ac:dyDescent="0.25">
      <c r="A329" t="str">
        <f t="shared" si="6"/>
        <v>20151. Agricultura, ganadería, silvicultura y pesca</v>
      </c>
      <c r="B329" s="8">
        <v>2015</v>
      </c>
      <c r="C329" t="s">
        <v>14</v>
      </c>
      <c r="D329" t="s">
        <v>31</v>
      </c>
      <c r="E329">
        <v>911</v>
      </c>
    </row>
    <row r="330" spans="1:5" x14ac:dyDescent="0.25">
      <c r="A330" t="str">
        <f t="shared" si="6"/>
        <v>20152. Minería</v>
      </c>
      <c r="B330" s="8">
        <v>2015</v>
      </c>
      <c r="C330" t="s">
        <v>15</v>
      </c>
      <c r="D330" t="s">
        <v>4</v>
      </c>
      <c r="E330">
        <v>306</v>
      </c>
    </row>
    <row r="331" spans="1:5" x14ac:dyDescent="0.25">
      <c r="A331" t="str">
        <f t="shared" si="6"/>
        <v>20153. Industrias manufactureras</v>
      </c>
      <c r="B331" s="8">
        <v>2015</v>
      </c>
      <c r="C331" t="s">
        <v>16</v>
      </c>
      <c r="D331" t="s">
        <v>33</v>
      </c>
      <c r="E331">
        <v>1514</v>
      </c>
    </row>
    <row r="332" spans="1:5" x14ac:dyDescent="0.25">
      <c r="A332" t="str">
        <f t="shared" si="6"/>
        <v>20154. Suministro de electricidad, gas y agua</v>
      </c>
      <c r="B332" s="8">
        <v>2015</v>
      </c>
      <c r="C332" t="s">
        <v>18</v>
      </c>
      <c r="D332" t="s">
        <v>57</v>
      </c>
      <c r="E332">
        <v>149</v>
      </c>
    </row>
    <row r="333" spans="1:5" x14ac:dyDescent="0.25">
      <c r="A333" t="str">
        <f t="shared" si="6"/>
        <v>20155. Construcción</v>
      </c>
      <c r="B333" s="8">
        <v>2015</v>
      </c>
      <c r="C333" t="s">
        <v>17</v>
      </c>
      <c r="D333" t="s">
        <v>58</v>
      </c>
      <c r="E333">
        <v>444</v>
      </c>
    </row>
    <row r="334" spans="1:5" x14ac:dyDescent="0.25">
      <c r="A334" t="str">
        <f t="shared" si="6"/>
        <v>20156. Comercio, hoteles y restaurantes</v>
      </c>
      <c r="B334" s="8">
        <v>2015</v>
      </c>
      <c r="C334" t="s">
        <v>19</v>
      </c>
      <c r="D334" t="s">
        <v>59</v>
      </c>
      <c r="E334">
        <v>1861</v>
      </c>
    </row>
    <row r="335" spans="1:5" x14ac:dyDescent="0.25">
      <c r="A335" t="str">
        <f t="shared" si="6"/>
        <v>20156. Comercio, hoteles y restaurantes</v>
      </c>
      <c r="B335" s="8">
        <v>2015</v>
      </c>
      <c r="C335" t="s">
        <v>20</v>
      </c>
      <c r="D335" t="s">
        <v>59</v>
      </c>
      <c r="E335">
        <v>278</v>
      </c>
    </row>
    <row r="336" spans="1:5" x14ac:dyDescent="0.25">
      <c r="A336" t="str">
        <f t="shared" si="6"/>
        <v>20157. Transporte y comunicaciones</v>
      </c>
      <c r="B336" s="8">
        <v>2015</v>
      </c>
      <c r="C336" t="s">
        <v>21</v>
      </c>
      <c r="D336" t="s">
        <v>9</v>
      </c>
      <c r="E336">
        <v>1921</v>
      </c>
    </row>
    <row r="337" spans="1:5" x14ac:dyDescent="0.25">
      <c r="A337" t="str">
        <f t="shared" si="6"/>
        <v>20158. Servicios financieros, inmobiliarios y empresariales</v>
      </c>
      <c r="B337" s="8">
        <v>2015</v>
      </c>
      <c r="C337" t="s">
        <v>22</v>
      </c>
      <c r="D337" t="s">
        <v>62</v>
      </c>
      <c r="E337">
        <v>193</v>
      </c>
    </row>
    <row r="338" spans="1:5" x14ac:dyDescent="0.25">
      <c r="A338" t="str">
        <f t="shared" si="6"/>
        <v>20158. Servicios financieros, inmobiliarios y empresariales</v>
      </c>
      <c r="B338" s="8">
        <v>2015</v>
      </c>
      <c r="C338" t="s">
        <v>23</v>
      </c>
      <c r="D338" t="s">
        <v>62</v>
      </c>
      <c r="E338">
        <v>785</v>
      </c>
    </row>
    <row r="339" spans="1:5" x14ac:dyDescent="0.25">
      <c r="A339" t="str">
        <f t="shared" si="6"/>
        <v>20159. Servicios sociales, domésticos, profesionales y otros</v>
      </c>
      <c r="B339" s="8">
        <v>2015</v>
      </c>
      <c r="C339" t="s">
        <v>24</v>
      </c>
      <c r="D339" t="s">
        <v>67</v>
      </c>
      <c r="E339">
        <v>58</v>
      </c>
    </row>
    <row r="340" spans="1:5" x14ac:dyDescent="0.25">
      <c r="A340" t="str">
        <f t="shared" si="6"/>
        <v>20159. Servicios sociales, domésticos, profesionales y otros</v>
      </c>
      <c r="B340" s="8">
        <v>2015</v>
      </c>
      <c r="C340" t="s">
        <v>25</v>
      </c>
      <c r="D340" t="s">
        <v>67</v>
      </c>
      <c r="E340">
        <v>930</v>
      </c>
    </row>
    <row r="341" spans="1:5" x14ac:dyDescent="0.25">
      <c r="A341" t="str">
        <f t="shared" si="6"/>
        <v>20159. Servicios sociales, domésticos, profesionales y otros</v>
      </c>
      <c r="B341" s="8">
        <v>2015</v>
      </c>
      <c r="C341" t="s">
        <v>26</v>
      </c>
      <c r="D341" t="s">
        <v>67</v>
      </c>
      <c r="E341">
        <v>252</v>
      </c>
    </row>
    <row r="342" spans="1:5" x14ac:dyDescent="0.25">
      <c r="A342" t="str">
        <f t="shared" si="6"/>
        <v>20159. Servicios sociales, domésticos, profesionales y otros</v>
      </c>
      <c r="B342" s="8">
        <v>2015</v>
      </c>
      <c r="C342" t="s">
        <v>27</v>
      </c>
      <c r="D342" t="s">
        <v>67</v>
      </c>
      <c r="E342">
        <v>828</v>
      </c>
    </row>
    <row r="343" spans="1:5" x14ac:dyDescent="0.25">
      <c r="A343" t="str">
        <f t="shared" si="6"/>
        <v>20159. Servicios sociales, domésticos, profesionales y otros</v>
      </c>
      <c r="B343" s="8">
        <v>2015</v>
      </c>
      <c r="C343" t="s">
        <v>28</v>
      </c>
      <c r="D343" t="s">
        <v>67</v>
      </c>
      <c r="E343">
        <v>51</v>
      </c>
    </row>
    <row r="344" spans="1:5" x14ac:dyDescent="0.25">
      <c r="A344" t="str">
        <f t="shared" si="6"/>
        <v>20159. Servicios sociales, domésticos, profesionales y otros</v>
      </c>
      <c r="B344" s="8">
        <v>2015</v>
      </c>
      <c r="C344" t="s">
        <v>29</v>
      </c>
      <c r="D344" t="s">
        <v>67</v>
      </c>
      <c r="E344">
        <v>4</v>
      </c>
    </row>
    <row r="345" spans="1:5" x14ac:dyDescent="0.25">
      <c r="A345" t="str">
        <f t="shared" si="6"/>
        <v>20159. Servicios sociales, domésticos, profesionales y otros</v>
      </c>
      <c r="B345" s="8">
        <v>2015</v>
      </c>
      <c r="C345" t="s">
        <v>30</v>
      </c>
      <c r="D345" t="s">
        <v>67</v>
      </c>
      <c r="E345">
        <v>505</v>
      </c>
    </row>
    <row r="346" spans="1:5" x14ac:dyDescent="0.25">
      <c r="A346" t="str">
        <f t="shared" si="6"/>
        <v>2015Total</v>
      </c>
      <c r="B346" s="8">
        <v>2015</v>
      </c>
      <c r="C346" t="s">
        <v>12</v>
      </c>
      <c r="D346" t="s">
        <v>12</v>
      </c>
      <c r="E346">
        <f>SUM(E328:E345)</f>
        <v>11433</v>
      </c>
    </row>
    <row r="347" spans="1:5" x14ac:dyDescent="0.25">
      <c r="A347" t="str">
        <f t="shared" si="6"/>
        <v>20161. Agricultura, ganadería, silvicultura y pesca</v>
      </c>
      <c r="B347" s="8">
        <v>2016</v>
      </c>
      <c r="C347" t="s">
        <v>13</v>
      </c>
      <c r="D347" t="s">
        <v>31</v>
      </c>
      <c r="E347">
        <v>425</v>
      </c>
    </row>
    <row r="348" spans="1:5" x14ac:dyDescent="0.25">
      <c r="A348" t="str">
        <f t="shared" si="6"/>
        <v>20161. Agricultura, ganadería, silvicultura y pesca</v>
      </c>
      <c r="B348" s="8">
        <v>2016</v>
      </c>
      <c r="C348" t="s">
        <v>14</v>
      </c>
      <c r="D348" t="s">
        <v>31</v>
      </c>
      <c r="E348">
        <v>949</v>
      </c>
    </row>
    <row r="349" spans="1:5" x14ac:dyDescent="0.25">
      <c r="A349" t="str">
        <f t="shared" si="6"/>
        <v>20162. Minería</v>
      </c>
      <c r="B349" s="8">
        <v>2016</v>
      </c>
      <c r="C349" t="s">
        <v>15</v>
      </c>
      <c r="D349" t="s">
        <v>4</v>
      </c>
      <c r="E349">
        <v>295</v>
      </c>
    </row>
    <row r="350" spans="1:5" x14ac:dyDescent="0.25">
      <c r="A350" t="str">
        <f t="shared" si="6"/>
        <v>20163. Industrias manufactureras</v>
      </c>
      <c r="B350" s="8">
        <v>2016</v>
      </c>
      <c r="C350" t="s">
        <v>16</v>
      </c>
      <c r="D350" t="s">
        <v>33</v>
      </c>
      <c r="E350">
        <v>1501</v>
      </c>
    </row>
    <row r="351" spans="1:5" x14ac:dyDescent="0.25">
      <c r="A351" t="str">
        <f t="shared" si="6"/>
        <v>20164. Suministro de electricidad, gas y agua</v>
      </c>
      <c r="B351" s="8">
        <v>2016</v>
      </c>
      <c r="C351" t="s">
        <v>18</v>
      </c>
      <c r="D351" t="s">
        <v>57</v>
      </c>
      <c r="E351">
        <v>149</v>
      </c>
    </row>
    <row r="352" spans="1:5" x14ac:dyDescent="0.25">
      <c r="A352" t="str">
        <f t="shared" si="6"/>
        <v>20165. Construcción</v>
      </c>
      <c r="B352" s="8">
        <v>2016</v>
      </c>
      <c r="C352" t="s">
        <v>17</v>
      </c>
      <c r="D352" t="s">
        <v>58</v>
      </c>
      <c r="E352">
        <v>429</v>
      </c>
    </row>
    <row r="353" spans="1:5" x14ac:dyDescent="0.25">
      <c r="A353" t="str">
        <f t="shared" si="6"/>
        <v>20166. Comercio, hoteles y restaurantes</v>
      </c>
      <c r="B353" s="8">
        <v>2016</v>
      </c>
      <c r="C353" t="s">
        <v>19</v>
      </c>
      <c r="D353" t="s">
        <v>59</v>
      </c>
      <c r="E353">
        <v>1882</v>
      </c>
    </row>
    <row r="354" spans="1:5" x14ac:dyDescent="0.25">
      <c r="A354" t="str">
        <f t="shared" si="6"/>
        <v>20166. Comercio, hoteles y restaurantes</v>
      </c>
      <c r="B354" s="8">
        <v>2016</v>
      </c>
      <c r="C354" t="s">
        <v>20</v>
      </c>
      <c r="D354" t="s">
        <v>59</v>
      </c>
      <c r="E354">
        <v>276</v>
      </c>
    </row>
    <row r="355" spans="1:5" x14ac:dyDescent="0.25">
      <c r="A355" t="str">
        <f t="shared" si="6"/>
        <v>20167. Transporte y comunicaciones</v>
      </c>
      <c r="B355" s="8">
        <v>2016</v>
      </c>
      <c r="C355" t="s">
        <v>21</v>
      </c>
      <c r="D355" t="s">
        <v>9</v>
      </c>
      <c r="E355">
        <v>1909</v>
      </c>
    </row>
    <row r="356" spans="1:5" x14ac:dyDescent="0.25">
      <c r="A356" t="str">
        <f t="shared" si="6"/>
        <v>20168. Servicios financieros, inmobiliarios y empresariales</v>
      </c>
      <c r="B356" s="8">
        <v>2016</v>
      </c>
      <c r="C356" t="s">
        <v>22</v>
      </c>
      <c r="D356" t="s">
        <v>62</v>
      </c>
      <c r="E356">
        <v>196</v>
      </c>
    </row>
    <row r="357" spans="1:5" x14ac:dyDescent="0.25">
      <c r="A357" t="str">
        <f t="shared" si="6"/>
        <v>20168. Servicios financieros, inmobiliarios y empresariales</v>
      </c>
      <c r="B357" s="8">
        <v>2016</v>
      </c>
      <c r="C357" t="s">
        <v>23</v>
      </c>
      <c r="D357" t="s">
        <v>62</v>
      </c>
      <c r="E357">
        <v>773</v>
      </c>
    </row>
    <row r="358" spans="1:5" x14ac:dyDescent="0.25">
      <c r="A358" t="str">
        <f t="shared" si="6"/>
        <v>20169. Servicios sociales, domésticos, profesionales y otros</v>
      </c>
      <c r="B358" s="8">
        <v>2016</v>
      </c>
      <c r="C358" t="s">
        <v>24</v>
      </c>
      <c r="D358" t="s">
        <v>67</v>
      </c>
      <c r="E358">
        <v>53</v>
      </c>
    </row>
    <row r="359" spans="1:5" x14ac:dyDescent="0.25">
      <c r="A359" t="str">
        <f t="shared" si="6"/>
        <v>20169. Servicios sociales, domésticos, profesionales y otros</v>
      </c>
      <c r="B359" s="8">
        <v>2016</v>
      </c>
      <c r="C359" t="s">
        <v>25</v>
      </c>
      <c r="D359" t="s">
        <v>67</v>
      </c>
      <c r="E359">
        <v>974</v>
      </c>
    </row>
    <row r="360" spans="1:5" x14ac:dyDescent="0.25">
      <c r="A360" t="str">
        <f t="shared" si="6"/>
        <v>20169. Servicios sociales, domésticos, profesionales y otros</v>
      </c>
      <c r="B360" s="8">
        <v>2016</v>
      </c>
      <c r="C360" t="s">
        <v>26</v>
      </c>
      <c r="D360" t="s">
        <v>67</v>
      </c>
      <c r="E360">
        <v>273</v>
      </c>
    </row>
    <row r="361" spans="1:5" x14ac:dyDescent="0.25">
      <c r="A361" t="str">
        <f t="shared" si="6"/>
        <v>20169. Servicios sociales, domésticos, profesionales y otros</v>
      </c>
      <c r="B361" s="8">
        <v>2016</v>
      </c>
      <c r="C361" t="s">
        <v>27</v>
      </c>
      <c r="D361" t="s">
        <v>67</v>
      </c>
      <c r="E361">
        <v>832</v>
      </c>
    </row>
    <row r="362" spans="1:5" x14ac:dyDescent="0.25">
      <c r="A362" t="str">
        <f t="shared" si="6"/>
        <v>20169. Servicios sociales, domésticos, profesionales y otros</v>
      </c>
      <c r="B362" s="8">
        <v>2016</v>
      </c>
      <c r="C362" t="s">
        <v>28</v>
      </c>
      <c r="D362" t="s">
        <v>67</v>
      </c>
      <c r="E362">
        <v>54</v>
      </c>
    </row>
    <row r="363" spans="1:5" x14ac:dyDescent="0.25">
      <c r="A363" t="str">
        <f t="shared" si="6"/>
        <v>20169. Servicios sociales, domésticos, profesionales y otros</v>
      </c>
      <c r="B363" s="8">
        <v>2016</v>
      </c>
      <c r="C363" t="s">
        <v>29</v>
      </c>
      <c r="D363" t="s">
        <v>67</v>
      </c>
      <c r="E363">
        <v>5</v>
      </c>
    </row>
    <row r="364" spans="1:5" x14ac:dyDescent="0.25">
      <c r="A364" t="str">
        <f t="shared" si="6"/>
        <v>20169. Servicios sociales, domésticos, profesionales y otros</v>
      </c>
      <c r="B364" s="8">
        <v>2016</v>
      </c>
      <c r="C364" t="s">
        <v>30</v>
      </c>
      <c r="D364" t="s">
        <v>67</v>
      </c>
      <c r="E364">
        <v>678</v>
      </c>
    </row>
    <row r="365" spans="1:5" x14ac:dyDescent="0.25">
      <c r="A365" t="str">
        <f t="shared" si="6"/>
        <v>2016Total</v>
      </c>
      <c r="B365" s="8">
        <v>2016</v>
      </c>
      <c r="C365" t="s">
        <v>12</v>
      </c>
      <c r="D365" t="s">
        <v>12</v>
      </c>
      <c r="E365">
        <f>SUM(E347:E364)</f>
        <v>11653</v>
      </c>
    </row>
    <row r="366" spans="1:5" x14ac:dyDescent="0.25">
      <c r="A366" t="str">
        <f t="shared" si="6"/>
        <v>20171. Agricultura, ganadería, silvicultura y pesca</v>
      </c>
      <c r="B366" s="8">
        <v>2017</v>
      </c>
      <c r="C366" t="s">
        <v>13</v>
      </c>
      <c r="D366" t="s">
        <v>31</v>
      </c>
      <c r="E366">
        <v>408</v>
      </c>
    </row>
    <row r="367" spans="1:5" x14ac:dyDescent="0.25">
      <c r="A367" t="str">
        <f t="shared" si="6"/>
        <v>20171. Agricultura, ganadería, silvicultura y pesca</v>
      </c>
      <c r="B367" s="8">
        <v>2017</v>
      </c>
      <c r="C367" t="s">
        <v>14</v>
      </c>
      <c r="D367" t="s">
        <v>31</v>
      </c>
      <c r="E367">
        <v>925</v>
      </c>
    </row>
    <row r="368" spans="1:5" x14ac:dyDescent="0.25">
      <c r="A368" t="str">
        <f t="shared" si="6"/>
        <v>20172. Minería</v>
      </c>
      <c r="B368" s="8">
        <v>2017</v>
      </c>
      <c r="C368" t="s">
        <v>15</v>
      </c>
      <c r="D368" t="s">
        <v>4</v>
      </c>
      <c r="E368">
        <v>306</v>
      </c>
    </row>
    <row r="369" spans="1:5" x14ac:dyDescent="0.25">
      <c r="A369" t="str">
        <f t="shared" si="6"/>
        <v>20173. Industrias manufactureras</v>
      </c>
      <c r="B369" s="8">
        <v>2017</v>
      </c>
      <c r="C369" t="s">
        <v>16</v>
      </c>
      <c r="D369" t="s">
        <v>33</v>
      </c>
      <c r="E369">
        <v>1512</v>
      </c>
    </row>
    <row r="370" spans="1:5" x14ac:dyDescent="0.25">
      <c r="A370" t="str">
        <f t="shared" si="6"/>
        <v>20174. Suministro de electricidad, gas y agua</v>
      </c>
      <c r="B370" s="8">
        <v>2017</v>
      </c>
      <c r="C370" t="s">
        <v>18</v>
      </c>
      <c r="D370" t="s">
        <v>57</v>
      </c>
      <c r="E370">
        <v>151</v>
      </c>
    </row>
    <row r="371" spans="1:5" x14ac:dyDescent="0.25">
      <c r="A371" t="str">
        <f t="shared" si="6"/>
        <v>20175. Construcción</v>
      </c>
      <c r="B371" s="8">
        <v>2017</v>
      </c>
      <c r="C371" t="s">
        <v>17</v>
      </c>
      <c r="D371" t="s">
        <v>58</v>
      </c>
      <c r="E371">
        <v>425</v>
      </c>
    </row>
    <row r="372" spans="1:5" x14ac:dyDescent="0.25">
      <c r="A372" t="str">
        <f t="shared" si="6"/>
        <v>20176. Comercio, hoteles y restaurantes</v>
      </c>
      <c r="B372" s="8">
        <v>2017</v>
      </c>
      <c r="C372" t="s">
        <v>19</v>
      </c>
      <c r="D372" t="s">
        <v>59</v>
      </c>
      <c r="E372">
        <v>1927</v>
      </c>
    </row>
    <row r="373" spans="1:5" x14ac:dyDescent="0.25">
      <c r="A373" t="str">
        <f t="shared" si="6"/>
        <v>20176. Comercio, hoteles y restaurantes</v>
      </c>
      <c r="B373" s="8">
        <v>2017</v>
      </c>
      <c r="C373" t="s">
        <v>20</v>
      </c>
      <c r="D373" t="s">
        <v>59</v>
      </c>
      <c r="E373">
        <v>292</v>
      </c>
    </row>
    <row r="374" spans="1:5" x14ac:dyDescent="0.25">
      <c r="A374" t="str">
        <f t="shared" si="6"/>
        <v>20177. Transporte y comunicaciones</v>
      </c>
      <c r="B374" s="8">
        <v>2017</v>
      </c>
      <c r="C374" t="s">
        <v>21</v>
      </c>
      <c r="D374" t="s">
        <v>9</v>
      </c>
      <c r="E374">
        <v>1915</v>
      </c>
    </row>
    <row r="375" spans="1:5" x14ac:dyDescent="0.25">
      <c r="A375" t="str">
        <f t="shared" si="6"/>
        <v>20178. Servicios financieros, inmobiliarios y empresariales</v>
      </c>
      <c r="B375" s="8">
        <v>2017</v>
      </c>
      <c r="C375" t="s">
        <v>22</v>
      </c>
      <c r="D375" t="s">
        <v>62</v>
      </c>
      <c r="E375">
        <v>206</v>
      </c>
    </row>
    <row r="376" spans="1:5" x14ac:dyDescent="0.25">
      <c r="A376" t="str">
        <f t="shared" si="6"/>
        <v>20178. Servicios financieros, inmobiliarios y empresariales</v>
      </c>
      <c r="B376" s="8">
        <v>2017</v>
      </c>
      <c r="C376" t="s">
        <v>23</v>
      </c>
      <c r="D376" t="s">
        <v>62</v>
      </c>
      <c r="E376">
        <v>787</v>
      </c>
    </row>
    <row r="377" spans="1:5" x14ac:dyDescent="0.25">
      <c r="A377" t="str">
        <f t="shared" si="6"/>
        <v>20179. Servicios sociales, domésticos, profesionales y otros</v>
      </c>
      <c r="B377" s="8">
        <v>2017</v>
      </c>
      <c r="C377" t="s">
        <v>24</v>
      </c>
      <c r="D377" t="s">
        <v>67</v>
      </c>
      <c r="E377">
        <v>56</v>
      </c>
    </row>
    <row r="378" spans="1:5" x14ac:dyDescent="0.25">
      <c r="A378" t="str">
        <f t="shared" ref="A378:A437" si="7">CONCATENATE(B378,D378)</f>
        <v>20179. Servicios sociales, domésticos, profesionales y otros</v>
      </c>
      <c r="B378" s="8">
        <v>2017</v>
      </c>
      <c r="C378" t="s">
        <v>25</v>
      </c>
      <c r="D378" t="s">
        <v>67</v>
      </c>
      <c r="E378">
        <v>1008</v>
      </c>
    </row>
    <row r="379" spans="1:5" x14ac:dyDescent="0.25">
      <c r="A379" t="str">
        <f t="shared" si="7"/>
        <v>20179. Servicios sociales, domésticos, profesionales y otros</v>
      </c>
      <c r="B379" s="8">
        <v>2017</v>
      </c>
      <c r="C379" t="s">
        <v>26</v>
      </c>
      <c r="D379" t="s">
        <v>67</v>
      </c>
      <c r="E379">
        <v>279</v>
      </c>
    </row>
    <row r="380" spans="1:5" x14ac:dyDescent="0.25">
      <c r="A380" t="str">
        <f t="shared" si="7"/>
        <v>20179. Servicios sociales, domésticos, profesionales y otros</v>
      </c>
      <c r="B380" s="8">
        <v>2017</v>
      </c>
      <c r="C380" t="s">
        <v>27</v>
      </c>
      <c r="D380" t="s">
        <v>67</v>
      </c>
      <c r="E380">
        <v>858</v>
      </c>
    </row>
    <row r="381" spans="1:5" x14ac:dyDescent="0.25">
      <c r="A381" t="str">
        <f t="shared" si="7"/>
        <v>20179. Servicios sociales, domésticos, profesionales y otros</v>
      </c>
      <c r="B381" s="8">
        <v>2017</v>
      </c>
      <c r="C381" t="s">
        <v>28</v>
      </c>
      <c r="D381" t="s">
        <v>67</v>
      </c>
      <c r="E381">
        <v>63</v>
      </c>
    </row>
    <row r="382" spans="1:5" x14ac:dyDescent="0.25">
      <c r="A382" t="str">
        <f t="shared" si="7"/>
        <v>20179. Servicios sociales, domésticos, profesionales y otros</v>
      </c>
      <c r="B382" s="8">
        <v>2017</v>
      </c>
      <c r="C382" t="s">
        <v>29</v>
      </c>
      <c r="D382" t="s">
        <v>67</v>
      </c>
      <c r="E382">
        <v>5</v>
      </c>
    </row>
    <row r="383" spans="1:5" x14ac:dyDescent="0.25">
      <c r="A383" t="str">
        <f t="shared" si="7"/>
        <v>20179. Servicios sociales, domésticos, profesionales y otros</v>
      </c>
      <c r="B383" s="8">
        <v>2017</v>
      </c>
      <c r="C383" t="s">
        <v>30</v>
      </c>
      <c r="D383" t="s">
        <v>67</v>
      </c>
      <c r="E383">
        <v>793</v>
      </c>
    </row>
    <row r="384" spans="1:5" x14ac:dyDescent="0.25">
      <c r="A384" t="str">
        <f t="shared" si="7"/>
        <v>2017Total</v>
      </c>
      <c r="B384" s="8">
        <v>2017</v>
      </c>
      <c r="C384" t="s">
        <v>12</v>
      </c>
      <c r="D384" t="s">
        <v>12</v>
      </c>
      <c r="E384">
        <f>SUM(E366:E383)</f>
        <v>11916</v>
      </c>
    </row>
    <row r="385" spans="1:5" x14ac:dyDescent="0.25">
      <c r="A385" t="str">
        <f t="shared" si="7"/>
        <v>20181. Agricultura, ganadería, silvicultura y pesca</v>
      </c>
      <c r="B385" s="8">
        <v>2018</v>
      </c>
      <c r="C385" t="s">
        <v>31</v>
      </c>
      <c r="D385" t="s">
        <v>31</v>
      </c>
      <c r="E385">
        <v>1303</v>
      </c>
    </row>
    <row r="386" spans="1:5" x14ac:dyDescent="0.25">
      <c r="A386" t="str">
        <f t="shared" si="7"/>
        <v>20182. Minería</v>
      </c>
      <c r="B386" s="8">
        <v>2018</v>
      </c>
      <c r="C386" t="s">
        <v>32</v>
      </c>
      <c r="D386" t="s">
        <v>4</v>
      </c>
      <c r="E386">
        <v>307</v>
      </c>
    </row>
    <row r="387" spans="1:5" x14ac:dyDescent="0.25">
      <c r="A387" t="str">
        <f t="shared" si="7"/>
        <v>20183. Industrias manufactureras</v>
      </c>
      <c r="B387" s="8">
        <v>2018</v>
      </c>
      <c r="C387" t="s">
        <v>33</v>
      </c>
      <c r="D387" t="s">
        <v>33</v>
      </c>
      <c r="E387">
        <v>1433</v>
      </c>
    </row>
    <row r="388" spans="1:5" x14ac:dyDescent="0.25">
      <c r="A388" t="str">
        <f t="shared" si="7"/>
        <v>20184. Suministro de electricidad, gas y agua</v>
      </c>
      <c r="B388" s="8">
        <v>2018</v>
      </c>
      <c r="C388" t="s">
        <v>34</v>
      </c>
      <c r="D388" t="s">
        <v>57</v>
      </c>
      <c r="E388">
        <v>107</v>
      </c>
    </row>
    <row r="389" spans="1:5" x14ac:dyDescent="0.25">
      <c r="A389" t="str">
        <f t="shared" si="7"/>
        <v>20184. Suministro de electricidad, gas y agua</v>
      </c>
      <c r="B389" s="8">
        <v>2018</v>
      </c>
      <c r="C389" t="s">
        <v>35</v>
      </c>
      <c r="D389" t="s">
        <v>57</v>
      </c>
      <c r="E389">
        <v>116</v>
      </c>
    </row>
    <row r="390" spans="1:5" x14ac:dyDescent="0.25">
      <c r="A390" t="str">
        <f t="shared" si="7"/>
        <v>20185. Construcción</v>
      </c>
      <c r="B390" s="8">
        <v>2018</v>
      </c>
      <c r="C390" t="s">
        <v>17</v>
      </c>
      <c r="D390" t="s">
        <v>58</v>
      </c>
      <c r="E390">
        <v>411</v>
      </c>
    </row>
    <row r="391" spans="1:5" x14ac:dyDescent="0.25">
      <c r="A391" t="str">
        <f t="shared" si="7"/>
        <v>20186. Comercio, hoteles y restaurantes</v>
      </c>
      <c r="B391" s="8">
        <v>2018</v>
      </c>
      <c r="C391" t="s">
        <v>36</v>
      </c>
      <c r="D391" t="s">
        <v>59</v>
      </c>
      <c r="E391">
        <v>1878</v>
      </c>
    </row>
    <row r="392" spans="1:5" x14ac:dyDescent="0.25">
      <c r="A392" t="str">
        <f t="shared" si="7"/>
        <v>20187. Transporte y comunicaciones</v>
      </c>
      <c r="B392" s="8">
        <v>2018</v>
      </c>
      <c r="C392" t="s">
        <v>37</v>
      </c>
      <c r="D392" t="s">
        <v>9</v>
      </c>
      <c r="E392">
        <v>1662</v>
      </c>
    </row>
    <row r="393" spans="1:5" x14ac:dyDescent="0.25">
      <c r="A393" t="str">
        <f t="shared" si="7"/>
        <v>20186. Comercio, hoteles y restaurantes</v>
      </c>
      <c r="B393" s="8">
        <v>2018</v>
      </c>
      <c r="C393" t="s">
        <v>38</v>
      </c>
      <c r="D393" t="s">
        <v>59</v>
      </c>
      <c r="E393">
        <v>274</v>
      </c>
    </row>
    <row r="394" spans="1:5" x14ac:dyDescent="0.25">
      <c r="A394" t="str">
        <f t="shared" si="7"/>
        <v>20187. Transporte y comunicaciones</v>
      </c>
      <c r="B394" s="8">
        <v>2018</v>
      </c>
      <c r="C394" t="s">
        <v>39</v>
      </c>
      <c r="D394" t="s">
        <v>9</v>
      </c>
      <c r="E394">
        <v>208</v>
      </c>
    </row>
    <row r="395" spans="1:5" x14ac:dyDescent="0.25">
      <c r="A395" t="str">
        <f t="shared" si="7"/>
        <v>20188. Servicios financieros, inmobiliarios y empresariales</v>
      </c>
      <c r="B395" s="8">
        <v>2018</v>
      </c>
      <c r="C395" t="s">
        <v>40</v>
      </c>
      <c r="D395" t="s">
        <v>62</v>
      </c>
      <c r="E395">
        <v>185</v>
      </c>
    </row>
    <row r="396" spans="1:5" x14ac:dyDescent="0.25">
      <c r="A396" t="str">
        <f t="shared" si="7"/>
        <v>20188. Servicios financieros, inmobiliarios y empresariales</v>
      </c>
      <c r="B396" s="8">
        <v>2018</v>
      </c>
      <c r="C396" t="s">
        <v>41</v>
      </c>
      <c r="D396" t="s">
        <v>62</v>
      </c>
      <c r="E396">
        <v>33</v>
      </c>
    </row>
    <row r="397" spans="1:5" x14ac:dyDescent="0.25">
      <c r="A397" t="str">
        <f t="shared" si="7"/>
        <v>20188. Servicios financieros, inmobiliarios y empresariales</v>
      </c>
      <c r="B397" s="8">
        <v>2018</v>
      </c>
      <c r="C397" t="s">
        <v>42</v>
      </c>
      <c r="D397" t="s">
        <v>62</v>
      </c>
      <c r="E397">
        <v>207</v>
      </c>
    </row>
    <row r="398" spans="1:5" x14ac:dyDescent="0.25">
      <c r="A398" t="str">
        <f t="shared" si="7"/>
        <v>20188. Servicios financieros, inmobiliarios y empresariales</v>
      </c>
      <c r="B398" s="8">
        <v>2018</v>
      </c>
      <c r="C398" t="s">
        <v>43</v>
      </c>
      <c r="D398" t="s">
        <v>62</v>
      </c>
      <c r="E398">
        <v>496</v>
      </c>
    </row>
    <row r="399" spans="1:5" x14ac:dyDescent="0.25">
      <c r="A399" t="str">
        <f t="shared" si="7"/>
        <v>20189. Servicios sociales, domésticos, profesionales y otros</v>
      </c>
      <c r="B399" s="8">
        <v>2018</v>
      </c>
      <c r="C399" t="s">
        <v>44</v>
      </c>
      <c r="D399" t="s">
        <v>67</v>
      </c>
      <c r="E399">
        <v>54</v>
      </c>
    </row>
    <row r="400" spans="1:5" x14ac:dyDescent="0.25">
      <c r="A400" t="str">
        <f t="shared" si="7"/>
        <v>20189. Servicios sociales, domésticos, profesionales y otros</v>
      </c>
      <c r="B400" s="8">
        <v>2018</v>
      </c>
      <c r="C400" t="s">
        <v>45</v>
      </c>
      <c r="D400" t="s">
        <v>67</v>
      </c>
      <c r="E400">
        <v>1018</v>
      </c>
    </row>
    <row r="401" spans="1:5" x14ac:dyDescent="0.25">
      <c r="A401" t="str">
        <f t="shared" si="7"/>
        <v>20189. Servicios sociales, domésticos, profesionales y otros</v>
      </c>
      <c r="B401" s="8">
        <v>2018</v>
      </c>
      <c r="C401" t="s">
        <v>46</v>
      </c>
      <c r="D401" t="s">
        <v>67</v>
      </c>
      <c r="E401">
        <v>265</v>
      </c>
    </row>
    <row r="402" spans="1:5" x14ac:dyDescent="0.25">
      <c r="A402" t="str">
        <f t="shared" si="7"/>
        <v>20189. Servicios sociales, domésticos, profesionales y otros</v>
      </c>
      <c r="B402" s="8">
        <v>2018</v>
      </c>
      <c r="C402" t="s">
        <v>47</v>
      </c>
      <c r="D402" t="s">
        <v>67</v>
      </c>
      <c r="E402">
        <v>119</v>
      </c>
    </row>
    <row r="403" spans="1:5" x14ac:dyDescent="0.25">
      <c r="A403" t="str">
        <f t="shared" si="7"/>
        <v>20189. Servicios sociales, domésticos, profesionales y otros</v>
      </c>
      <c r="B403" s="8">
        <v>2018</v>
      </c>
      <c r="C403" t="s">
        <v>48</v>
      </c>
      <c r="D403" t="s">
        <v>67</v>
      </c>
      <c r="E403">
        <v>732</v>
      </c>
    </row>
    <row r="404" spans="1:5" x14ac:dyDescent="0.25">
      <c r="A404" t="str">
        <f t="shared" si="7"/>
        <v>20189. Servicios sociales, domésticos, profesionales y otros</v>
      </c>
      <c r="B404" s="8">
        <v>2018</v>
      </c>
      <c r="C404" t="s">
        <v>49</v>
      </c>
      <c r="D404" t="s">
        <v>67</v>
      </c>
      <c r="E404">
        <v>2</v>
      </c>
    </row>
    <row r="405" spans="1:5" x14ac:dyDescent="0.25">
      <c r="A405" t="str">
        <f t="shared" si="7"/>
        <v>20189. Servicios sociales, domésticos, profesionales y otros</v>
      </c>
      <c r="B405" s="8">
        <v>2018</v>
      </c>
      <c r="C405" t="s">
        <v>50</v>
      </c>
      <c r="D405" t="s">
        <v>67</v>
      </c>
      <c r="E405">
        <v>5</v>
      </c>
    </row>
    <row r="406" spans="1:5" x14ac:dyDescent="0.25">
      <c r="A406" t="str">
        <f t="shared" si="7"/>
        <v>20189. Servicios sociales, domésticos, profesionales y otros</v>
      </c>
      <c r="B406" s="8">
        <v>2018</v>
      </c>
      <c r="C406" t="s">
        <v>51</v>
      </c>
      <c r="D406" t="s">
        <v>67</v>
      </c>
      <c r="E406">
        <v>1105</v>
      </c>
    </row>
    <row r="407" spans="1:5" x14ac:dyDescent="0.25">
      <c r="A407" t="str">
        <f t="shared" si="7"/>
        <v>2018Total</v>
      </c>
      <c r="B407" s="8">
        <v>2018</v>
      </c>
      <c r="C407" t="s">
        <v>12</v>
      </c>
      <c r="D407" t="s">
        <v>12</v>
      </c>
      <c r="E407">
        <f>SUM(E385:E406)</f>
        <v>11920</v>
      </c>
    </row>
    <row r="408" spans="1:5" x14ac:dyDescent="0.25">
      <c r="A408" t="str">
        <f t="shared" si="7"/>
        <v>20191. Agricultura, ganadería, silvicultura y pesca</v>
      </c>
      <c r="B408" s="8">
        <v>2019</v>
      </c>
      <c r="C408" t="s">
        <v>31</v>
      </c>
      <c r="D408" t="s">
        <v>31</v>
      </c>
      <c r="E408">
        <v>1260</v>
      </c>
    </row>
    <row r="409" spans="1:5" x14ac:dyDescent="0.25">
      <c r="A409" t="str">
        <f t="shared" si="7"/>
        <v>20192. Minería</v>
      </c>
      <c r="B409" s="8">
        <v>2019</v>
      </c>
      <c r="C409" t="s">
        <v>32</v>
      </c>
      <c r="D409" t="s">
        <v>4</v>
      </c>
      <c r="E409">
        <v>298</v>
      </c>
    </row>
    <row r="410" spans="1:5" x14ac:dyDescent="0.25">
      <c r="A410" t="str">
        <f t="shared" si="7"/>
        <v>20193. Industrias manufactureras</v>
      </c>
      <c r="B410" s="8">
        <v>2019</v>
      </c>
      <c r="C410" t="s">
        <v>33</v>
      </c>
      <c r="D410" t="s">
        <v>33</v>
      </c>
      <c r="E410">
        <v>1365</v>
      </c>
    </row>
    <row r="411" spans="1:5" x14ac:dyDescent="0.25">
      <c r="A411" t="str">
        <f t="shared" si="7"/>
        <v>20194. Suministro de electricidad, gas y agua</v>
      </c>
      <c r="B411" s="8">
        <v>2019</v>
      </c>
      <c r="C411" t="s">
        <v>34</v>
      </c>
      <c r="D411" t="s">
        <v>57</v>
      </c>
      <c r="E411">
        <v>96</v>
      </c>
    </row>
    <row r="412" spans="1:5" x14ac:dyDescent="0.25">
      <c r="A412" t="str">
        <f t="shared" si="7"/>
        <v>20194. Suministro de electricidad, gas y agua</v>
      </c>
      <c r="B412" s="8">
        <v>2019</v>
      </c>
      <c r="C412" t="s">
        <v>35</v>
      </c>
      <c r="D412" t="s">
        <v>57</v>
      </c>
      <c r="E412">
        <v>118</v>
      </c>
    </row>
    <row r="413" spans="1:5" x14ac:dyDescent="0.25">
      <c r="A413" t="str">
        <f t="shared" si="7"/>
        <v>20195. Construcción</v>
      </c>
      <c r="B413" s="8">
        <v>2019</v>
      </c>
      <c r="C413" t="s">
        <v>17</v>
      </c>
      <c r="D413" t="s">
        <v>58</v>
      </c>
      <c r="E413">
        <v>335</v>
      </c>
    </row>
    <row r="414" spans="1:5" x14ac:dyDescent="0.25">
      <c r="A414" t="str">
        <f t="shared" si="7"/>
        <v>20196. Comercio, hoteles y restaurantes</v>
      </c>
      <c r="B414" s="8">
        <v>2019</v>
      </c>
      <c r="C414" t="s">
        <v>36</v>
      </c>
      <c r="D414" t="s">
        <v>59</v>
      </c>
      <c r="E414">
        <v>1716</v>
      </c>
    </row>
    <row r="415" spans="1:5" x14ac:dyDescent="0.25">
      <c r="A415" t="str">
        <f t="shared" si="7"/>
        <v>20197. Transporte y comunicaciones</v>
      </c>
      <c r="B415" s="8">
        <v>2019</v>
      </c>
      <c r="C415" t="s">
        <v>37</v>
      </c>
      <c r="D415" t="s">
        <v>9</v>
      </c>
      <c r="E415">
        <v>1573</v>
      </c>
    </row>
    <row r="416" spans="1:5" x14ac:dyDescent="0.25">
      <c r="A416" t="str">
        <f t="shared" si="7"/>
        <v>20196. Comercio, hoteles y restaurantes</v>
      </c>
      <c r="B416" s="8">
        <v>2019</v>
      </c>
      <c r="C416" t="s">
        <v>38</v>
      </c>
      <c r="D416" t="s">
        <v>59</v>
      </c>
      <c r="E416">
        <v>244</v>
      </c>
    </row>
    <row r="417" spans="1:5" x14ac:dyDescent="0.25">
      <c r="A417" t="str">
        <f t="shared" si="7"/>
        <v>20197. Transporte y comunicaciones</v>
      </c>
      <c r="B417" s="8">
        <v>2019</v>
      </c>
      <c r="C417" t="s">
        <v>39</v>
      </c>
      <c r="D417" t="s">
        <v>9</v>
      </c>
      <c r="E417">
        <v>172</v>
      </c>
    </row>
    <row r="418" spans="1:5" x14ac:dyDescent="0.25">
      <c r="A418" t="str">
        <f t="shared" si="7"/>
        <v>20198. Servicios financieros, inmobiliarios y empresariales</v>
      </c>
      <c r="B418" s="8">
        <v>2019</v>
      </c>
      <c r="C418" t="s">
        <v>40</v>
      </c>
      <c r="D418" t="s">
        <v>62</v>
      </c>
      <c r="E418">
        <v>156</v>
      </c>
    </row>
    <row r="419" spans="1:5" x14ac:dyDescent="0.25">
      <c r="A419" t="str">
        <f t="shared" si="7"/>
        <v>20198. Servicios financieros, inmobiliarios y empresariales</v>
      </c>
      <c r="B419" s="8">
        <v>2019</v>
      </c>
      <c r="C419" t="s">
        <v>41</v>
      </c>
      <c r="D419" t="s">
        <v>62</v>
      </c>
      <c r="E419">
        <v>27</v>
      </c>
    </row>
    <row r="420" spans="1:5" x14ac:dyDescent="0.25">
      <c r="A420" t="str">
        <f t="shared" si="7"/>
        <v>20198. Servicios financieros, inmobiliarios y empresariales</v>
      </c>
      <c r="B420" s="8">
        <v>2019</v>
      </c>
      <c r="C420" t="s">
        <v>42</v>
      </c>
      <c r="D420" t="s">
        <v>62</v>
      </c>
      <c r="E420">
        <v>175</v>
      </c>
    </row>
    <row r="421" spans="1:5" x14ac:dyDescent="0.25">
      <c r="A421" t="str">
        <f t="shared" si="7"/>
        <v>20198. Servicios financieros, inmobiliarios y empresariales</v>
      </c>
      <c r="B421" s="8">
        <v>2019</v>
      </c>
      <c r="C421" t="s">
        <v>43</v>
      </c>
      <c r="D421" t="s">
        <v>62</v>
      </c>
      <c r="E421">
        <v>479</v>
      </c>
    </row>
    <row r="422" spans="1:5" x14ac:dyDescent="0.25">
      <c r="A422" t="str">
        <f t="shared" si="7"/>
        <v>20199. Servicios sociales, domésticos, profesionales y otros</v>
      </c>
      <c r="B422" s="8">
        <v>2019</v>
      </c>
      <c r="C422" t="s">
        <v>44</v>
      </c>
      <c r="D422" t="s">
        <v>67</v>
      </c>
      <c r="E422">
        <v>51</v>
      </c>
    </row>
    <row r="423" spans="1:5" x14ac:dyDescent="0.25">
      <c r="A423" t="str">
        <f t="shared" si="7"/>
        <v>20199. Servicios sociales, domésticos, profesionales y otros</v>
      </c>
      <c r="B423" s="8">
        <v>2019</v>
      </c>
      <c r="C423" t="s">
        <v>45</v>
      </c>
      <c r="D423" t="s">
        <v>67</v>
      </c>
      <c r="E423">
        <v>1031</v>
      </c>
    </row>
    <row r="424" spans="1:5" x14ac:dyDescent="0.25">
      <c r="A424" t="str">
        <f t="shared" si="7"/>
        <v>20199. Servicios sociales, domésticos, profesionales y otros</v>
      </c>
      <c r="B424" s="8">
        <v>2019</v>
      </c>
      <c r="C424" t="s">
        <v>46</v>
      </c>
      <c r="D424" t="s">
        <v>67</v>
      </c>
      <c r="E424">
        <v>253</v>
      </c>
    </row>
    <row r="425" spans="1:5" x14ac:dyDescent="0.25">
      <c r="A425" t="str">
        <f t="shared" si="7"/>
        <v>20199. Servicios sociales, domésticos, profesionales y otros</v>
      </c>
      <c r="B425" s="8">
        <v>2019</v>
      </c>
      <c r="C425" t="s">
        <v>47</v>
      </c>
      <c r="D425" t="s">
        <v>67</v>
      </c>
      <c r="E425">
        <v>107</v>
      </c>
    </row>
    <row r="426" spans="1:5" x14ac:dyDescent="0.25">
      <c r="A426" t="str">
        <f t="shared" si="7"/>
        <v>20199. Servicios sociales, domésticos, profesionales y otros</v>
      </c>
      <c r="B426" s="8">
        <v>2019</v>
      </c>
      <c r="C426" t="s">
        <v>48</v>
      </c>
      <c r="D426" t="s">
        <v>67</v>
      </c>
      <c r="E426">
        <v>895</v>
      </c>
    </row>
    <row r="427" spans="1:5" x14ac:dyDescent="0.25">
      <c r="A427" t="str">
        <f t="shared" si="7"/>
        <v>20199. Servicios sociales, domésticos, profesionales y otros</v>
      </c>
      <c r="B427" s="8">
        <v>2019</v>
      </c>
      <c r="C427" t="s">
        <v>49</v>
      </c>
      <c r="D427" t="s">
        <v>67</v>
      </c>
      <c r="E427">
        <v>2</v>
      </c>
    </row>
    <row r="428" spans="1:5" x14ac:dyDescent="0.25">
      <c r="A428" t="str">
        <f t="shared" si="7"/>
        <v>20199. Servicios sociales, domésticos, profesionales y otros</v>
      </c>
      <c r="B428" s="8">
        <v>2019</v>
      </c>
      <c r="C428" t="s">
        <v>50</v>
      </c>
      <c r="D428" t="s">
        <v>67</v>
      </c>
      <c r="E428">
        <v>11</v>
      </c>
    </row>
    <row r="429" spans="1:5" x14ac:dyDescent="0.25">
      <c r="A429" t="str">
        <f t="shared" si="7"/>
        <v>20199. Servicios sociales, domésticos, profesionales y otros</v>
      </c>
      <c r="B429" s="8">
        <v>2019</v>
      </c>
      <c r="C429" t="s">
        <v>51</v>
      </c>
      <c r="D429" t="s">
        <v>67</v>
      </c>
      <c r="E429">
        <v>1562</v>
      </c>
    </row>
    <row r="430" spans="1:5" x14ac:dyDescent="0.25">
      <c r="A430" t="str">
        <f t="shared" si="7"/>
        <v>2019Total</v>
      </c>
      <c r="B430" s="8">
        <v>2019</v>
      </c>
      <c r="C430" t="s">
        <v>12</v>
      </c>
      <c r="D430" t="s">
        <v>12</v>
      </c>
      <c r="E430">
        <f>SUM(E408:E429)</f>
        <v>11926</v>
      </c>
    </row>
    <row r="431" spans="1:5" x14ac:dyDescent="0.25">
      <c r="A431" t="str">
        <f t="shared" si="7"/>
        <v>20201. Agricultura, ganadería, silvicultura y pesca</v>
      </c>
      <c r="B431" s="8">
        <v>2020</v>
      </c>
      <c r="C431" t="s">
        <v>31</v>
      </c>
      <c r="D431" t="s">
        <v>31</v>
      </c>
    </row>
    <row r="432" spans="1:5" x14ac:dyDescent="0.25">
      <c r="A432" t="str">
        <f t="shared" si="7"/>
        <v>20202. Minería</v>
      </c>
      <c r="B432" s="8">
        <v>2020</v>
      </c>
      <c r="C432" t="s">
        <v>32</v>
      </c>
      <c r="D432" t="s">
        <v>4</v>
      </c>
    </row>
    <row r="433" spans="1:4" x14ac:dyDescent="0.25">
      <c r="A433" t="str">
        <f t="shared" si="7"/>
        <v>20203. Industrias manufactureras</v>
      </c>
      <c r="B433" s="8">
        <v>2020</v>
      </c>
      <c r="C433" t="s">
        <v>33</v>
      </c>
      <c r="D433" t="s">
        <v>33</v>
      </c>
    </row>
    <row r="434" spans="1:4" x14ac:dyDescent="0.25">
      <c r="A434" t="str">
        <f t="shared" si="7"/>
        <v>20204. Suministro de electricidad, gas y agua</v>
      </c>
      <c r="B434" s="8">
        <v>2020</v>
      </c>
      <c r="C434" t="s">
        <v>34</v>
      </c>
      <c r="D434" t="s">
        <v>57</v>
      </c>
    </row>
    <row r="435" spans="1:4" x14ac:dyDescent="0.25">
      <c r="A435" t="str">
        <f t="shared" si="7"/>
        <v>20204. Suministro de electricidad, gas y agua</v>
      </c>
      <c r="B435" s="8">
        <v>2020</v>
      </c>
      <c r="C435" t="s">
        <v>35</v>
      </c>
      <c r="D435" t="s">
        <v>57</v>
      </c>
    </row>
    <row r="436" spans="1:4" x14ac:dyDescent="0.25">
      <c r="A436" t="str">
        <f t="shared" si="7"/>
        <v>20205. Construcción</v>
      </c>
      <c r="B436" s="8">
        <v>2020</v>
      </c>
      <c r="C436" t="s">
        <v>17</v>
      </c>
      <c r="D436" t="s">
        <v>58</v>
      </c>
    </row>
    <row r="437" spans="1:4" x14ac:dyDescent="0.25">
      <c r="A437" t="str">
        <f t="shared" si="7"/>
        <v>20206. Comercio, hoteles y restaurantes</v>
      </c>
      <c r="B437" s="8">
        <v>2020</v>
      </c>
      <c r="C437" t="s">
        <v>36</v>
      </c>
      <c r="D437" t="s">
        <v>59</v>
      </c>
    </row>
    <row r="438" spans="1:4" x14ac:dyDescent="0.25">
      <c r="A438" t="str">
        <f t="shared" ref="A438:A452" si="8">CONCATENATE(B438,D438)</f>
        <v>20207. Transporte y comunicaciones</v>
      </c>
      <c r="B438" s="8">
        <v>2020</v>
      </c>
      <c r="C438" t="s">
        <v>37</v>
      </c>
      <c r="D438" t="s">
        <v>9</v>
      </c>
    </row>
    <row r="439" spans="1:4" x14ac:dyDescent="0.25">
      <c r="A439" t="str">
        <f t="shared" si="8"/>
        <v>20206. Comercio, hoteles y restaurantes</v>
      </c>
      <c r="B439" s="8">
        <v>2020</v>
      </c>
      <c r="C439" t="s">
        <v>38</v>
      </c>
      <c r="D439" t="s">
        <v>59</v>
      </c>
    </row>
    <row r="440" spans="1:4" x14ac:dyDescent="0.25">
      <c r="A440" t="str">
        <f t="shared" si="8"/>
        <v>20207. Transporte y comunicaciones</v>
      </c>
      <c r="B440" s="8">
        <v>2020</v>
      </c>
      <c r="C440" t="s">
        <v>39</v>
      </c>
      <c r="D440" t="s">
        <v>9</v>
      </c>
    </row>
    <row r="441" spans="1:4" x14ac:dyDescent="0.25">
      <c r="A441" t="str">
        <f t="shared" si="8"/>
        <v>20208. Servicios financieros, inmobiliarios y empresariales</v>
      </c>
      <c r="B441" s="8">
        <v>2020</v>
      </c>
      <c r="C441" t="s">
        <v>40</v>
      </c>
      <c r="D441" t="s">
        <v>62</v>
      </c>
    </row>
    <row r="442" spans="1:4" x14ac:dyDescent="0.25">
      <c r="A442" t="str">
        <f t="shared" si="8"/>
        <v>20208. Servicios financieros, inmobiliarios y empresariales</v>
      </c>
      <c r="B442" s="8">
        <v>2020</v>
      </c>
      <c r="C442" t="s">
        <v>41</v>
      </c>
      <c r="D442" t="s">
        <v>62</v>
      </c>
    </row>
    <row r="443" spans="1:4" x14ac:dyDescent="0.25">
      <c r="A443" t="str">
        <f t="shared" si="8"/>
        <v>20208. Servicios financieros, inmobiliarios y empresariales</v>
      </c>
      <c r="B443" s="8">
        <v>2020</v>
      </c>
      <c r="C443" t="s">
        <v>42</v>
      </c>
      <c r="D443" t="s">
        <v>62</v>
      </c>
    </row>
    <row r="444" spans="1:4" x14ac:dyDescent="0.25">
      <c r="A444" t="str">
        <f t="shared" si="8"/>
        <v>20208. Servicios financieros, inmobiliarios y empresariales</v>
      </c>
      <c r="B444" s="8">
        <v>2020</v>
      </c>
      <c r="C444" t="s">
        <v>43</v>
      </c>
      <c r="D444" t="s">
        <v>62</v>
      </c>
    </row>
    <row r="445" spans="1:4" x14ac:dyDescent="0.25">
      <c r="A445" t="str">
        <f t="shared" si="8"/>
        <v>20209. Servicios sociales, domésticos, profesionales y otros</v>
      </c>
      <c r="B445" s="8">
        <v>2020</v>
      </c>
      <c r="C445" t="s">
        <v>44</v>
      </c>
      <c r="D445" t="s">
        <v>67</v>
      </c>
    </row>
    <row r="446" spans="1:4" x14ac:dyDescent="0.25">
      <c r="A446" t="str">
        <f t="shared" si="8"/>
        <v>20209. Servicios sociales, domésticos, profesionales y otros</v>
      </c>
      <c r="B446" s="8">
        <v>2020</v>
      </c>
      <c r="C446" t="s">
        <v>45</v>
      </c>
      <c r="D446" t="s">
        <v>67</v>
      </c>
    </row>
    <row r="447" spans="1:4" x14ac:dyDescent="0.25">
      <c r="A447" t="str">
        <f t="shared" si="8"/>
        <v>20209. Servicios sociales, domésticos, profesionales y otros</v>
      </c>
      <c r="B447" s="8">
        <v>2020</v>
      </c>
      <c r="C447" t="s">
        <v>46</v>
      </c>
      <c r="D447" t="s">
        <v>67</v>
      </c>
    </row>
    <row r="448" spans="1:4" x14ac:dyDescent="0.25">
      <c r="A448" t="str">
        <f t="shared" si="8"/>
        <v>20209. Servicios sociales, domésticos, profesionales y otros</v>
      </c>
      <c r="B448" s="8">
        <v>2020</v>
      </c>
      <c r="C448" t="s">
        <v>47</v>
      </c>
      <c r="D448" t="s">
        <v>67</v>
      </c>
    </row>
    <row r="449" spans="1:4" x14ac:dyDescent="0.25">
      <c r="A449" t="str">
        <f t="shared" si="8"/>
        <v>20209. Servicios sociales, domésticos, profesionales y otros</v>
      </c>
      <c r="B449" s="8">
        <v>2020</v>
      </c>
      <c r="C449" t="s">
        <v>48</v>
      </c>
      <c r="D449" t="s">
        <v>67</v>
      </c>
    </row>
    <row r="450" spans="1:4" x14ac:dyDescent="0.25">
      <c r="A450" t="str">
        <f t="shared" si="8"/>
        <v>20209. Servicios sociales, domésticos, profesionales y otros</v>
      </c>
      <c r="B450" s="8">
        <v>2020</v>
      </c>
      <c r="C450" t="s">
        <v>49</v>
      </c>
      <c r="D450" t="s">
        <v>67</v>
      </c>
    </row>
    <row r="451" spans="1:4" x14ac:dyDescent="0.25">
      <c r="A451" t="str">
        <f t="shared" si="8"/>
        <v>20209. Servicios sociales, domésticos, profesionales y otros</v>
      </c>
      <c r="B451" s="8">
        <v>2020</v>
      </c>
      <c r="C451" t="s">
        <v>50</v>
      </c>
      <c r="D451" t="s">
        <v>67</v>
      </c>
    </row>
    <row r="452" spans="1:4" x14ac:dyDescent="0.25">
      <c r="A452" t="str">
        <f t="shared" si="8"/>
        <v>20209. Servicios sociales, domésticos, profesionales y otros</v>
      </c>
      <c r="B452" s="8">
        <v>2020</v>
      </c>
      <c r="C452" t="s">
        <v>51</v>
      </c>
      <c r="D452" t="s">
        <v>67</v>
      </c>
    </row>
    <row r="453" spans="1:4" x14ac:dyDescent="0.25">
      <c r="B453" s="8">
        <v>2020</v>
      </c>
      <c r="C453" t="s">
        <v>12</v>
      </c>
      <c r="D45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G24" sqref="G2:G24"/>
    </sheetView>
  </sheetViews>
  <sheetFormatPr baseColWidth="10" defaultRowHeight="15" x14ac:dyDescent="0.25"/>
  <cols>
    <col min="1" max="1" width="39.42578125" customWidth="1"/>
    <col min="2" max="2" width="49.42578125" customWidth="1"/>
    <col min="4" max="4" width="19.5703125" customWidth="1"/>
    <col min="7" max="7" width="74.28515625" customWidth="1"/>
  </cols>
  <sheetData>
    <row r="1" spans="1:8" x14ac:dyDescent="0.25">
      <c r="A1" t="s">
        <v>53</v>
      </c>
      <c r="B1" t="s">
        <v>63</v>
      </c>
      <c r="C1" t="s">
        <v>54</v>
      </c>
      <c r="D1" t="s">
        <v>74</v>
      </c>
      <c r="E1" t="s">
        <v>63</v>
      </c>
      <c r="F1" t="s">
        <v>55</v>
      </c>
      <c r="G1" t="s">
        <v>76</v>
      </c>
      <c r="H1" t="s">
        <v>63</v>
      </c>
    </row>
    <row r="2" spans="1:8" x14ac:dyDescent="0.25">
      <c r="A2" t="s">
        <v>3</v>
      </c>
      <c r="B2" s="2" t="s">
        <v>31</v>
      </c>
      <c r="C2" t="s">
        <v>13</v>
      </c>
      <c r="D2" t="s">
        <v>77</v>
      </c>
      <c r="E2" s="2" t="s">
        <v>31</v>
      </c>
      <c r="F2" t="s">
        <v>31</v>
      </c>
      <c r="G2" t="s">
        <v>31</v>
      </c>
      <c r="H2" s="2" t="s">
        <v>31</v>
      </c>
    </row>
    <row r="3" spans="1:8" x14ac:dyDescent="0.25">
      <c r="A3" t="s">
        <v>4</v>
      </c>
      <c r="B3" t="s">
        <v>4</v>
      </c>
      <c r="C3" t="s">
        <v>14</v>
      </c>
      <c r="D3" t="s">
        <v>77</v>
      </c>
      <c r="E3" s="2" t="s">
        <v>31</v>
      </c>
      <c r="F3" t="s">
        <v>32</v>
      </c>
      <c r="G3" t="s">
        <v>32</v>
      </c>
      <c r="H3" t="s">
        <v>4</v>
      </c>
    </row>
    <row r="4" spans="1:8" x14ac:dyDescent="0.25">
      <c r="A4" t="s">
        <v>5</v>
      </c>
      <c r="B4" t="s">
        <v>33</v>
      </c>
      <c r="C4" t="s">
        <v>15</v>
      </c>
      <c r="D4" t="s">
        <v>15</v>
      </c>
      <c r="E4" t="s">
        <v>4</v>
      </c>
      <c r="F4" t="s">
        <v>33</v>
      </c>
      <c r="G4" t="s">
        <v>33</v>
      </c>
      <c r="H4" t="s">
        <v>33</v>
      </c>
    </row>
    <row r="5" spans="1:8" x14ac:dyDescent="0.25">
      <c r="A5" t="s">
        <v>6</v>
      </c>
      <c r="B5" s="6" t="s">
        <v>57</v>
      </c>
      <c r="C5" t="s">
        <v>16</v>
      </c>
      <c r="D5" t="s">
        <v>16</v>
      </c>
      <c r="E5" t="s">
        <v>33</v>
      </c>
      <c r="F5" t="s">
        <v>34</v>
      </c>
      <c r="G5" t="str">
        <f>_xlfn.CONCAT($F$5,$F$6)</f>
        <v>4. Suministro de electricidad, gas, vapor y aire acondicionado5. Suministro de agua, evacuación de aguas residuales, gestión de desechos y descontaminación</v>
      </c>
      <c r="H5" s="6" t="s">
        <v>57</v>
      </c>
    </row>
    <row r="6" spans="1:8" x14ac:dyDescent="0.25">
      <c r="A6" t="s">
        <v>7</v>
      </c>
      <c r="B6" t="s">
        <v>58</v>
      </c>
      <c r="C6" t="s">
        <v>18</v>
      </c>
      <c r="D6" t="s">
        <v>18</v>
      </c>
      <c r="E6" s="6" t="s">
        <v>57</v>
      </c>
      <c r="F6" t="s">
        <v>35</v>
      </c>
      <c r="G6" t="str">
        <f>_xlfn.CONCAT($F$5,$F$6)</f>
        <v>4. Suministro de electricidad, gas, vapor y aire acondicionado5. Suministro de agua, evacuación de aguas residuales, gestión de desechos y descontaminación</v>
      </c>
      <c r="H6" s="6" t="s">
        <v>57</v>
      </c>
    </row>
    <row r="7" spans="1:8" x14ac:dyDescent="0.25">
      <c r="A7" t="s">
        <v>8</v>
      </c>
      <c r="B7" s="4" t="s">
        <v>59</v>
      </c>
      <c r="C7" t="s">
        <v>17</v>
      </c>
      <c r="D7" t="s">
        <v>17</v>
      </c>
      <c r="E7" t="s">
        <v>58</v>
      </c>
      <c r="F7" t="s">
        <v>17</v>
      </c>
      <c r="G7" t="s">
        <v>17</v>
      </c>
      <c r="H7" t="s">
        <v>58</v>
      </c>
    </row>
    <row r="8" spans="1:8" x14ac:dyDescent="0.25">
      <c r="A8" t="s">
        <v>9</v>
      </c>
      <c r="B8" s="7" t="s">
        <v>9</v>
      </c>
      <c r="C8" t="s">
        <v>19</v>
      </c>
      <c r="D8" t="s">
        <v>75</v>
      </c>
      <c r="E8" s="4" t="s">
        <v>59</v>
      </c>
      <c r="F8" t="s">
        <v>36</v>
      </c>
      <c r="G8" t="str">
        <f>_xlfn.CONCAT($F$8,$F$10)</f>
        <v>7. Comercio al por mayor y al por menor; reparación de vehículos automotores y motocicletas9. Actividades de alojamiento y de servicio de comidas</v>
      </c>
      <c r="H8" s="4" t="s">
        <v>59</v>
      </c>
    </row>
    <row r="9" spans="1:8" x14ac:dyDescent="0.25">
      <c r="A9" t="s">
        <v>10</v>
      </c>
      <c r="B9" s="3" t="s">
        <v>62</v>
      </c>
      <c r="C9" t="s">
        <v>20</v>
      </c>
      <c r="D9" t="s">
        <v>75</v>
      </c>
      <c r="E9" s="4" t="s">
        <v>59</v>
      </c>
      <c r="F9" t="s">
        <v>37</v>
      </c>
      <c r="G9" t="str">
        <f>_xlfn.CONCAT($F$9,$F$11)</f>
        <v>8. Transporte y almacenamiento10. Información y comunicaciones</v>
      </c>
      <c r="H9" s="7" t="s">
        <v>9</v>
      </c>
    </row>
    <row r="10" spans="1:8" x14ac:dyDescent="0.25">
      <c r="A10" t="s">
        <v>11</v>
      </c>
      <c r="B10" s="5" t="s">
        <v>67</v>
      </c>
      <c r="C10" t="s">
        <v>21</v>
      </c>
      <c r="D10" t="s">
        <v>21</v>
      </c>
      <c r="E10" s="7" t="s">
        <v>9</v>
      </c>
      <c r="F10" t="s">
        <v>38</v>
      </c>
      <c r="G10" t="str">
        <f>_xlfn.CONCAT($F$8,$F$10)</f>
        <v>7. Comercio al por mayor y al por menor; reparación de vehículos automotores y motocicletas9. Actividades de alojamiento y de servicio de comidas</v>
      </c>
      <c r="H10" s="4" t="s">
        <v>59</v>
      </c>
    </row>
    <row r="11" spans="1:8" x14ac:dyDescent="0.25">
      <c r="A11" t="s">
        <v>12</v>
      </c>
      <c r="B11" t="s">
        <v>12</v>
      </c>
      <c r="C11" t="s">
        <v>22</v>
      </c>
      <c r="D11" t="s">
        <v>78</v>
      </c>
      <c r="E11" s="3" t="s">
        <v>62</v>
      </c>
      <c r="F11" t="s">
        <v>39</v>
      </c>
      <c r="G11" t="str">
        <f>_xlfn.CONCAT($F$9,$F$11)</f>
        <v>8. Transporte y almacenamiento10. Información y comunicaciones</v>
      </c>
      <c r="H11" s="7" t="s">
        <v>9</v>
      </c>
    </row>
    <row r="12" spans="1:8" x14ac:dyDescent="0.25">
      <c r="C12" t="s">
        <v>23</v>
      </c>
      <c r="D12" t="s">
        <v>78</v>
      </c>
      <c r="E12" s="3" t="s">
        <v>62</v>
      </c>
      <c r="F12" t="s">
        <v>40</v>
      </c>
      <c r="G12" t="str">
        <f>_xlfn.CONCAT($F$12:$F$15)</f>
        <v>11. Actividades financieras y de seguros12. Actividades inmobiliarias13. Actividades profesionales, científicas y técnicas14. Actividades de servicios administrativos y de apoyo</v>
      </c>
      <c r="H12" s="3" t="s">
        <v>62</v>
      </c>
    </row>
    <row r="13" spans="1:8" x14ac:dyDescent="0.25">
      <c r="C13" t="s">
        <v>24</v>
      </c>
      <c r="D13" t="s">
        <v>79</v>
      </c>
      <c r="E13" s="5" t="s">
        <v>67</v>
      </c>
      <c r="F13" t="s">
        <v>41</v>
      </c>
      <c r="G13" t="str">
        <f>_xlfn.CONCAT($F$12:$F$15)</f>
        <v>11. Actividades financieras y de seguros12. Actividades inmobiliarias13. Actividades profesionales, científicas y técnicas14. Actividades de servicios administrativos y de apoyo</v>
      </c>
      <c r="H13" s="3" t="s">
        <v>62</v>
      </c>
    </row>
    <row r="14" spans="1:8" x14ac:dyDescent="0.25">
      <c r="C14" t="s">
        <v>25</v>
      </c>
      <c r="D14" t="s">
        <v>79</v>
      </c>
      <c r="E14" s="5" t="s">
        <v>67</v>
      </c>
      <c r="F14" t="s">
        <v>42</v>
      </c>
      <c r="G14" t="str">
        <f>_xlfn.CONCAT($F$12:$F$15)</f>
        <v>11. Actividades financieras y de seguros12. Actividades inmobiliarias13. Actividades profesionales, científicas y técnicas14. Actividades de servicios administrativos y de apoyo</v>
      </c>
      <c r="H14" s="3" t="s">
        <v>62</v>
      </c>
    </row>
    <row r="15" spans="1:8" x14ac:dyDescent="0.25">
      <c r="C15" t="s">
        <v>26</v>
      </c>
      <c r="D15" t="s">
        <v>79</v>
      </c>
      <c r="E15" s="5" t="s">
        <v>67</v>
      </c>
      <c r="F15" t="s">
        <v>43</v>
      </c>
      <c r="G15" t="str">
        <f>_xlfn.CONCAT($F$12:$F$15)</f>
        <v>11. Actividades financieras y de seguros12. Actividades inmobiliarias13. Actividades profesionales, científicas y técnicas14. Actividades de servicios administrativos y de apoyo</v>
      </c>
      <c r="H15" s="3" t="s">
        <v>62</v>
      </c>
    </row>
    <row r="16" spans="1:8" x14ac:dyDescent="0.25">
      <c r="C16" t="s">
        <v>27</v>
      </c>
      <c r="D16" t="s">
        <v>79</v>
      </c>
      <c r="E16" s="5" t="s">
        <v>67</v>
      </c>
      <c r="F16" t="s">
        <v>44</v>
      </c>
      <c r="G16" t="str">
        <f>_xlfn.CONCAT($F$12:$F$15)</f>
        <v>11. Actividades financieras y de seguros12. Actividades inmobiliarias13. Actividades profesionales, científicas y técnicas14. Actividades de servicios administrativos y de apoyo</v>
      </c>
      <c r="H16" s="5" t="s">
        <v>67</v>
      </c>
    </row>
    <row r="17" spans="3:8" x14ac:dyDescent="0.25">
      <c r="C17" t="s">
        <v>28</v>
      </c>
      <c r="D17" t="s">
        <v>79</v>
      </c>
      <c r="E17" s="5" t="s">
        <v>67</v>
      </c>
      <c r="F17" t="s">
        <v>45</v>
      </c>
      <c r="G17" t="str">
        <f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7" s="5" t="s">
        <v>67</v>
      </c>
    </row>
    <row r="18" spans="3:8" x14ac:dyDescent="0.25">
      <c r="C18" t="s">
        <v>29</v>
      </c>
      <c r="D18" t="s">
        <v>79</v>
      </c>
      <c r="E18" s="5" t="s">
        <v>67</v>
      </c>
      <c r="F18" t="s">
        <v>46</v>
      </c>
      <c r="G18" t="str">
        <f t="shared" ref="G18:G23" si="0"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8" s="5" t="s">
        <v>67</v>
      </c>
    </row>
    <row r="19" spans="3:8" x14ac:dyDescent="0.25">
      <c r="C19" t="s">
        <v>30</v>
      </c>
      <c r="D19" t="s">
        <v>79</v>
      </c>
      <c r="E19" s="5" t="s">
        <v>67</v>
      </c>
      <c r="F19" t="s">
        <v>47</v>
      </c>
      <c r="G19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9" s="5" t="s">
        <v>67</v>
      </c>
    </row>
    <row r="20" spans="3:8" x14ac:dyDescent="0.25">
      <c r="C20" t="s">
        <v>12</v>
      </c>
      <c r="D20" t="s">
        <v>12</v>
      </c>
      <c r="E20" t="s">
        <v>12</v>
      </c>
      <c r="F20" t="s">
        <v>48</v>
      </c>
      <c r="G20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0" s="5" t="s">
        <v>67</v>
      </c>
    </row>
    <row r="21" spans="3:8" x14ac:dyDescent="0.25">
      <c r="F21" t="s">
        <v>49</v>
      </c>
      <c r="G21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1" s="5" t="s">
        <v>67</v>
      </c>
    </row>
    <row r="22" spans="3:8" x14ac:dyDescent="0.25">
      <c r="F22" t="s">
        <v>50</v>
      </c>
      <c r="G22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2" s="5" t="s">
        <v>67</v>
      </c>
    </row>
    <row r="23" spans="3:8" x14ac:dyDescent="0.25">
      <c r="F23" t="s">
        <v>51</v>
      </c>
      <c r="G23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3" s="5" t="s">
        <v>67</v>
      </c>
    </row>
    <row r="24" spans="3:8" x14ac:dyDescent="0.25">
      <c r="F24" t="s">
        <v>12</v>
      </c>
      <c r="G24" t="s">
        <v>12</v>
      </c>
      <c r="H24" t="s">
        <v>12</v>
      </c>
    </row>
    <row r="40" spans="2:2" x14ac:dyDescent="0.25">
      <c r="B40" t="s">
        <v>77</v>
      </c>
    </row>
    <row r="41" spans="2:2" x14ac:dyDescent="0.25">
      <c r="B41" t="s">
        <v>15</v>
      </c>
    </row>
    <row r="42" spans="2:2" x14ac:dyDescent="0.25">
      <c r="B42" t="s">
        <v>16</v>
      </c>
    </row>
    <row r="43" spans="2:2" x14ac:dyDescent="0.25">
      <c r="B43" t="s">
        <v>18</v>
      </c>
    </row>
    <row r="44" spans="2:2" x14ac:dyDescent="0.25">
      <c r="B44" t="s">
        <v>17</v>
      </c>
    </row>
    <row r="45" spans="2:2" x14ac:dyDescent="0.25">
      <c r="B45" t="s">
        <v>75</v>
      </c>
    </row>
    <row r="46" spans="2:2" x14ac:dyDescent="0.25">
      <c r="B46" t="s">
        <v>21</v>
      </c>
    </row>
    <row r="47" spans="2:2" x14ac:dyDescent="0.25">
      <c r="B47" t="s">
        <v>78</v>
      </c>
    </row>
    <row r="48" spans="2:2" x14ac:dyDescent="0.25">
      <c r="B48" t="s">
        <v>79</v>
      </c>
    </row>
    <row r="49" spans="2:2" x14ac:dyDescent="0.25">
      <c r="B49" t="s">
        <v>12</v>
      </c>
    </row>
    <row r="52" spans="2:2" x14ac:dyDescent="0.25">
      <c r="B52" t="s">
        <v>31</v>
      </c>
    </row>
    <row r="53" spans="2:2" x14ac:dyDescent="0.25">
      <c r="B53" t="s">
        <v>32</v>
      </c>
    </row>
    <row r="54" spans="2:2" x14ac:dyDescent="0.25">
      <c r="B54" t="s">
        <v>33</v>
      </c>
    </row>
    <row r="55" spans="2:2" x14ac:dyDescent="0.25">
      <c r="B55" t="s">
        <v>80</v>
      </c>
    </row>
    <row r="56" spans="2:2" x14ac:dyDescent="0.25">
      <c r="B56" t="s">
        <v>17</v>
      </c>
    </row>
    <row r="57" spans="2:2" x14ac:dyDescent="0.25">
      <c r="B57" t="s">
        <v>81</v>
      </c>
    </row>
    <row r="58" spans="2:2" x14ac:dyDescent="0.25">
      <c r="B58" t="s">
        <v>82</v>
      </c>
    </row>
    <row r="59" spans="2:2" x14ac:dyDescent="0.25">
      <c r="B59" t="s">
        <v>83</v>
      </c>
    </row>
    <row r="60" spans="2:2" x14ac:dyDescent="0.25">
      <c r="B60" t="s">
        <v>84</v>
      </c>
    </row>
    <row r="61" spans="2:2" x14ac:dyDescent="0.25">
      <c r="B61" t="s">
        <v>12</v>
      </c>
    </row>
    <row r="1048576" spans="5:5" x14ac:dyDescent="0.25">
      <c r="E104857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9"/>
    </sheetView>
  </sheetViews>
  <sheetFormatPr baseColWidth="10" defaultRowHeight="15" x14ac:dyDescent="0.25"/>
  <sheetData>
    <row r="1" spans="1:3" x14ac:dyDescent="0.25">
      <c r="A1" t="s">
        <v>53</v>
      </c>
      <c r="B1" t="s">
        <v>54</v>
      </c>
      <c r="C1" t="s">
        <v>56</v>
      </c>
    </row>
    <row r="2" spans="1:3" x14ac:dyDescent="0.25">
      <c r="A2" s="2" t="s">
        <v>3</v>
      </c>
      <c r="B2" s="2" t="s">
        <v>13</v>
      </c>
      <c r="C2" s="2" t="s">
        <v>31</v>
      </c>
    </row>
    <row r="3" spans="1:3" x14ac:dyDescent="0.25">
      <c r="A3" t="s">
        <v>4</v>
      </c>
      <c r="B3" s="2" t="s">
        <v>14</v>
      </c>
      <c r="C3" t="s">
        <v>4</v>
      </c>
    </row>
    <row r="4" spans="1:3" x14ac:dyDescent="0.25">
      <c r="A4" t="s">
        <v>5</v>
      </c>
      <c r="B4" t="s">
        <v>15</v>
      </c>
      <c r="C4" t="s">
        <v>33</v>
      </c>
    </row>
    <row r="5" spans="1:3" x14ac:dyDescent="0.25">
      <c r="A5" t="s">
        <v>6</v>
      </c>
      <c r="B5" t="s">
        <v>16</v>
      </c>
      <c r="C5" t="s">
        <v>57</v>
      </c>
    </row>
    <row r="6" spans="1:3" x14ac:dyDescent="0.25">
      <c r="A6" t="s">
        <v>7</v>
      </c>
      <c r="B6" t="s">
        <v>18</v>
      </c>
      <c r="C6" t="s">
        <v>58</v>
      </c>
    </row>
    <row r="7" spans="1:3" x14ac:dyDescent="0.25">
      <c r="A7" s="4" t="s">
        <v>8</v>
      </c>
      <c r="B7" t="s">
        <v>17</v>
      </c>
      <c r="C7" s="4" t="s">
        <v>59</v>
      </c>
    </row>
    <row r="8" spans="1:3" x14ac:dyDescent="0.25">
      <c r="A8" t="s">
        <v>9</v>
      </c>
      <c r="B8" s="4" t="s">
        <v>19</v>
      </c>
      <c r="C8" t="s">
        <v>9</v>
      </c>
    </row>
    <row r="9" spans="1:3" x14ac:dyDescent="0.25">
      <c r="A9" s="3" t="s">
        <v>10</v>
      </c>
      <c r="B9" s="4" t="s">
        <v>20</v>
      </c>
      <c r="C9" s="3" t="s">
        <v>62</v>
      </c>
    </row>
    <row r="10" spans="1:3" x14ac:dyDescent="0.25">
      <c r="A10" s="5" t="s">
        <v>60</v>
      </c>
      <c r="B10" t="s">
        <v>21</v>
      </c>
      <c r="C10" s="5" t="s">
        <v>61</v>
      </c>
    </row>
    <row r="11" spans="1:3" x14ac:dyDescent="0.25">
      <c r="B11" s="3" t="s">
        <v>22</v>
      </c>
    </row>
    <row r="12" spans="1:3" x14ac:dyDescent="0.25">
      <c r="B12" s="3" t="s">
        <v>23</v>
      </c>
    </row>
    <row r="13" spans="1:3" x14ac:dyDescent="0.25">
      <c r="B13" s="5" t="s">
        <v>24</v>
      </c>
    </row>
    <row r="14" spans="1:3" x14ac:dyDescent="0.25">
      <c r="B14" s="5" t="s">
        <v>25</v>
      </c>
    </row>
    <row r="15" spans="1:3" x14ac:dyDescent="0.25">
      <c r="B15" s="5" t="s">
        <v>26</v>
      </c>
    </row>
    <row r="16" spans="1:3" x14ac:dyDescent="0.25">
      <c r="B16" s="5" t="s">
        <v>27</v>
      </c>
    </row>
    <row r="17" spans="2:2" x14ac:dyDescent="0.25">
      <c r="B17" s="5" t="s">
        <v>28</v>
      </c>
    </row>
    <row r="18" spans="2:2" x14ac:dyDescent="0.25">
      <c r="B18" s="5" t="s">
        <v>29</v>
      </c>
    </row>
    <row r="19" spans="2:2" x14ac:dyDescent="0.25">
      <c r="B19" s="5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" sqref="B2:B23"/>
    </sheetView>
  </sheetViews>
  <sheetFormatPr baseColWidth="10" defaultRowHeight="15" x14ac:dyDescent="0.25"/>
  <sheetData>
    <row r="1" spans="1:2" x14ac:dyDescent="0.25">
      <c r="A1" t="s">
        <v>63</v>
      </c>
      <c r="B1" t="s">
        <v>64</v>
      </c>
    </row>
    <row r="2" spans="1:2" x14ac:dyDescent="0.25">
      <c r="A2" s="2" t="s">
        <v>31</v>
      </c>
      <c r="B2" s="2" t="s">
        <v>31</v>
      </c>
    </row>
    <row r="3" spans="1:2" x14ac:dyDescent="0.25">
      <c r="A3" t="s">
        <v>4</v>
      </c>
      <c r="B3" t="s">
        <v>32</v>
      </c>
    </row>
    <row r="4" spans="1:2" x14ac:dyDescent="0.25">
      <c r="A4" t="s">
        <v>33</v>
      </c>
      <c r="B4" t="s">
        <v>33</v>
      </c>
    </row>
    <row r="5" spans="1:2" x14ac:dyDescent="0.25">
      <c r="A5" s="6" t="s">
        <v>57</v>
      </c>
      <c r="B5" s="6" t="s">
        <v>34</v>
      </c>
    </row>
    <row r="6" spans="1:2" x14ac:dyDescent="0.25">
      <c r="A6" t="s">
        <v>58</v>
      </c>
      <c r="B6" s="6" t="s">
        <v>35</v>
      </c>
    </row>
    <row r="7" spans="1:2" x14ac:dyDescent="0.25">
      <c r="A7" s="4" t="s">
        <v>59</v>
      </c>
      <c r="B7" t="s">
        <v>17</v>
      </c>
    </row>
    <row r="8" spans="1:2" x14ac:dyDescent="0.25">
      <c r="A8" s="7" t="s">
        <v>9</v>
      </c>
      <c r="B8" s="4" t="s">
        <v>36</v>
      </c>
    </row>
    <row r="9" spans="1:2" x14ac:dyDescent="0.25">
      <c r="A9" s="3" t="s">
        <v>62</v>
      </c>
      <c r="B9" s="7" t="s">
        <v>37</v>
      </c>
    </row>
    <row r="10" spans="1:2" x14ac:dyDescent="0.25">
      <c r="A10" s="5" t="s">
        <v>65</v>
      </c>
      <c r="B10" s="4" t="s">
        <v>38</v>
      </c>
    </row>
    <row r="11" spans="1:2" x14ac:dyDescent="0.25">
      <c r="B11" s="7" t="s">
        <v>39</v>
      </c>
    </row>
    <row r="12" spans="1:2" x14ac:dyDescent="0.25">
      <c r="B12" s="3" t="s">
        <v>40</v>
      </c>
    </row>
    <row r="13" spans="1:2" x14ac:dyDescent="0.25">
      <c r="B13" s="3" t="s">
        <v>41</v>
      </c>
    </row>
    <row r="14" spans="1:2" x14ac:dyDescent="0.25">
      <c r="B14" s="5" t="s">
        <v>42</v>
      </c>
    </row>
    <row r="15" spans="1:2" x14ac:dyDescent="0.25">
      <c r="B15" s="5" t="s">
        <v>43</v>
      </c>
    </row>
    <row r="16" spans="1:2" x14ac:dyDescent="0.25">
      <c r="B16" s="5" t="s">
        <v>44</v>
      </c>
    </row>
    <row r="17" spans="2:2" x14ac:dyDescent="0.25">
      <c r="B17" s="5" t="s">
        <v>45</v>
      </c>
    </row>
    <row r="18" spans="2:2" x14ac:dyDescent="0.25">
      <c r="B18" s="5" t="s">
        <v>46</v>
      </c>
    </row>
    <row r="19" spans="2:2" x14ac:dyDescent="0.25">
      <c r="B19" s="5" t="s">
        <v>47</v>
      </c>
    </row>
    <row r="20" spans="2:2" x14ac:dyDescent="0.25">
      <c r="B20" s="5" t="s">
        <v>48</v>
      </c>
    </row>
    <row r="21" spans="2:2" x14ac:dyDescent="0.25">
      <c r="B21" s="5" t="s">
        <v>49</v>
      </c>
    </row>
    <row r="22" spans="2:2" x14ac:dyDescent="0.25">
      <c r="B22" s="5" t="s">
        <v>50</v>
      </c>
    </row>
    <row r="23" spans="2:2" x14ac:dyDescent="0.2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total_sind_original</vt:lpstr>
      <vt:lpstr>ft_original</vt:lpstr>
      <vt:lpstr>nsind</vt:lpstr>
      <vt:lpstr>resumen armonizacion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Gonzalo Godoy Márquez</cp:lastModifiedBy>
  <dcterms:created xsi:type="dcterms:W3CDTF">2015-06-05T18:17:20Z</dcterms:created>
  <dcterms:modified xsi:type="dcterms:W3CDTF">2023-07-06T15:51:24Z</dcterms:modified>
</cp:coreProperties>
</file>