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Excel\Excel\"/>
    </mc:Choice>
  </mc:AlternateContent>
  <xr:revisionPtr revIDLastSave="0" documentId="13_ncr:1_{6F9BE242-3494-4A78-8D5B-CD2A079073C3}" xr6:coauthVersionLast="47" xr6:coauthVersionMax="47" xr10:uidLastSave="{00000000-0000-0000-0000-000000000000}"/>
  <bookViews>
    <workbookView xWindow="-120" yWindow="-120" windowWidth="20730" windowHeight="11160" activeTab="1" xr2:uid="{089861B9-B4DE-442C-ABA2-25BE5012542E}"/>
  </bookViews>
  <sheets>
    <sheet name="Source" sheetId="1" r:id="rId1"/>
    <sheet name="Gant" sheetId="2" r:id="rId2"/>
  </sheets>
  <definedNames>
    <definedName name="_xlnm._FilterDatabase" localSheetId="1" hidden="1">Gant!$A$5:$H$28</definedName>
    <definedName name="Inicio.Proy">Gant!$E$1</definedName>
    <definedName name="Show.Sem">Gant!$G$1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" i="2" l="1"/>
  <c r="U3" i="2"/>
  <c r="A30" i="2"/>
  <c r="B30" i="2"/>
  <c r="C30" i="2"/>
  <c r="D30" i="2"/>
  <c r="E30" i="2"/>
  <c r="F30" i="2"/>
  <c r="G30" i="2"/>
  <c r="H30" i="2"/>
  <c r="F29" i="2"/>
  <c r="G29" i="2" s="1"/>
  <c r="D29" i="2"/>
  <c r="H29" i="2"/>
  <c r="E29" i="2"/>
  <c r="C29" i="2"/>
  <c r="B29" i="2"/>
  <c r="A29" i="2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6" i="1"/>
  <c r="H26" i="1"/>
  <c r="A26" i="1"/>
  <c r="A28" i="2"/>
  <c r="B28" i="2"/>
  <c r="C28" i="2"/>
  <c r="D28" i="2"/>
  <c r="E28" i="2"/>
  <c r="F28" i="2"/>
  <c r="G28" i="2" s="1"/>
  <c r="H28" i="2"/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6" i="2"/>
  <c r="A25" i="2"/>
  <c r="B25" i="2"/>
  <c r="D25" i="2"/>
  <c r="E25" i="2"/>
  <c r="F25" i="2"/>
  <c r="H25" i="2"/>
  <c r="A26" i="2"/>
  <c r="B26" i="2"/>
  <c r="D26" i="2"/>
  <c r="E26" i="2"/>
  <c r="F26" i="2"/>
  <c r="H26" i="2"/>
  <c r="A27" i="2"/>
  <c r="B27" i="2"/>
  <c r="D27" i="2"/>
  <c r="E27" i="2"/>
  <c r="F27" i="2"/>
  <c r="H27" i="2"/>
  <c r="G26" i="2" l="1"/>
  <c r="G27" i="2"/>
  <c r="G25" i="2"/>
  <c r="H24" i="2"/>
  <c r="F24" i="2"/>
  <c r="E24" i="2"/>
  <c r="D24" i="2"/>
  <c r="B24" i="2"/>
  <c r="A24" i="2"/>
  <c r="G24" i="2" l="1"/>
  <c r="A6" i="2"/>
  <c r="B6" i="2"/>
  <c r="D6" i="2"/>
  <c r="A7" i="2"/>
  <c r="B7" i="2"/>
  <c r="D7" i="2"/>
  <c r="A8" i="2"/>
  <c r="B8" i="2"/>
  <c r="D8" i="2"/>
  <c r="A9" i="2"/>
  <c r="B9" i="2"/>
  <c r="D9" i="2"/>
  <c r="A10" i="2"/>
  <c r="B10" i="2"/>
  <c r="D10" i="2"/>
  <c r="A11" i="2"/>
  <c r="B11" i="2"/>
  <c r="D11" i="2"/>
  <c r="A12" i="2"/>
  <c r="B12" i="2"/>
  <c r="D12" i="2"/>
  <c r="A13" i="2"/>
  <c r="B13" i="2"/>
  <c r="D13" i="2"/>
  <c r="A14" i="2"/>
  <c r="B14" i="2"/>
  <c r="D14" i="2"/>
  <c r="A15" i="2"/>
  <c r="B15" i="2"/>
  <c r="D15" i="2"/>
  <c r="A16" i="2"/>
  <c r="B16" i="2"/>
  <c r="D16" i="2"/>
  <c r="A17" i="2"/>
  <c r="B17" i="2"/>
  <c r="D17" i="2"/>
  <c r="A18" i="2"/>
  <c r="B18" i="2"/>
  <c r="D18" i="2"/>
  <c r="A19" i="2"/>
  <c r="B19" i="2"/>
  <c r="D19" i="2"/>
  <c r="A20" i="2"/>
  <c r="B20" i="2"/>
  <c r="D20" i="2"/>
  <c r="A21" i="2"/>
  <c r="B21" i="2"/>
  <c r="D21" i="2"/>
  <c r="A22" i="2"/>
  <c r="B22" i="2"/>
  <c r="D22" i="2"/>
  <c r="A23" i="2"/>
  <c r="E6" i="2"/>
  <c r="F6" i="2"/>
  <c r="H6" i="2"/>
  <c r="E7" i="2"/>
  <c r="F7" i="2"/>
  <c r="H7" i="2"/>
  <c r="E8" i="2"/>
  <c r="F8" i="2"/>
  <c r="H8" i="2"/>
  <c r="E9" i="2"/>
  <c r="F9" i="2"/>
  <c r="H9" i="2"/>
  <c r="E10" i="2"/>
  <c r="F10" i="2"/>
  <c r="H10" i="2"/>
  <c r="E11" i="2"/>
  <c r="F11" i="2"/>
  <c r="H11" i="2"/>
  <c r="E12" i="2"/>
  <c r="F12" i="2"/>
  <c r="H12" i="2"/>
  <c r="E13" i="2"/>
  <c r="F13" i="2"/>
  <c r="H13" i="2"/>
  <c r="E14" i="2"/>
  <c r="F14" i="2"/>
  <c r="H14" i="2"/>
  <c r="E15" i="2"/>
  <c r="F15" i="2"/>
  <c r="H15" i="2"/>
  <c r="E16" i="2"/>
  <c r="F16" i="2"/>
  <c r="H16" i="2"/>
  <c r="E17" i="2"/>
  <c r="F17" i="2"/>
  <c r="H17" i="2"/>
  <c r="E18" i="2"/>
  <c r="F18" i="2"/>
  <c r="H18" i="2"/>
  <c r="E19" i="2"/>
  <c r="F19" i="2"/>
  <c r="H19" i="2"/>
  <c r="E20" i="2"/>
  <c r="F20" i="2"/>
  <c r="H20" i="2"/>
  <c r="E21" i="2"/>
  <c r="F21" i="2"/>
  <c r="H21" i="2"/>
  <c r="E22" i="2"/>
  <c r="F22" i="2"/>
  <c r="H22" i="2"/>
  <c r="B23" i="2"/>
  <c r="D23" i="2"/>
  <c r="E23" i="2"/>
  <c r="F23" i="2"/>
  <c r="H23" i="2"/>
  <c r="F19" i="1"/>
  <c r="G7" i="2" l="1"/>
  <c r="H2" i="2"/>
  <c r="G18" i="2"/>
  <c r="G14" i="2"/>
  <c r="G10" i="2"/>
  <c r="G23" i="2"/>
  <c r="G22" i="2"/>
  <c r="G6" i="2"/>
  <c r="E1" i="2" s="1"/>
  <c r="G19" i="2"/>
  <c r="G11" i="2"/>
  <c r="G20" i="2"/>
  <c r="G16" i="2"/>
  <c r="G12" i="2"/>
  <c r="G8" i="2"/>
  <c r="G15" i="2"/>
  <c r="G21" i="2"/>
  <c r="G17" i="2"/>
  <c r="G13" i="2"/>
  <c r="G9" i="2"/>
  <c r="F1" i="1" l="1"/>
  <c r="E1" i="1" l="1"/>
  <c r="J5" i="2" l="1"/>
  <c r="J7" i="2" l="1"/>
  <c r="J29" i="2"/>
  <c r="J28" i="2"/>
  <c r="J9" i="2"/>
  <c r="J11" i="2"/>
  <c r="J13" i="2"/>
  <c r="J15" i="2"/>
  <c r="J17" i="2"/>
  <c r="J19" i="2"/>
  <c r="J8" i="2"/>
  <c r="J12" i="2"/>
  <c r="J16" i="2"/>
  <c r="J20" i="2"/>
  <c r="J21" i="2"/>
  <c r="J25" i="2"/>
  <c r="J27" i="2"/>
  <c r="J10" i="2"/>
  <c r="J14" i="2"/>
  <c r="J18" i="2"/>
  <c r="J22" i="2"/>
  <c r="J26" i="2"/>
  <c r="J30" i="2"/>
  <c r="J23" i="2"/>
  <c r="J24" i="2"/>
  <c r="J6" i="2"/>
  <c r="J4" i="2"/>
  <c r="K5" i="2"/>
  <c r="J2" i="2" l="1"/>
  <c r="J1" i="2" s="1"/>
  <c r="K7" i="2"/>
  <c r="K9" i="2"/>
  <c r="K11" i="2"/>
  <c r="K13" i="2"/>
  <c r="K15" i="2"/>
  <c r="K17" i="2"/>
  <c r="K19" i="2"/>
  <c r="K21" i="2"/>
  <c r="K23" i="2"/>
  <c r="K26" i="2"/>
  <c r="K8" i="2"/>
  <c r="K12" i="2"/>
  <c r="K16" i="2"/>
  <c r="K20" i="2"/>
  <c r="K25" i="2"/>
  <c r="K27" i="2"/>
  <c r="K29" i="2"/>
  <c r="K18" i="2"/>
  <c r="K22" i="2"/>
  <c r="K28" i="2"/>
  <c r="K6" i="2"/>
  <c r="K10" i="2"/>
  <c r="K14" i="2"/>
  <c r="K30" i="2"/>
  <c r="K24" i="2"/>
  <c r="L5" i="2"/>
  <c r="K2" i="2" l="1"/>
  <c r="L8" i="2"/>
  <c r="L10" i="2"/>
  <c r="L12" i="2"/>
  <c r="L14" i="2"/>
  <c r="L16" i="2"/>
  <c r="L18" i="2"/>
  <c r="L20" i="2"/>
  <c r="L7" i="2"/>
  <c r="L11" i="2"/>
  <c r="L15" i="2"/>
  <c r="L19" i="2"/>
  <c r="L23" i="2"/>
  <c r="L28" i="2"/>
  <c r="L30" i="2"/>
  <c r="L6" i="2"/>
  <c r="L9" i="2"/>
  <c r="L13" i="2"/>
  <c r="L17" i="2"/>
  <c r="L21" i="2"/>
  <c r="L27" i="2"/>
  <c r="L22" i="2"/>
  <c r="L26" i="2"/>
  <c r="L25" i="2"/>
  <c r="L29" i="2"/>
  <c r="L24" i="2"/>
  <c r="M5" i="2"/>
  <c r="M12" i="2" s="1"/>
  <c r="K1" i="2" l="1"/>
  <c r="K3" i="2"/>
  <c r="L2" i="2"/>
  <c r="M8" i="2"/>
  <c r="M10" i="2"/>
  <c r="M14" i="2"/>
  <c r="M16" i="2"/>
  <c r="M18" i="2"/>
  <c r="M20" i="2"/>
  <c r="M22" i="2"/>
  <c r="M25" i="2"/>
  <c r="M26" i="2"/>
  <c r="M7" i="2"/>
  <c r="M11" i="2"/>
  <c r="M15" i="2"/>
  <c r="M19" i="2"/>
  <c r="M23" i="2"/>
  <c r="M28" i="2"/>
  <c r="M30" i="2"/>
  <c r="M6" i="2"/>
  <c r="M9" i="2"/>
  <c r="M13" i="2"/>
  <c r="M27" i="2"/>
  <c r="M17" i="2"/>
  <c r="M21" i="2"/>
  <c r="M29" i="2"/>
  <c r="M24" i="2"/>
  <c r="N5" i="2"/>
  <c r="M4" i="2"/>
  <c r="L1" i="2" l="1"/>
  <c r="L3" i="2"/>
  <c r="M2" i="2"/>
  <c r="N7" i="2"/>
  <c r="N9" i="2"/>
  <c r="N11" i="2"/>
  <c r="N13" i="2"/>
  <c r="N15" i="2"/>
  <c r="N17" i="2"/>
  <c r="N19" i="2"/>
  <c r="N10" i="2"/>
  <c r="N14" i="2"/>
  <c r="N18" i="2"/>
  <c r="N22" i="2"/>
  <c r="N27" i="2"/>
  <c r="N29" i="2"/>
  <c r="N16" i="2"/>
  <c r="N26" i="2"/>
  <c r="N8" i="2"/>
  <c r="N12" i="2"/>
  <c r="N20" i="2"/>
  <c r="N23" i="2"/>
  <c r="N30" i="2"/>
  <c r="N28" i="2"/>
  <c r="N6" i="2"/>
  <c r="N21" i="2"/>
  <c r="N25" i="2"/>
  <c r="N24" i="2"/>
  <c r="O5" i="2"/>
  <c r="M1" i="2" l="1"/>
  <c r="M3" i="2"/>
  <c r="N2" i="2"/>
  <c r="O7" i="2"/>
  <c r="O9" i="2"/>
  <c r="O11" i="2"/>
  <c r="O13" i="2"/>
  <c r="O15" i="2"/>
  <c r="O17" i="2"/>
  <c r="O19" i="2"/>
  <c r="O21" i="2"/>
  <c r="O23" i="2"/>
  <c r="O26" i="2"/>
  <c r="O25" i="2"/>
  <c r="O10" i="2"/>
  <c r="O14" i="2"/>
  <c r="O18" i="2"/>
  <c r="O22" i="2"/>
  <c r="O27" i="2"/>
  <c r="O29" i="2"/>
  <c r="O16" i="2"/>
  <c r="O20" i="2"/>
  <c r="O30" i="2"/>
  <c r="O8" i="2"/>
  <c r="O12" i="2"/>
  <c r="O28" i="2"/>
  <c r="O6" i="2"/>
  <c r="O24" i="2"/>
  <c r="P5" i="2"/>
  <c r="N1" i="2" l="1"/>
  <c r="N3" i="2"/>
  <c r="O2" i="2"/>
  <c r="P8" i="2"/>
  <c r="P10" i="2"/>
  <c r="P12" i="2"/>
  <c r="P14" i="2"/>
  <c r="P16" i="2"/>
  <c r="P18" i="2"/>
  <c r="P20" i="2"/>
  <c r="P9" i="2"/>
  <c r="P13" i="2"/>
  <c r="P17" i="2"/>
  <c r="P21" i="2"/>
  <c r="P28" i="2"/>
  <c r="P30" i="2"/>
  <c r="P6" i="2"/>
  <c r="P25" i="2"/>
  <c r="P7" i="2"/>
  <c r="P11" i="2"/>
  <c r="P15" i="2"/>
  <c r="P19" i="2"/>
  <c r="P29" i="2"/>
  <c r="P23" i="2"/>
  <c r="P22" i="2"/>
  <c r="P26" i="2"/>
  <c r="P27" i="2"/>
  <c r="P24" i="2"/>
  <c r="Q5" i="2"/>
  <c r="P4" i="2"/>
  <c r="O1" i="2" l="1"/>
  <c r="O3" i="2"/>
  <c r="P2" i="2"/>
  <c r="P3" i="2" s="1"/>
  <c r="Q8" i="2"/>
  <c r="Q10" i="2"/>
  <c r="Q12" i="2"/>
  <c r="Q14" i="2"/>
  <c r="Q16" i="2"/>
  <c r="Q18" i="2"/>
  <c r="Q20" i="2"/>
  <c r="Q22" i="2"/>
  <c r="Q25" i="2"/>
  <c r="Q23" i="2"/>
  <c r="Q6" i="2"/>
  <c r="Q9" i="2"/>
  <c r="Q13" i="2"/>
  <c r="Q17" i="2"/>
  <c r="Q21" i="2"/>
  <c r="Q28" i="2"/>
  <c r="Q30" i="2"/>
  <c r="Q7" i="2"/>
  <c r="Q11" i="2"/>
  <c r="Q19" i="2"/>
  <c r="Q29" i="2"/>
  <c r="Q15" i="2"/>
  <c r="Q26" i="2"/>
  <c r="Q27" i="2"/>
  <c r="Q24" i="2"/>
  <c r="R5" i="2"/>
  <c r="P1" i="2" l="1"/>
  <c r="Q2" i="2"/>
  <c r="R7" i="2"/>
  <c r="R9" i="2"/>
  <c r="R11" i="2"/>
  <c r="R13" i="2"/>
  <c r="R15" i="2"/>
  <c r="R17" i="2"/>
  <c r="R19" i="2"/>
  <c r="R8" i="2"/>
  <c r="R12" i="2"/>
  <c r="R16" i="2"/>
  <c r="R20" i="2"/>
  <c r="R26" i="2"/>
  <c r="R27" i="2"/>
  <c r="R29" i="2"/>
  <c r="R23" i="2"/>
  <c r="R6" i="2"/>
  <c r="R10" i="2"/>
  <c r="R14" i="2"/>
  <c r="R18" i="2"/>
  <c r="R21" i="2"/>
  <c r="R25" i="2"/>
  <c r="R28" i="2"/>
  <c r="R30" i="2"/>
  <c r="R22" i="2"/>
  <c r="R24" i="2"/>
  <c r="S5" i="2"/>
  <c r="Q3" i="2" l="1"/>
  <c r="Q1" i="2"/>
  <c r="R2" i="2"/>
  <c r="S7" i="2"/>
  <c r="S9" i="2"/>
  <c r="S11" i="2"/>
  <c r="S13" i="2"/>
  <c r="S15" i="2"/>
  <c r="S17" i="2"/>
  <c r="S19" i="2"/>
  <c r="S21" i="2"/>
  <c r="S23" i="2"/>
  <c r="S26" i="2"/>
  <c r="S22" i="2"/>
  <c r="S8" i="2"/>
  <c r="S12" i="2"/>
  <c r="S16" i="2"/>
  <c r="S20" i="2"/>
  <c r="S27" i="2"/>
  <c r="S29" i="2"/>
  <c r="S14" i="2"/>
  <c r="S6" i="2"/>
  <c r="S18" i="2"/>
  <c r="S25" i="2"/>
  <c r="S28" i="2"/>
  <c r="S10" i="2"/>
  <c r="S30" i="2"/>
  <c r="S24" i="2"/>
  <c r="T5" i="2"/>
  <c r="S4" i="2"/>
  <c r="R1" i="2" l="1"/>
  <c r="R3" i="2"/>
  <c r="S2" i="2"/>
  <c r="T8" i="2"/>
  <c r="T10" i="2"/>
  <c r="T12" i="2"/>
  <c r="T14" i="2"/>
  <c r="T16" i="2"/>
  <c r="T18" i="2"/>
  <c r="T7" i="2"/>
  <c r="T11" i="2"/>
  <c r="T15" i="2"/>
  <c r="T19" i="2"/>
  <c r="T25" i="2"/>
  <c r="T28" i="2"/>
  <c r="T30" i="2"/>
  <c r="T22" i="2"/>
  <c r="T26" i="2"/>
  <c r="T9" i="2"/>
  <c r="T13" i="2"/>
  <c r="T17" i="2"/>
  <c r="T27" i="2"/>
  <c r="T21" i="2"/>
  <c r="T6" i="2"/>
  <c r="T20" i="2"/>
  <c r="T23" i="2"/>
  <c r="T29" i="2"/>
  <c r="T24" i="2"/>
  <c r="U5" i="2"/>
  <c r="S1" i="2" l="1"/>
  <c r="S3" i="2"/>
  <c r="T2" i="2"/>
  <c r="U8" i="2"/>
  <c r="U10" i="2"/>
  <c r="U12" i="2"/>
  <c r="U14" i="2"/>
  <c r="U16" i="2"/>
  <c r="U18" i="2"/>
  <c r="U20" i="2"/>
  <c r="U22" i="2"/>
  <c r="U25" i="2"/>
  <c r="U21" i="2"/>
  <c r="U6" i="2"/>
  <c r="U7" i="2"/>
  <c r="U11" i="2"/>
  <c r="U15" i="2"/>
  <c r="U19" i="2"/>
  <c r="U28" i="2"/>
  <c r="U30" i="2"/>
  <c r="U26" i="2"/>
  <c r="U9" i="2"/>
  <c r="U27" i="2"/>
  <c r="U13" i="2"/>
  <c r="U17" i="2"/>
  <c r="U23" i="2"/>
  <c r="U29" i="2"/>
  <c r="U24" i="2"/>
  <c r="V5" i="2"/>
  <c r="T3" i="2" l="1"/>
  <c r="U2" i="2"/>
  <c r="V7" i="2"/>
  <c r="V9" i="2"/>
  <c r="V11" i="2"/>
  <c r="V13" i="2"/>
  <c r="V15" i="2"/>
  <c r="V17" i="2"/>
  <c r="V19" i="2"/>
  <c r="V10" i="2"/>
  <c r="V14" i="2"/>
  <c r="V18" i="2"/>
  <c r="V23" i="2"/>
  <c r="V27" i="2"/>
  <c r="V29" i="2"/>
  <c r="V8" i="2"/>
  <c r="V21" i="2"/>
  <c r="V25" i="2"/>
  <c r="V6" i="2"/>
  <c r="V12" i="2"/>
  <c r="V16" i="2"/>
  <c r="V22" i="2"/>
  <c r="V30" i="2"/>
  <c r="V26" i="2"/>
  <c r="V28" i="2"/>
  <c r="V20" i="2"/>
  <c r="V24" i="2"/>
  <c r="V4" i="2"/>
  <c r="W5" i="2"/>
  <c r="U1" i="2" l="1"/>
  <c r="V2" i="2"/>
  <c r="W7" i="2"/>
  <c r="W9" i="2"/>
  <c r="W11" i="2"/>
  <c r="W13" i="2"/>
  <c r="W15" i="2"/>
  <c r="W17" i="2"/>
  <c r="W19" i="2"/>
  <c r="W21" i="2"/>
  <c r="W23" i="2"/>
  <c r="W26" i="2"/>
  <c r="W20" i="2"/>
  <c r="W10" i="2"/>
  <c r="W14" i="2"/>
  <c r="W18" i="2"/>
  <c r="W27" i="2"/>
  <c r="W29" i="2"/>
  <c r="W12" i="2"/>
  <c r="W16" i="2"/>
  <c r="W22" i="2"/>
  <c r="W30" i="2"/>
  <c r="W25" i="2"/>
  <c r="W6" i="2"/>
  <c r="W8" i="2"/>
  <c r="W28" i="2"/>
  <c r="W24" i="2"/>
  <c r="X5" i="2"/>
  <c r="V1" i="2" l="1"/>
  <c r="V3" i="2"/>
  <c r="W2" i="2"/>
  <c r="X8" i="2"/>
  <c r="X10" i="2"/>
  <c r="X12" i="2"/>
  <c r="X14" i="2"/>
  <c r="X16" i="2"/>
  <c r="X18" i="2"/>
  <c r="X9" i="2"/>
  <c r="X13" i="2"/>
  <c r="X17" i="2"/>
  <c r="X22" i="2"/>
  <c r="X26" i="2"/>
  <c r="X28" i="2"/>
  <c r="X30" i="2"/>
  <c r="X7" i="2"/>
  <c r="X11" i="2"/>
  <c r="X15" i="2"/>
  <c r="X20" i="2"/>
  <c r="X23" i="2"/>
  <c r="X29" i="2"/>
  <c r="X19" i="2"/>
  <c r="X21" i="2"/>
  <c r="X27" i="2"/>
  <c r="X25" i="2"/>
  <c r="X6" i="2"/>
  <c r="X24" i="2"/>
  <c r="Y5" i="2"/>
  <c r="W1" i="2" l="1"/>
  <c r="W3" i="2"/>
  <c r="X2" i="2"/>
  <c r="Y8" i="2"/>
  <c r="Y10" i="2"/>
  <c r="Y12" i="2"/>
  <c r="Y14" i="2"/>
  <c r="Y16" i="2"/>
  <c r="Y18" i="2"/>
  <c r="Y20" i="2"/>
  <c r="Y22" i="2"/>
  <c r="Y25" i="2"/>
  <c r="Y6" i="2"/>
  <c r="Y9" i="2"/>
  <c r="Y13" i="2"/>
  <c r="Y17" i="2"/>
  <c r="Y26" i="2"/>
  <c r="Y28" i="2"/>
  <c r="Y30" i="2"/>
  <c r="Y23" i="2"/>
  <c r="Y7" i="2"/>
  <c r="Y29" i="2"/>
  <c r="Y11" i="2"/>
  <c r="Y15" i="2"/>
  <c r="Y19" i="2"/>
  <c r="Y21" i="2"/>
  <c r="Y27" i="2"/>
  <c r="Y24" i="2"/>
  <c r="Y4" i="2"/>
  <c r="Z5" i="2"/>
  <c r="X1" i="2" l="1"/>
  <c r="X3" i="2"/>
  <c r="Y2" i="2"/>
  <c r="Z7" i="2"/>
  <c r="Z9" i="2"/>
  <c r="Z11" i="2"/>
  <c r="Z13" i="2"/>
  <c r="Z15" i="2"/>
  <c r="Z17" i="2"/>
  <c r="Z19" i="2"/>
  <c r="Z8" i="2"/>
  <c r="Z12" i="2"/>
  <c r="Z16" i="2"/>
  <c r="Z21" i="2"/>
  <c r="Z25" i="2"/>
  <c r="Z27" i="2"/>
  <c r="Z29" i="2"/>
  <c r="Z10" i="2"/>
  <c r="Z14" i="2"/>
  <c r="Z22" i="2"/>
  <c r="Z6" i="2"/>
  <c r="Z20" i="2"/>
  <c r="Z28" i="2"/>
  <c r="Z23" i="2"/>
  <c r="Z18" i="2"/>
  <c r="Z26" i="2"/>
  <c r="Z30" i="2"/>
  <c r="Z24" i="2"/>
  <c r="AA5" i="2"/>
  <c r="Y1" i="2" l="1"/>
  <c r="Y3" i="2"/>
  <c r="Z2" i="2"/>
  <c r="AA7" i="2"/>
  <c r="AA9" i="2"/>
  <c r="AA11" i="2"/>
  <c r="AA13" i="2"/>
  <c r="AA15" i="2"/>
  <c r="AA17" i="2"/>
  <c r="AA19" i="2"/>
  <c r="AA21" i="2"/>
  <c r="AA23" i="2"/>
  <c r="AA8" i="2"/>
  <c r="AA12" i="2"/>
  <c r="AA16" i="2"/>
  <c r="AA25" i="2"/>
  <c r="AA27" i="2"/>
  <c r="AA29" i="2"/>
  <c r="AA10" i="2"/>
  <c r="AA6" i="2"/>
  <c r="AA14" i="2"/>
  <c r="AA20" i="2"/>
  <c r="AA28" i="2"/>
  <c r="AA22" i="2"/>
  <c r="AA18" i="2"/>
  <c r="AA26" i="2"/>
  <c r="AA30" i="2"/>
  <c r="AA24" i="2"/>
  <c r="Z1" i="2" l="1"/>
  <c r="Z3" i="2"/>
  <c r="AA2" i="2"/>
  <c r="AA1" i="2" l="1"/>
  <c r="AA3" i="2"/>
</calcChain>
</file>

<file path=xl/sharedStrings.xml><?xml version="1.0" encoding="utf-8"?>
<sst xmlns="http://schemas.openxmlformats.org/spreadsheetml/2006/main" count="132" uniqueCount="61">
  <si>
    <t>Producto</t>
  </si>
  <si>
    <t>Tarjeta</t>
  </si>
  <si>
    <t>Cuotas</t>
  </si>
  <si>
    <t>By</t>
  </si>
  <si>
    <t>Ejemplo diagrama de Gantt</t>
  </si>
  <si>
    <t>Semana inicio</t>
  </si>
  <si>
    <t>Inicio Proyecto</t>
  </si>
  <si>
    <t>Diagramador de Cuotas</t>
  </si>
  <si>
    <t>Owner</t>
  </si>
  <si>
    <t>Both</t>
  </si>
  <si>
    <t>ID</t>
  </si>
  <si>
    <t>Puppis</t>
  </si>
  <si>
    <t>Frezeer</t>
  </si>
  <si>
    <t>Rappi Prime</t>
  </si>
  <si>
    <t>CrunchyRoll</t>
  </si>
  <si>
    <t>Unicef</t>
  </si>
  <si>
    <t>Spotify</t>
  </si>
  <si>
    <t>Calzas</t>
  </si>
  <si>
    <t>%</t>
  </si>
  <si>
    <t>sum</t>
  </si>
  <si>
    <t>Diff</t>
  </si>
  <si>
    <t>Home</t>
  </si>
  <si>
    <t>Gifts</t>
  </si>
  <si>
    <t>Subscription</t>
  </si>
  <si>
    <t>Overlod</t>
  </si>
  <si>
    <t>Minion</t>
  </si>
  <si>
    <t>MC2</t>
  </si>
  <si>
    <t>Card</t>
  </si>
  <si>
    <t>Vise 1</t>
  </si>
  <si>
    <t>Vise 2</t>
  </si>
  <si>
    <t>MC 1</t>
  </si>
  <si>
    <t>Count quotas</t>
  </si>
  <si>
    <t>Total budgeted</t>
  </si>
  <si>
    <t>Budget per Quota</t>
  </si>
  <si>
    <t>Purchase Date</t>
  </si>
  <si>
    <t>first payment Date</t>
  </si>
  <si>
    <t>Category</t>
  </si>
  <si>
    <t>more tables</t>
  </si>
  <si>
    <t>Limits?</t>
  </si>
  <si>
    <t>Tablet</t>
  </si>
  <si>
    <t>Bed</t>
  </si>
  <si>
    <t>Baby  Car</t>
  </si>
  <si>
    <t>Printer</t>
  </si>
  <si>
    <t>Cat food</t>
  </si>
  <si>
    <t>Guitar</t>
  </si>
  <si>
    <t>Dishes</t>
  </si>
  <si>
    <t>Kingsmen</t>
  </si>
  <si>
    <t>Ice cream  machine</t>
  </si>
  <si>
    <t>Bed stuff</t>
  </si>
  <si>
    <t>Water</t>
  </si>
  <si>
    <t>TV</t>
  </si>
  <si>
    <t>Git Mathew</t>
  </si>
  <si>
    <t>Gift for Marion</t>
  </si>
  <si>
    <t>Xmas gifts 1</t>
  </si>
  <si>
    <t>Xmas gifts 2</t>
  </si>
  <si>
    <t>Item</t>
  </si>
  <si>
    <t>Who</t>
  </si>
  <si>
    <t>$$</t>
  </si>
  <si>
    <t>Jacket</t>
  </si>
  <si>
    <t>1st quota</t>
  </si>
  <si>
    <t>Final Quota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</si>
</sst>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yyyy"/>
    <numFmt numFmtId="165" formatCode="mmmm"/>
    <numFmt numFmtId="166" formatCode="mmmm\ \-\ yyyy"/>
    <numFmt numFmtId="167" formatCode="_-&quot;$&quot;\ * #,##0_-;\-&quot;$&quot;\ * #,##0_-;_-&quot;$&quot;\ * &quot;-&quot;??_-;_-@_-"/>
  </numFmts>
  <fonts count="15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2"/>
      <color theme="4" tint="-0.499984740745262"/>
      <name val="Calibri"/>
      <family val="2"/>
    </font>
    <font>
      <sz val="9"/>
      <color theme="8" tint="-0.499984740745262"/>
      <name val="Calibri"/>
      <family val="2"/>
    </font>
    <font>
      <b/>
      <sz val="10"/>
      <color theme="9" tint="-0.499984740745262"/>
      <name val="Calibri"/>
      <family val="2"/>
    </font>
    <font>
      <sz val="10"/>
      <color rgb="FF00B050"/>
      <name val="Calibri"/>
      <family val="2"/>
    </font>
    <font>
      <sz val="9"/>
      <color theme="1"/>
      <name val="Calibri"/>
      <family val="2"/>
    </font>
    <font>
      <b/>
      <sz val="8"/>
      <color theme="0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sz val="9"/>
      <color theme="9" tint="-0.249977111117893"/>
      <name val="Calibri"/>
      <family val="2"/>
    </font>
    <font>
      <sz val="8"/>
      <color theme="8" tint="-0.499984740745262"/>
      <name val="Calibri"/>
      <family val="2"/>
    </font>
    <font>
      <b/>
      <sz val="10"/>
      <color theme="7" tint="0.3999755851924192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/>
    <xf numFmtId="14" fontId="0" fillId="0" borderId="0" xfId="0" applyNumberFormat="1"/>
    <xf numFmtId="165" fontId="5" fillId="3" borderId="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/>
    <xf numFmtId="0" fontId="3" fillId="0" borderId="0" xfId="0" applyFont="1" applyAlignment="1">
      <alignment horizontal="center" vertical="center" wrapText="1"/>
    </xf>
    <xf numFmtId="0" fontId="0" fillId="0" borderId="6" xfId="0" applyBorder="1"/>
    <xf numFmtId="167" fontId="6" fillId="0" borderId="0" xfId="1" applyNumberFormat="1" applyFont="1"/>
    <xf numFmtId="44" fontId="6" fillId="0" borderId="0" xfId="1" applyFont="1"/>
    <xf numFmtId="167" fontId="7" fillId="0" borderId="0" xfId="0" applyNumberFormat="1" applyFont="1"/>
    <xf numFmtId="0" fontId="9" fillId="4" borderId="0" xfId="0" applyFont="1" applyFill="1"/>
    <xf numFmtId="0" fontId="10" fillId="0" borderId="0" xfId="0" applyFont="1"/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7" fontId="12" fillId="0" borderId="0" xfId="1" applyNumberFormat="1" applyFont="1" applyAlignment="1">
      <alignment horizontal="center" vertical="center" wrapText="1"/>
    </xf>
    <xf numFmtId="44" fontId="3" fillId="0" borderId="0" xfId="1" applyFont="1" applyAlignment="1">
      <alignment horizontal="center" vertical="center" wrapText="1"/>
    </xf>
    <xf numFmtId="0" fontId="13" fillId="0" borderId="0" xfId="0" applyNumberFormat="1" applyFont="1" applyAlignment="1">
      <alignment horizontal="center" vertical="center" wrapText="1"/>
    </xf>
    <xf numFmtId="9" fontId="0" fillId="0" borderId="0" xfId="2" applyFont="1"/>
    <xf numFmtId="167" fontId="0" fillId="0" borderId="0" xfId="0" applyNumberFormat="1"/>
    <xf numFmtId="167" fontId="6" fillId="0" borderId="0" xfId="0" applyNumberFormat="1" applyFont="1"/>
    <xf numFmtId="14" fontId="14" fillId="4" borderId="0" xfId="0" applyNumberFormat="1" applyFont="1" applyFill="1"/>
    <xf numFmtId="164" fontId="4" fillId="0" borderId="6" xfId="0" applyNumberFormat="1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10">
    <dxf>
      <font>
        <color theme="0"/>
      </font>
    </dxf>
    <dxf>
      <font>
        <color theme="9" tint="-0.24994659260841701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theme="9" tint="0.79998168889431442"/>
        </patternFill>
      </fill>
    </dxf>
    <dxf>
      <font>
        <color theme="0"/>
      </font>
    </dxf>
    <dxf>
      <border>
        <left style="dashDot">
          <color theme="4" tint="-0.499984740745262"/>
        </left>
        <right style="dashDot">
          <color theme="4" tint="-0.499984740745262"/>
        </right>
        <top style="dashDot">
          <color theme="4" tint="-0.499984740745262"/>
        </top>
        <bottom style="dashDot">
          <color theme="4" tint="-0.499984740745262"/>
        </bottom>
        <vertical/>
        <horizontal/>
      </border>
    </dxf>
    <dxf>
      <fill>
        <patternFill>
          <bgColor theme="5" tint="0.39994506668294322"/>
        </patternFill>
      </fill>
    </dxf>
    <dxf>
      <font>
        <color theme="0"/>
      </font>
    </dxf>
    <dxf>
      <border>
        <left style="dashDot">
          <color theme="4" tint="-0.499984740745262"/>
        </left>
        <right style="dashDot">
          <color theme="4" tint="-0.499984740745262"/>
        </right>
        <top style="dashDot">
          <color theme="4" tint="-0.499984740745262"/>
        </top>
        <bottom style="dashDot">
          <color theme="4" tint="-0.499984740745262"/>
        </bottom>
        <vertical/>
        <horizontal/>
      </border>
    </dxf>
    <dxf>
      <fill>
        <patternFill>
          <bgColor theme="5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family val="2"/>
        <scheme val="none"/>
      </font>
      <numFmt numFmtId="167" formatCode="_-&quot;$&quot;\ * #,##0_-;\-&quot;$&quot;\ * #,##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croll" dx="22" fmlaLink="$G$1" horiz="1" max="100" noThreeD="1" page="0" val="4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2</xdr:row>
          <xdr:rowOff>142875</xdr:rowOff>
        </xdr:from>
        <xdr:to>
          <xdr:col>8</xdr:col>
          <xdr:colOff>142875</xdr:colOff>
          <xdr:row>3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6E88F4-85BD-4447-9010-A01EB523A160}" name="Tabla1" displayName="Tabla1" ref="A2:J27" totalsRowShown="0">
  <autoFilter ref="A2:J27" xr:uid="{3A6DEFD9-C4AE-4692-BC60-6EF9A0EB8583}"/>
  <tableColumns count="10">
    <tableColumn id="1" xr3:uid="{285DC24E-0F62-4A0E-A64B-2A598A151E19}" name="ID"/>
    <tableColumn id="2" xr3:uid="{95C22EE8-FE98-44C9-9F54-59851D6F440A}" name="Producto"/>
    <tableColumn id="3" xr3:uid="{6A37BDB2-984E-4A25-A004-035755CA0981}" name="Tarjeta"/>
    <tableColumn id="4" xr3:uid="{2752CA71-B558-41BF-9380-043AF7680B8D}" name="Count quotas"/>
    <tableColumn id="5" xr3:uid="{D4980B1B-1F0D-4787-A0A8-81E9BD06E4AD}" name="Total budgeted"/>
    <tableColumn id="6" xr3:uid="{565C2413-A151-4998-8D43-9BF645E0E2D5}" name="Budget per Quota"/>
    <tableColumn id="10" xr3:uid="{48B6E513-3C5B-4445-86D6-75C51F4CFD63}" name="Purchase Date" dataDxfId="9" dataCellStyle="Moneda"/>
    <tableColumn id="7" xr3:uid="{4222A528-2BD3-4E1B-8419-21C2319EC5DE}" name="first payment Date"/>
    <tableColumn id="9" xr3:uid="{85AFD3C3-5F45-4164-9BF2-59047A83CA94}" name="Category"/>
    <tableColumn id="8" xr3:uid="{A43E4F2A-DCBF-4810-99B2-C8DA93E41563}" name="By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3548-FE53-4611-9C3D-33D7A57B7421}">
  <dimension ref="A1:N27"/>
  <sheetViews>
    <sheetView topLeftCell="A15" zoomScale="115" zoomScaleNormal="115" workbookViewId="0">
      <selection activeCell="B31" sqref="B31"/>
    </sheetView>
  </sheetViews>
  <sheetFormatPr baseColWidth="10" defaultRowHeight="12.75" x14ac:dyDescent="0.2"/>
  <cols>
    <col min="1" max="1" width="3.5703125" customWidth="1"/>
    <col min="2" max="2" width="23.28515625" customWidth="1"/>
    <col min="5" max="5" width="12.42578125" bestFit="1" customWidth="1"/>
    <col min="6" max="7" width="16.42578125" customWidth="1"/>
    <col min="8" max="9" width="20.28515625" customWidth="1"/>
  </cols>
  <sheetData>
    <row r="1" spans="1:14" x14ac:dyDescent="0.2">
      <c r="E1" s="14">
        <f>+SUM(Tabla1[Total budgeted])</f>
        <v>744251.66999999993</v>
      </c>
      <c r="F1" s="14">
        <f>+SUM(Tabla1[Budget per Quota])</f>
        <v>64572.79</v>
      </c>
      <c r="G1" s="14"/>
      <c r="L1" t="s">
        <v>37</v>
      </c>
    </row>
    <row r="2" spans="1:14" x14ac:dyDescent="0.2">
      <c r="A2" t="s">
        <v>10</v>
      </c>
      <c r="B2" t="s">
        <v>0</v>
      </c>
      <c r="C2" t="s">
        <v>1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</v>
      </c>
      <c r="L2" s="12" t="s">
        <v>8</v>
      </c>
      <c r="M2" s="12" t="s">
        <v>27</v>
      </c>
      <c r="N2" s="12" t="s">
        <v>38</v>
      </c>
    </row>
    <row r="3" spans="1:14" x14ac:dyDescent="0.2">
      <c r="A3">
        <v>1</v>
      </c>
      <c r="B3" t="s">
        <v>40</v>
      </c>
      <c r="C3" t="s">
        <v>28</v>
      </c>
      <c r="D3">
        <v>18</v>
      </c>
      <c r="E3" s="13">
        <f>+Tabla1[[#This Row],[Count quotas]]*Tabla1[[#This Row],[Budget per Quota]]</f>
        <v>96858</v>
      </c>
      <c r="F3" s="13">
        <v>5381</v>
      </c>
      <c r="G3" s="13"/>
      <c r="H3" s="3">
        <v>44228</v>
      </c>
      <c r="I3" s="3" t="s">
        <v>21</v>
      </c>
      <c r="J3" t="s">
        <v>24</v>
      </c>
      <c r="L3" s="12" t="s">
        <v>24</v>
      </c>
      <c r="M3" s="12" t="s">
        <v>28</v>
      </c>
      <c r="N3" s="12"/>
    </row>
    <row r="4" spans="1:14" x14ac:dyDescent="0.2">
      <c r="A4">
        <v>2</v>
      </c>
      <c r="B4" t="s">
        <v>41</v>
      </c>
      <c r="C4" t="s">
        <v>28</v>
      </c>
      <c r="D4">
        <v>18</v>
      </c>
      <c r="E4" s="13">
        <f>+Tabla1[[#This Row],[Count quotas]]*Tabla1[[#This Row],[Budget per Quota]]</f>
        <v>27000</v>
      </c>
      <c r="F4" s="13">
        <v>1500</v>
      </c>
      <c r="G4" s="13"/>
      <c r="H4" s="3">
        <v>44317</v>
      </c>
      <c r="I4" s="3" t="s">
        <v>21</v>
      </c>
      <c r="J4" t="s">
        <v>24</v>
      </c>
      <c r="L4" s="12" t="s">
        <v>25</v>
      </c>
      <c r="M4" s="12" t="s">
        <v>29</v>
      </c>
      <c r="N4" s="12"/>
    </row>
    <row r="5" spans="1:14" x14ac:dyDescent="0.2">
      <c r="A5">
        <v>3</v>
      </c>
      <c r="B5" t="s">
        <v>39</v>
      </c>
      <c r="C5" t="s">
        <v>28</v>
      </c>
      <c r="D5">
        <v>9</v>
      </c>
      <c r="E5" s="13">
        <f>+Tabla1[[#This Row],[Count quotas]]*Tabla1[[#This Row],[Budget per Quota]]</f>
        <v>36000</v>
      </c>
      <c r="F5" s="13">
        <v>4000</v>
      </c>
      <c r="G5" s="13"/>
      <c r="H5" s="3">
        <v>44531</v>
      </c>
      <c r="I5" s="3" t="s">
        <v>21</v>
      </c>
      <c r="J5" t="s">
        <v>24</v>
      </c>
      <c r="L5" s="12" t="s">
        <v>9</v>
      </c>
      <c r="M5" s="12" t="s">
        <v>30</v>
      </c>
      <c r="N5" s="12"/>
    </row>
    <row r="6" spans="1:14" x14ac:dyDescent="0.2">
      <c r="A6">
        <v>4</v>
      </c>
      <c r="B6" t="s">
        <v>52</v>
      </c>
      <c r="C6" t="s">
        <v>28</v>
      </c>
      <c r="D6">
        <v>2</v>
      </c>
      <c r="E6" s="13">
        <f>+Tabla1[[#This Row],[Count quotas]]*Tabla1[[#This Row],[Budget per Quota]]</f>
        <v>3800</v>
      </c>
      <c r="F6" s="13">
        <v>1900</v>
      </c>
      <c r="G6" s="13"/>
      <c r="H6" s="3">
        <v>44501</v>
      </c>
      <c r="I6" s="3" t="s">
        <v>22</v>
      </c>
      <c r="J6" t="s">
        <v>25</v>
      </c>
      <c r="L6" s="12"/>
      <c r="M6" s="12" t="s">
        <v>26</v>
      </c>
      <c r="N6" s="12"/>
    </row>
    <row r="7" spans="1:14" x14ac:dyDescent="0.2">
      <c r="A7">
        <v>5</v>
      </c>
      <c r="B7" t="s">
        <v>50</v>
      </c>
      <c r="C7" t="s">
        <v>29</v>
      </c>
      <c r="D7">
        <v>50</v>
      </c>
      <c r="E7" s="13">
        <f>+Tabla1[[#This Row],[Count quotas]]*Tabla1[[#This Row],[Budget per Quota]]</f>
        <v>17250</v>
      </c>
      <c r="F7" s="13">
        <v>345</v>
      </c>
      <c r="G7" s="13"/>
      <c r="H7" s="3">
        <v>43221</v>
      </c>
      <c r="I7" s="3" t="s">
        <v>21</v>
      </c>
      <c r="J7" t="s">
        <v>24</v>
      </c>
      <c r="L7" s="12"/>
      <c r="M7" s="12"/>
      <c r="N7" s="12"/>
    </row>
    <row r="8" spans="1:14" x14ac:dyDescent="0.2">
      <c r="A8">
        <v>6</v>
      </c>
      <c r="B8" t="s">
        <v>42</v>
      </c>
      <c r="C8" t="s">
        <v>29</v>
      </c>
      <c r="D8">
        <v>50</v>
      </c>
      <c r="E8" s="13">
        <f>+Tabla1[[#This Row],[Count quotas]]*Tabla1[[#This Row],[Budget per Quota]]</f>
        <v>25000</v>
      </c>
      <c r="F8" s="13">
        <v>500</v>
      </c>
      <c r="G8" s="13"/>
      <c r="H8" s="3">
        <v>43221</v>
      </c>
      <c r="I8" s="3" t="s">
        <v>21</v>
      </c>
      <c r="J8" t="s">
        <v>24</v>
      </c>
      <c r="L8" s="12"/>
      <c r="M8" s="12"/>
      <c r="N8" s="12"/>
    </row>
    <row r="9" spans="1:14" x14ac:dyDescent="0.2">
      <c r="A9">
        <v>7</v>
      </c>
      <c r="B9" t="s">
        <v>51</v>
      </c>
      <c r="C9" t="s">
        <v>29</v>
      </c>
      <c r="D9">
        <v>3</v>
      </c>
      <c r="E9" s="13">
        <f>+Tabla1[[#This Row],[Count quotas]]*Tabla1[[#This Row],[Budget per Quota]]</f>
        <v>3000</v>
      </c>
      <c r="F9" s="13">
        <v>1000</v>
      </c>
      <c r="G9" s="13"/>
      <c r="H9" s="3">
        <v>44470</v>
      </c>
      <c r="I9" t="s">
        <v>22</v>
      </c>
      <c r="J9" t="s">
        <v>24</v>
      </c>
      <c r="L9" s="12"/>
      <c r="M9" s="12"/>
      <c r="N9" s="12"/>
    </row>
    <row r="10" spans="1:14" x14ac:dyDescent="0.2">
      <c r="A10">
        <v>8</v>
      </c>
      <c r="B10" t="s">
        <v>11</v>
      </c>
      <c r="C10" t="s">
        <v>29</v>
      </c>
      <c r="D10">
        <v>3</v>
      </c>
      <c r="E10" s="13">
        <f>+Tabla1[[#This Row],[Count quotas]]*Tabla1[[#This Row],[Budget per Quota]]</f>
        <v>6000</v>
      </c>
      <c r="F10" s="13">
        <v>2000</v>
      </c>
      <c r="G10" s="13"/>
      <c r="H10" s="3">
        <v>44501</v>
      </c>
      <c r="I10" s="3" t="s">
        <v>21</v>
      </c>
      <c r="J10" t="s">
        <v>24</v>
      </c>
      <c r="L10" s="12"/>
      <c r="M10" s="12"/>
      <c r="N10" s="12"/>
    </row>
    <row r="11" spans="1:14" x14ac:dyDescent="0.2">
      <c r="A11">
        <v>9</v>
      </c>
      <c r="B11" t="s">
        <v>12</v>
      </c>
      <c r="C11" t="s">
        <v>30</v>
      </c>
      <c r="D11">
        <v>18</v>
      </c>
      <c r="E11" s="13">
        <f>+Tabla1[[#This Row],[Count quotas]]*Tabla1[[#This Row],[Budget per Quota]]</f>
        <v>49968</v>
      </c>
      <c r="F11" s="13">
        <v>2776</v>
      </c>
      <c r="G11" s="13"/>
      <c r="H11" s="3">
        <v>44317</v>
      </c>
      <c r="I11" s="3" t="s">
        <v>21</v>
      </c>
      <c r="J11" t="s">
        <v>24</v>
      </c>
    </row>
    <row r="12" spans="1:14" x14ac:dyDescent="0.2">
      <c r="A12">
        <v>10</v>
      </c>
      <c r="B12" t="s">
        <v>47</v>
      </c>
      <c r="C12" t="s">
        <v>28</v>
      </c>
      <c r="D12">
        <v>12</v>
      </c>
      <c r="E12" s="13">
        <f>+Tabla1[[#This Row],[Count quotas]]*Tabla1[[#This Row],[Budget per Quota]]</f>
        <v>13296</v>
      </c>
      <c r="F12" s="13">
        <v>1108</v>
      </c>
      <c r="G12" s="13"/>
      <c r="H12" s="3">
        <v>44287</v>
      </c>
      <c r="I12" s="3" t="s">
        <v>21</v>
      </c>
      <c r="J12" t="s">
        <v>24</v>
      </c>
    </row>
    <row r="13" spans="1:14" x14ac:dyDescent="0.2">
      <c r="A13">
        <v>11</v>
      </c>
      <c r="B13" t="s">
        <v>48</v>
      </c>
      <c r="C13" t="s">
        <v>29</v>
      </c>
      <c r="D13">
        <v>12</v>
      </c>
      <c r="E13" s="13">
        <f>+Tabla1[[#This Row],[Count quotas]]*Tabla1[[#This Row],[Budget per Quota]]</f>
        <v>190512</v>
      </c>
      <c r="F13" s="13">
        <v>15876</v>
      </c>
      <c r="G13" s="13"/>
      <c r="H13" s="3">
        <v>44287</v>
      </c>
      <c r="I13" s="3" t="s">
        <v>21</v>
      </c>
      <c r="J13" t="s">
        <v>24</v>
      </c>
    </row>
    <row r="14" spans="1:14" x14ac:dyDescent="0.2">
      <c r="A14">
        <v>12</v>
      </c>
      <c r="B14" t="s">
        <v>49</v>
      </c>
      <c r="C14" t="s">
        <v>30</v>
      </c>
      <c r="D14">
        <v>18</v>
      </c>
      <c r="E14" s="13">
        <f>+Tabla1[[#This Row],[Count quotas]]*Tabla1[[#This Row],[Budget per Quota]]</f>
        <v>12999.960000000001</v>
      </c>
      <c r="F14" s="13">
        <v>722.22</v>
      </c>
      <c r="G14" s="13"/>
      <c r="H14" s="3">
        <v>44044</v>
      </c>
      <c r="I14" s="3" t="s">
        <v>21</v>
      </c>
      <c r="J14" t="s">
        <v>24</v>
      </c>
    </row>
    <row r="15" spans="1:14" x14ac:dyDescent="0.2">
      <c r="A15">
        <v>13</v>
      </c>
      <c r="B15" t="s">
        <v>46</v>
      </c>
      <c r="C15" t="s">
        <v>29</v>
      </c>
      <c r="D15">
        <v>6</v>
      </c>
      <c r="E15" s="13">
        <f>+Tabla1[[#This Row],[Count quotas]]*Tabla1[[#This Row],[Budget per Quota]]</f>
        <v>1200</v>
      </c>
      <c r="F15" s="13">
        <v>200</v>
      </c>
      <c r="G15" s="13"/>
      <c r="H15" s="3">
        <v>44378</v>
      </c>
      <c r="I15" s="3" t="s">
        <v>21</v>
      </c>
      <c r="J15" t="s">
        <v>24</v>
      </c>
    </row>
    <row r="16" spans="1:14" x14ac:dyDescent="0.2">
      <c r="A16">
        <v>14</v>
      </c>
      <c r="B16" t="s">
        <v>13</v>
      </c>
      <c r="C16" t="s">
        <v>28</v>
      </c>
      <c r="D16">
        <v>50</v>
      </c>
      <c r="E16" s="13">
        <f>+Tabla1[[#This Row],[Count quotas]]*Tabla1[[#This Row],[Budget per Quota]]</f>
        <v>25000</v>
      </c>
      <c r="F16" s="13">
        <v>500</v>
      </c>
      <c r="G16" s="13"/>
      <c r="H16" s="3">
        <v>44197</v>
      </c>
      <c r="I16" s="3" t="s">
        <v>23</v>
      </c>
      <c r="J16" t="s">
        <v>24</v>
      </c>
    </row>
    <row r="17" spans="1:10" x14ac:dyDescent="0.2">
      <c r="A17">
        <v>15</v>
      </c>
      <c r="B17" t="s">
        <v>14</v>
      </c>
      <c r="C17" t="s">
        <v>30</v>
      </c>
      <c r="D17">
        <v>50</v>
      </c>
      <c r="E17" s="13">
        <f>+Tabla1[[#This Row],[Count quotas]]*Tabla1[[#This Row],[Budget per Quota]]</f>
        <v>8100</v>
      </c>
      <c r="F17" s="13">
        <v>162</v>
      </c>
      <c r="G17" s="13"/>
      <c r="H17" s="3">
        <v>44197</v>
      </c>
      <c r="I17" s="3" t="s">
        <v>23</v>
      </c>
      <c r="J17" t="s">
        <v>24</v>
      </c>
    </row>
    <row r="18" spans="1:10" x14ac:dyDescent="0.2">
      <c r="A18">
        <v>16</v>
      </c>
      <c r="B18" t="s">
        <v>15</v>
      </c>
      <c r="C18" t="s">
        <v>30</v>
      </c>
      <c r="D18">
        <v>50</v>
      </c>
      <c r="E18" s="13">
        <f>+Tabla1[[#This Row],[Count quotas]]*Tabla1[[#This Row],[Budget per Quota]]</f>
        <v>50000</v>
      </c>
      <c r="F18" s="13">
        <v>1000</v>
      </c>
      <c r="G18" s="13"/>
      <c r="H18" s="3">
        <v>44197</v>
      </c>
      <c r="I18" s="3" t="s">
        <v>23</v>
      </c>
      <c r="J18" t="s">
        <v>24</v>
      </c>
    </row>
    <row r="19" spans="1:10" x14ac:dyDescent="0.2">
      <c r="A19">
        <v>17</v>
      </c>
      <c r="B19" t="s">
        <v>16</v>
      </c>
      <c r="C19" t="s">
        <v>30</v>
      </c>
      <c r="D19">
        <v>50</v>
      </c>
      <c r="E19" s="13">
        <f>+Tabla1[[#This Row],[Count quotas]]*Tabla1[[#This Row],[Budget per Quota]]</f>
        <v>50000</v>
      </c>
      <c r="F19" s="13">
        <f>5*200</f>
        <v>1000</v>
      </c>
      <c r="G19" s="13"/>
      <c r="H19" s="3">
        <v>44197</v>
      </c>
      <c r="I19" s="3" t="s">
        <v>23</v>
      </c>
      <c r="J19" t="s">
        <v>24</v>
      </c>
    </row>
    <row r="20" spans="1:10" x14ac:dyDescent="0.2">
      <c r="A20">
        <v>18</v>
      </c>
      <c r="B20" t="s">
        <v>17</v>
      </c>
      <c r="C20" t="s">
        <v>29</v>
      </c>
      <c r="D20">
        <v>3</v>
      </c>
      <c r="E20" s="13">
        <f>+Tabla1[[#This Row],[Count quotas]]*Tabla1[[#This Row],[Budget per Quota]]</f>
        <v>2535</v>
      </c>
      <c r="F20" s="13">
        <v>845</v>
      </c>
      <c r="G20" s="13"/>
      <c r="H20" s="3">
        <v>44501</v>
      </c>
      <c r="I20" s="3" t="s">
        <v>21</v>
      </c>
      <c r="J20" t="s">
        <v>24</v>
      </c>
    </row>
    <row r="21" spans="1:10" x14ac:dyDescent="0.2">
      <c r="A21">
        <v>19</v>
      </c>
      <c r="B21" t="s">
        <v>45</v>
      </c>
      <c r="C21" t="s">
        <v>28</v>
      </c>
      <c r="D21">
        <v>3</v>
      </c>
      <c r="E21" s="13">
        <f>+Tabla1[[#This Row],[Count quotas]]*Tabla1[[#This Row],[Budget per Quota]]</f>
        <v>10687.710000000001</v>
      </c>
      <c r="F21" s="13">
        <v>3562.57</v>
      </c>
      <c r="G21" s="3">
        <v>44512</v>
      </c>
      <c r="H21" s="3">
        <v>44531</v>
      </c>
      <c r="I21" s="3" t="s">
        <v>21</v>
      </c>
      <c r="J21" t="s">
        <v>24</v>
      </c>
    </row>
    <row r="22" spans="1:10" x14ac:dyDescent="0.2">
      <c r="A22">
        <v>20</v>
      </c>
      <c r="B22" t="s">
        <v>44</v>
      </c>
      <c r="C22" t="s">
        <v>29</v>
      </c>
      <c r="D22">
        <v>1</v>
      </c>
      <c r="E22" s="13">
        <f>+Tabla1[[#This Row],[Count quotas]]*Tabla1[[#This Row],[Budget per Quota]]</f>
        <v>2545</v>
      </c>
      <c r="F22" s="13">
        <v>2545</v>
      </c>
      <c r="G22" s="3">
        <v>44550</v>
      </c>
      <c r="H22" s="3">
        <v>44562</v>
      </c>
      <c r="I22" t="s">
        <v>22</v>
      </c>
      <c r="J22" t="s">
        <v>24</v>
      </c>
    </row>
    <row r="23" spans="1:10" x14ac:dyDescent="0.2">
      <c r="A23">
        <v>21</v>
      </c>
      <c r="B23" t="s">
        <v>53</v>
      </c>
      <c r="C23" t="s">
        <v>30</v>
      </c>
      <c r="D23">
        <v>1</v>
      </c>
      <c r="E23" s="13">
        <f>+Tabla1[[#This Row],[Count quotas]]*Tabla1[[#This Row],[Budget per Quota]]</f>
        <v>6000</v>
      </c>
      <c r="F23" s="13">
        <v>6000</v>
      </c>
      <c r="G23" s="3">
        <v>44550</v>
      </c>
      <c r="H23" s="3">
        <v>44562</v>
      </c>
      <c r="I23" t="s">
        <v>22</v>
      </c>
      <c r="J23" t="s">
        <v>24</v>
      </c>
    </row>
    <row r="24" spans="1:10" x14ac:dyDescent="0.2">
      <c r="A24">
        <v>22</v>
      </c>
      <c r="B24" t="s">
        <v>54</v>
      </c>
      <c r="C24" t="s">
        <v>29</v>
      </c>
      <c r="D24">
        <v>3</v>
      </c>
      <c r="E24" s="13">
        <f>+Tabla1[[#This Row],[Count quotas]]*Tabla1[[#This Row],[Budget per Quota]]</f>
        <v>15000</v>
      </c>
      <c r="F24" s="13">
        <v>5000</v>
      </c>
      <c r="G24" s="3">
        <v>44544</v>
      </c>
      <c r="H24" s="3">
        <v>44562</v>
      </c>
      <c r="I24" t="s">
        <v>22</v>
      </c>
      <c r="J24" t="s">
        <v>24</v>
      </c>
    </row>
    <row r="25" spans="1:10" x14ac:dyDescent="0.2">
      <c r="A25">
        <v>23</v>
      </c>
      <c r="B25" t="s">
        <v>43</v>
      </c>
      <c r="C25" t="s">
        <v>26</v>
      </c>
      <c r="D25">
        <v>3</v>
      </c>
      <c r="E25" s="13">
        <f>+Tabla1[[#This Row],[Count quotas]]*Tabla1[[#This Row],[Budget per Quota]]</f>
        <v>12000</v>
      </c>
      <c r="F25" s="13">
        <v>4000</v>
      </c>
      <c r="G25" s="3">
        <v>44637</v>
      </c>
      <c r="H25" s="3">
        <v>44652</v>
      </c>
      <c r="I25" s="3" t="s">
        <v>21</v>
      </c>
      <c r="J25" t="s">
        <v>24</v>
      </c>
    </row>
    <row r="26" spans="1:10" x14ac:dyDescent="0.2">
      <c r="A26">
        <f>+A25+1</f>
        <v>24</v>
      </c>
      <c r="B26" t="s">
        <v>58</v>
      </c>
      <c r="C26" t="s">
        <v>29</v>
      </c>
      <c r="D26">
        <v>30</v>
      </c>
      <c r="E26" s="13">
        <f>+Tabla1[[#This Row],[Count quotas]]*Tabla1[[#This Row],[Budget per Quota]]</f>
        <v>79500</v>
      </c>
      <c r="F26" s="13">
        <v>2650</v>
      </c>
      <c r="G26" s="3">
        <v>44593</v>
      </c>
      <c r="H26" s="3">
        <f>+Tabla1[[#This Row],[Purchase Date]]</f>
        <v>44593</v>
      </c>
      <c r="I26" t="s">
        <v>22</v>
      </c>
      <c r="J26" t="s">
        <v>25</v>
      </c>
    </row>
    <row r="27" spans="1:10" x14ac:dyDescent="0.2">
      <c r="G27" s="13"/>
    </row>
  </sheetData>
  <dataValidations count="2">
    <dataValidation type="list" allowBlank="1" showInputMessage="1" showErrorMessage="1" sqref="J3:J27" xr:uid="{8486E3B2-B7B7-457E-8C6D-D59C2E09EC1F}">
      <formula1>$L$3:$L$5</formula1>
    </dataValidation>
    <dataValidation type="list" allowBlank="1" showInputMessage="1" showErrorMessage="1" sqref="C3:C27" xr:uid="{EA76E767-10AA-4BBB-8882-99C50AF68881}">
      <formula1>$M$3:$M$10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5BAC-186B-4373-8811-CC7467987496}">
  <sheetPr filterMode="1"/>
  <dimension ref="A1:AA32"/>
  <sheetViews>
    <sheetView showGridLines="0" tabSelected="1" zoomScale="85" zoomScaleNormal="85" workbookViewId="0">
      <pane xSplit="9" ySplit="5" topLeftCell="K19" activePane="bottomRight" state="frozen"/>
      <selection pane="topRight" activeCell="I1" sqref="I1"/>
      <selection pane="bottomLeft" activeCell="A6" sqref="A6"/>
      <selection pane="bottomRight" activeCell="V23" sqref="V22:V23"/>
    </sheetView>
  </sheetViews>
  <sheetFormatPr baseColWidth="10" defaultRowHeight="12.75" x14ac:dyDescent="0.2"/>
  <cols>
    <col min="1" max="1" width="16.7109375" customWidth="1"/>
    <col min="2" max="2" width="12.7109375" customWidth="1"/>
    <col min="3" max="3" width="10.5703125" customWidth="1"/>
    <col min="4" max="4" width="7.7109375" hidden="1" customWidth="1"/>
    <col min="5" max="5" width="7" customWidth="1"/>
    <col min="6" max="6" width="14" style="17" hidden="1" customWidth="1"/>
    <col min="7" max="7" width="13.42578125" style="17" hidden="1" customWidth="1"/>
    <col min="8" max="8" width="10.28515625" customWidth="1"/>
    <col min="9" max="9" width="6.28515625" customWidth="1"/>
    <col min="10" max="10" width="8.85546875" customWidth="1"/>
    <col min="11" max="11" width="11.28515625" customWidth="1"/>
    <col min="12" max="12" width="8.85546875" customWidth="1"/>
    <col min="13" max="13" width="10.28515625" customWidth="1"/>
    <col min="14" max="18" width="8.85546875" customWidth="1"/>
    <col min="19" max="19" width="11" customWidth="1"/>
    <col min="20" max="20" width="8.85546875" customWidth="1"/>
    <col min="21" max="21" width="11.140625" customWidth="1"/>
    <col min="22" max="23" width="8.85546875" customWidth="1"/>
  </cols>
  <sheetData>
    <row r="1" spans="1:27" x14ac:dyDescent="0.2">
      <c r="A1" s="1" t="s">
        <v>4</v>
      </c>
      <c r="E1" s="28">
        <f>+MIN(F6:G11)-30</f>
        <v>43191</v>
      </c>
      <c r="F1" s="16" t="s">
        <v>5</v>
      </c>
      <c r="G1" s="16">
        <v>40</v>
      </c>
      <c r="H1" s="10"/>
      <c r="I1" s="1" t="s">
        <v>18</v>
      </c>
      <c r="J1" s="25">
        <f>+J2/(SUM(J6:J32))</f>
        <v>1</v>
      </c>
      <c r="K1" s="25">
        <f t="shared" ref="K1:AA1" si="0">+K2/(SUM(K6:K32))</f>
        <v>1</v>
      </c>
      <c r="L1" s="25">
        <f t="shared" si="0"/>
        <v>1</v>
      </c>
      <c r="M1" s="25">
        <f t="shared" si="0"/>
        <v>1</v>
      </c>
      <c r="N1" s="25">
        <f t="shared" si="0"/>
        <v>0.94839091006382692</v>
      </c>
      <c r="O1" s="25">
        <f t="shared" si="0"/>
        <v>0.95718579045959706</v>
      </c>
      <c r="P1" s="25">
        <f t="shared" si="0"/>
        <v>1</v>
      </c>
      <c r="Q1" s="25">
        <f>+Q2/(SUM(Q6:Q32))</f>
        <v>1</v>
      </c>
      <c r="R1" s="25">
        <f t="shared" si="0"/>
        <v>1</v>
      </c>
      <c r="S1" s="25">
        <f t="shared" si="0"/>
        <v>1</v>
      </c>
      <c r="T1" s="25">
        <f>+T2/(SUM(T6:T32))</f>
        <v>1</v>
      </c>
      <c r="U1" s="25">
        <f t="shared" si="0"/>
        <v>1</v>
      </c>
      <c r="V1" s="25">
        <f t="shared" si="0"/>
        <v>1</v>
      </c>
      <c r="W1" s="25">
        <f t="shared" si="0"/>
        <v>1</v>
      </c>
      <c r="X1" s="25">
        <f t="shared" si="0"/>
        <v>1</v>
      </c>
      <c r="Y1" s="25">
        <f t="shared" si="0"/>
        <v>1</v>
      </c>
      <c r="Z1" s="25">
        <f t="shared" si="0"/>
        <v>1</v>
      </c>
      <c r="AA1" s="25">
        <f t="shared" si="0"/>
        <v>1</v>
      </c>
    </row>
    <row r="2" spans="1:27" x14ac:dyDescent="0.2">
      <c r="A2" t="s">
        <v>7</v>
      </c>
      <c r="H2" s="15">
        <f>+SUM(H6:H24)</f>
        <v>44377.79</v>
      </c>
      <c r="I2" s="1" t="s">
        <v>19</v>
      </c>
      <c r="J2" s="27">
        <f>+SUBTOTAL(109,J6:J30)</f>
        <v>31070.22</v>
      </c>
      <c r="K2" s="27">
        <f t="shared" ref="K2:AA2" si="1">+SUBTOTAL(109,K6:K30)</f>
        <v>31070.22</v>
      </c>
      <c r="L2" s="27">
        <f t="shared" si="1"/>
        <v>31070.22</v>
      </c>
      <c r="M2" s="27">
        <f t="shared" si="1"/>
        <v>32070.22</v>
      </c>
      <c r="N2" s="27">
        <f t="shared" si="1"/>
        <v>34915.22</v>
      </c>
      <c r="O2" s="27">
        <f t="shared" si="1"/>
        <v>42477.79</v>
      </c>
      <c r="P2" s="27">
        <f t="shared" si="1"/>
        <v>54822.79</v>
      </c>
      <c r="Q2" s="27">
        <f t="shared" si="1"/>
        <v>45360.57</v>
      </c>
      <c r="R2" s="27">
        <f t="shared" si="1"/>
        <v>41798</v>
      </c>
      <c r="S2" s="27">
        <f t="shared" si="1"/>
        <v>23814</v>
      </c>
      <c r="T2" s="27">
        <f t="shared" si="1"/>
        <v>23814</v>
      </c>
      <c r="U2" s="27">
        <f t="shared" si="1"/>
        <v>22969</v>
      </c>
      <c r="V2" s="27">
        <f t="shared" si="1"/>
        <v>18969</v>
      </c>
      <c r="W2" s="27">
        <f t="shared" si="1"/>
        <v>13588</v>
      </c>
      <c r="X2" s="27">
        <f t="shared" si="1"/>
        <v>9588</v>
      </c>
      <c r="Y2" s="27">
        <f t="shared" si="1"/>
        <v>9588</v>
      </c>
      <c r="Z2" s="27">
        <f t="shared" si="1"/>
        <v>5312</v>
      </c>
      <c r="AA2" s="27">
        <f t="shared" si="1"/>
        <v>5312</v>
      </c>
    </row>
    <row r="3" spans="1:27" x14ac:dyDescent="0.2">
      <c r="B3" s="2" t="s">
        <v>6</v>
      </c>
      <c r="C3" s="2"/>
      <c r="D3" s="1"/>
      <c r="I3" s="1" t="s">
        <v>20</v>
      </c>
      <c r="K3" s="26">
        <f>+(K2-J2)</f>
        <v>0</v>
      </c>
      <c r="L3" s="26">
        <f t="shared" ref="L3:AA3" si="2">+(L2-K2)</f>
        <v>0</v>
      </c>
      <c r="M3" s="26">
        <f t="shared" si="2"/>
        <v>1000</v>
      </c>
      <c r="N3" s="26">
        <f t="shared" si="2"/>
        <v>2845</v>
      </c>
      <c r="O3" s="26">
        <f t="shared" si="2"/>
        <v>7562.57</v>
      </c>
      <c r="P3" s="26">
        <f>+(P2-O2)</f>
        <v>12345</v>
      </c>
      <c r="Q3" s="26">
        <f>+(Q2-P2)</f>
        <v>-9462.2200000000012</v>
      </c>
      <c r="R3" s="26">
        <f t="shared" si="2"/>
        <v>-3562.5699999999997</v>
      </c>
      <c r="S3" s="26">
        <f t="shared" si="2"/>
        <v>-17984</v>
      </c>
      <c r="T3" s="26">
        <f t="shared" si="2"/>
        <v>0</v>
      </c>
      <c r="U3" s="26">
        <f>+(U2-T2)</f>
        <v>-845</v>
      </c>
      <c r="V3" s="26">
        <f t="shared" si="2"/>
        <v>-4000</v>
      </c>
      <c r="W3" s="26">
        <f t="shared" si="2"/>
        <v>-5381</v>
      </c>
      <c r="X3" s="26">
        <f t="shared" si="2"/>
        <v>-4000</v>
      </c>
      <c r="Y3" s="26">
        <f t="shared" si="2"/>
        <v>0</v>
      </c>
      <c r="Z3" s="26">
        <f t="shared" si="2"/>
        <v>-4276</v>
      </c>
      <c r="AA3" s="26">
        <f t="shared" si="2"/>
        <v>0</v>
      </c>
    </row>
    <row r="4" spans="1:27" ht="16.5" thickBot="1" x14ac:dyDescent="0.3">
      <c r="F4"/>
      <c r="G4"/>
      <c r="J4" s="29">
        <f>+J5</f>
        <v>44391</v>
      </c>
      <c r="K4" s="29"/>
      <c r="L4" s="29"/>
      <c r="M4" s="29">
        <f>+M5</f>
        <v>44482</v>
      </c>
      <c r="N4" s="29"/>
      <c r="O4" s="29"/>
      <c r="P4" s="29">
        <f>+P5</f>
        <v>44572</v>
      </c>
      <c r="Q4" s="29"/>
      <c r="R4" s="29"/>
      <c r="S4" s="29">
        <f>+S5</f>
        <v>44662</v>
      </c>
      <c r="T4" s="29"/>
      <c r="U4" s="29"/>
      <c r="V4" s="29">
        <f>+V5</f>
        <v>44752</v>
      </c>
      <c r="W4" s="29"/>
      <c r="X4" s="29"/>
      <c r="Y4" s="29">
        <f>+Y5</f>
        <v>44842</v>
      </c>
      <c r="Z4" s="29"/>
      <c r="AA4" s="29"/>
    </row>
    <row r="5" spans="1:27" s="9" customFormat="1" ht="13.5" thickBot="1" x14ac:dyDescent="0.25">
      <c r="A5" s="5" t="s">
        <v>55</v>
      </c>
      <c r="B5" s="6" t="s">
        <v>27</v>
      </c>
      <c r="C5" s="6" t="s">
        <v>36</v>
      </c>
      <c r="D5" s="6" t="s">
        <v>2</v>
      </c>
      <c r="E5" s="6" t="s">
        <v>56</v>
      </c>
      <c r="F5" s="18" t="s">
        <v>59</v>
      </c>
      <c r="G5" s="19" t="s">
        <v>60</v>
      </c>
      <c r="H5" s="7" t="s">
        <v>57</v>
      </c>
      <c r="I5" s="8"/>
      <c r="J5" s="4">
        <f>+E1+(Show.Sem*30)</f>
        <v>44391</v>
      </c>
      <c r="K5" s="4">
        <f>+J5+31</f>
        <v>44422</v>
      </c>
      <c r="L5" s="4">
        <f t="shared" ref="L5:AA5" si="3">+K5+30</f>
        <v>44452</v>
      </c>
      <c r="M5" s="4">
        <f t="shared" si="3"/>
        <v>44482</v>
      </c>
      <c r="N5" s="4">
        <f t="shared" si="3"/>
        <v>44512</v>
      </c>
      <c r="O5" s="4">
        <f t="shared" si="3"/>
        <v>44542</v>
      </c>
      <c r="P5" s="4">
        <f t="shared" si="3"/>
        <v>44572</v>
      </c>
      <c r="Q5" s="4">
        <f t="shared" si="3"/>
        <v>44602</v>
      </c>
      <c r="R5" s="4">
        <f t="shared" si="3"/>
        <v>44632</v>
      </c>
      <c r="S5" s="4">
        <f t="shared" si="3"/>
        <v>44662</v>
      </c>
      <c r="T5" s="4">
        <f t="shared" si="3"/>
        <v>44692</v>
      </c>
      <c r="U5" s="4">
        <f t="shared" si="3"/>
        <v>44722</v>
      </c>
      <c r="V5" s="4">
        <f t="shared" si="3"/>
        <v>44752</v>
      </c>
      <c r="W5" s="4">
        <f t="shared" si="3"/>
        <v>44782</v>
      </c>
      <c r="X5" s="4">
        <f t="shared" si="3"/>
        <v>44812</v>
      </c>
      <c r="Y5" s="4">
        <f t="shared" si="3"/>
        <v>44842</v>
      </c>
      <c r="Z5" s="4">
        <f t="shared" si="3"/>
        <v>44872</v>
      </c>
      <c r="AA5" s="4">
        <f t="shared" si="3"/>
        <v>44902</v>
      </c>
    </row>
    <row r="6" spans="1:27" s="9" customFormat="1" ht="19.5" customHeight="1" x14ac:dyDescent="0.2">
      <c r="A6" s="21" t="str">
        <f>+Source!B3</f>
        <v>Bed</v>
      </c>
      <c r="B6" s="9" t="str">
        <f>+Source!C3</f>
        <v>Vise 1</v>
      </c>
      <c r="C6" s="24" t="str">
        <f>+Source!I3</f>
        <v>Home</v>
      </c>
      <c r="D6" s="11">
        <f>+Source!D3</f>
        <v>18</v>
      </c>
      <c r="E6" s="9" t="str">
        <f>+Source!J3</f>
        <v>Overlod</v>
      </c>
      <c r="F6" s="20">
        <f>+Source!H3</f>
        <v>44228</v>
      </c>
      <c r="G6" s="20">
        <f>+F6+(D6*30)</f>
        <v>44768</v>
      </c>
      <c r="H6" s="23">
        <f>+Source!F3</f>
        <v>5381</v>
      </c>
      <c r="J6" s="22">
        <f t="shared" ref="J6:Y20" si="4">+IF(AND(J$5&gt;=$F6,J$5&lt;=$G6),$H6,0)</f>
        <v>5381</v>
      </c>
      <c r="K6" s="22">
        <f t="shared" si="4"/>
        <v>5381</v>
      </c>
      <c r="L6" s="22">
        <f t="shared" si="4"/>
        <v>5381</v>
      </c>
      <c r="M6" s="22">
        <f t="shared" si="4"/>
        <v>5381</v>
      </c>
      <c r="N6" s="22">
        <f t="shared" si="4"/>
        <v>5381</v>
      </c>
      <c r="O6" s="22">
        <f t="shared" si="4"/>
        <v>5381</v>
      </c>
      <c r="P6" s="22">
        <f t="shared" si="4"/>
        <v>5381</v>
      </c>
      <c r="Q6" s="22">
        <f t="shared" si="4"/>
        <v>5381</v>
      </c>
      <c r="R6" s="22">
        <f t="shared" si="4"/>
        <v>5381</v>
      </c>
      <c r="S6" s="22">
        <f t="shared" si="4"/>
        <v>5381</v>
      </c>
      <c r="T6" s="22">
        <f t="shared" si="4"/>
        <v>5381</v>
      </c>
      <c r="U6" s="22">
        <f t="shared" si="4"/>
        <v>5381</v>
      </c>
      <c r="V6" s="22">
        <f t="shared" si="4"/>
        <v>5381</v>
      </c>
      <c r="W6" s="22">
        <f t="shared" si="4"/>
        <v>0</v>
      </c>
      <c r="X6" s="22">
        <f t="shared" si="4"/>
        <v>0</v>
      </c>
      <c r="Y6" s="22">
        <f t="shared" si="4"/>
        <v>0</v>
      </c>
      <c r="Z6" s="22">
        <f t="shared" ref="Z6:AA21" si="5">+IF(AND(Z$5&gt;=$F6,Z$5&lt;=$G6),$H6,0)</f>
        <v>0</v>
      </c>
      <c r="AA6" s="22">
        <f t="shared" si="5"/>
        <v>0</v>
      </c>
    </row>
    <row r="7" spans="1:27" s="9" customFormat="1" ht="19.5" customHeight="1" x14ac:dyDescent="0.2">
      <c r="A7" s="21" t="str">
        <f>+Source!B4</f>
        <v>Baby  Car</v>
      </c>
      <c r="B7" s="9" t="str">
        <f>+Source!C4</f>
        <v>Vise 1</v>
      </c>
      <c r="C7" s="24" t="str">
        <f>+Source!I4</f>
        <v>Home</v>
      </c>
      <c r="D7" s="11">
        <f>+Source!D4</f>
        <v>18</v>
      </c>
      <c r="E7" s="9" t="str">
        <f>+Source!J4</f>
        <v>Overlod</v>
      </c>
      <c r="F7" s="20">
        <f>+Source!H4</f>
        <v>44317</v>
      </c>
      <c r="G7" s="20">
        <f>+F7+(D7*30)</f>
        <v>44857</v>
      </c>
      <c r="H7" s="23">
        <f>+Source!F4</f>
        <v>1500</v>
      </c>
      <c r="J7" s="22">
        <f t="shared" si="4"/>
        <v>1500</v>
      </c>
      <c r="K7" s="22">
        <f t="shared" si="4"/>
        <v>1500</v>
      </c>
      <c r="L7" s="22">
        <f t="shared" si="4"/>
        <v>1500</v>
      </c>
      <c r="M7" s="22">
        <f t="shared" si="4"/>
        <v>1500</v>
      </c>
      <c r="N7" s="22">
        <f t="shared" si="4"/>
        <v>1500</v>
      </c>
      <c r="O7" s="22">
        <f t="shared" si="4"/>
        <v>1500</v>
      </c>
      <c r="P7" s="22">
        <f t="shared" si="4"/>
        <v>1500</v>
      </c>
      <c r="Q7" s="22">
        <f t="shared" si="4"/>
        <v>1500</v>
      </c>
      <c r="R7" s="22">
        <f t="shared" si="4"/>
        <v>1500</v>
      </c>
      <c r="S7" s="22">
        <f t="shared" si="4"/>
        <v>1500</v>
      </c>
      <c r="T7" s="22">
        <f t="shared" si="4"/>
        <v>1500</v>
      </c>
      <c r="U7" s="22">
        <f t="shared" si="4"/>
        <v>1500</v>
      </c>
      <c r="V7" s="22">
        <f t="shared" si="4"/>
        <v>1500</v>
      </c>
      <c r="W7" s="22">
        <f t="shared" si="4"/>
        <v>1500</v>
      </c>
      <c r="X7" s="22">
        <f t="shared" si="4"/>
        <v>1500</v>
      </c>
      <c r="Y7" s="22">
        <f t="shared" si="4"/>
        <v>1500</v>
      </c>
      <c r="Z7" s="22">
        <f t="shared" si="5"/>
        <v>0</v>
      </c>
      <c r="AA7" s="22">
        <f t="shared" si="5"/>
        <v>0</v>
      </c>
    </row>
    <row r="8" spans="1:27" s="9" customFormat="1" ht="19.5" customHeight="1" x14ac:dyDescent="0.2">
      <c r="A8" s="21" t="str">
        <f>+Source!B5</f>
        <v>Tablet</v>
      </c>
      <c r="B8" s="9" t="str">
        <f>+Source!C5</f>
        <v>Vise 1</v>
      </c>
      <c r="C8" s="24" t="str">
        <f>+Source!I5</f>
        <v>Home</v>
      </c>
      <c r="D8" s="11">
        <f>+Source!D5</f>
        <v>9</v>
      </c>
      <c r="E8" s="9" t="str">
        <f>+Source!J5</f>
        <v>Overlod</v>
      </c>
      <c r="F8" s="20">
        <f>+Source!H5</f>
        <v>44531</v>
      </c>
      <c r="G8" s="20">
        <f t="shared" ref="G8" si="6">+F8+(D8*30)</f>
        <v>44801</v>
      </c>
      <c r="H8" s="23">
        <f>+Source!F5</f>
        <v>4000</v>
      </c>
      <c r="J8" s="22">
        <f t="shared" si="4"/>
        <v>0</v>
      </c>
      <c r="K8" s="22">
        <f t="shared" si="4"/>
        <v>0</v>
      </c>
      <c r="L8" s="22">
        <f t="shared" si="4"/>
        <v>0</v>
      </c>
      <c r="M8" s="22">
        <f t="shared" si="4"/>
        <v>0</v>
      </c>
      <c r="N8" s="22">
        <f t="shared" si="4"/>
        <v>0</v>
      </c>
      <c r="O8" s="22">
        <f t="shared" si="4"/>
        <v>4000</v>
      </c>
      <c r="P8" s="22">
        <f t="shared" si="4"/>
        <v>4000</v>
      </c>
      <c r="Q8" s="22">
        <f t="shared" si="4"/>
        <v>4000</v>
      </c>
      <c r="R8" s="22">
        <f t="shared" si="4"/>
        <v>4000</v>
      </c>
      <c r="S8" s="22">
        <f t="shared" si="4"/>
        <v>4000</v>
      </c>
      <c r="T8" s="22">
        <f t="shared" si="4"/>
        <v>4000</v>
      </c>
      <c r="U8" s="22">
        <f t="shared" si="4"/>
        <v>4000</v>
      </c>
      <c r="V8" s="22">
        <f t="shared" si="4"/>
        <v>4000</v>
      </c>
      <c r="W8" s="22">
        <f t="shared" si="4"/>
        <v>4000</v>
      </c>
      <c r="X8" s="22">
        <f t="shared" si="4"/>
        <v>0</v>
      </c>
      <c r="Y8" s="22">
        <f t="shared" si="4"/>
        <v>0</v>
      </c>
      <c r="Z8" s="22">
        <f t="shared" si="5"/>
        <v>0</v>
      </c>
      <c r="AA8" s="22">
        <f t="shared" si="5"/>
        <v>0</v>
      </c>
    </row>
    <row r="9" spans="1:27" s="9" customFormat="1" ht="19.5" hidden="1" customHeight="1" x14ac:dyDescent="0.2">
      <c r="A9" s="21" t="str">
        <f>+Source!B6</f>
        <v>Gift for Marion</v>
      </c>
      <c r="B9" s="9" t="str">
        <f>+Source!C6</f>
        <v>Vise 1</v>
      </c>
      <c r="C9" s="24" t="str">
        <f>+Source!I6</f>
        <v>Gifts</v>
      </c>
      <c r="D9" s="11">
        <f>+Source!D6</f>
        <v>2</v>
      </c>
      <c r="E9" s="9" t="str">
        <f>+Source!J6</f>
        <v>Minion</v>
      </c>
      <c r="F9" s="20">
        <f>+Source!H6</f>
        <v>44501</v>
      </c>
      <c r="G9" s="20">
        <f t="shared" ref="G9:G12" si="7">+F9+(D9*30)</f>
        <v>44561</v>
      </c>
      <c r="H9" s="23">
        <f>+Source!F6</f>
        <v>1900</v>
      </c>
      <c r="J9" s="22">
        <f t="shared" si="4"/>
        <v>0</v>
      </c>
      <c r="K9" s="22">
        <f t="shared" si="4"/>
        <v>0</v>
      </c>
      <c r="L9" s="22">
        <f t="shared" si="4"/>
        <v>0</v>
      </c>
      <c r="M9" s="22">
        <f t="shared" si="4"/>
        <v>0</v>
      </c>
      <c r="N9" s="22">
        <f t="shared" si="4"/>
        <v>1900</v>
      </c>
      <c r="O9" s="22">
        <f t="shared" si="4"/>
        <v>1900</v>
      </c>
      <c r="P9" s="22">
        <f t="shared" si="4"/>
        <v>0</v>
      </c>
      <c r="Q9" s="22">
        <f t="shared" si="4"/>
        <v>0</v>
      </c>
      <c r="R9" s="22">
        <f t="shared" si="4"/>
        <v>0</v>
      </c>
      <c r="S9" s="22">
        <f t="shared" si="4"/>
        <v>0</v>
      </c>
      <c r="T9" s="22">
        <f t="shared" si="4"/>
        <v>0</v>
      </c>
      <c r="U9" s="22">
        <f t="shared" si="4"/>
        <v>0</v>
      </c>
      <c r="V9" s="22">
        <f t="shared" si="4"/>
        <v>0</v>
      </c>
      <c r="W9" s="22">
        <f t="shared" si="4"/>
        <v>0</v>
      </c>
      <c r="X9" s="22">
        <f t="shared" si="4"/>
        <v>0</v>
      </c>
      <c r="Y9" s="22">
        <f t="shared" si="4"/>
        <v>0</v>
      </c>
      <c r="Z9" s="22">
        <f t="shared" si="5"/>
        <v>0</v>
      </c>
      <c r="AA9" s="22">
        <f t="shared" si="5"/>
        <v>0</v>
      </c>
    </row>
    <row r="10" spans="1:27" s="9" customFormat="1" ht="19.5" customHeight="1" x14ac:dyDescent="0.2">
      <c r="A10" s="21" t="str">
        <f>+Source!B7</f>
        <v>TV</v>
      </c>
      <c r="B10" s="9" t="str">
        <f>+Source!C7</f>
        <v>Vise 2</v>
      </c>
      <c r="C10" s="24" t="str">
        <f>+Source!I7</f>
        <v>Home</v>
      </c>
      <c r="D10" s="11">
        <f>+Source!D7</f>
        <v>50</v>
      </c>
      <c r="E10" s="9" t="str">
        <f>+Source!J7</f>
        <v>Overlod</v>
      </c>
      <c r="F10" s="20">
        <f>+Source!H7</f>
        <v>43221</v>
      </c>
      <c r="G10" s="20">
        <f t="shared" si="7"/>
        <v>44721</v>
      </c>
      <c r="H10" s="23">
        <f>+Source!F7</f>
        <v>345</v>
      </c>
      <c r="J10" s="22">
        <f t="shared" si="4"/>
        <v>345</v>
      </c>
      <c r="K10" s="22">
        <f t="shared" si="4"/>
        <v>345</v>
      </c>
      <c r="L10" s="22">
        <f t="shared" si="4"/>
        <v>345</v>
      </c>
      <c r="M10" s="22">
        <f t="shared" si="4"/>
        <v>345</v>
      </c>
      <c r="N10" s="22">
        <f t="shared" si="4"/>
        <v>345</v>
      </c>
      <c r="O10" s="22">
        <f t="shared" si="4"/>
        <v>345</v>
      </c>
      <c r="P10" s="22">
        <f t="shared" si="4"/>
        <v>345</v>
      </c>
      <c r="Q10" s="22">
        <f t="shared" si="4"/>
        <v>345</v>
      </c>
      <c r="R10" s="22">
        <f t="shared" si="4"/>
        <v>345</v>
      </c>
      <c r="S10" s="22">
        <f t="shared" si="4"/>
        <v>345</v>
      </c>
      <c r="T10" s="22">
        <f t="shared" si="4"/>
        <v>345</v>
      </c>
      <c r="U10" s="22">
        <f t="shared" si="4"/>
        <v>0</v>
      </c>
      <c r="V10" s="22">
        <f t="shared" si="4"/>
        <v>0</v>
      </c>
      <c r="W10" s="22">
        <f t="shared" si="4"/>
        <v>0</v>
      </c>
      <c r="X10" s="22">
        <f t="shared" si="4"/>
        <v>0</v>
      </c>
      <c r="Y10" s="22">
        <f t="shared" si="4"/>
        <v>0</v>
      </c>
      <c r="Z10" s="22">
        <f t="shared" si="5"/>
        <v>0</v>
      </c>
      <c r="AA10" s="22">
        <f t="shared" si="5"/>
        <v>0</v>
      </c>
    </row>
    <row r="11" spans="1:27" s="9" customFormat="1" ht="19.5" customHeight="1" x14ac:dyDescent="0.2">
      <c r="A11" s="21" t="str">
        <f>+Source!B8</f>
        <v>Printer</v>
      </c>
      <c r="B11" s="9" t="str">
        <f>+Source!C8</f>
        <v>Vise 2</v>
      </c>
      <c r="C11" s="24" t="str">
        <f>+Source!I8</f>
        <v>Home</v>
      </c>
      <c r="D11" s="11">
        <f>+Source!D8</f>
        <v>50</v>
      </c>
      <c r="E11" s="9" t="str">
        <f>+Source!J8</f>
        <v>Overlod</v>
      </c>
      <c r="F11" s="20">
        <f>+Source!H8</f>
        <v>43221</v>
      </c>
      <c r="G11" s="20">
        <f t="shared" si="7"/>
        <v>44721</v>
      </c>
      <c r="H11" s="23">
        <f>+Source!F8</f>
        <v>500</v>
      </c>
      <c r="J11" s="22">
        <f t="shared" si="4"/>
        <v>500</v>
      </c>
      <c r="K11" s="22">
        <f t="shared" si="4"/>
        <v>500</v>
      </c>
      <c r="L11" s="22">
        <f t="shared" si="4"/>
        <v>500</v>
      </c>
      <c r="M11" s="22">
        <f t="shared" si="4"/>
        <v>500</v>
      </c>
      <c r="N11" s="22">
        <f t="shared" si="4"/>
        <v>500</v>
      </c>
      <c r="O11" s="22">
        <f t="shared" si="4"/>
        <v>500</v>
      </c>
      <c r="P11" s="22">
        <f t="shared" si="4"/>
        <v>500</v>
      </c>
      <c r="Q11" s="22">
        <f t="shared" si="4"/>
        <v>500</v>
      </c>
      <c r="R11" s="22">
        <f t="shared" si="4"/>
        <v>500</v>
      </c>
      <c r="S11" s="22">
        <f t="shared" si="4"/>
        <v>500</v>
      </c>
      <c r="T11" s="22">
        <f t="shared" si="4"/>
        <v>500</v>
      </c>
      <c r="U11" s="22">
        <f t="shared" si="4"/>
        <v>0</v>
      </c>
      <c r="V11" s="22">
        <f t="shared" si="4"/>
        <v>0</v>
      </c>
      <c r="W11" s="22">
        <f t="shared" si="4"/>
        <v>0</v>
      </c>
      <c r="X11" s="22">
        <f t="shared" si="4"/>
        <v>0</v>
      </c>
      <c r="Y11" s="22">
        <f t="shared" si="4"/>
        <v>0</v>
      </c>
      <c r="Z11" s="22">
        <f t="shared" si="5"/>
        <v>0</v>
      </c>
      <c r="AA11" s="22">
        <f t="shared" si="5"/>
        <v>0</v>
      </c>
    </row>
    <row r="12" spans="1:27" s="9" customFormat="1" ht="19.5" customHeight="1" x14ac:dyDescent="0.2">
      <c r="A12" s="21" t="str">
        <f>+Source!B9</f>
        <v>Git Mathew</v>
      </c>
      <c r="B12" s="9" t="str">
        <f>+Source!C9</f>
        <v>Vise 2</v>
      </c>
      <c r="C12" s="24" t="str">
        <f>+Source!I9</f>
        <v>Gifts</v>
      </c>
      <c r="D12" s="11">
        <f>+Source!D9</f>
        <v>3</v>
      </c>
      <c r="E12" s="9" t="str">
        <f>+Source!J9</f>
        <v>Overlod</v>
      </c>
      <c r="F12" s="20">
        <f>+Source!H9</f>
        <v>44470</v>
      </c>
      <c r="G12" s="20">
        <f t="shared" si="7"/>
        <v>44560</v>
      </c>
      <c r="H12" s="23">
        <f>+Source!F9</f>
        <v>1000</v>
      </c>
      <c r="J12" s="22">
        <f t="shared" si="4"/>
        <v>0</v>
      </c>
      <c r="K12" s="22">
        <f t="shared" si="4"/>
        <v>0</v>
      </c>
      <c r="L12" s="22">
        <f t="shared" si="4"/>
        <v>0</v>
      </c>
      <c r="M12" s="22">
        <f t="shared" si="4"/>
        <v>1000</v>
      </c>
      <c r="N12" s="22">
        <f t="shared" si="4"/>
        <v>1000</v>
      </c>
      <c r="O12" s="22">
        <f t="shared" si="4"/>
        <v>1000</v>
      </c>
      <c r="P12" s="22">
        <f t="shared" si="4"/>
        <v>0</v>
      </c>
      <c r="Q12" s="22">
        <f t="shared" si="4"/>
        <v>0</v>
      </c>
      <c r="R12" s="22">
        <f t="shared" si="4"/>
        <v>0</v>
      </c>
      <c r="S12" s="22">
        <f t="shared" si="4"/>
        <v>0</v>
      </c>
      <c r="T12" s="22">
        <f t="shared" si="4"/>
        <v>0</v>
      </c>
      <c r="U12" s="22">
        <f t="shared" si="4"/>
        <v>0</v>
      </c>
      <c r="V12" s="22">
        <f t="shared" si="4"/>
        <v>0</v>
      </c>
      <c r="W12" s="22">
        <f t="shared" si="4"/>
        <v>0</v>
      </c>
      <c r="X12" s="22">
        <f t="shared" si="4"/>
        <v>0</v>
      </c>
      <c r="Y12" s="22">
        <f t="shared" si="4"/>
        <v>0</v>
      </c>
      <c r="Z12" s="22">
        <f t="shared" si="5"/>
        <v>0</v>
      </c>
      <c r="AA12" s="22">
        <f t="shared" si="5"/>
        <v>0</v>
      </c>
    </row>
    <row r="13" spans="1:27" s="9" customFormat="1" ht="19.5" customHeight="1" x14ac:dyDescent="0.2">
      <c r="A13" s="21" t="str">
        <f>+Source!B10</f>
        <v>Puppis</v>
      </c>
      <c r="B13" s="9" t="str">
        <f>+Source!C10</f>
        <v>Vise 2</v>
      </c>
      <c r="C13" s="24" t="str">
        <f>+Source!I10</f>
        <v>Home</v>
      </c>
      <c r="D13" s="11">
        <f>+Source!D10</f>
        <v>3</v>
      </c>
      <c r="E13" s="9" t="str">
        <f>+Source!J10</f>
        <v>Overlod</v>
      </c>
      <c r="F13" s="20">
        <f>+Source!H10</f>
        <v>44501</v>
      </c>
      <c r="G13" s="20">
        <f t="shared" ref="G13:G18" si="8">+F13+(D13*30)</f>
        <v>44591</v>
      </c>
      <c r="H13" s="23">
        <f>+Source!F10</f>
        <v>2000</v>
      </c>
      <c r="J13" s="22">
        <f t="shared" si="4"/>
        <v>0</v>
      </c>
      <c r="K13" s="22">
        <f t="shared" si="4"/>
        <v>0</v>
      </c>
      <c r="L13" s="22">
        <f t="shared" si="4"/>
        <v>0</v>
      </c>
      <c r="M13" s="22">
        <f t="shared" si="4"/>
        <v>0</v>
      </c>
      <c r="N13" s="22">
        <f t="shared" si="4"/>
        <v>2000</v>
      </c>
      <c r="O13" s="22">
        <f t="shared" si="4"/>
        <v>2000</v>
      </c>
      <c r="P13" s="22">
        <f t="shared" si="4"/>
        <v>2000</v>
      </c>
      <c r="Q13" s="22">
        <f t="shared" si="4"/>
        <v>0</v>
      </c>
      <c r="R13" s="22">
        <f t="shared" si="4"/>
        <v>0</v>
      </c>
      <c r="S13" s="22">
        <f t="shared" si="4"/>
        <v>0</v>
      </c>
      <c r="T13" s="22">
        <f t="shared" si="4"/>
        <v>0</v>
      </c>
      <c r="U13" s="22">
        <f t="shared" si="4"/>
        <v>0</v>
      </c>
      <c r="V13" s="22">
        <f t="shared" si="4"/>
        <v>0</v>
      </c>
      <c r="W13" s="22">
        <f t="shared" si="4"/>
        <v>0</v>
      </c>
      <c r="X13" s="22">
        <f t="shared" si="4"/>
        <v>0</v>
      </c>
      <c r="Y13" s="22">
        <f t="shared" si="4"/>
        <v>0</v>
      </c>
      <c r="Z13" s="22">
        <f t="shared" si="5"/>
        <v>0</v>
      </c>
      <c r="AA13" s="22">
        <f t="shared" si="5"/>
        <v>0</v>
      </c>
    </row>
    <row r="14" spans="1:27" s="9" customFormat="1" ht="19.5" customHeight="1" x14ac:dyDescent="0.2">
      <c r="A14" s="21" t="str">
        <f>+Source!B11</f>
        <v>Frezeer</v>
      </c>
      <c r="B14" s="9" t="str">
        <f>+Source!C11</f>
        <v>MC 1</v>
      </c>
      <c r="C14" s="24" t="str">
        <f>+Source!I11</f>
        <v>Home</v>
      </c>
      <c r="D14" s="11">
        <f>+Source!D11</f>
        <v>18</v>
      </c>
      <c r="E14" s="9" t="str">
        <f>+Source!J11</f>
        <v>Overlod</v>
      </c>
      <c r="F14" s="20">
        <f>+Source!H11</f>
        <v>44317</v>
      </c>
      <c r="G14" s="20">
        <f t="shared" si="8"/>
        <v>44857</v>
      </c>
      <c r="H14" s="23">
        <f>+Source!F11</f>
        <v>2776</v>
      </c>
      <c r="J14" s="22">
        <f t="shared" si="4"/>
        <v>2776</v>
      </c>
      <c r="K14" s="22">
        <f t="shared" si="4"/>
        <v>2776</v>
      </c>
      <c r="L14" s="22">
        <f t="shared" si="4"/>
        <v>2776</v>
      </c>
      <c r="M14" s="22">
        <f t="shared" si="4"/>
        <v>2776</v>
      </c>
      <c r="N14" s="22">
        <f t="shared" si="4"/>
        <v>2776</v>
      </c>
      <c r="O14" s="22">
        <f t="shared" si="4"/>
        <v>2776</v>
      </c>
      <c r="P14" s="22">
        <f t="shared" si="4"/>
        <v>2776</v>
      </c>
      <c r="Q14" s="22">
        <f t="shared" si="4"/>
        <v>2776</v>
      </c>
      <c r="R14" s="22">
        <f t="shared" si="4"/>
        <v>2776</v>
      </c>
      <c r="S14" s="22">
        <f t="shared" si="4"/>
        <v>2776</v>
      </c>
      <c r="T14" s="22">
        <f t="shared" si="4"/>
        <v>2776</v>
      </c>
      <c r="U14" s="22">
        <f t="shared" si="4"/>
        <v>2776</v>
      </c>
      <c r="V14" s="22">
        <f t="shared" si="4"/>
        <v>2776</v>
      </c>
      <c r="W14" s="22">
        <f t="shared" si="4"/>
        <v>2776</v>
      </c>
      <c r="X14" s="22">
        <f t="shared" si="4"/>
        <v>2776</v>
      </c>
      <c r="Y14" s="22">
        <f t="shared" si="4"/>
        <v>2776</v>
      </c>
      <c r="Z14" s="22">
        <f t="shared" si="5"/>
        <v>0</v>
      </c>
      <c r="AA14" s="22">
        <f t="shared" si="5"/>
        <v>0</v>
      </c>
    </row>
    <row r="15" spans="1:27" s="9" customFormat="1" ht="19.5" customHeight="1" x14ac:dyDescent="0.2">
      <c r="A15" s="21" t="str">
        <f>+Source!B12</f>
        <v>Ice cream  machine</v>
      </c>
      <c r="B15" s="9" t="str">
        <f>+Source!C12</f>
        <v>Vise 1</v>
      </c>
      <c r="C15" s="24" t="str">
        <f>+Source!I12</f>
        <v>Home</v>
      </c>
      <c r="D15" s="11">
        <f>+Source!D12</f>
        <v>12</v>
      </c>
      <c r="E15" s="9" t="str">
        <f>+Source!J12</f>
        <v>Overlod</v>
      </c>
      <c r="F15" s="20">
        <f>+Source!H12</f>
        <v>44287</v>
      </c>
      <c r="G15" s="20">
        <f t="shared" si="8"/>
        <v>44647</v>
      </c>
      <c r="H15" s="23">
        <f>+Source!F12</f>
        <v>1108</v>
      </c>
      <c r="J15" s="22">
        <f t="shared" si="4"/>
        <v>1108</v>
      </c>
      <c r="K15" s="22">
        <f t="shared" si="4"/>
        <v>1108</v>
      </c>
      <c r="L15" s="22">
        <f t="shared" si="4"/>
        <v>1108</v>
      </c>
      <c r="M15" s="22">
        <f t="shared" si="4"/>
        <v>1108</v>
      </c>
      <c r="N15" s="22">
        <f t="shared" si="4"/>
        <v>1108</v>
      </c>
      <c r="O15" s="22">
        <f t="shared" si="4"/>
        <v>1108</v>
      </c>
      <c r="P15" s="22">
        <f t="shared" si="4"/>
        <v>1108</v>
      </c>
      <c r="Q15" s="22">
        <f t="shared" si="4"/>
        <v>1108</v>
      </c>
      <c r="R15" s="22">
        <f t="shared" si="4"/>
        <v>1108</v>
      </c>
      <c r="S15" s="22">
        <f t="shared" si="4"/>
        <v>0</v>
      </c>
      <c r="T15" s="22">
        <f t="shared" si="4"/>
        <v>0</v>
      </c>
      <c r="U15" s="22">
        <f t="shared" si="4"/>
        <v>0</v>
      </c>
      <c r="V15" s="22">
        <f t="shared" si="4"/>
        <v>0</v>
      </c>
      <c r="W15" s="22">
        <f t="shared" si="4"/>
        <v>0</v>
      </c>
      <c r="X15" s="22">
        <f t="shared" si="4"/>
        <v>0</v>
      </c>
      <c r="Y15" s="22">
        <f t="shared" si="4"/>
        <v>0</v>
      </c>
      <c r="Z15" s="22">
        <f t="shared" si="5"/>
        <v>0</v>
      </c>
      <c r="AA15" s="22">
        <f t="shared" si="5"/>
        <v>0</v>
      </c>
    </row>
    <row r="16" spans="1:27" s="9" customFormat="1" ht="19.5" customHeight="1" x14ac:dyDescent="0.2">
      <c r="A16" s="21" t="str">
        <f>+Source!B13</f>
        <v>Bed stuff</v>
      </c>
      <c r="B16" s="9" t="str">
        <f>+Source!C13</f>
        <v>Vise 2</v>
      </c>
      <c r="C16" s="24" t="str">
        <f>+Source!I13</f>
        <v>Home</v>
      </c>
      <c r="D16" s="11">
        <f>+Source!D13</f>
        <v>12</v>
      </c>
      <c r="E16" s="9" t="str">
        <f>+Source!J13</f>
        <v>Overlod</v>
      </c>
      <c r="F16" s="20">
        <f>+Source!H13</f>
        <v>44287</v>
      </c>
      <c r="G16" s="20">
        <f t="shared" si="8"/>
        <v>44647</v>
      </c>
      <c r="H16" s="23">
        <f>+Source!F13</f>
        <v>15876</v>
      </c>
      <c r="J16" s="22">
        <f t="shared" si="4"/>
        <v>15876</v>
      </c>
      <c r="K16" s="22">
        <f t="shared" si="4"/>
        <v>15876</v>
      </c>
      <c r="L16" s="22">
        <f t="shared" si="4"/>
        <v>15876</v>
      </c>
      <c r="M16" s="22">
        <f t="shared" si="4"/>
        <v>15876</v>
      </c>
      <c r="N16" s="22">
        <f t="shared" si="4"/>
        <v>15876</v>
      </c>
      <c r="O16" s="22">
        <f t="shared" si="4"/>
        <v>15876</v>
      </c>
      <c r="P16" s="22">
        <f t="shared" si="4"/>
        <v>15876</v>
      </c>
      <c r="Q16" s="22">
        <f t="shared" si="4"/>
        <v>15876</v>
      </c>
      <c r="R16" s="22">
        <f t="shared" si="4"/>
        <v>15876</v>
      </c>
      <c r="S16" s="22">
        <f t="shared" si="4"/>
        <v>0</v>
      </c>
      <c r="T16" s="22">
        <f t="shared" si="4"/>
        <v>0</v>
      </c>
      <c r="U16" s="22">
        <f t="shared" si="4"/>
        <v>0</v>
      </c>
      <c r="V16" s="22">
        <f t="shared" si="4"/>
        <v>0</v>
      </c>
      <c r="W16" s="22">
        <f t="shared" si="4"/>
        <v>0</v>
      </c>
      <c r="X16" s="22">
        <f t="shared" si="4"/>
        <v>0</v>
      </c>
      <c r="Y16" s="22">
        <f t="shared" si="4"/>
        <v>0</v>
      </c>
      <c r="Z16" s="22">
        <f t="shared" si="5"/>
        <v>0</v>
      </c>
      <c r="AA16" s="22">
        <f t="shared" si="5"/>
        <v>0</v>
      </c>
    </row>
    <row r="17" spans="1:27" ht="19.5" customHeight="1" x14ac:dyDescent="0.2">
      <c r="A17" s="21" t="str">
        <f>+Source!B14</f>
        <v>Water</v>
      </c>
      <c r="B17" s="9" t="str">
        <f>+Source!C14</f>
        <v>MC 1</v>
      </c>
      <c r="C17" s="24" t="str">
        <f>+Source!I14</f>
        <v>Home</v>
      </c>
      <c r="D17" s="11">
        <f>+Source!D14</f>
        <v>18</v>
      </c>
      <c r="E17" s="9" t="str">
        <f>+Source!J14</f>
        <v>Overlod</v>
      </c>
      <c r="F17" s="20">
        <f>+Source!H14</f>
        <v>44044</v>
      </c>
      <c r="G17" s="20">
        <f t="shared" si="8"/>
        <v>44584</v>
      </c>
      <c r="H17" s="23">
        <f>+Source!F14</f>
        <v>722.22</v>
      </c>
      <c r="J17" s="22">
        <f t="shared" si="4"/>
        <v>722.22</v>
      </c>
      <c r="K17" s="22">
        <f t="shared" si="4"/>
        <v>722.22</v>
      </c>
      <c r="L17" s="22">
        <f t="shared" si="4"/>
        <v>722.22</v>
      </c>
      <c r="M17" s="22">
        <f t="shared" si="4"/>
        <v>722.22</v>
      </c>
      <c r="N17" s="22">
        <f t="shared" si="4"/>
        <v>722.22</v>
      </c>
      <c r="O17" s="22">
        <f t="shared" si="4"/>
        <v>722.22</v>
      </c>
      <c r="P17" s="22">
        <f t="shared" si="4"/>
        <v>722.22</v>
      </c>
      <c r="Q17" s="22">
        <f t="shared" si="4"/>
        <v>0</v>
      </c>
      <c r="R17" s="22">
        <f t="shared" si="4"/>
        <v>0</v>
      </c>
      <c r="S17" s="22">
        <f t="shared" si="4"/>
        <v>0</v>
      </c>
      <c r="T17" s="22">
        <f t="shared" si="4"/>
        <v>0</v>
      </c>
      <c r="U17" s="22">
        <f t="shared" si="4"/>
        <v>0</v>
      </c>
      <c r="V17" s="22">
        <f t="shared" si="4"/>
        <v>0</v>
      </c>
      <c r="W17" s="22">
        <f t="shared" si="4"/>
        <v>0</v>
      </c>
      <c r="X17" s="22">
        <f t="shared" si="4"/>
        <v>0</v>
      </c>
      <c r="Y17" s="22">
        <f t="shared" si="4"/>
        <v>0</v>
      </c>
      <c r="Z17" s="22">
        <f t="shared" si="5"/>
        <v>0</v>
      </c>
      <c r="AA17" s="22">
        <f t="shared" si="5"/>
        <v>0</v>
      </c>
    </row>
    <row r="18" spans="1:27" ht="19.5" customHeight="1" x14ac:dyDescent="0.2">
      <c r="A18" s="21" t="str">
        <f>+Source!B15</f>
        <v>Kingsmen</v>
      </c>
      <c r="B18" s="9" t="str">
        <f>+Source!C15</f>
        <v>Vise 2</v>
      </c>
      <c r="C18" s="24" t="str">
        <f>+Source!I15</f>
        <v>Home</v>
      </c>
      <c r="D18" s="11">
        <f>+Source!D15</f>
        <v>6</v>
      </c>
      <c r="E18" s="9" t="str">
        <f>+Source!J15</f>
        <v>Overlod</v>
      </c>
      <c r="F18" s="20">
        <f>+Source!H15</f>
        <v>44378</v>
      </c>
      <c r="G18" s="20">
        <f t="shared" si="8"/>
        <v>44558</v>
      </c>
      <c r="H18" s="23">
        <f>+Source!F15</f>
        <v>200</v>
      </c>
      <c r="J18" s="22">
        <f t="shared" si="4"/>
        <v>200</v>
      </c>
      <c r="K18" s="22">
        <f t="shared" si="4"/>
        <v>200</v>
      </c>
      <c r="L18" s="22">
        <f t="shared" si="4"/>
        <v>200</v>
      </c>
      <c r="M18" s="22">
        <f t="shared" si="4"/>
        <v>200</v>
      </c>
      <c r="N18" s="22">
        <f t="shared" si="4"/>
        <v>200</v>
      </c>
      <c r="O18" s="22">
        <f t="shared" si="4"/>
        <v>200</v>
      </c>
      <c r="P18" s="22">
        <f t="shared" si="4"/>
        <v>0</v>
      </c>
      <c r="Q18" s="22">
        <f t="shared" si="4"/>
        <v>0</v>
      </c>
      <c r="R18" s="22">
        <f t="shared" si="4"/>
        <v>0</v>
      </c>
      <c r="S18" s="22">
        <f t="shared" si="4"/>
        <v>0</v>
      </c>
      <c r="T18" s="22">
        <f t="shared" si="4"/>
        <v>0</v>
      </c>
      <c r="U18" s="22">
        <f t="shared" si="4"/>
        <v>0</v>
      </c>
      <c r="V18" s="22">
        <f t="shared" si="4"/>
        <v>0</v>
      </c>
      <c r="W18" s="22">
        <f t="shared" si="4"/>
        <v>0</v>
      </c>
      <c r="X18" s="22">
        <f t="shared" si="4"/>
        <v>0</v>
      </c>
      <c r="Y18" s="22">
        <f t="shared" si="4"/>
        <v>0</v>
      </c>
      <c r="Z18" s="22">
        <f t="shared" si="5"/>
        <v>0</v>
      </c>
      <c r="AA18" s="22">
        <f t="shared" si="5"/>
        <v>0</v>
      </c>
    </row>
    <row r="19" spans="1:27" ht="19.5" customHeight="1" x14ac:dyDescent="0.2">
      <c r="A19" s="21" t="str">
        <f>+Source!B16</f>
        <v>Rappi Prime</v>
      </c>
      <c r="B19" s="9" t="str">
        <f>+Source!C16</f>
        <v>Vise 1</v>
      </c>
      <c r="C19" s="24" t="str">
        <f>+Source!I16</f>
        <v>Subscription</v>
      </c>
      <c r="D19" s="11">
        <f>+Source!D16</f>
        <v>50</v>
      </c>
      <c r="E19" s="9" t="str">
        <f>+Source!J16</f>
        <v>Overlod</v>
      </c>
      <c r="F19" s="20">
        <f>+Source!H16</f>
        <v>44197</v>
      </c>
      <c r="G19" s="20">
        <f t="shared" ref="G19:G23" si="9">+F19+(D19*30)</f>
        <v>45697</v>
      </c>
      <c r="H19" s="23">
        <f>+Source!F16</f>
        <v>500</v>
      </c>
      <c r="J19" s="22">
        <f t="shared" si="4"/>
        <v>500</v>
      </c>
      <c r="K19" s="22">
        <f t="shared" si="4"/>
        <v>500</v>
      </c>
      <c r="L19" s="22">
        <f t="shared" si="4"/>
        <v>500</v>
      </c>
      <c r="M19" s="22">
        <f t="shared" si="4"/>
        <v>500</v>
      </c>
      <c r="N19" s="22">
        <f t="shared" si="4"/>
        <v>500</v>
      </c>
      <c r="O19" s="22">
        <f t="shared" si="4"/>
        <v>500</v>
      </c>
      <c r="P19" s="22">
        <f t="shared" si="4"/>
        <v>500</v>
      </c>
      <c r="Q19" s="22">
        <f t="shared" si="4"/>
        <v>500</v>
      </c>
      <c r="R19" s="22">
        <f t="shared" si="4"/>
        <v>500</v>
      </c>
      <c r="S19" s="22">
        <f t="shared" si="4"/>
        <v>500</v>
      </c>
      <c r="T19" s="22">
        <f t="shared" si="4"/>
        <v>500</v>
      </c>
      <c r="U19" s="22">
        <f t="shared" si="4"/>
        <v>500</v>
      </c>
      <c r="V19" s="22">
        <f t="shared" si="4"/>
        <v>500</v>
      </c>
      <c r="W19" s="22">
        <f t="shared" si="4"/>
        <v>500</v>
      </c>
      <c r="X19" s="22">
        <f t="shared" si="4"/>
        <v>500</v>
      </c>
      <c r="Y19" s="22">
        <f t="shared" si="4"/>
        <v>500</v>
      </c>
      <c r="Z19" s="22">
        <f t="shared" si="5"/>
        <v>500</v>
      </c>
      <c r="AA19" s="22">
        <f t="shared" si="5"/>
        <v>500</v>
      </c>
    </row>
    <row r="20" spans="1:27" ht="19.5" customHeight="1" x14ac:dyDescent="0.2">
      <c r="A20" s="21" t="str">
        <f>+Source!B17</f>
        <v>CrunchyRoll</v>
      </c>
      <c r="B20" s="9" t="str">
        <f>+Source!C17</f>
        <v>MC 1</v>
      </c>
      <c r="C20" s="24" t="str">
        <f>+Source!I17</f>
        <v>Subscription</v>
      </c>
      <c r="D20" s="11">
        <f>+Source!D17</f>
        <v>50</v>
      </c>
      <c r="E20" s="9" t="str">
        <f>+Source!J17</f>
        <v>Overlod</v>
      </c>
      <c r="F20" s="20">
        <f>+Source!H17</f>
        <v>44197</v>
      </c>
      <c r="G20" s="20">
        <f t="shared" si="9"/>
        <v>45697</v>
      </c>
      <c r="H20" s="23">
        <f>+Source!F17</f>
        <v>162</v>
      </c>
      <c r="J20" s="22">
        <f t="shared" si="4"/>
        <v>162</v>
      </c>
      <c r="K20" s="22">
        <f t="shared" si="4"/>
        <v>162</v>
      </c>
      <c r="L20" s="22">
        <f t="shared" si="4"/>
        <v>162</v>
      </c>
      <c r="M20" s="22">
        <f t="shared" si="4"/>
        <v>162</v>
      </c>
      <c r="N20" s="22">
        <f t="shared" si="4"/>
        <v>162</v>
      </c>
      <c r="O20" s="22">
        <f t="shared" si="4"/>
        <v>162</v>
      </c>
      <c r="P20" s="22">
        <f t="shared" si="4"/>
        <v>162</v>
      </c>
      <c r="Q20" s="22">
        <f t="shared" si="4"/>
        <v>162</v>
      </c>
      <c r="R20" s="22">
        <f t="shared" si="4"/>
        <v>162</v>
      </c>
      <c r="S20" s="22">
        <f t="shared" si="4"/>
        <v>162</v>
      </c>
      <c r="T20" s="22">
        <f t="shared" si="4"/>
        <v>162</v>
      </c>
      <c r="U20" s="22">
        <f t="shared" si="4"/>
        <v>162</v>
      </c>
      <c r="V20" s="22">
        <f t="shared" si="4"/>
        <v>162</v>
      </c>
      <c r="W20" s="22">
        <f t="shared" si="4"/>
        <v>162</v>
      </c>
      <c r="X20" s="22">
        <f t="shared" si="4"/>
        <v>162</v>
      </c>
      <c r="Y20" s="22">
        <f t="shared" si="4"/>
        <v>162</v>
      </c>
      <c r="Z20" s="22">
        <f t="shared" si="5"/>
        <v>162</v>
      </c>
      <c r="AA20" s="22">
        <f t="shared" si="5"/>
        <v>162</v>
      </c>
    </row>
    <row r="21" spans="1:27" ht="19.5" customHeight="1" x14ac:dyDescent="0.2">
      <c r="A21" s="21" t="str">
        <f>+Source!B18</f>
        <v>Unicef</v>
      </c>
      <c r="B21" s="9" t="str">
        <f>+Source!C18</f>
        <v>MC 1</v>
      </c>
      <c r="C21" s="24" t="str">
        <f>+Source!I18</f>
        <v>Subscription</v>
      </c>
      <c r="D21" s="11">
        <f>+Source!D18</f>
        <v>50</v>
      </c>
      <c r="E21" s="9" t="str">
        <f>+Source!J18</f>
        <v>Overlod</v>
      </c>
      <c r="F21" s="20">
        <f>+Source!H18</f>
        <v>44197</v>
      </c>
      <c r="G21" s="20">
        <f t="shared" si="9"/>
        <v>45697</v>
      </c>
      <c r="H21" s="23">
        <f>+Source!F18</f>
        <v>1000</v>
      </c>
      <c r="J21" s="22">
        <f t="shared" ref="J21:S21" si="10">+IF(AND(J$5&gt;=$F21,J$5&lt;=$G21),$H21,0)</f>
        <v>1000</v>
      </c>
      <c r="K21" s="22">
        <f t="shared" si="10"/>
        <v>1000</v>
      </c>
      <c r="L21" s="22">
        <f t="shared" si="10"/>
        <v>1000</v>
      </c>
      <c r="M21" s="22">
        <f t="shared" si="10"/>
        <v>1000</v>
      </c>
      <c r="N21" s="22">
        <f t="shared" si="10"/>
        <v>1000</v>
      </c>
      <c r="O21" s="22">
        <f t="shared" si="10"/>
        <v>1000</v>
      </c>
      <c r="P21" s="22">
        <f t="shared" si="10"/>
        <v>1000</v>
      </c>
      <c r="Q21" s="22">
        <f t="shared" si="10"/>
        <v>1000</v>
      </c>
      <c r="R21" s="22">
        <f t="shared" si="10"/>
        <v>1000</v>
      </c>
      <c r="S21" s="22">
        <f t="shared" si="10"/>
        <v>1000</v>
      </c>
      <c r="T21" s="22">
        <f t="shared" ref="J21:Y30" si="11">+IF(AND(T$5&gt;=$F21,T$5&lt;=$G21),$H21,0)</f>
        <v>1000</v>
      </c>
      <c r="U21" s="22">
        <f t="shared" si="11"/>
        <v>1000</v>
      </c>
      <c r="V21" s="22">
        <f t="shared" si="11"/>
        <v>1000</v>
      </c>
      <c r="W21" s="22">
        <f t="shared" si="11"/>
        <v>1000</v>
      </c>
      <c r="X21" s="22">
        <f t="shared" si="11"/>
        <v>1000</v>
      </c>
      <c r="Y21" s="22">
        <f t="shared" si="11"/>
        <v>1000</v>
      </c>
      <c r="Z21" s="22">
        <f t="shared" si="5"/>
        <v>1000</v>
      </c>
      <c r="AA21" s="22">
        <f t="shared" si="5"/>
        <v>1000</v>
      </c>
    </row>
    <row r="22" spans="1:27" ht="19.5" customHeight="1" x14ac:dyDescent="0.2">
      <c r="A22" s="21" t="str">
        <f>+Source!B19</f>
        <v>Spotify</v>
      </c>
      <c r="B22" s="9" t="str">
        <f>+Source!C19</f>
        <v>MC 1</v>
      </c>
      <c r="C22" s="24" t="str">
        <f>+Source!I19</f>
        <v>Subscription</v>
      </c>
      <c r="D22" s="11">
        <f>+Source!D19</f>
        <v>50</v>
      </c>
      <c r="E22" s="9" t="str">
        <f>+Source!J19</f>
        <v>Overlod</v>
      </c>
      <c r="F22" s="20">
        <f>+Source!H19</f>
        <v>44197</v>
      </c>
      <c r="G22" s="20">
        <f t="shared" si="9"/>
        <v>45697</v>
      </c>
      <c r="H22" s="23">
        <f>+Source!F19</f>
        <v>1000</v>
      </c>
      <c r="J22" s="22">
        <f t="shared" si="11"/>
        <v>1000</v>
      </c>
      <c r="K22" s="22">
        <f t="shared" si="11"/>
        <v>1000</v>
      </c>
      <c r="L22" s="22">
        <f t="shared" si="11"/>
        <v>1000</v>
      </c>
      <c r="M22" s="22">
        <f t="shared" si="11"/>
        <v>1000</v>
      </c>
      <c r="N22" s="22">
        <f t="shared" si="11"/>
        <v>1000</v>
      </c>
      <c r="O22" s="22">
        <f t="shared" si="11"/>
        <v>1000</v>
      </c>
      <c r="P22" s="22">
        <f t="shared" si="11"/>
        <v>1000</v>
      </c>
      <c r="Q22" s="22">
        <f t="shared" si="11"/>
        <v>1000</v>
      </c>
      <c r="R22" s="22">
        <f t="shared" si="11"/>
        <v>1000</v>
      </c>
      <c r="S22" s="22">
        <f t="shared" si="11"/>
        <v>1000</v>
      </c>
      <c r="T22" s="22">
        <f t="shared" si="11"/>
        <v>1000</v>
      </c>
      <c r="U22" s="22">
        <f t="shared" si="11"/>
        <v>1000</v>
      </c>
      <c r="V22" s="22">
        <f t="shared" si="11"/>
        <v>1000</v>
      </c>
      <c r="W22" s="22">
        <f t="shared" si="11"/>
        <v>1000</v>
      </c>
      <c r="X22" s="22">
        <f t="shared" si="11"/>
        <v>1000</v>
      </c>
      <c r="Y22" s="22">
        <f t="shared" si="11"/>
        <v>1000</v>
      </c>
      <c r="Z22" s="22">
        <f t="shared" ref="Z22:AA30" si="12">+IF(AND(Z$5&gt;=$F22,Z$5&lt;=$G22),$H22,0)</f>
        <v>1000</v>
      </c>
      <c r="AA22" s="22">
        <f t="shared" si="12"/>
        <v>1000</v>
      </c>
    </row>
    <row r="23" spans="1:27" ht="19.5" customHeight="1" x14ac:dyDescent="0.2">
      <c r="A23" s="21" t="str">
        <f>+Source!B20</f>
        <v>Calzas</v>
      </c>
      <c r="B23" s="9" t="str">
        <f>+Source!C20</f>
        <v>Vise 2</v>
      </c>
      <c r="C23" s="24" t="str">
        <f>+Source!I20</f>
        <v>Home</v>
      </c>
      <c r="D23" s="11">
        <f>+Source!D20</f>
        <v>3</v>
      </c>
      <c r="E23" s="9" t="str">
        <f>+Source!J20</f>
        <v>Overlod</v>
      </c>
      <c r="F23" s="20">
        <f>+Source!H20</f>
        <v>44501</v>
      </c>
      <c r="G23" s="20">
        <f t="shared" si="9"/>
        <v>44591</v>
      </c>
      <c r="H23" s="23">
        <f>+Source!F20</f>
        <v>845</v>
      </c>
      <c r="J23" s="22">
        <f t="shared" si="11"/>
        <v>0</v>
      </c>
      <c r="K23" s="22">
        <f t="shared" si="11"/>
        <v>0</v>
      </c>
      <c r="L23" s="22">
        <f t="shared" si="11"/>
        <v>0</v>
      </c>
      <c r="M23" s="22">
        <f t="shared" si="11"/>
        <v>0</v>
      </c>
      <c r="N23" s="22">
        <f t="shared" si="11"/>
        <v>845</v>
      </c>
      <c r="O23" s="22">
        <f t="shared" si="11"/>
        <v>845</v>
      </c>
      <c r="P23" s="22">
        <f t="shared" si="11"/>
        <v>845</v>
      </c>
      <c r="Q23" s="22">
        <f t="shared" si="11"/>
        <v>0</v>
      </c>
      <c r="R23" s="22">
        <f t="shared" si="11"/>
        <v>0</v>
      </c>
      <c r="S23" s="22">
        <f t="shared" si="11"/>
        <v>0</v>
      </c>
      <c r="T23" s="22">
        <f t="shared" si="11"/>
        <v>0</v>
      </c>
      <c r="U23" s="22">
        <f t="shared" si="11"/>
        <v>0</v>
      </c>
      <c r="V23" s="22">
        <f t="shared" si="11"/>
        <v>0</v>
      </c>
      <c r="W23" s="22">
        <f t="shared" si="11"/>
        <v>0</v>
      </c>
      <c r="X23" s="22">
        <f t="shared" si="11"/>
        <v>0</v>
      </c>
      <c r="Y23" s="22">
        <f t="shared" si="11"/>
        <v>0</v>
      </c>
      <c r="Z23" s="22">
        <f t="shared" si="12"/>
        <v>0</v>
      </c>
      <c r="AA23" s="22">
        <f t="shared" si="12"/>
        <v>0</v>
      </c>
    </row>
    <row r="24" spans="1:27" ht="19.5" customHeight="1" x14ac:dyDescent="0.2">
      <c r="A24" s="21" t="str">
        <f>+Source!B21</f>
        <v>Dishes</v>
      </c>
      <c r="B24" s="9" t="str">
        <f>+Source!C21</f>
        <v>Vise 1</v>
      </c>
      <c r="C24" s="24" t="str">
        <f>+Source!I21</f>
        <v>Home</v>
      </c>
      <c r="D24" s="11">
        <f>+Source!D21</f>
        <v>3</v>
      </c>
      <c r="E24" s="9" t="str">
        <f>+Source!J21</f>
        <v>Overlod</v>
      </c>
      <c r="F24" s="20">
        <f>+Source!H21</f>
        <v>44531</v>
      </c>
      <c r="G24" s="20">
        <f t="shared" ref="G24" si="13">+F24+(D24*30)</f>
        <v>44621</v>
      </c>
      <c r="H24" s="23">
        <f>+Source!F21</f>
        <v>3562.57</v>
      </c>
      <c r="J24" s="22">
        <f t="shared" si="11"/>
        <v>0</v>
      </c>
      <c r="K24" s="22">
        <f t="shared" si="11"/>
        <v>0</v>
      </c>
      <c r="L24" s="22">
        <f t="shared" si="11"/>
        <v>0</v>
      </c>
      <c r="M24" s="22">
        <f t="shared" si="11"/>
        <v>0</v>
      </c>
      <c r="N24" s="22">
        <f t="shared" si="11"/>
        <v>0</v>
      </c>
      <c r="O24" s="22">
        <f t="shared" si="11"/>
        <v>3562.57</v>
      </c>
      <c r="P24" s="22">
        <f t="shared" si="11"/>
        <v>3562.57</v>
      </c>
      <c r="Q24" s="22">
        <f t="shared" si="11"/>
        <v>3562.57</v>
      </c>
      <c r="R24" s="22">
        <f t="shared" si="11"/>
        <v>0</v>
      </c>
      <c r="S24" s="22">
        <f t="shared" si="11"/>
        <v>0</v>
      </c>
      <c r="T24" s="22">
        <f t="shared" si="11"/>
        <v>0</v>
      </c>
      <c r="U24" s="22">
        <f t="shared" si="11"/>
        <v>0</v>
      </c>
      <c r="V24" s="22">
        <f t="shared" si="11"/>
        <v>0</v>
      </c>
      <c r="W24" s="22">
        <f t="shared" si="11"/>
        <v>0</v>
      </c>
      <c r="X24" s="22">
        <f t="shared" si="11"/>
        <v>0</v>
      </c>
      <c r="Y24" s="22">
        <f t="shared" si="11"/>
        <v>0</v>
      </c>
      <c r="Z24" s="22">
        <f t="shared" si="12"/>
        <v>0</v>
      </c>
      <c r="AA24" s="22">
        <f t="shared" si="12"/>
        <v>0</v>
      </c>
    </row>
    <row r="25" spans="1:27" ht="19.5" customHeight="1" x14ac:dyDescent="0.2">
      <c r="A25" s="21" t="str">
        <f>+Source!B22</f>
        <v>Guitar</v>
      </c>
      <c r="B25" s="9" t="str">
        <f>+Source!C22</f>
        <v>Vise 2</v>
      </c>
      <c r="C25" s="24" t="str">
        <f>+Source!I22</f>
        <v>Gifts</v>
      </c>
      <c r="D25" s="11">
        <f>+Source!D22</f>
        <v>1</v>
      </c>
      <c r="E25" s="9" t="str">
        <f>+Source!J22</f>
        <v>Overlod</v>
      </c>
      <c r="F25" s="20">
        <f>+Source!H22</f>
        <v>44562</v>
      </c>
      <c r="G25" s="20">
        <f t="shared" ref="G25:G27" si="14">+F25+(D25*30)</f>
        <v>44592</v>
      </c>
      <c r="H25" s="23">
        <f>+Source!F22</f>
        <v>2545</v>
      </c>
      <c r="J25" s="22">
        <f t="shared" si="11"/>
        <v>0</v>
      </c>
      <c r="K25" s="22">
        <f t="shared" si="11"/>
        <v>0</v>
      </c>
      <c r="L25" s="22">
        <f t="shared" si="11"/>
        <v>0</v>
      </c>
      <c r="M25" s="22">
        <f t="shared" si="11"/>
        <v>0</v>
      </c>
      <c r="N25" s="22">
        <f t="shared" si="11"/>
        <v>0</v>
      </c>
      <c r="O25" s="22">
        <f t="shared" si="11"/>
        <v>0</v>
      </c>
      <c r="P25" s="22">
        <f t="shared" si="11"/>
        <v>2545</v>
      </c>
      <c r="Q25" s="22">
        <f t="shared" si="11"/>
        <v>0</v>
      </c>
      <c r="R25" s="22">
        <f t="shared" si="11"/>
        <v>0</v>
      </c>
      <c r="S25" s="22">
        <f t="shared" si="11"/>
        <v>0</v>
      </c>
      <c r="T25" s="22">
        <f t="shared" si="11"/>
        <v>0</v>
      </c>
      <c r="U25" s="22">
        <f t="shared" si="11"/>
        <v>0</v>
      </c>
      <c r="V25" s="22">
        <f t="shared" si="11"/>
        <v>0</v>
      </c>
      <c r="W25" s="22">
        <f t="shared" si="11"/>
        <v>0</v>
      </c>
      <c r="X25" s="22">
        <f t="shared" si="11"/>
        <v>0</v>
      </c>
      <c r="Y25" s="22">
        <f t="shared" si="11"/>
        <v>0</v>
      </c>
      <c r="Z25" s="22">
        <f t="shared" si="12"/>
        <v>0</v>
      </c>
      <c r="AA25" s="22">
        <f t="shared" si="12"/>
        <v>0</v>
      </c>
    </row>
    <row r="26" spans="1:27" ht="19.5" customHeight="1" x14ac:dyDescent="0.2">
      <c r="A26" s="21" t="str">
        <f>+Source!B23</f>
        <v>Xmas gifts 1</v>
      </c>
      <c r="B26" s="9" t="str">
        <f>+Source!C23</f>
        <v>MC 1</v>
      </c>
      <c r="C26" s="24" t="str">
        <f>+Source!I23</f>
        <v>Gifts</v>
      </c>
      <c r="D26" s="11">
        <f>+Source!D23</f>
        <v>1</v>
      </c>
      <c r="E26" s="9" t="str">
        <f>+Source!J23</f>
        <v>Overlod</v>
      </c>
      <c r="F26" s="20">
        <f>+Source!H23</f>
        <v>44562</v>
      </c>
      <c r="G26" s="20">
        <f t="shared" si="14"/>
        <v>44592</v>
      </c>
      <c r="H26" s="23">
        <f>+Source!F23</f>
        <v>6000</v>
      </c>
      <c r="J26" s="22">
        <f t="shared" si="11"/>
        <v>0</v>
      </c>
      <c r="K26" s="22">
        <f t="shared" si="11"/>
        <v>0</v>
      </c>
      <c r="L26" s="22">
        <f t="shared" si="11"/>
        <v>0</v>
      </c>
      <c r="M26" s="22">
        <f t="shared" si="11"/>
        <v>0</v>
      </c>
      <c r="N26" s="22">
        <f t="shared" si="11"/>
        <v>0</v>
      </c>
      <c r="O26" s="22">
        <f t="shared" si="11"/>
        <v>0</v>
      </c>
      <c r="P26" s="22">
        <f t="shared" si="11"/>
        <v>6000</v>
      </c>
      <c r="Q26" s="22">
        <f t="shared" si="11"/>
        <v>0</v>
      </c>
      <c r="R26" s="22">
        <f t="shared" si="11"/>
        <v>0</v>
      </c>
      <c r="S26" s="22">
        <f t="shared" si="11"/>
        <v>0</v>
      </c>
      <c r="T26" s="22">
        <f t="shared" si="11"/>
        <v>0</v>
      </c>
      <c r="U26" s="22">
        <f t="shared" si="11"/>
        <v>0</v>
      </c>
      <c r="V26" s="22">
        <f t="shared" si="11"/>
        <v>0</v>
      </c>
      <c r="W26" s="22">
        <f t="shared" si="11"/>
        <v>0</v>
      </c>
      <c r="X26" s="22">
        <f t="shared" si="11"/>
        <v>0</v>
      </c>
      <c r="Y26" s="22">
        <f t="shared" si="11"/>
        <v>0</v>
      </c>
      <c r="Z26" s="22">
        <f t="shared" si="12"/>
        <v>0</v>
      </c>
      <c r="AA26" s="22">
        <f t="shared" si="12"/>
        <v>0</v>
      </c>
    </row>
    <row r="27" spans="1:27" ht="19.5" customHeight="1" x14ac:dyDescent="0.2">
      <c r="A27" s="21" t="str">
        <f>+Source!B24</f>
        <v>Xmas gifts 2</v>
      </c>
      <c r="B27" s="9" t="str">
        <f>+Source!C24</f>
        <v>Vise 2</v>
      </c>
      <c r="C27" s="24" t="str">
        <f>+Source!I24</f>
        <v>Gifts</v>
      </c>
      <c r="D27" s="11">
        <f>+Source!D24</f>
        <v>3</v>
      </c>
      <c r="E27" s="9" t="str">
        <f>+Source!J24</f>
        <v>Overlod</v>
      </c>
      <c r="F27" s="20">
        <f>+Source!H24</f>
        <v>44562</v>
      </c>
      <c r="G27" s="20">
        <f t="shared" si="14"/>
        <v>44652</v>
      </c>
      <c r="H27" s="23">
        <f>+Source!F24</f>
        <v>5000</v>
      </c>
      <c r="J27" s="22">
        <f t="shared" si="11"/>
        <v>0</v>
      </c>
      <c r="K27" s="22">
        <f t="shared" si="11"/>
        <v>0</v>
      </c>
      <c r="L27" s="22">
        <f t="shared" si="11"/>
        <v>0</v>
      </c>
      <c r="M27" s="22">
        <f t="shared" si="11"/>
        <v>0</v>
      </c>
      <c r="N27" s="22">
        <f t="shared" si="11"/>
        <v>0</v>
      </c>
      <c r="O27" s="22">
        <f t="shared" si="11"/>
        <v>0</v>
      </c>
      <c r="P27" s="22">
        <f t="shared" si="11"/>
        <v>5000</v>
      </c>
      <c r="Q27" s="22">
        <f t="shared" si="11"/>
        <v>5000</v>
      </c>
      <c r="R27" s="22">
        <f t="shared" si="11"/>
        <v>5000</v>
      </c>
      <c r="S27" s="22">
        <f t="shared" si="11"/>
        <v>0</v>
      </c>
      <c r="T27" s="22">
        <f t="shared" si="11"/>
        <v>0</v>
      </c>
      <c r="U27" s="22">
        <f t="shared" si="11"/>
        <v>0</v>
      </c>
      <c r="V27" s="22">
        <f t="shared" si="11"/>
        <v>0</v>
      </c>
      <c r="W27" s="22">
        <f t="shared" si="11"/>
        <v>0</v>
      </c>
      <c r="X27" s="22">
        <f t="shared" si="11"/>
        <v>0</v>
      </c>
      <c r="Y27" s="22">
        <f t="shared" si="11"/>
        <v>0</v>
      </c>
      <c r="Z27" s="22">
        <f t="shared" si="12"/>
        <v>0</v>
      </c>
      <c r="AA27" s="22">
        <f t="shared" si="12"/>
        <v>0</v>
      </c>
    </row>
    <row r="28" spans="1:27" ht="19.5" customHeight="1" x14ac:dyDescent="0.2">
      <c r="A28" s="21" t="str">
        <f>+Source!B25</f>
        <v>Cat food</v>
      </c>
      <c r="B28" s="9" t="str">
        <f>+Source!C25</f>
        <v>MC2</v>
      </c>
      <c r="C28" s="24" t="str">
        <f>+Source!I25</f>
        <v>Home</v>
      </c>
      <c r="D28" s="11">
        <f>+Source!D25</f>
        <v>3</v>
      </c>
      <c r="E28" s="9" t="str">
        <f>+Source!J25</f>
        <v>Overlod</v>
      </c>
      <c r="F28" s="20">
        <f>+Source!H25</f>
        <v>44652</v>
      </c>
      <c r="G28" s="20">
        <f>+F28+(D28*30)</f>
        <v>44742</v>
      </c>
      <c r="H28" s="23">
        <f>+Source!F25</f>
        <v>4000</v>
      </c>
      <c r="J28" s="22">
        <f>+IF(AND(J$5&gt;=$F28,J$5&lt;=$G28),$H28,0)</f>
        <v>0</v>
      </c>
      <c r="K28" s="22">
        <f t="shared" si="11"/>
        <v>0</v>
      </c>
      <c r="L28" s="22">
        <f t="shared" si="11"/>
        <v>0</v>
      </c>
      <c r="M28" s="22">
        <f t="shared" si="11"/>
        <v>0</v>
      </c>
      <c r="N28" s="22">
        <f t="shared" si="11"/>
        <v>0</v>
      </c>
      <c r="O28" s="22">
        <f t="shared" si="11"/>
        <v>0</v>
      </c>
      <c r="P28" s="22">
        <f t="shared" si="11"/>
        <v>0</v>
      </c>
      <c r="Q28" s="22">
        <f t="shared" si="11"/>
        <v>0</v>
      </c>
      <c r="R28" s="22">
        <f t="shared" si="11"/>
        <v>0</v>
      </c>
      <c r="S28" s="22">
        <f t="shared" si="11"/>
        <v>4000</v>
      </c>
      <c r="T28" s="22">
        <f t="shared" si="11"/>
        <v>4000</v>
      </c>
      <c r="U28" s="22">
        <f t="shared" si="11"/>
        <v>4000</v>
      </c>
      <c r="V28" s="22">
        <f t="shared" si="11"/>
        <v>0</v>
      </c>
      <c r="W28" s="22">
        <f t="shared" si="11"/>
        <v>0</v>
      </c>
      <c r="X28" s="22">
        <f t="shared" si="11"/>
        <v>0</v>
      </c>
      <c r="Y28" s="22">
        <f t="shared" si="11"/>
        <v>0</v>
      </c>
      <c r="Z28" s="22">
        <f t="shared" si="12"/>
        <v>0</v>
      </c>
      <c r="AA28" s="22">
        <f t="shared" si="12"/>
        <v>0</v>
      </c>
    </row>
    <row r="29" spans="1:27" ht="19.5" customHeight="1" x14ac:dyDescent="0.2">
      <c r="A29" s="21" t="str">
        <f>+Source!B26</f>
        <v>Jacket</v>
      </c>
      <c r="B29" s="9" t="str">
        <f>+Source!C26</f>
        <v>Vise 2</v>
      </c>
      <c r="C29" s="24" t="str">
        <f>+Source!I26</f>
        <v>Gifts</v>
      </c>
      <c r="D29" s="11">
        <f>+Source!D26</f>
        <v>30</v>
      </c>
      <c r="E29" s="9" t="str">
        <f>+Source!J26</f>
        <v>Minion</v>
      </c>
      <c r="F29" s="20">
        <f>+Source!H26</f>
        <v>44593</v>
      </c>
      <c r="G29" s="20">
        <f>+F29+(D29*30)</f>
        <v>45493</v>
      </c>
      <c r="H29" s="23">
        <f>+Source!F26</f>
        <v>2650</v>
      </c>
      <c r="J29" s="22">
        <f>+IF(AND(J$5&gt;=$F29,J$5&lt;=$G29),$H29,0)</f>
        <v>0</v>
      </c>
      <c r="K29" s="22">
        <f t="shared" si="11"/>
        <v>0</v>
      </c>
      <c r="L29" s="22">
        <f t="shared" si="11"/>
        <v>0</v>
      </c>
      <c r="M29" s="22">
        <f t="shared" si="11"/>
        <v>0</v>
      </c>
      <c r="N29" s="22">
        <f t="shared" si="11"/>
        <v>0</v>
      </c>
      <c r="O29" s="22">
        <f t="shared" si="11"/>
        <v>0</v>
      </c>
      <c r="P29" s="22">
        <f t="shared" si="11"/>
        <v>0</v>
      </c>
      <c r="Q29" s="22">
        <f t="shared" si="11"/>
        <v>2650</v>
      </c>
      <c r="R29" s="22">
        <f t="shared" si="11"/>
        <v>2650</v>
      </c>
      <c r="S29" s="22">
        <f t="shared" si="11"/>
        <v>2650</v>
      </c>
      <c r="T29" s="22">
        <f t="shared" si="11"/>
        <v>2650</v>
      </c>
      <c r="U29" s="22">
        <f t="shared" si="11"/>
        <v>2650</v>
      </c>
      <c r="V29" s="22">
        <f t="shared" si="11"/>
        <v>2650</v>
      </c>
      <c r="W29" s="22">
        <f t="shared" si="11"/>
        <v>2650</v>
      </c>
      <c r="X29" s="22">
        <f t="shared" si="11"/>
        <v>2650</v>
      </c>
      <c r="Y29" s="22">
        <f t="shared" si="11"/>
        <v>2650</v>
      </c>
      <c r="Z29" s="22">
        <f t="shared" si="12"/>
        <v>2650</v>
      </c>
      <c r="AA29" s="22">
        <f t="shared" si="12"/>
        <v>2650</v>
      </c>
    </row>
    <row r="30" spans="1:27" ht="19.5" customHeight="1" x14ac:dyDescent="0.2">
      <c r="A30" s="21">
        <f>+Source!B27</f>
        <v>0</v>
      </c>
      <c r="B30" s="9">
        <f>+Source!C27</f>
        <v>0</v>
      </c>
      <c r="C30" s="24">
        <f>+Source!I27</f>
        <v>0</v>
      </c>
      <c r="D30" s="11">
        <f>+Source!D27</f>
        <v>0</v>
      </c>
      <c r="E30" s="9">
        <f>+Source!J27</f>
        <v>0</v>
      </c>
      <c r="F30" s="20">
        <f>+Source!H27</f>
        <v>0</v>
      </c>
      <c r="G30" s="20">
        <f>+F30+(D30*30)</f>
        <v>0</v>
      </c>
      <c r="H30" s="23">
        <f>+Source!F27</f>
        <v>0</v>
      </c>
      <c r="J30" s="22">
        <f t="shared" si="11"/>
        <v>0</v>
      </c>
      <c r="K30" s="22">
        <f t="shared" si="11"/>
        <v>0</v>
      </c>
      <c r="L30" s="22">
        <f t="shared" si="11"/>
        <v>0</v>
      </c>
      <c r="M30" s="22">
        <f t="shared" si="11"/>
        <v>0</v>
      </c>
      <c r="N30" s="22">
        <f t="shared" si="11"/>
        <v>0</v>
      </c>
      <c r="O30" s="22">
        <f t="shared" si="11"/>
        <v>0</v>
      </c>
      <c r="P30" s="22">
        <f t="shared" si="11"/>
        <v>0</v>
      </c>
      <c r="Q30" s="22">
        <f t="shared" si="11"/>
        <v>0</v>
      </c>
      <c r="R30" s="22">
        <f t="shared" si="11"/>
        <v>0</v>
      </c>
      <c r="S30" s="22">
        <f t="shared" si="11"/>
        <v>0</v>
      </c>
      <c r="T30" s="22">
        <f t="shared" si="11"/>
        <v>0</v>
      </c>
      <c r="U30" s="22">
        <f t="shared" si="11"/>
        <v>0</v>
      </c>
      <c r="V30" s="22">
        <f t="shared" si="11"/>
        <v>0</v>
      </c>
      <c r="W30" s="22">
        <f t="shared" si="11"/>
        <v>0</v>
      </c>
      <c r="X30" s="22">
        <f t="shared" si="11"/>
        <v>0</v>
      </c>
      <c r="Y30" s="22">
        <f t="shared" si="11"/>
        <v>0</v>
      </c>
      <c r="Z30" s="22">
        <f t="shared" si="12"/>
        <v>0</v>
      </c>
      <c r="AA30" s="22">
        <f t="shared" si="12"/>
        <v>0</v>
      </c>
    </row>
    <row r="31" spans="1:27" ht="19.5" customHeight="1" x14ac:dyDescent="0.2"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spans="1:27" x14ac:dyDescent="0.2"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</sheetData>
  <autoFilter ref="A5:H28" xr:uid="{57485AD4-DCA0-4A49-B2E6-CA1828450A3E}">
    <filterColumn colId="4">
      <filters>
        <filter val="Overlod"/>
      </filters>
    </filterColumn>
  </autoFilter>
  <mergeCells count="6">
    <mergeCell ref="Y4:AA4"/>
    <mergeCell ref="J4:L4"/>
    <mergeCell ref="M4:O4"/>
    <mergeCell ref="P4:R4"/>
    <mergeCell ref="S4:U4"/>
    <mergeCell ref="V4:X4"/>
  </mergeCells>
  <conditionalFormatting sqref="J6:AA23">
    <cfRule type="expression" dxfId="8" priority="11">
      <formula>AND(J$5&gt;=$F6,J$5&lt;=$G6)</formula>
    </cfRule>
  </conditionalFormatting>
  <conditionalFormatting sqref="J6:AA23">
    <cfRule type="expression" dxfId="7" priority="10">
      <formula>J$5=$E$2</formula>
    </cfRule>
  </conditionalFormatting>
  <conditionalFormatting sqref="J6:AA23">
    <cfRule type="cellIs" dxfId="6" priority="7" operator="lessThan">
      <formula>0.11</formula>
    </cfRule>
  </conditionalFormatting>
  <conditionalFormatting sqref="J24:AA32">
    <cfRule type="expression" dxfId="5" priority="6">
      <formula>AND(J$5&gt;=$F24,J$5&lt;=$G24)</formula>
    </cfRule>
  </conditionalFormatting>
  <conditionalFormatting sqref="J24:AA32">
    <cfRule type="expression" dxfId="4" priority="5">
      <formula>J$5=$E$2</formula>
    </cfRule>
  </conditionalFormatting>
  <conditionalFormatting sqref="J24:AA32">
    <cfRule type="cellIs" dxfId="3" priority="4" operator="lessThan">
      <formula>0.11</formula>
    </cfRule>
  </conditionalFormatting>
  <conditionalFormatting sqref="K3:AA3">
    <cfRule type="cellIs" dxfId="2" priority="3" operator="greaterThan">
      <formula>0.1</formula>
    </cfRule>
  </conditionalFormatting>
  <conditionalFormatting sqref="J3:AA3">
    <cfRule type="cellIs" dxfId="1" priority="1" operator="lessThan">
      <formula>-0.01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locked="0" defaultSize="0" autoPict="0">
                <anchor>
                  <from>
                    <xdr:col>0</xdr:col>
                    <xdr:colOff>0</xdr:colOff>
                    <xdr:row>2</xdr:row>
                    <xdr:rowOff>142875</xdr:rowOff>
                  </from>
                  <to>
                    <xdr:col>8</xdr:col>
                    <xdr:colOff>142875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AF3BBD02959B41868698D660451954" ma:contentTypeVersion="13" ma:contentTypeDescription="Create a new document." ma:contentTypeScope="" ma:versionID="75fa34eecea7f44e4e29e1646ad79a13">
  <xsd:schema xmlns:xsd="http://www.w3.org/2001/XMLSchema" xmlns:xs="http://www.w3.org/2001/XMLSchema" xmlns:p="http://schemas.microsoft.com/office/2006/metadata/properties" xmlns:ns3="b9a04cc8-fd6e-4419-8d65-ff8e3d917a44" xmlns:ns4="68e9826a-cf35-47d6-accc-38faf0a972e5" targetNamespace="http://schemas.microsoft.com/office/2006/metadata/properties" ma:root="true" ma:fieldsID="fc400af0429805459d27513ec709a7cb" ns3:_="" ns4:_="">
    <xsd:import namespace="b9a04cc8-fd6e-4419-8d65-ff8e3d917a44"/>
    <xsd:import namespace="68e9826a-cf35-47d6-accc-38faf0a972e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a04cc8-fd6e-4419-8d65-ff8e3d917a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e9826a-cf35-47d6-accc-38faf0a972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834966-A0C2-4D3B-8767-D6F2BA6B3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a04cc8-fd6e-4419-8d65-ff8e3d917a44"/>
    <ds:schemaRef ds:uri="68e9826a-cf35-47d6-accc-38faf0a972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A71427-7BB9-45D7-89B3-5E90840B196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56F4CCD-C281-4639-89D7-DFB183DA98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Source</vt:lpstr>
      <vt:lpstr>Gant</vt:lpstr>
      <vt:lpstr>Inicio.Proy</vt:lpstr>
      <vt:lpstr>Show.Sem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Gozzi</dc:creator>
  <cp:lastModifiedBy>SilverPilgrim</cp:lastModifiedBy>
  <dcterms:created xsi:type="dcterms:W3CDTF">2021-11-15T14:25:10Z</dcterms:created>
  <dcterms:modified xsi:type="dcterms:W3CDTF">2022-11-17T04:04:56Z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0x0101008EAF3BBD02959B41868698D660451954</vt:lpwstr>
  </property>
</Properties>
</file>