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3ED3C277-1F79-47F9-B943-A4F6BE1124E6}" xr6:coauthVersionLast="47" xr6:coauthVersionMax="47" xr10:uidLastSave="{00000000-0000-0000-0000-000000000000}"/>
  <bookViews>
    <workbookView xWindow="-110" yWindow="-110" windowWidth="19420" windowHeight="10300" activeTab="5" xr2:uid="{F892908B-4331-4D1F-9B37-8654A390978A}"/>
  </bookViews>
  <sheets>
    <sheet name="Database" sheetId="1" r:id="rId1"/>
    <sheet name="Location" sheetId="2" r:id="rId2"/>
    <sheet name="Phase_de_groupes" sheetId="3" r:id="rId3"/>
    <sheet name="Test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Setup_Player!$A$1:$L$22</definedName>
    <definedName name="_xlnm._FilterDatabase" localSheetId="6" hidden="1">Setup_Team!$A$1:$E$49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2" i="4" l="1"/>
  <c r="AG55" i="4"/>
  <c r="AG82" i="4"/>
  <c r="AG109" i="4"/>
  <c r="AG136" i="4"/>
  <c r="AG163" i="4"/>
  <c r="AG190" i="4"/>
  <c r="AG217" i="4"/>
  <c r="AG244" i="4"/>
  <c r="AG271" i="4"/>
  <c r="AG298" i="4"/>
  <c r="AG325" i="4"/>
  <c r="AG352" i="4"/>
  <c r="AG379" i="4"/>
  <c r="AG406" i="4"/>
  <c r="AG433" i="4"/>
  <c r="AG460" i="4"/>
  <c r="AG487" i="4"/>
  <c r="AG514" i="4"/>
  <c r="AG541" i="4"/>
  <c r="AG568" i="4"/>
  <c r="AG595" i="4"/>
  <c r="AG622" i="4"/>
  <c r="AG649" i="4"/>
  <c r="AG676" i="4"/>
  <c r="AF2835" i="4"/>
  <c r="AE2835" i="4"/>
  <c r="AA2835" i="4"/>
  <c r="AF2808" i="4"/>
  <c r="AE2808" i="4"/>
  <c r="AA2808" i="4"/>
  <c r="AJ2808" i="4" s="1"/>
  <c r="AF2781" i="4"/>
  <c r="AE2781" i="4"/>
  <c r="AA2781" i="4"/>
  <c r="AJ2781" i="4" s="1"/>
  <c r="U101" i="1"/>
  <c r="X119" i="1"/>
  <c r="H3" i="6"/>
  <c r="H4" i="6"/>
  <c r="H6" i="6"/>
  <c r="H5" i="6"/>
  <c r="H7" i="6"/>
  <c r="H8" i="6"/>
  <c r="H9" i="6"/>
  <c r="H10" i="6"/>
  <c r="H11" i="6"/>
  <c r="H12" i="6"/>
  <c r="H15" i="6"/>
  <c r="H13" i="6"/>
  <c r="H14" i="6"/>
  <c r="H19" i="6"/>
  <c r="H22" i="6"/>
  <c r="H18" i="6"/>
  <c r="H17" i="6"/>
  <c r="H20" i="6"/>
  <c r="H21" i="6"/>
  <c r="H16" i="6"/>
  <c r="H2" i="6"/>
  <c r="F3" i="6"/>
  <c r="F4" i="6"/>
  <c r="F6" i="6"/>
  <c r="F5" i="6"/>
  <c r="F7" i="6"/>
  <c r="F8" i="6"/>
  <c r="F9" i="6"/>
  <c r="F10" i="6"/>
  <c r="F11" i="6"/>
  <c r="F12" i="6"/>
  <c r="F15" i="6"/>
  <c r="F13" i="6"/>
  <c r="F14" i="6"/>
  <c r="F19" i="6"/>
  <c r="F22" i="6"/>
  <c r="F18" i="6"/>
  <c r="F17" i="6"/>
  <c r="F20" i="6"/>
  <c r="F21" i="6"/>
  <c r="F16" i="6"/>
  <c r="F2" i="6"/>
  <c r="Z96" i="1"/>
  <c r="Z97" i="1"/>
  <c r="AJ2835" i="4"/>
  <c r="Z3" i="10"/>
  <c r="Z4" i="10"/>
  <c r="Z5" i="10"/>
  <c r="Z6" i="10"/>
  <c r="Z7" i="10"/>
  <c r="Z8" i="10"/>
  <c r="Z9" i="10"/>
  <c r="Z10" i="10"/>
  <c r="Z11" i="10"/>
  <c r="Z12" i="10"/>
  <c r="Z13" i="10"/>
  <c r="Z14" i="10"/>
  <c r="Z15" i="10"/>
  <c r="Z16" i="10"/>
  <c r="Z17" i="10"/>
  <c r="Z18" i="10"/>
  <c r="Z19" i="10"/>
  <c r="Z20" i="10"/>
  <c r="Z21" i="10"/>
  <c r="Z22" i="10"/>
  <c r="Z23" i="10"/>
  <c r="Z24" i="10"/>
  <c r="Z25" i="10"/>
  <c r="Z26" i="10"/>
  <c r="Z27" i="10"/>
  <c r="Z28" i="10"/>
  <c r="Z29" i="10"/>
  <c r="Z30" i="10"/>
  <c r="Z31" i="10"/>
  <c r="Z32" i="10"/>
  <c r="Z33" i="10"/>
  <c r="Z34" i="10"/>
  <c r="Z35" i="10"/>
  <c r="Z36" i="10"/>
  <c r="Z37" i="10"/>
  <c r="Z38" i="10"/>
  <c r="Z39" i="10"/>
  <c r="Z40" i="10"/>
  <c r="Z41" i="10"/>
  <c r="Z42" i="10"/>
  <c r="Z43" i="10"/>
  <c r="Z44" i="10"/>
  <c r="Z45" i="10"/>
  <c r="Z46" i="10"/>
  <c r="Z47" i="10"/>
  <c r="Z48" i="10"/>
  <c r="Z49" i="10"/>
  <c r="Z50" i="10"/>
  <c r="Z51" i="10"/>
  <c r="Z52" i="10"/>
  <c r="Z53" i="10"/>
  <c r="Z54" i="10"/>
  <c r="Z55" i="10"/>
  <c r="Z56" i="10"/>
  <c r="Z57" i="10"/>
  <c r="Z58" i="10"/>
  <c r="Z59" i="10"/>
  <c r="Z60" i="10"/>
  <c r="Z61" i="10"/>
  <c r="Z62" i="10"/>
  <c r="Z63" i="10"/>
  <c r="Z64" i="10"/>
  <c r="Z65" i="10"/>
  <c r="Z66" i="10"/>
  <c r="Z67" i="10"/>
  <c r="Z68" i="10"/>
  <c r="Z69" i="10"/>
  <c r="Z70" i="10"/>
  <c r="Z71" i="10"/>
  <c r="Z72" i="10"/>
  <c r="Z73" i="10"/>
  <c r="Z74" i="10"/>
  <c r="Z75" i="10"/>
  <c r="Z76" i="10"/>
  <c r="Z77" i="10"/>
  <c r="Z78" i="10"/>
  <c r="Z79" i="10"/>
  <c r="Z80" i="10"/>
  <c r="Z81" i="10"/>
  <c r="Z82" i="10"/>
  <c r="Z83" i="10"/>
  <c r="Z84" i="10"/>
  <c r="Z85" i="10"/>
  <c r="Z86" i="10"/>
  <c r="Z87" i="10"/>
  <c r="Z88" i="10"/>
  <c r="Z89" i="10"/>
  <c r="Z90" i="10"/>
  <c r="Z91" i="10"/>
  <c r="Z92" i="10"/>
  <c r="Z93" i="10"/>
  <c r="Z94" i="10"/>
  <c r="Z95" i="10"/>
  <c r="Z96" i="10"/>
  <c r="Z97" i="10"/>
  <c r="Z98" i="10"/>
  <c r="Z99" i="10"/>
  <c r="Z100" i="10"/>
  <c r="Z101" i="10"/>
  <c r="Z102" i="10"/>
  <c r="Z103" i="10"/>
  <c r="Z104" i="10"/>
  <c r="Z105" i="10"/>
  <c r="Z2" i="10"/>
  <c r="Y95" i="10"/>
  <c r="Y96" i="10"/>
  <c r="Y97" i="10"/>
  <c r="Y98" i="10"/>
  <c r="Y99" i="10"/>
  <c r="Y100" i="10"/>
  <c r="Y101" i="10"/>
  <c r="Y102" i="10"/>
  <c r="Y103" i="10"/>
  <c r="Y104" i="10"/>
  <c r="Y105" i="10"/>
  <c r="X95" i="10"/>
  <c r="X96" i="10"/>
  <c r="X97" i="10"/>
  <c r="X98" i="10"/>
  <c r="X99" i="10"/>
  <c r="X100" i="10"/>
  <c r="X101" i="10"/>
  <c r="X102" i="10"/>
  <c r="X103" i="10"/>
  <c r="X104" i="10"/>
  <c r="X105" i="10"/>
  <c r="N3" i="10"/>
  <c r="O3" i="10"/>
  <c r="N4" i="10"/>
  <c r="O4" i="10"/>
  <c r="N5" i="10"/>
  <c r="O5" i="10"/>
  <c r="N6" i="10"/>
  <c r="O6" i="10"/>
  <c r="N7" i="10"/>
  <c r="O7" i="10"/>
  <c r="N8" i="10"/>
  <c r="O8" i="10"/>
  <c r="N9" i="10"/>
  <c r="O9" i="10"/>
  <c r="N10" i="10"/>
  <c r="O10" i="10"/>
  <c r="N11" i="10"/>
  <c r="O11" i="10"/>
  <c r="N12" i="10"/>
  <c r="X12" i="10" s="1"/>
  <c r="Y12" i="10" s="1"/>
  <c r="O12" i="10"/>
  <c r="N13" i="10"/>
  <c r="O13" i="10"/>
  <c r="N14" i="10"/>
  <c r="O14" i="10"/>
  <c r="N15" i="10"/>
  <c r="O15" i="10"/>
  <c r="N16" i="10"/>
  <c r="O16" i="10"/>
  <c r="N17" i="10"/>
  <c r="O17" i="10"/>
  <c r="N18" i="10"/>
  <c r="X18" i="10" s="1"/>
  <c r="Y18" i="10" s="1"/>
  <c r="O18" i="10"/>
  <c r="N19" i="10"/>
  <c r="O19" i="10"/>
  <c r="N20" i="10"/>
  <c r="O20" i="10"/>
  <c r="N21" i="10"/>
  <c r="O21" i="10"/>
  <c r="N22" i="10"/>
  <c r="O22" i="10"/>
  <c r="N23" i="10"/>
  <c r="O23" i="10"/>
  <c r="N24" i="10"/>
  <c r="X24" i="10" s="1"/>
  <c r="Y24" i="10" s="1"/>
  <c r="O24" i="10"/>
  <c r="N25" i="10"/>
  <c r="O25" i="10"/>
  <c r="N26" i="10"/>
  <c r="O26" i="10"/>
  <c r="N27" i="10"/>
  <c r="O27" i="10"/>
  <c r="N28" i="10"/>
  <c r="O28" i="10"/>
  <c r="N29" i="10"/>
  <c r="O29" i="10"/>
  <c r="N30" i="10"/>
  <c r="X30" i="10" s="1"/>
  <c r="Y30" i="10" s="1"/>
  <c r="O30" i="10"/>
  <c r="N31" i="10"/>
  <c r="O31" i="10"/>
  <c r="N32" i="10"/>
  <c r="O32" i="10"/>
  <c r="N33" i="10"/>
  <c r="O33" i="10"/>
  <c r="N34" i="10"/>
  <c r="O34" i="10"/>
  <c r="N35" i="10"/>
  <c r="O35" i="10"/>
  <c r="N36" i="10"/>
  <c r="X36" i="10" s="1"/>
  <c r="Y36" i="10" s="1"/>
  <c r="O36" i="10"/>
  <c r="N37" i="10"/>
  <c r="O37" i="10"/>
  <c r="N38" i="10"/>
  <c r="O38" i="10"/>
  <c r="N39" i="10"/>
  <c r="O39" i="10"/>
  <c r="N40" i="10"/>
  <c r="O40" i="10"/>
  <c r="N41" i="10"/>
  <c r="O41" i="10"/>
  <c r="N42" i="10"/>
  <c r="X42" i="10" s="1"/>
  <c r="Y42" i="10" s="1"/>
  <c r="O42" i="10"/>
  <c r="N43" i="10"/>
  <c r="O43" i="10"/>
  <c r="N44" i="10"/>
  <c r="O44" i="10"/>
  <c r="N45" i="10"/>
  <c r="O45" i="10"/>
  <c r="N46" i="10"/>
  <c r="O46" i="10"/>
  <c r="N47" i="10"/>
  <c r="O47" i="10"/>
  <c r="N48" i="10"/>
  <c r="X48" i="10" s="1"/>
  <c r="Y48" i="10" s="1"/>
  <c r="O48" i="10"/>
  <c r="N49" i="10"/>
  <c r="O49" i="10"/>
  <c r="N50" i="10"/>
  <c r="O50" i="10"/>
  <c r="N51" i="10"/>
  <c r="O51" i="10"/>
  <c r="N52" i="10"/>
  <c r="O52" i="10"/>
  <c r="N53" i="10"/>
  <c r="O53" i="10"/>
  <c r="N54" i="10"/>
  <c r="X54" i="10" s="1"/>
  <c r="Y54" i="10" s="1"/>
  <c r="O54" i="10"/>
  <c r="N55" i="10"/>
  <c r="O55" i="10"/>
  <c r="N56" i="10"/>
  <c r="O56" i="10"/>
  <c r="N57" i="10"/>
  <c r="O57" i="10"/>
  <c r="N58" i="10"/>
  <c r="O58" i="10"/>
  <c r="N59" i="10"/>
  <c r="O59" i="10"/>
  <c r="N60" i="10"/>
  <c r="X60" i="10" s="1"/>
  <c r="Y60" i="10" s="1"/>
  <c r="O60" i="10"/>
  <c r="N61" i="10"/>
  <c r="O61" i="10"/>
  <c r="N62" i="10"/>
  <c r="O62" i="10"/>
  <c r="N63" i="10"/>
  <c r="O63" i="10"/>
  <c r="N64" i="10"/>
  <c r="O64" i="10"/>
  <c r="N65" i="10"/>
  <c r="O65" i="10"/>
  <c r="N66" i="10"/>
  <c r="X66" i="10" s="1"/>
  <c r="Y66" i="10" s="1"/>
  <c r="O66" i="10"/>
  <c r="N67" i="10"/>
  <c r="O67" i="10"/>
  <c r="N68" i="10"/>
  <c r="O68" i="10"/>
  <c r="N69" i="10"/>
  <c r="O69" i="10"/>
  <c r="N70" i="10"/>
  <c r="O70" i="10"/>
  <c r="N71" i="10"/>
  <c r="O71" i="10"/>
  <c r="N72" i="10"/>
  <c r="X72" i="10" s="1"/>
  <c r="Y72" i="10" s="1"/>
  <c r="O72" i="10"/>
  <c r="N73" i="10"/>
  <c r="O73" i="10"/>
  <c r="N74" i="10"/>
  <c r="O74" i="10"/>
  <c r="N75" i="10"/>
  <c r="O75" i="10"/>
  <c r="N76" i="10"/>
  <c r="O76" i="10"/>
  <c r="N77" i="10"/>
  <c r="O77" i="10"/>
  <c r="N78" i="10"/>
  <c r="X78" i="10" s="1"/>
  <c r="Y78" i="10" s="1"/>
  <c r="O78" i="10"/>
  <c r="N79" i="10"/>
  <c r="O79" i="10"/>
  <c r="N80" i="10"/>
  <c r="O80" i="10"/>
  <c r="N81" i="10"/>
  <c r="O81" i="10"/>
  <c r="N82" i="10"/>
  <c r="O82" i="10"/>
  <c r="N83" i="10"/>
  <c r="O83" i="10"/>
  <c r="N84" i="10"/>
  <c r="X84" i="10" s="1"/>
  <c r="Y84" i="10" s="1"/>
  <c r="O84" i="10"/>
  <c r="N85" i="10"/>
  <c r="O85" i="10"/>
  <c r="N86" i="10"/>
  <c r="O86" i="10"/>
  <c r="N87" i="10"/>
  <c r="O87" i="10"/>
  <c r="N88" i="10"/>
  <c r="O88" i="10"/>
  <c r="N89" i="10"/>
  <c r="O89" i="10"/>
  <c r="N90" i="10"/>
  <c r="X90" i="10" s="1"/>
  <c r="Y90" i="10" s="1"/>
  <c r="O90" i="10"/>
  <c r="N91" i="10"/>
  <c r="O91" i="10"/>
  <c r="N92" i="10"/>
  <c r="O92" i="10"/>
  <c r="N93" i="10"/>
  <c r="O93" i="10"/>
  <c r="N94" i="10"/>
  <c r="O94" i="10"/>
  <c r="N95" i="10"/>
  <c r="O95" i="10"/>
  <c r="N96" i="10"/>
  <c r="O96" i="10"/>
  <c r="N97" i="10"/>
  <c r="O97" i="10"/>
  <c r="N98" i="10"/>
  <c r="O98" i="10"/>
  <c r="N99" i="10"/>
  <c r="O99" i="10"/>
  <c r="N100" i="10"/>
  <c r="O100" i="10"/>
  <c r="N101" i="10"/>
  <c r="O101" i="10"/>
  <c r="N102" i="10"/>
  <c r="O102" i="10"/>
  <c r="N103" i="10"/>
  <c r="O103" i="10"/>
  <c r="N104" i="10"/>
  <c r="O104" i="10"/>
  <c r="N105" i="10"/>
  <c r="O105" i="10"/>
  <c r="O2" i="10"/>
  <c r="N2" i="10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" i="7"/>
  <c r="Z87" i="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Z89" i="1" s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T102" i="1"/>
  <c r="U102" i="1"/>
  <c r="T103" i="1"/>
  <c r="U103" i="1"/>
  <c r="T104" i="1"/>
  <c r="U104" i="1"/>
  <c r="T105" i="1"/>
  <c r="Y105" i="1" s="1"/>
  <c r="U105" i="1"/>
  <c r="H29" i="7"/>
  <c r="L29" i="7" s="1"/>
  <c r="I29" i="7"/>
  <c r="M29" i="7" s="1"/>
  <c r="P29" i="7"/>
  <c r="Q29" i="7"/>
  <c r="I91" i="1"/>
  <c r="I92" i="1"/>
  <c r="I104" i="1"/>
  <c r="I105" i="1"/>
  <c r="I90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Y94" i="1" s="1"/>
  <c r="AA94" i="1" s="1"/>
  <c r="H99" i="1" s="1"/>
  <c r="AA86" i="1"/>
  <c r="H96" i="1" s="1"/>
  <c r="AA87" i="1"/>
  <c r="H97" i="1" s="1"/>
  <c r="AA103" i="1"/>
  <c r="AA104" i="1"/>
  <c r="AA105" i="1"/>
  <c r="X2865" i="4" s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782" i="4"/>
  <c r="AJ2782" i="4" s="1"/>
  <c r="AE2782" i="4"/>
  <c r="AF2782" i="4"/>
  <c r="AA2809" i="4"/>
  <c r="AJ2809" i="4" s="1"/>
  <c r="AE2809" i="4"/>
  <c r="AF2809" i="4"/>
  <c r="AA2836" i="4"/>
  <c r="AJ2836" i="4" s="1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2458" i="4"/>
  <c r="V2458" i="4" s="1"/>
  <c r="A2485" i="4"/>
  <c r="H2485" i="4" s="1"/>
  <c r="A2512" i="4"/>
  <c r="H2512" i="4" s="1"/>
  <c r="A2539" i="4"/>
  <c r="A2566" i="4"/>
  <c r="C2566" i="4" s="1"/>
  <c r="A2593" i="4"/>
  <c r="U2593" i="4" s="1"/>
  <c r="A2620" i="4"/>
  <c r="H2620" i="4" s="1"/>
  <c r="A2647" i="4"/>
  <c r="W2647" i="4" s="1"/>
  <c r="Z2647" i="4" s="1"/>
  <c r="A2674" i="4"/>
  <c r="A2701" i="4"/>
  <c r="W2701" i="4" s="1"/>
  <c r="A2728" i="4"/>
  <c r="W2728" i="4" s="1"/>
  <c r="A2755" i="4"/>
  <c r="W2755" i="4" s="1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E2740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479" i="4"/>
  <c r="AE2506" i="4"/>
  <c r="AE2670" i="4"/>
  <c r="AE2724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479" i="4"/>
  <c r="AF2506" i="4"/>
  <c r="AF2670" i="4"/>
  <c r="AF2724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103" i="1"/>
  <c r="AD104" i="1"/>
  <c r="AD105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90" i="1"/>
  <c r="Z91" i="1"/>
  <c r="Z92" i="1"/>
  <c r="Z93" i="1"/>
  <c r="Z94" i="1"/>
  <c r="Z95" i="1"/>
  <c r="Z98" i="1"/>
  <c r="Z99" i="1"/>
  <c r="Z100" i="1"/>
  <c r="Z101" i="1"/>
  <c r="Z102" i="1"/>
  <c r="Z103" i="1"/>
  <c r="Z104" i="1"/>
  <c r="Z105" i="1"/>
  <c r="P2837" i="4"/>
  <c r="P2889" i="4"/>
  <c r="AH2889" i="4" s="1"/>
  <c r="P2862" i="4"/>
  <c r="AF675" i="4"/>
  <c r="AE675" i="4"/>
  <c r="AA675" i="4"/>
  <c r="AA648" i="4"/>
  <c r="AA2756" i="4"/>
  <c r="AJ2756" i="4" s="1"/>
  <c r="AF2756" i="4"/>
  <c r="AA2783" i="4"/>
  <c r="AJ2783" i="4" s="1"/>
  <c r="AF2783" i="4"/>
  <c r="AA2810" i="4"/>
  <c r="AJ2810" i="4" s="1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T2727" i="4" s="1"/>
  <c r="A2754" i="4"/>
  <c r="H2754" i="4" s="1"/>
  <c r="A2781" i="4"/>
  <c r="T2781" i="4" s="1"/>
  <c r="A2808" i="4"/>
  <c r="T2808" i="4" s="1"/>
  <c r="A2835" i="4"/>
  <c r="C2835" i="4" s="1"/>
  <c r="AB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J1952" i="4" s="1"/>
  <c r="AA1992" i="4"/>
  <c r="AJ1992" i="4" s="1"/>
  <c r="AA2310" i="4"/>
  <c r="AJ2310" i="4" s="1"/>
  <c r="AA2317" i="4"/>
  <c r="AA2479" i="4"/>
  <c r="AA2506" i="4"/>
  <c r="AJ2506" i="4" s="1"/>
  <c r="AA2670" i="4"/>
  <c r="AJ2670" i="4" s="1"/>
  <c r="AA2724" i="4"/>
  <c r="AJ2724" i="4" s="1"/>
  <c r="AA2740" i="4"/>
  <c r="AJ2740" i="4" s="1"/>
  <c r="AA2757" i="4"/>
  <c r="AJ2757" i="4" s="1"/>
  <c r="AA2758" i="4"/>
  <c r="AJ2758" i="4" s="1"/>
  <c r="AA2759" i="4"/>
  <c r="AJ2759" i="4" s="1"/>
  <c r="AA2760" i="4"/>
  <c r="AJ2760" i="4" s="1"/>
  <c r="AA2761" i="4"/>
  <c r="AJ2761" i="4" s="1"/>
  <c r="AA2762" i="4"/>
  <c r="AJ2762" i="4" s="1"/>
  <c r="AA2763" i="4"/>
  <c r="AJ2763" i="4" s="1"/>
  <c r="AA2764" i="4"/>
  <c r="AJ2764" i="4" s="1"/>
  <c r="AA2765" i="4"/>
  <c r="AJ2765" i="4" s="1"/>
  <c r="AA2766" i="4"/>
  <c r="AJ2766" i="4" s="1"/>
  <c r="AA2767" i="4"/>
  <c r="AJ2767" i="4" s="1"/>
  <c r="AA2768" i="4"/>
  <c r="AJ2768" i="4" s="1"/>
  <c r="AA2769" i="4"/>
  <c r="AJ2769" i="4" s="1"/>
  <c r="AA2770" i="4"/>
  <c r="AJ2770" i="4" s="1"/>
  <c r="AA2771" i="4"/>
  <c r="AJ2771" i="4" s="1"/>
  <c r="AA2772" i="4"/>
  <c r="AJ2772" i="4" s="1"/>
  <c r="AA2773" i="4"/>
  <c r="AJ2773" i="4" s="1"/>
  <c r="AA2774" i="4"/>
  <c r="AJ2774" i="4" s="1"/>
  <c r="AA2775" i="4"/>
  <c r="AJ2775" i="4" s="1"/>
  <c r="AA2776" i="4"/>
  <c r="AJ2776" i="4" s="1"/>
  <c r="AA2777" i="4"/>
  <c r="AJ2777" i="4" s="1"/>
  <c r="AA2778" i="4"/>
  <c r="AJ2778" i="4" s="1"/>
  <c r="AA2779" i="4"/>
  <c r="AJ2779" i="4" s="1"/>
  <c r="AA2780" i="4"/>
  <c r="AJ2780" i="4" s="1"/>
  <c r="AA2784" i="4"/>
  <c r="AJ2784" i="4" s="1"/>
  <c r="AA2785" i="4"/>
  <c r="AJ2785" i="4" s="1"/>
  <c r="AA2786" i="4"/>
  <c r="AJ2786" i="4" s="1"/>
  <c r="AA2787" i="4"/>
  <c r="AJ2787" i="4" s="1"/>
  <c r="AA2788" i="4"/>
  <c r="AJ2788" i="4" s="1"/>
  <c r="AA2789" i="4"/>
  <c r="AJ2789" i="4" s="1"/>
  <c r="AA2790" i="4"/>
  <c r="AJ2790" i="4" s="1"/>
  <c r="AA2791" i="4"/>
  <c r="AJ2791" i="4" s="1"/>
  <c r="AA2792" i="4"/>
  <c r="AJ2792" i="4" s="1"/>
  <c r="AA2793" i="4"/>
  <c r="AJ2793" i="4" s="1"/>
  <c r="AA2794" i="4"/>
  <c r="AJ2794" i="4" s="1"/>
  <c r="AA2795" i="4"/>
  <c r="AJ2795" i="4" s="1"/>
  <c r="AA2796" i="4"/>
  <c r="AJ2796" i="4" s="1"/>
  <c r="AA2797" i="4"/>
  <c r="AJ2797" i="4" s="1"/>
  <c r="AA2798" i="4"/>
  <c r="AJ2798" i="4" s="1"/>
  <c r="AA2799" i="4"/>
  <c r="AJ2799" i="4" s="1"/>
  <c r="AA2800" i="4"/>
  <c r="AJ2800" i="4" s="1"/>
  <c r="AA2801" i="4"/>
  <c r="AJ2801" i="4" s="1"/>
  <c r="AA2802" i="4"/>
  <c r="AJ2802" i="4" s="1"/>
  <c r="AA2803" i="4"/>
  <c r="AJ2803" i="4" s="1"/>
  <c r="AA2804" i="4"/>
  <c r="AJ2804" i="4" s="1"/>
  <c r="AA2805" i="4"/>
  <c r="AJ2805" i="4" s="1"/>
  <c r="AA2806" i="4"/>
  <c r="AJ2806" i="4" s="1"/>
  <c r="AA2807" i="4"/>
  <c r="AJ2807" i="4" s="1"/>
  <c r="AA2811" i="4"/>
  <c r="AJ2811" i="4" s="1"/>
  <c r="AA2812" i="4"/>
  <c r="AJ2812" i="4" s="1"/>
  <c r="AA2813" i="4"/>
  <c r="AJ2813" i="4" s="1"/>
  <c r="AA2814" i="4"/>
  <c r="AJ2814" i="4" s="1"/>
  <c r="AA2815" i="4"/>
  <c r="AJ2815" i="4" s="1"/>
  <c r="AA2816" i="4"/>
  <c r="AJ2816" i="4" s="1"/>
  <c r="AA2817" i="4"/>
  <c r="AJ2817" i="4" s="1"/>
  <c r="AA2818" i="4"/>
  <c r="AJ2818" i="4" s="1"/>
  <c r="AA2819" i="4"/>
  <c r="AJ2819" i="4" s="1"/>
  <c r="AA2820" i="4"/>
  <c r="AJ2820" i="4" s="1"/>
  <c r="AA2821" i="4"/>
  <c r="AJ2821" i="4" s="1"/>
  <c r="AA2822" i="4"/>
  <c r="AJ2822" i="4" s="1"/>
  <c r="AA2823" i="4"/>
  <c r="AJ2823" i="4" s="1"/>
  <c r="AA2824" i="4"/>
  <c r="AJ2824" i="4" s="1"/>
  <c r="AA2825" i="4"/>
  <c r="AJ2825" i="4" s="1"/>
  <c r="AA2826" i="4"/>
  <c r="AJ2826" i="4" s="1"/>
  <c r="AA2827" i="4"/>
  <c r="AJ2827" i="4" s="1"/>
  <c r="AA2828" i="4"/>
  <c r="AJ2828" i="4" s="1"/>
  <c r="AA2829" i="4"/>
  <c r="AJ2829" i="4" s="1"/>
  <c r="AA2830" i="4"/>
  <c r="AJ2830" i="4" s="1"/>
  <c r="AA2831" i="4"/>
  <c r="AJ2831" i="4" s="1"/>
  <c r="AA2832" i="4"/>
  <c r="AJ2832" i="4" s="1"/>
  <c r="AA2833" i="4"/>
  <c r="AJ2833" i="4" s="1"/>
  <c r="AA2834" i="4"/>
  <c r="AJ2834" i="4" s="1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40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P2839" i="4"/>
  <c r="P2840" i="4"/>
  <c r="P2841" i="4"/>
  <c r="P2842" i="4"/>
  <c r="P2843" i="4"/>
  <c r="P2844" i="4"/>
  <c r="P2845" i="4"/>
  <c r="P2846" i="4"/>
  <c r="P2847" i="4"/>
  <c r="P2848" i="4"/>
  <c r="P2849" i="4"/>
  <c r="P2850" i="4"/>
  <c r="P2851" i="4"/>
  <c r="P2852" i="4"/>
  <c r="P2853" i="4"/>
  <c r="P2854" i="4"/>
  <c r="P2855" i="4"/>
  <c r="P2856" i="4"/>
  <c r="P2857" i="4"/>
  <c r="P2858" i="4"/>
  <c r="P2859" i="4"/>
  <c r="P2860" i="4"/>
  <c r="P2861" i="4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16" i="6"/>
  <c r="A12" i="6"/>
  <c r="A18" i="6"/>
  <c r="A13" i="6"/>
  <c r="A21" i="6"/>
  <c r="A10" i="6"/>
  <c r="A14" i="6"/>
  <c r="A19" i="6"/>
  <c r="A8" i="6"/>
  <c r="A22" i="6"/>
  <c r="A20" i="6"/>
  <c r="A11" i="6"/>
  <c r="A17" i="6"/>
  <c r="A9" i="6"/>
  <c r="A6" i="6"/>
  <c r="A4" i="6"/>
  <c r="A7" i="6"/>
  <c r="A5" i="6"/>
  <c r="A15" i="6"/>
  <c r="A2" i="6"/>
  <c r="A3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Y89" i="1" s="1"/>
  <c r="AA89" i="1" s="1"/>
  <c r="I96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T2701" i="4" l="1"/>
  <c r="Y2808" i="4"/>
  <c r="X2754" i="4"/>
  <c r="Y2754" i="4"/>
  <c r="X2781" i="4"/>
  <c r="Y2781" i="4"/>
  <c r="X2835" i="4"/>
  <c r="Y2835" i="4"/>
  <c r="V2782" i="4"/>
  <c r="U2782" i="4"/>
  <c r="V2701" i="4"/>
  <c r="X2727" i="4"/>
  <c r="AA2727" i="4" s="1"/>
  <c r="U2701" i="4"/>
  <c r="Y2727" i="4"/>
  <c r="X2808" i="4"/>
  <c r="AB2754" i="4"/>
  <c r="AC2754" i="4" s="1"/>
  <c r="AD2754" i="4" s="1"/>
  <c r="V2830" i="4"/>
  <c r="V2794" i="4"/>
  <c r="V2764" i="4"/>
  <c r="V2734" i="4"/>
  <c r="V2827" i="4"/>
  <c r="V2791" i="4"/>
  <c r="V2761" i="4"/>
  <c r="V2731" i="4"/>
  <c r="V2824" i="4"/>
  <c r="V2788" i="4"/>
  <c r="V2758" i="4"/>
  <c r="V2728" i="4"/>
  <c r="V2821" i="4"/>
  <c r="V2785" i="4"/>
  <c r="V2755" i="4"/>
  <c r="U2728" i="4"/>
  <c r="U2700" i="4"/>
  <c r="V2818" i="4"/>
  <c r="U2755" i="4"/>
  <c r="V2725" i="4"/>
  <c r="V2815" i="4"/>
  <c r="T2755" i="4"/>
  <c r="V2722" i="4"/>
  <c r="V2812" i="4"/>
  <c r="T2782" i="4"/>
  <c r="U2754" i="4"/>
  <c r="V2719" i="4"/>
  <c r="V2809" i="4"/>
  <c r="V2779" i="4"/>
  <c r="V2752" i="4"/>
  <c r="V2716" i="4"/>
  <c r="V2806" i="4"/>
  <c r="V2776" i="4"/>
  <c r="V2749" i="4"/>
  <c r="V2713" i="4"/>
  <c r="V2803" i="4"/>
  <c r="V2773" i="4"/>
  <c r="V2746" i="4"/>
  <c r="V2710" i="4"/>
  <c r="V2836" i="4"/>
  <c r="V2800" i="4"/>
  <c r="V2770" i="4"/>
  <c r="V2740" i="4"/>
  <c r="V2707" i="4"/>
  <c r="V2833" i="4"/>
  <c r="V2797" i="4"/>
  <c r="V2767" i="4"/>
  <c r="V2737" i="4"/>
  <c r="V2704" i="4"/>
  <c r="V2698" i="4"/>
  <c r="V2695" i="4"/>
  <c r="V2692" i="4"/>
  <c r="V2689" i="4"/>
  <c r="V2686" i="4"/>
  <c r="V2743" i="4"/>
  <c r="U2836" i="4"/>
  <c r="U2833" i="4"/>
  <c r="U2830" i="4"/>
  <c r="U2827" i="4"/>
  <c r="U2824" i="4"/>
  <c r="U2821" i="4"/>
  <c r="U2818" i="4"/>
  <c r="U2815" i="4"/>
  <c r="U2812" i="4"/>
  <c r="U2809" i="4"/>
  <c r="U2806" i="4"/>
  <c r="U2803" i="4"/>
  <c r="U2800" i="4"/>
  <c r="U2797" i="4"/>
  <c r="U2794" i="4"/>
  <c r="U2791" i="4"/>
  <c r="U2788" i="4"/>
  <c r="U2785" i="4"/>
  <c r="U2779" i="4"/>
  <c r="U2776" i="4"/>
  <c r="U2773" i="4"/>
  <c r="U2770" i="4"/>
  <c r="U2767" i="4"/>
  <c r="U2764" i="4"/>
  <c r="U2761" i="4"/>
  <c r="U2758" i="4"/>
  <c r="U2752" i="4"/>
  <c r="U2749" i="4"/>
  <c r="U2746" i="4"/>
  <c r="U2743" i="4"/>
  <c r="U2740" i="4"/>
  <c r="U2737" i="4"/>
  <c r="U2734" i="4"/>
  <c r="U2731" i="4"/>
  <c r="U2725" i="4"/>
  <c r="U2722" i="4"/>
  <c r="U2719" i="4"/>
  <c r="U2716" i="4"/>
  <c r="U2713" i="4"/>
  <c r="U2710" i="4"/>
  <c r="U2707" i="4"/>
  <c r="U2704" i="4"/>
  <c r="U2698" i="4"/>
  <c r="U2695" i="4"/>
  <c r="U2692" i="4"/>
  <c r="U2689" i="4"/>
  <c r="U2686" i="4"/>
  <c r="T2836" i="4"/>
  <c r="T2833" i="4"/>
  <c r="T2830" i="4"/>
  <c r="T2827" i="4"/>
  <c r="T2824" i="4"/>
  <c r="T2821" i="4"/>
  <c r="T2818" i="4"/>
  <c r="T2815" i="4"/>
  <c r="T2812" i="4"/>
  <c r="T2809" i="4"/>
  <c r="T2806" i="4"/>
  <c r="T2803" i="4"/>
  <c r="T2800" i="4"/>
  <c r="T2797" i="4"/>
  <c r="T2794" i="4"/>
  <c r="T2791" i="4"/>
  <c r="T2788" i="4"/>
  <c r="T2785" i="4"/>
  <c r="T2779" i="4"/>
  <c r="T2776" i="4"/>
  <c r="T2773" i="4"/>
  <c r="T2770" i="4"/>
  <c r="T2767" i="4"/>
  <c r="T2764" i="4"/>
  <c r="T2761" i="4"/>
  <c r="T2758" i="4"/>
  <c r="T2752" i="4"/>
  <c r="T2749" i="4"/>
  <c r="T2746" i="4"/>
  <c r="T2743" i="4"/>
  <c r="T2740" i="4"/>
  <c r="T2737" i="4"/>
  <c r="T2734" i="4"/>
  <c r="T2731" i="4"/>
  <c r="T2728" i="4"/>
  <c r="T2725" i="4"/>
  <c r="T2722" i="4"/>
  <c r="T2719" i="4"/>
  <c r="T2716" i="4"/>
  <c r="T2713" i="4"/>
  <c r="T2710" i="4"/>
  <c r="T2707" i="4"/>
  <c r="T2704" i="4"/>
  <c r="T2698" i="4"/>
  <c r="T2695" i="4"/>
  <c r="T2692" i="4"/>
  <c r="T2689" i="4"/>
  <c r="T2686" i="4"/>
  <c r="W2835" i="4"/>
  <c r="R2835" i="4" s="1"/>
  <c r="W2832" i="4"/>
  <c r="W2829" i="4"/>
  <c r="W2826" i="4"/>
  <c r="W2823" i="4"/>
  <c r="W2820" i="4"/>
  <c r="W2817" i="4"/>
  <c r="W2814" i="4"/>
  <c r="W2811" i="4"/>
  <c r="W2808" i="4"/>
  <c r="Z2808" i="4" s="1"/>
  <c r="W2805" i="4"/>
  <c r="W2802" i="4"/>
  <c r="W2799" i="4"/>
  <c r="W2796" i="4"/>
  <c r="W2793" i="4"/>
  <c r="W2790" i="4"/>
  <c r="W2787" i="4"/>
  <c r="W2784" i="4"/>
  <c r="W2781" i="4"/>
  <c r="R2781" i="4" s="1"/>
  <c r="W2778" i="4"/>
  <c r="W2775" i="4"/>
  <c r="W2772" i="4"/>
  <c r="W2769" i="4"/>
  <c r="W2766" i="4"/>
  <c r="W2763" i="4"/>
  <c r="W2760" i="4"/>
  <c r="W2757" i="4"/>
  <c r="W2754" i="4"/>
  <c r="Z2754" i="4" s="1"/>
  <c r="W2751" i="4"/>
  <c r="W2748" i="4"/>
  <c r="W2745" i="4"/>
  <c r="W2742" i="4"/>
  <c r="W2739" i="4"/>
  <c r="W2736" i="4"/>
  <c r="W2733" i="4"/>
  <c r="W2730" i="4"/>
  <c r="W2727" i="4"/>
  <c r="Z2727" i="4" s="1"/>
  <c r="W2724" i="4"/>
  <c r="W2721" i="4"/>
  <c r="W2718" i="4"/>
  <c r="W2715" i="4"/>
  <c r="W2712" i="4"/>
  <c r="W2709" i="4"/>
  <c r="W2706" i="4"/>
  <c r="W2703" i="4"/>
  <c r="W2700" i="4"/>
  <c r="W2697" i="4"/>
  <c r="W2694" i="4"/>
  <c r="W2691" i="4"/>
  <c r="W2688" i="4"/>
  <c r="V2835" i="4"/>
  <c r="V2832" i="4"/>
  <c r="V2829" i="4"/>
  <c r="V2826" i="4"/>
  <c r="V2823" i="4"/>
  <c r="V2820" i="4"/>
  <c r="V2817" i="4"/>
  <c r="V2814" i="4"/>
  <c r="V2811" i="4"/>
  <c r="V2808" i="4"/>
  <c r="V2805" i="4"/>
  <c r="V2802" i="4"/>
  <c r="V2799" i="4"/>
  <c r="V2796" i="4"/>
  <c r="V2793" i="4"/>
  <c r="V2790" i="4"/>
  <c r="V2787" i="4"/>
  <c r="V2784" i="4"/>
  <c r="V2781" i="4"/>
  <c r="V2778" i="4"/>
  <c r="V2775" i="4"/>
  <c r="V2772" i="4"/>
  <c r="V2769" i="4"/>
  <c r="V2766" i="4"/>
  <c r="V2763" i="4"/>
  <c r="V2760" i="4"/>
  <c r="V2757" i="4"/>
  <c r="V2754" i="4"/>
  <c r="V2751" i="4"/>
  <c r="V2748" i="4"/>
  <c r="V2745" i="4"/>
  <c r="V2742" i="4"/>
  <c r="V2739" i="4"/>
  <c r="V2736" i="4"/>
  <c r="V2733" i="4"/>
  <c r="V2730" i="4"/>
  <c r="V2727" i="4"/>
  <c r="V2724" i="4"/>
  <c r="V2721" i="4"/>
  <c r="V2718" i="4"/>
  <c r="V2715" i="4"/>
  <c r="V2712" i="4"/>
  <c r="V2709" i="4"/>
  <c r="V2706" i="4"/>
  <c r="V2703" i="4"/>
  <c r="V2700" i="4"/>
  <c r="V2697" i="4"/>
  <c r="V2694" i="4"/>
  <c r="V2691" i="4"/>
  <c r="V2688" i="4"/>
  <c r="U2835" i="4"/>
  <c r="U2832" i="4"/>
  <c r="U2829" i="4"/>
  <c r="U2826" i="4"/>
  <c r="U2823" i="4"/>
  <c r="U2820" i="4"/>
  <c r="U2817" i="4"/>
  <c r="U2814" i="4"/>
  <c r="U2811" i="4"/>
  <c r="U2808" i="4"/>
  <c r="U2805" i="4"/>
  <c r="U2802" i="4"/>
  <c r="U2799" i="4"/>
  <c r="U2796" i="4"/>
  <c r="U2793" i="4"/>
  <c r="U2790" i="4"/>
  <c r="U2787" i="4"/>
  <c r="U2784" i="4"/>
  <c r="U2781" i="4"/>
  <c r="U2778" i="4"/>
  <c r="U2775" i="4"/>
  <c r="U2772" i="4"/>
  <c r="U2769" i="4"/>
  <c r="U2766" i="4"/>
  <c r="U2763" i="4"/>
  <c r="U2760" i="4"/>
  <c r="U2757" i="4"/>
  <c r="U2751" i="4"/>
  <c r="U2748" i="4"/>
  <c r="U2745" i="4"/>
  <c r="U2742" i="4"/>
  <c r="U2739" i="4"/>
  <c r="U2736" i="4"/>
  <c r="U2733" i="4"/>
  <c r="U2730" i="4"/>
  <c r="U2727" i="4"/>
  <c r="U2724" i="4"/>
  <c r="U2721" i="4"/>
  <c r="U2718" i="4"/>
  <c r="U2715" i="4"/>
  <c r="U2712" i="4"/>
  <c r="U2709" i="4"/>
  <c r="U2706" i="4"/>
  <c r="U2703" i="4"/>
  <c r="U2697" i="4"/>
  <c r="U2694" i="4"/>
  <c r="U2691" i="4"/>
  <c r="U2688" i="4"/>
  <c r="T2835" i="4"/>
  <c r="T2832" i="4"/>
  <c r="T2829" i="4"/>
  <c r="T2826" i="4"/>
  <c r="T2823" i="4"/>
  <c r="T2820" i="4"/>
  <c r="T2817" i="4"/>
  <c r="T2814" i="4"/>
  <c r="T2811" i="4"/>
  <c r="T2805" i="4"/>
  <c r="T2802" i="4"/>
  <c r="T2799" i="4"/>
  <c r="T2796" i="4"/>
  <c r="T2793" i="4"/>
  <c r="T2790" i="4"/>
  <c r="T2787" i="4"/>
  <c r="T2784" i="4"/>
  <c r="T2778" i="4"/>
  <c r="T2775" i="4"/>
  <c r="T2772" i="4"/>
  <c r="T2769" i="4"/>
  <c r="T2766" i="4"/>
  <c r="T2763" i="4"/>
  <c r="T2760" i="4"/>
  <c r="T2757" i="4"/>
  <c r="T2754" i="4"/>
  <c r="T2751" i="4"/>
  <c r="T2748" i="4"/>
  <c r="T2745" i="4"/>
  <c r="T2742" i="4"/>
  <c r="T2739" i="4"/>
  <c r="T2736" i="4"/>
  <c r="T2733" i="4"/>
  <c r="T2730" i="4"/>
  <c r="T2724" i="4"/>
  <c r="T2721" i="4"/>
  <c r="T2718" i="4"/>
  <c r="T2715" i="4"/>
  <c r="T2712" i="4"/>
  <c r="T2709" i="4"/>
  <c r="T2706" i="4"/>
  <c r="T2703" i="4"/>
  <c r="T2700" i="4"/>
  <c r="T2697" i="4"/>
  <c r="T2694" i="4"/>
  <c r="T2691" i="4"/>
  <c r="T2688" i="4"/>
  <c r="W2834" i="4"/>
  <c r="W2831" i="4"/>
  <c r="W2828" i="4"/>
  <c r="W2825" i="4"/>
  <c r="W2822" i="4"/>
  <c r="W2819" i="4"/>
  <c r="W2816" i="4"/>
  <c r="W2813" i="4"/>
  <c r="W2810" i="4"/>
  <c r="W2807" i="4"/>
  <c r="W2804" i="4"/>
  <c r="W2801" i="4"/>
  <c r="W2798" i="4"/>
  <c r="W2795" i="4"/>
  <c r="W2792" i="4"/>
  <c r="W2789" i="4"/>
  <c r="W2786" i="4"/>
  <c r="W2783" i="4"/>
  <c r="W2780" i="4"/>
  <c r="W2777" i="4"/>
  <c r="W2774" i="4"/>
  <c r="W2771" i="4"/>
  <c r="W2768" i="4"/>
  <c r="W2765" i="4"/>
  <c r="W2762" i="4"/>
  <c r="W2759" i="4"/>
  <c r="W2756" i="4"/>
  <c r="W2753" i="4"/>
  <c r="W2750" i="4"/>
  <c r="W2747" i="4"/>
  <c r="W2744" i="4"/>
  <c r="W2741" i="4"/>
  <c r="W2738" i="4"/>
  <c r="W2735" i="4"/>
  <c r="W2732" i="4"/>
  <c r="W2729" i="4"/>
  <c r="W2726" i="4"/>
  <c r="W2723" i="4"/>
  <c r="W2720" i="4"/>
  <c r="W2717" i="4"/>
  <c r="W2714" i="4"/>
  <c r="W2711" i="4"/>
  <c r="W2708" i="4"/>
  <c r="W2705" i="4"/>
  <c r="W2702" i="4"/>
  <c r="W2699" i="4"/>
  <c r="W2696" i="4"/>
  <c r="W2693" i="4"/>
  <c r="W2690" i="4"/>
  <c r="W2687" i="4"/>
  <c r="V2834" i="4"/>
  <c r="V2831" i="4"/>
  <c r="V2828" i="4"/>
  <c r="V2825" i="4"/>
  <c r="V2822" i="4"/>
  <c r="V2819" i="4"/>
  <c r="V2816" i="4"/>
  <c r="V2813" i="4"/>
  <c r="V2810" i="4"/>
  <c r="V2807" i="4"/>
  <c r="V2804" i="4"/>
  <c r="V2801" i="4"/>
  <c r="V2798" i="4"/>
  <c r="V2795" i="4"/>
  <c r="V2792" i="4"/>
  <c r="V2789" i="4"/>
  <c r="V2786" i="4"/>
  <c r="V2783" i="4"/>
  <c r="V2780" i="4"/>
  <c r="V2777" i="4"/>
  <c r="V2774" i="4"/>
  <c r="V2771" i="4"/>
  <c r="V2768" i="4"/>
  <c r="V2765" i="4"/>
  <c r="V2762" i="4"/>
  <c r="V2759" i="4"/>
  <c r="V2756" i="4"/>
  <c r="V2753" i="4"/>
  <c r="V2750" i="4"/>
  <c r="V2747" i="4"/>
  <c r="V2744" i="4"/>
  <c r="V2741" i="4"/>
  <c r="V2738" i="4"/>
  <c r="V2735" i="4"/>
  <c r="V2732" i="4"/>
  <c r="V2729" i="4"/>
  <c r="V2726" i="4"/>
  <c r="V2723" i="4"/>
  <c r="V2720" i="4"/>
  <c r="V2717" i="4"/>
  <c r="V2714" i="4"/>
  <c r="V2711" i="4"/>
  <c r="V2708" i="4"/>
  <c r="V2705" i="4"/>
  <c r="V2702" i="4"/>
  <c r="V2699" i="4"/>
  <c r="V2696" i="4"/>
  <c r="V2693" i="4"/>
  <c r="V2690" i="4"/>
  <c r="V2687" i="4"/>
  <c r="U2834" i="4"/>
  <c r="U2831" i="4"/>
  <c r="U2828" i="4"/>
  <c r="U2825" i="4"/>
  <c r="U2822" i="4"/>
  <c r="U2819" i="4"/>
  <c r="U2816" i="4"/>
  <c r="U2813" i="4"/>
  <c r="U2810" i="4"/>
  <c r="U2807" i="4"/>
  <c r="U2804" i="4"/>
  <c r="U2801" i="4"/>
  <c r="U2798" i="4"/>
  <c r="U2795" i="4"/>
  <c r="U2792" i="4"/>
  <c r="U2789" i="4"/>
  <c r="U2786" i="4"/>
  <c r="U2783" i="4"/>
  <c r="U2780" i="4"/>
  <c r="U2777" i="4"/>
  <c r="U2774" i="4"/>
  <c r="U2771" i="4"/>
  <c r="U2768" i="4"/>
  <c r="U2765" i="4"/>
  <c r="U2762" i="4"/>
  <c r="U2759" i="4"/>
  <c r="U2756" i="4"/>
  <c r="U2753" i="4"/>
  <c r="U2750" i="4"/>
  <c r="U2747" i="4"/>
  <c r="U2744" i="4"/>
  <c r="U2741" i="4"/>
  <c r="U2738" i="4"/>
  <c r="U2735" i="4"/>
  <c r="U2732" i="4"/>
  <c r="U2729" i="4"/>
  <c r="U2726" i="4"/>
  <c r="U2723" i="4"/>
  <c r="U2720" i="4"/>
  <c r="U2717" i="4"/>
  <c r="U2714" i="4"/>
  <c r="U2711" i="4"/>
  <c r="U2708" i="4"/>
  <c r="U2705" i="4"/>
  <c r="U2702" i="4"/>
  <c r="U2699" i="4"/>
  <c r="U2696" i="4"/>
  <c r="U2693" i="4"/>
  <c r="U2690" i="4"/>
  <c r="U2687" i="4"/>
  <c r="X2863" i="4"/>
  <c r="T2834" i="4"/>
  <c r="T2831" i="4"/>
  <c r="T2828" i="4"/>
  <c r="T2825" i="4"/>
  <c r="T2822" i="4"/>
  <c r="T2819" i="4"/>
  <c r="T2816" i="4"/>
  <c r="T2813" i="4"/>
  <c r="T2810" i="4"/>
  <c r="T2807" i="4"/>
  <c r="T2804" i="4"/>
  <c r="T2801" i="4"/>
  <c r="T2798" i="4"/>
  <c r="T2795" i="4"/>
  <c r="T2792" i="4"/>
  <c r="T2789" i="4"/>
  <c r="T2786" i="4"/>
  <c r="T2783" i="4"/>
  <c r="T2780" i="4"/>
  <c r="T2777" i="4"/>
  <c r="T2774" i="4"/>
  <c r="T2771" i="4"/>
  <c r="T2768" i="4"/>
  <c r="T2765" i="4"/>
  <c r="T2762" i="4"/>
  <c r="T2759" i="4"/>
  <c r="T2756" i="4"/>
  <c r="T2753" i="4"/>
  <c r="T2750" i="4"/>
  <c r="T2747" i="4"/>
  <c r="T2744" i="4"/>
  <c r="T2741" i="4"/>
  <c r="T2738" i="4"/>
  <c r="T2735" i="4"/>
  <c r="T2732" i="4"/>
  <c r="T2729" i="4"/>
  <c r="T2726" i="4"/>
  <c r="T2723" i="4"/>
  <c r="T2720" i="4"/>
  <c r="T2717" i="4"/>
  <c r="T2714" i="4"/>
  <c r="T2711" i="4"/>
  <c r="T2708" i="4"/>
  <c r="T2705" i="4"/>
  <c r="T2702" i="4"/>
  <c r="T2699" i="4"/>
  <c r="T2696" i="4"/>
  <c r="T2693" i="4"/>
  <c r="T2690" i="4"/>
  <c r="T2687" i="4"/>
  <c r="W2836" i="4"/>
  <c r="W2833" i="4"/>
  <c r="W2830" i="4"/>
  <c r="W2827" i="4"/>
  <c r="W2824" i="4"/>
  <c r="W2821" i="4"/>
  <c r="W2818" i="4"/>
  <c r="W2815" i="4"/>
  <c r="W2812" i="4"/>
  <c r="W2809" i="4"/>
  <c r="W2806" i="4"/>
  <c r="W2803" i="4"/>
  <c r="W2800" i="4"/>
  <c r="W2797" i="4"/>
  <c r="W2794" i="4"/>
  <c r="W2791" i="4"/>
  <c r="W2788" i="4"/>
  <c r="W2785" i="4"/>
  <c r="W2782" i="4"/>
  <c r="R2782" i="4" s="1"/>
  <c r="W2779" i="4"/>
  <c r="W2776" i="4"/>
  <c r="W2773" i="4"/>
  <c r="W2770" i="4"/>
  <c r="W2767" i="4"/>
  <c r="W2764" i="4"/>
  <c r="W2761" i="4"/>
  <c r="W2758" i="4"/>
  <c r="W2752" i="4"/>
  <c r="W2749" i="4"/>
  <c r="W2746" i="4"/>
  <c r="W2743" i="4"/>
  <c r="W2740" i="4"/>
  <c r="W2737" i="4"/>
  <c r="W2734" i="4"/>
  <c r="W2731" i="4"/>
  <c r="W2725" i="4"/>
  <c r="W2722" i="4"/>
  <c r="W2719" i="4"/>
  <c r="W2716" i="4"/>
  <c r="W2713" i="4"/>
  <c r="W2710" i="4"/>
  <c r="W2707" i="4"/>
  <c r="W2704" i="4"/>
  <c r="W2698" i="4"/>
  <c r="W2695" i="4"/>
  <c r="W2692" i="4"/>
  <c r="W2689" i="4"/>
  <c r="W2686" i="4"/>
  <c r="AB101" i="1"/>
  <c r="AB102" i="1"/>
  <c r="Y99" i="1"/>
  <c r="AA99" i="1" s="1"/>
  <c r="I102" i="1" s="1"/>
  <c r="Y102" i="1" s="1"/>
  <c r="AA102" i="1" s="1"/>
  <c r="AB99" i="1"/>
  <c r="AB100" i="1"/>
  <c r="X2888" i="4"/>
  <c r="X2876" i="4"/>
  <c r="X2887" i="4"/>
  <c r="X2875" i="4"/>
  <c r="X2886" i="4"/>
  <c r="X2874" i="4"/>
  <c r="X2885" i="4"/>
  <c r="X2873" i="4"/>
  <c r="X2884" i="4"/>
  <c r="X2872" i="4"/>
  <c r="X2883" i="4"/>
  <c r="X2871" i="4"/>
  <c r="X2882" i="4"/>
  <c r="X2870" i="4"/>
  <c r="X2881" i="4"/>
  <c r="X2869" i="4"/>
  <c r="X2880" i="4"/>
  <c r="X2868" i="4"/>
  <c r="X2864" i="4"/>
  <c r="X2879" i="4"/>
  <c r="X2867" i="4"/>
  <c r="X2890" i="4"/>
  <c r="X2878" i="4"/>
  <c r="X2866" i="4"/>
  <c r="X2889" i="4"/>
  <c r="X2877" i="4"/>
  <c r="AH2856" i="4"/>
  <c r="AH2837" i="4"/>
  <c r="AH2850" i="4"/>
  <c r="AH2857" i="4"/>
  <c r="AH2845" i="4"/>
  <c r="AH2844" i="4"/>
  <c r="AH2855" i="4"/>
  <c r="AH2843" i="4"/>
  <c r="AH2854" i="4"/>
  <c r="AH2842" i="4"/>
  <c r="AH2853" i="4"/>
  <c r="AH2841" i="4"/>
  <c r="AH2852" i="4"/>
  <c r="AH2840" i="4"/>
  <c r="AH2851" i="4"/>
  <c r="AH2839" i="4"/>
  <c r="AH2838" i="4"/>
  <c r="AH2861" i="4"/>
  <c r="AH2849" i="4"/>
  <c r="AH2860" i="4"/>
  <c r="AH2848" i="4"/>
  <c r="AH2859" i="4"/>
  <c r="AH2847" i="4"/>
  <c r="AH2858" i="4"/>
  <c r="AH2846" i="4"/>
  <c r="AH2862" i="4"/>
  <c r="AB98" i="1"/>
  <c r="AB97" i="1"/>
  <c r="Y97" i="1"/>
  <c r="AA97" i="1" s="1"/>
  <c r="I101" i="1" s="1"/>
  <c r="Y95" i="1"/>
  <c r="AA95" i="1" s="1"/>
  <c r="I99" i="1" s="1"/>
  <c r="AJ1844" i="4"/>
  <c r="AJ1806" i="4"/>
  <c r="AJ1792" i="4"/>
  <c r="AJ1914" i="4"/>
  <c r="AJ1780" i="4"/>
  <c r="AJ1887" i="4"/>
  <c r="AJ2479" i="4"/>
  <c r="AJ1860" i="4"/>
  <c r="AJ1763" i="4"/>
  <c r="AJ1439" i="4"/>
  <c r="AJ1196" i="4"/>
  <c r="AJ1871" i="4"/>
  <c r="AJ1753" i="4"/>
  <c r="AJ1426" i="4"/>
  <c r="AJ1169" i="4"/>
  <c r="AJ1405" i="4"/>
  <c r="AJ649" i="4"/>
  <c r="AJ541" i="4"/>
  <c r="AJ433" i="4"/>
  <c r="AJ325" i="4"/>
  <c r="AJ217" i="4"/>
  <c r="AJ109" i="4"/>
  <c r="AJ1736" i="4"/>
  <c r="AJ1412" i="4"/>
  <c r="AJ978" i="4"/>
  <c r="AJ240" i="4"/>
  <c r="AJ1726" i="4"/>
  <c r="AJ1410" i="4"/>
  <c r="AJ951" i="4"/>
  <c r="AJ1833" i="4"/>
  <c r="AJ1709" i="4"/>
  <c r="AJ1399" i="4"/>
  <c r="AJ465" i="4"/>
  <c r="AJ892" i="4"/>
  <c r="AJ622" i="4"/>
  <c r="AJ514" i="4"/>
  <c r="AJ406" i="4"/>
  <c r="AJ298" i="4"/>
  <c r="AJ190" i="4"/>
  <c r="AJ82" i="4"/>
  <c r="AJ2317" i="4"/>
  <c r="AJ1817" i="4"/>
  <c r="AJ1682" i="4"/>
  <c r="AJ1385" i="4"/>
  <c r="AJ347" i="4"/>
  <c r="AJ1807" i="4"/>
  <c r="AJ1626" i="4"/>
  <c r="AJ1383" i="4"/>
  <c r="AJ330" i="4"/>
  <c r="AJ1527" i="4"/>
  <c r="AJ1358" i="4"/>
  <c r="AJ320" i="4"/>
  <c r="AJ865" i="4"/>
  <c r="AJ595" i="4"/>
  <c r="AJ487" i="4"/>
  <c r="AJ379" i="4"/>
  <c r="AJ271" i="4"/>
  <c r="AJ163" i="4"/>
  <c r="AJ1500" i="4"/>
  <c r="AJ1304" i="4"/>
  <c r="AJ303" i="4"/>
  <c r="AJ648" i="4"/>
  <c r="AJ1925" i="4"/>
  <c r="AJ1790" i="4"/>
  <c r="AJ1480" i="4"/>
  <c r="AJ1277" i="4"/>
  <c r="AJ267" i="4"/>
  <c r="AJ675" i="4"/>
  <c r="AJ1466" i="4"/>
  <c r="AJ1250" i="4"/>
  <c r="AJ195" i="4"/>
  <c r="AJ1432" i="4"/>
  <c r="AJ676" i="4"/>
  <c r="AJ568" i="4"/>
  <c r="AJ460" i="4"/>
  <c r="AJ352" i="4"/>
  <c r="AJ244" i="4"/>
  <c r="AJ136" i="4"/>
  <c r="AJ1898" i="4"/>
  <c r="AJ1765" i="4"/>
  <c r="AJ1453" i="4"/>
  <c r="AJ1223" i="4"/>
  <c r="AJ105" i="4"/>
  <c r="AB96" i="1"/>
  <c r="AB2" i="1"/>
  <c r="Y96" i="1"/>
  <c r="AA96" i="1" s="1"/>
  <c r="H101" i="1" s="1"/>
  <c r="Y101" i="1" s="1"/>
  <c r="AA101" i="1" s="1"/>
  <c r="I103" i="1" s="1"/>
  <c r="Z2" i="4"/>
  <c r="X44" i="10"/>
  <c r="Y44" i="10" s="1"/>
  <c r="X86" i="10"/>
  <c r="Y86" i="10" s="1"/>
  <c r="X74" i="10"/>
  <c r="Y74" i="10" s="1"/>
  <c r="X56" i="10"/>
  <c r="Y56" i="10" s="1"/>
  <c r="X26" i="10"/>
  <c r="Y26" i="10" s="1"/>
  <c r="X38" i="10"/>
  <c r="Y38" i="10" s="1"/>
  <c r="X32" i="10"/>
  <c r="Y32" i="10" s="1"/>
  <c r="X8" i="10"/>
  <c r="Y8" i="10" s="1"/>
  <c r="X14" i="10"/>
  <c r="Y14" i="10" s="1"/>
  <c r="X92" i="10"/>
  <c r="Y92" i="10" s="1"/>
  <c r="X80" i="10"/>
  <c r="Y80" i="10" s="1"/>
  <c r="X68" i="10"/>
  <c r="Y68" i="10" s="1"/>
  <c r="X62" i="10"/>
  <c r="Y62" i="10" s="1"/>
  <c r="X20" i="10"/>
  <c r="Y20" i="10" s="1"/>
  <c r="X50" i="10"/>
  <c r="Y50" i="10" s="1"/>
  <c r="X91" i="10"/>
  <c r="Y91" i="10" s="1"/>
  <c r="X85" i="10"/>
  <c r="Y85" i="10" s="1"/>
  <c r="X79" i="10"/>
  <c r="Y79" i="10" s="1"/>
  <c r="X73" i="10"/>
  <c r="Y73" i="10" s="1"/>
  <c r="X67" i="10"/>
  <c r="Y67" i="10" s="1"/>
  <c r="X61" i="10"/>
  <c r="Y61" i="10" s="1"/>
  <c r="X55" i="10"/>
  <c r="Y55" i="10" s="1"/>
  <c r="X49" i="10"/>
  <c r="Y49" i="10" s="1"/>
  <c r="X37" i="10"/>
  <c r="Y37" i="10" s="1"/>
  <c r="X31" i="10"/>
  <c r="Y31" i="10" s="1"/>
  <c r="X25" i="10"/>
  <c r="Y25" i="10" s="1"/>
  <c r="X19" i="10"/>
  <c r="Y19" i="10" s="1"/>
  <c r="X13" i="10"/>
  <c r="Y13" i="10" s="1"/>
  <c r="X6" i="10"/>
  <c r="Y6" i="10" s="1"/>
  <c r="X89" i="10"/>
  <c r="Y89" i="10" s="1"/>
  <c r="X83" i="10"/>
  <c r="Y83" i="10" s="1"/>
  <c r="X77" i="10"/>
  <c r="Y77" i="10" s="1"/>
  <c r="X71" i="10"/>
  <c r="Y71" i="10" s="1"/>
  <c r="X65" i="10"/>
  <c r="Y65" i="10" s="1"/>
  <c r="X59" i="10"/>
  <c r="Y59" i="10" s="1"/>
  <c r="X53" i="10"/>
  <c r="Y53" i="10" s="1"/>
  <c r="X47" i="10"/>
  <c r="Y47" i="10" s="1"/>
  <c r="X41" i="10"/>
  <c r="Y41" i="10" s="1"/>
  <c r="X35" i="10"/>
  <c r="Y35" i="10" s="1"/>
  <c r="X29" i="10"/>
  <c r="Y29" i="10" s="1"/>
  <c r="X23" i="10"/>
  <c r="Y23" i="10" s="1"/>
  <c r="X17" i="10"/>
  <c r="Y17" i="10" s="1"/>
  <c r="X11" i="10"/>
  <c r="Y11" i="10" s="1"/>
  <c r="X5" i="10"/>
  <c r="Y5" i="10" s="1"/>
  <c r="X94" i="10"/>
  <c r="Y94" i="10" s="1"/>
  <c r="X88" i="10"/>
  <c r="Y88" i="10" s="1"/>
  <c r="X82" i="10"/>
  <c r="Y82" i="10" s="1"/>
  <c r="X76" i="10"/>
  <c r="Y76" i="10" s="1"/>
  <c r="X70" i="10"/>
  <c r="Y70" i="10" s="1"/>
  <c r="X64" i="10"/>
  <c r="Y64" i="10" s="1"/>
  <c r="X58" i="10"/>
  <c r="Y58" i="10" s="1"/>
  <c r="X52" i="10"/>
  <c r="Y52" i="10" s="1"/>
  <c r="X46" i="10"/>
  <c r="Y46" i="10" s="1"/>
  <c r="X40" i="10"/>
  <c r="Y40" i="10" s="1"/>
  <c r="X34" i="10"/>
  <c r="Y34" i="10" s="1"/>
  <c r="X28" i="10"/>
  <c r="Y28" i="10" s="1"/>
  <c r="X22" i="10"/>
  <c r="Y22" i="10" s="1"/>
  <c r="X16" i="10"/>
  <c r="Y16" i="10" s="1"/>
  <c r="X10" i="10"/>
  <c r="Y10" i="10" s="1"/>
  <c r="X93" i="10"/>
  <c r="Y93" i="10" s="1"/>
  <c r="X87" i="10"/>
  <c r="Y87" i="10" s="1"/>
  <c r="X81" i="10"/>
  <c r="Y81" i="10" s="1"/>
  <c r="X75" i="10"/>
  <c r="Y75" i="10" s="1"/>
  <c r="X69" i="10"/>
  <c r="Y69" i="10" s="1"/>
  <c r="X63" i="10"/>
  <c r="Y63" i="10" s="1"/>
  <c r="X57" i="10"/>
  <c r="Y57" i="10" s="1"/>
  <c r="X51" i="10"/>
  <c r="Y51" i="10" s="1"/>
  <c r="X45" i="10"/>
  <c r="Y45" i="10" s="1"/>
  <c r="X39" i="10"/>
  <c r="Y39" i="10" s="1"/>
  <c r="X33" i="10"/>
  <c r="Y33" i="10" s="1"/>
  <c r="X27" i="10"/>
  <c r="Y27" i="10" s="1"/>
  <c r="X21" i="10"/>
  <c r="Y21" i="10" s="1"/>
  <c r="X15" i="10"/>
  <c r="Y15" i="10" s="1"/>
  <c r="X9" i="10"/>
  <c r="Y9" i="10" s="1"/>
  <c r="X3" i="10"/>
  <c r="Y3" i="10" s="1"/>
  <c r="X2" i="10"/>
  <c r="Y2" i="10" s="1"/>
  <c r="X4" i="10"/>
  <c r="Y4" i="10" s="1"/>
  <c r="X43" i="10"/>
  <c r="Y43" i="10" s="1"/>
  <c r="X7" i="10"/>
  <c r="Y7" i="10" s="1"/>
  <c r="AB94" i="1"/>
  <c r="AB93" i="1"/>
  <c r="AB95" i="1"/>
  <c r="Y91" i="1"/>
  <c r="AA91" i="1" s="1"/>
  <c r="AB92" i="1"/>
  <c r="Y92" i="1"/>
  <c r="AA92" i="1" s="1"/>
  <c r="H100" i="1" s="1"/>
  <c r="G100" i="2" s="1"/>
  <c r="J2700" i="4" s="1"/>
  <c r="K2700" i="4" s="1"/>
  <c r="X2189" i="4"/>
  <c r="AB91" i="1"/>
  <c r="Y90" i="1"/>
  <c r="AA90" i="1" s="1"/>
  <c r="Z88" i="1"/>
  <c r="AB88" i="1" s="1"/>
  <c r="Y88" i="1"/>
  <c r="AA88" i="1" s="1"/>
  <c r="I97" i="1" s="1"/>
  <c r="Y87" i="1"/>
  <c r="Y84" i="1"/>
  <c r="AA84" i="1" s="1"/>
  <c r="H94" i="1" s="1"/>
  <c r="O29" i="7"/>
  <c r="T29" i="7"/>
  <c r="U29" i="7" s="1"/>
  <c r="S29" i="7"/>
  <c r="N29" i="7"/>
  <c r="V29" i="7" s="1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1" i="4"/>
  <c r="R9" i="4"/>
  <c r="R2883" i="4"/>
  <c r="R2871" i="4"/>
  <c r="R2859" i="4"/>
  <c r="R2847" i="4"/>
  <c r="R2808" i="4"/>
  <c r="R2882" i="4"/>
  <c r="R2870" i="4"/>
  <c r="R2858" i="4"/>
  <c r="R2846" i="4"/>
  <c r="R2881" i="4"/>
  <c r="R2869" i="4"/>
  <c r="R2857" i="4"/>
  <c r="R2845" i="4"/>
  <c r="R18" i="4"/>
  <c r="R6" i="4"/>
  <c r="R2880" i="4"/>
  <c r="R2868" i="4"/>
  <c r="R2856" i="4"/>
  <c r="R2844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C2134" i="4"/>
  <c r="C1810" i="4"/>
  <c r="C1486" i="4"/>
  <c r="C1162" i="4"/>
  <c r="C838" i="4"/>
  <c r="C514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C2404" i="4"/>
  <c r="C2080" i="4"/>
  <c r="C1432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X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C2377" i="4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350" i="4"/>
  <c r="X2296" i="4"/>
  <c r="U2242" i="4"/>
  <c r="U2188" i="4"/>
  <c r="V2134" i="4"/>
  <c r="Y163" i="4"/>
  <c r="T163" i="4"/>
  <c r="U163" i="4"/>
  <c r="V163" i="4"/>
  <c r="W163" i="4"/>
  <c r="X163" i="4"/>
  <c r="X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C2350" i="4"/>
  <c r="C1378" i="4"/>
  <c r="Y2755" i="4"/>
  <c r="T2404" i="4"/>
  <c r="U2134" i="4"/>
  <c r="T2080" i="4"/>
  <c r="X136" i="4"/>
  <c r="Y136" i="4"/>
  <c r="T136" i="4"/>
  <c r="U136" i="4"/>
  <c r="V136" i="4"/>
  <c r="W136" i="4"/>
  <c r="Y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C1027" i="4"/>
  <c r="X2836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C2296" i="4"/>
  <c r="C1972" i="4"/>
  <c r="C1648" i="4"/>
  <c r="C1324" i="4"/>
  <c r="C1000" i="4"/>
  <c r="C676" i="4"/>
  <c r="I163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C2269" i="4"/>
  <c r="C973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C2188" i="4"/>
  <c r="C1864" i="4"/>
  <c r="C1540" i="4"/>
  <c r="C1216" i="4"/>
  <c r="C892" i="4"/>
  <c r="C568" i="4"/>
  <c r="I271" i="4"/>
  <c r="X55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C2161" i="4"/>
  <c r="C1837" i="4"/>
  <c r="C1513" i="4"/>
  <c r="C1189" i="4"/>
  <c r="C865" i="4"/>
  <c r="C541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U1332" i="4"/>
  <c r="T966" i="4"/>
  <c r="Y2828" i="4"/>
  <c r="U2666" i="4"/>
  <c r="V1845" i="4"/>
  <c r="V1548" i="4"/>
  <c r="X2801" i="4"/>
  <c r="W1818" i="4"/>
  <c r="X954" i="4"/>
  <c r="X2720" i="4"/>
  <c r="T569" i="4"/>
  <c r="Z12" i="1"/>
  <c r="T2505" i="4"/>
  <c r="T1656" i="4"/>
  <c r="X549" i="4"/>
  <c r="Y2708" i="4"/>
  <c r="T2681" i="4"/>
  <c r="T947" i="4"/>
  <c r="V858" i="4"/>
  <c r="Y2789" i="4"/>
  <c r="V1614" i="4"/>
  <c r="U1533" i="4"/>
  <c r="X1317" i="4"/>
  <c r="Y615" i="4"/>
  <c r="X2748" i="4"/>
  <c r="U1803" i="4"/>
  <c r="X353" i="4"/>
  <c r="Z14" i="1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X2746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402" i="4"/>
  <c r="V2078" i="4"/>
  <c r="V1754" i="4"/>
  <c r="X1430" i="4"/>
  <c r="U1106" i="4"/>
  <c r="X1890" i="4"/>
  <c r="W1890" i="4"/>
  <c r="Y1566" i="4"/>
  <c r="V594" i="4"/>
  <c r="U270" i="4"/>
  <c r="Z11" i="1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Y2729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510" i="4"/>
  <c r="V2186" i="4"/>
  <c r="U1862" i="4"/>
  <c r="T1538" i="4"/>
  <c r="V890" i="4"/>
  <c r="V566" i="4"/>
  <c r="U999" i="4"/>
  <c r="I675" i="4"/>
  <c r="W740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X2675" i="4"/>
  <c r="W2675" i="4"/>
  <c r="V2675" i="4"/>
  <c r="U2675" i="4"/>
  <c r="T2675" i="4"/>
  <c r="Y2675" i="4"/>
  <c r="Y2648" i="4"/>
  <c r="X2648" i="4"/>
  <c r="AA2648" i="4" s="1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X2729" i="4"/>
  <c r="AA2729" i="4" s="1"/>
  <c r="AJ2729" i="4" s="1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204" i="4"/>
  <c r="Y1436" i="4"/>
  <c r="X2708" i="4"/>
  <c r="X2680" i="4"/>
  <c r="AA2680" i="4" s="1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Y2665" i="4"/>
  <c r="Y2660" i="4"/>
  <c r="U2167" i="4"/>
  <c r="V2042" i="4"/>
  <c r="W1989" i="4"/>
  <c r="V1817" i="4"/>
  <c r="W1789" i="4"/>
  <c r="T1383" i="4"/>
  <c r="Y1358" i="4"/>
  <c r="Y1262" i="4"/>
  <c r="X587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Y2726" i="4"/>
  <c r="X2705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Y2639" i="4"/>
  <c r="T2248" i="4"/>
  <c r="X2005" i="4"/>
  <c r="U1787" i="4"/>
  <c r="W1556" i="4"/>
  <c r="X1385" i="4"/>
  <c r="Y2774" i="4"/>
  <c r="V2492" i="4"/>
  <c r="V2423" i="4"/>
  <c r="U2137" i="4"/>
  <c r="Y1931" i="4"/>
  <c r="V1385" i="4"/>
  <c r="U1313" i="4"/>
  <c r="Y923" i="4"/>
  <c r="X2510" i="4"/>
  <c r="W1551" i="4"/>
  <c r="U2442" i="4"/>
  <c r="Y2773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X2773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Y2720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X2735" i="4"/>
  <c r="AA2735" i="4" s="1"/>
  <c r="AJ2735" i="4" s="1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Y2821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X2792" i="4"/>
  <c r="I2723" i="4"/>
  <c r="X2723" i="4"/>
  <c r="Y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X2806" i="4"/>
  <c r="Y2806" i="4"/>
  <c r="Y2713" i="4"/>
  <c r="X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X2805" i="4"/>
  <c r="Y2805" i="4"/>
  <c r="O2804" i="4"/>
  <c r="X2804" i="4"/>
  <c r="Y2804" i="4"/>
  <c r="O2738" i="4"/>
  <c r="X2738" i="4"/>
  <c r="Y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X2764" i="4"/>
  <c r="X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Y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Y2833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Y2832" i="4"/>
  <c r="X2831" i="4"/>
  <c r="Y2831" i="4"/>
  <c r="Y2765" i="4"/>
  <c r="X2765" i="4"/>
  <c r="X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Y2830" i="4"/>
  <c r="X2749" i="4"/>
  <c r="Y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X2790" i="4"/>
  <c r="X2721" i="4"/>
  <c r="AA2721" i="4" s="1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V2602" i="4"/>
  <c r="W2266" i="4"/>
  <c r="U2602" i="4"/>
  <c r="W2505" i="4"/>
  <c r="W2480" i="4"/>
  <c r="V2131" i="4"/>
  <c r="W2008" i="4"/>
  <c r="U2682" i="4"/>
  <c r="T2008" i="4"/>
  <c r="X2794" i="4"/>
  <c r="Y2794" i="4"/>
  <c r="Y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X2777" i="4"/>
  <c r="Y2777" i="4"/>
  <c r="X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X2818" i="4"/>
  <c r="Y2818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Y2802" i="4"/>
  <c r="X2802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X2770" i="4"/>
  <c r="Y2770" i="4"/>
  <c r="O2689" i="4"/>
  <c r="X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X2779" i="4"/>
  <c r="Y2779" i="4"/>
  <c r="O2698" i="4"/>
  <c r="X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X2820" i="4"/>
  <c r="Y2820" i="4"/>
  <c r="X2819" i="4"/>
  <c r="Y2819" i="4"/>
  <c r="I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Y2803" i="4"/>
  <c r="X2803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X2797" i="4"/>
  <c r="X2743" i="4"/>
  <c r="Y2743" i="4"/>
  <c r="X2731" i="4"/>
  <c r="Y2731" i="4"/>
  <c r="X2704" i="4"/>
  <c r="Y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X2722" i="4"/>
  <c r="Y2722" i="4"/>
  <c r="T2668" i="4"/>
  <c r="U2668" i="4"/>
  <c r="V2668" i="4"/>
  <c r="W2668" i="4"/>
  <c r="X2668" i="4"/>
  <c r="Y2668" i="4"/>
  <c r="C2587" i="4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Y2817" i="4"/>
  <c r="X2817" i="4"/>
  <c r="X2709" i="4"/>
  <c r="Y2709" i="4"/>
  <c r="C2640" i="4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Y2824" i="4"/>
  <c r="X2812" i="4"/>
  <c r="Y2812" i="4"/>
  <c r="Y2785" i="4"/>
  <c r="Y2758" i="4"/>
  <c r="X2758" i="4"/>
  <c r="N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Y2823" i="4"/>
  <c r="X2811" i="4"/>
  <c r="Y2811" i="4"/>
  <c r="Y2796" i="4"/>
  <c r="X2796" i="4"/>
  <c r="X2784" i="4"/>
  <c r="Y2784" i="4"/>
  <c r="X2769" i="4"/>
  <c r="Y2769" i="4"/>
  <c r="O2757" i="4"/>
  <c r="Y2757" i="4"/>
  <c r="X2757" i="4"/>
  <c r="X2730" i="4"/>
  <c r="Y2730" i="4"/>
  <c r="X2715" i="4"/>
  <c r="Y2715" i="4"/>
  <c r="Y2703" i="4"/>
  <c r="X2703" i="4"/>
  <c r="C2688" i="4"/>
  <c r="X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W2644" i="4"/>
  <c r="W2613" i="4"/>
  <c r="X2605" i="4"/>
  <c r="AA2605" i="4" s="1"/>
  <c r="AJ2605" i="4" s="1"/>
  <c r="U2590" i="4"/>
  <c r="T2515" i="4"/>
  <c r="W2401" i="4"/>
  <c r="U2230" i="4"/>
  <c r="Y2183" i="4"/>
  <c r="V2011" i="4"/>
  <c r="U1840" i="4"/>
  <c r="X1771" i="4"/>
  <c r="W1766" i="4"/>
  <c r="N2822" i="4"/>
  <c r="X2822" i="4"/>
  <c r="Y2822" i="4"/>
  <c r="X2795" i="4"/>
  <c r="Y2795" i="4"/>
  <c r="C2768" i="4"/>
  <c r="AB2768" i="4" s="1"/>
  <c r="X2768" i="4"/>
  <c r="Y2768" i="4"/>
  <c r="C2756" i="4"/>
  <c r="AB2756" i="4" s="1"/>
  <c r="X2741" i="4"/>
  <c r="Y2741" i="4"/>
  <c r="Y2714" i="4"/>
  <c r="Y2716" i="4"/>
  <c r="Y2685" i="4"/>
  <c r="T2613" i="4"/>
  <c r="T2590" i="4"/>
  <c r="U2522" i="4"/>
  <c r="W2414" i="4"/>
  <c r="X2392" i="4"/>
  <c r="T2353" i="4"/>
  <c r="T2183" i="4"/>
  <c r="V2073" i="4"/>
  <c r="X2767" i="4"/>
  <c r="Y2767" i="4"/>
  <c r="X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W2632" i="4"/>
  <c r="T2522" i="4"/>
  <c r="W2392" i="4"/>
  <c r="W2110" i="4"/>
  <c r="X2793" i="4"/>
  <c r="Y2793" i="4"/>
  <c r="X2778" i="4"/>
  <c r="Y2778" i="4"/>
  <c r="X2766" i="4"/>
  <c r="Y2766" i="4"/>
  <c r="X2751" i="4"/>
  <c r="Y2751" i="4"/>
  <c r="Y2739" i="4"/>
  <c r="X2739" i="4"/>
  <c r="AA2739" i="4" s="1"/>
  <c r="AJ2739" i="4" s="1"/>
  <c r="X2724" i="4"/>
  <c r="Y2724" i="4"/>
  <c r="X2712" i="4"/>
  <c r="Y2712" i="4"/>
  <c r="X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X2694" i="4"/>
  <c r="Y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X2714" i="4"/>
  <c r="W2635" i="4"/>
  <c r="V2326" i="4"/>
  <c r="T2092" i="4"/>
  <c r="W2076" i="4"/>
  <c r="V1913" i="4"/>
  <c r="V1660" i="4"/>
  <c r="W1237" i="4"/>
  <c r="X2826" i="4"/>
  <c r="Y2826" i="4"/>
  <c r="Y2814" i="4"/>
  <c r="Y2799" i="4"/>
  <c r="X2787" i="4"/>
  <c r="Y2787" i="4"/>
  <c r="N2772" i="4"/>
  <c r="X2772" i="4"/>
  <c r="Y2772" i="4"/>
  <c r="O2760" i="4"/>
  <c r="Y2760" i="4"/>
  <c r="X2760" i="4"/>
  <c r="X2745" i="4"/>
  <c r="Y2745" i="4"/>
  <c r="Y2733" i="4"/>
  <c r="X2733" i="4"/>
  <c r="X2706" i="4"/>
  <c r="X2691" i="4"/>
  <c r="Y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Y2825" i="4"/>
  <c r="I2813" i="4"/>
  <c r="X2813" i="4"/>
  <c r="I2798" i="4"/>
  <c r="X2798" i="4"/>
  <c r="Y2798" i="4"/>
  <c r="I2786" i="4"/>
  <c r="X2786" i="4"/>
  <c r="Y2786" i="4"/>
  <c r="X2771" i="4"/>
  <c r="Y2771" i="4"/>
  <c r="X2759" i="4"/>
  <c r="Y2759" i="4"/>
  <c r="Y2744" i="4"/>
  <c r="X2744" i="4"/>
  <c r="X2732" i="4"/>
  <c r="Y2732" i="4"/>
  <c r="X2717" i="4"/>
  <c r="Y2717" i="4"/>
  <c r="Y2705" i="4"/>
  <c r="O2690" i="4"/>
  <c r="X2690" i="4"/>
  <c r="Y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Y2687" i="4"/>
  <c r="T2660" i="4"/>
  <c r="U2660" i="4"/>
  <c r="V2660" i="4"/>
  <c r="W2660" i="4"/>
  <c r="C2648" i="4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X2645" i="4"/>
  <c r="AA2645" i="4" s="1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X2747" i="4"/>
  <c r="Y2747" i="4"/>
  <c r="I2693" i="4"/>
  <c r="X2693" i="4"/>
  <c r="Y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C2816" i="4"/>
  <c r="AB2816" i="4" s="1"/>
  <c r="X2816" i="4"/>
  <c r="Y2816" i="4"/>
  <c r="C2789" i="4"/>
  <c r="AB2789" i="4" s="1"/>
  <c r="X2789" i="4"/>
  <c r="X2762" i="4"/>
  <c r="Y2762" i="4"/>
  <c r="X2827" i="4"/>
  <c r="Y2827" i="4"/>
  <c r="X2815" i="4"/>
  <c r="Y2815" i="4"/>
  <c r="N2761" i="4"/>
  <c r="I2746" i="4"/>
  <c r="C2734" i="4"/>
  <c r="X2734" i="4"/>
  <c r="Y2734" i="4"/>
  <c r="I2719" i="4"/>
  <c r="X2719" i="4"/>
  <c r="Y2719" i="4"/>
  <c r="Y2788" i="4"/>
  <c r="Y2761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T2355" i="4"/>
  <c r="U2355" i="4"/>
  <c r="V2355" i="4"/>
  <c r="W2355" i="4"/>
  <c r="X2355" i="4"/>
  <c r="Y2355" i="4"/>
  <c r="X2340" i="4"/>
  <c r="Y2340" i="4"/>
  <c r="T2340" i="4"/>
  <c r="C2328" i="4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C2692" i="4"/>
  <c r="X2692" i="4"/>
  <c r="Y2692" i="4"/>
  <c r="T2680" i="4"/>
  <c r="U2680" i="4"/>
  <c r="V2680" i="4"/>
  <c r="W2680" i="4"/>
  <c r="W2653" i="4"/>
  <c r="X2653" i="4"/>
  <c r="AA2653" i="4" s="1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I2732" i="4"/>
  <c r="N2732" i="4"/>
  <c r="O2732" i="4"/>
  <c r="C2651" i="4"/>
  <c r="N2651" i="4"/>
  <c r="I2651" i="4"/>
  <c r="O2651" i="4"/>
  <c r="N2528" i="4"/>
  <c r="O2528" i="4"/>
  <c r="C2528" i="4"/>
  <c r="I2528" i="4"/>
  <c r="C2435" i="4"/>
  <c r="I2435" i="4"/>
  <c r="N2435" i="4"/>
  <c r="O2435" i="4"/>
  <c r="O2327" i="4"/>
  <c r="C2327" i="4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I2661" i="4"/>
  <c r="N2661" i="4"/>
  <c r="O2661" i="4"/>
  <c r="N2810" i="4"/>
  <c r="O2810" i="4"/>
  <c r="C2810" i="4"/>
  <c r="AB2810" i="4" s="1"/>
  <c r="I2810" i="4"/>
  <c r="C2687" i="4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I2632" i="4"/>
  <c r="N2632" i="4"/>
  <c r="N2563" i="4"/>
  <c r="O2563" i="4"/>
  <c r="C2563" i="4"/>
  <c r="I2563" i="4"/>
  <c r="C2470" i="4"/>
  <c r="I2470" i="4"/>
  <c r="N2470" i="4"/>
  <c r="O2470" i="4"/>
  <c r="N2401" i="4"/>
  <c r="C2401" i="4"/>
  <c r="I2401" i="4"/>
  <c r="O2401" i="4"/>
  <c r="I2308" i="4"/>
  <c r="N2308" i="4"/>
  <c r="O2308" i="4"/>
  <c r="C2308" i="4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N2697" i="4"/>
  <c r="O2697" i="4"/>
  <c r="I2697" i="4"/>
  <c r="C2658" i="4"/>
  <c r="I2658" i="4"/>
  <c r="N2658" i="4"/>
  <c r="O2658" i="4"/>
  <c r="N2643" i="4"/>
  <c r="O2643" i="4"/>
  <c r="C2643" i="4"/>
  <c r="I2643" i="4"/>
  <c r="N2604" i="4"/>
  <c r="O2604" i="4"/>
  <c r="I2604" i="4"/>
  <c r="C2604" i="4"/>
  <c r="C2589" i="4"/>
  <c r="I2589" i="4"/>
  <c r="N2589" i="4"/>
  <c r="O2589" i="4"/>
  <c r="N2550" i="4"/>
  <c r="O2550" i="4"/>
  <c r="C2550" i="4"/>
  <c r="I2550" i="4"/>
  <c r="O2523" i="4"/>
  <c r="C2523" i="4"/>
  <c r="I2523" i="4"/>
  <c r="N2523" i="4"/>
  <c r="O2496" i="4"/>
  <c r="C2496" i="4"/>
  <c r="I2496" i="4"/>
  <c r="N2496" i="4"/>
  <c r="N2469" i="4"/>
  <c r="C2469" i="4"/>
  <c r="I2469" i="4"/>
  <c r="O2469" i="4"/>
  <c r="O2454" i="4"/>
  <c r="N2454" i="4"/>
  <c r="C2454" i="4"/>
  <c r="C2427" i="4"/>
  <c r="I2427" i="4"/>
  <c r="N2427" i="4"/>
  <c r="O2427" i="4"/>
  <c r="C2400" i="4"/>
  <c r="I2400" i="4"/>
  <c r="O2400" i="4"/>
  <c r="N2400" i="4"/>
  <c r="C2373" i="4"/>
  <c r="I2373" i="4"/>
  <c r="O2373" i="4"/>
  <c r="N2373" i="4"/>
  <c r="C2346" i="4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I2678" i="4"/>
  <c r="I2555" i="4"/>
  <c r="O2555" i="4"/>
  <c r="N2555" i="4"/>
  <c r="C2447" i="4"/>
  <c r="I2447" i="4"/>
  <c r="N2447" i="4"/>
  <c r="O2447" i="4"/>
  <c r="C2354" i="4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I2730" i="4"/>
  <c r="O2607" i="4"/>
  <c r="C2607" i="4"/>
  <c r="I2607" i="4"/>
  <c r="N2607" i="4"/>
  <c r="N2783" i="4"/>
  <c r="C2783" i="4"/>
  <c r="AB2783" i="4" s="1"/>
  <c r="I2783" i="4"/>
  <c r="O2783" i="4"/>
  <c r="N2779" i="4"/>
  <c r="O2779" i="4"/>
  <c r="I2779" i="4"/>
  <c r="C2686" i="4"/>
  <c r="I2686" i="4"/>
  <c r="N2686" i="4"/>
  <c r="O2686" i="4"/>
  <c r="I2605" i="4"/>
  <c r="N2605" i="4"/>
  <c r="O2605" i="4"/>
  <c r="C2605" i="4"/>
  <c r="C2524" i="4"/>
  <c r="I2524" i="4"/>
  <c r="N2524" i="4"/>
  <c r="O2524" i="4"/>
  <c r="C2455" i="4"/>
  <c r="I2455" i="4"/>
  <c r="N2455" i="4"/>
  <c r="O2455" i="4"/>
  <c r="N2374" i="4"/>
  <c r="C2374" i="4"/>
  <c r="I2374" i="4"/>
  <c r="O2374" i="4"/>
  <c r="O2281" i="4"/>
  <c r="N2281" i="4"/>
  <c r="C2281" i="4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O2712" i="4"/>
  <c r="C2712" i="4"/>
  <c r="I2712" i="4"/>
  <c r="C2685" i="4"/>
  <c r="I2685" i="4"/>
  <c r="N2685" i="4"/>
  <c r="O2685" i="4"/>
  <c r="C2670" i="4"/>
  <c r="N2670" i="4"/>
  <c r="I2670" i="4"/>
  <c r="O2670" i="4"/>
  <c r="I2631" i="4"/>
  <c r="N2631" i="4"/>
  <c r="C2631" i="4"/>
  <c r="O2631" i="4"/>
  <c r="N2616" i="4"/>
  <c r="O2616" i="4"/>
  <c r="C2616" i="4"/>
  <c r="I2616" i="4"/>
  <c r="I2577" i="4"/>
  <c r="C2577" i="4"/>
  <c r="N2577" i="4"/>
  <c r="O2577" i="4"/>
  <c r="C2562" i="4"/>
  <c r="I2562" i="4"/>
  <c r="O2562" i="4"/>
  <c r="N2535" i="4"/>
  <c r="O2535" i="4"/>
  <c r="C2535" i="4"/>
  <c r="I2535" i="4"/>
  <c r="C2508" i="4"/>
  <c r="I2508" i="4"/>
  <c r="N2508" i="4"/>
  <c r="O2508" i="4"/>
  <c r="I2481" i="4"/>
  <c r="N2481" i="4"/>
  <c r="C2481" i="4"/>
  <c r="O2481" i="4"/>
  <c r="O2442" i="4"/>
  <c r="C2442" i="4"/>
  <c r="N2442" i="4"/>
  <c r="I2442" i="4"/>
  <c r="O2415" i="4"/>
  <c r="C2415" i="4"/>
  <c r="I2415" i="4"/>
  <c r="N2415" i="4"/>
  <c r="I2388" i="4"/>
  <c r="N2388" i="4"/>
  <c r="O2388" i="4"/>
  <c r="C2388" i="4"/>
  <c r="N2361" i="4"/>
  <c r="O2361" i="4"/>
  <c r="C2361" i="4"/>
  <c r="I2361" i="4"/>
  <c r="N2334" i="4"/>
  <c r="O2334" i="4"/>
  <c r="C2334" i="4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N2738" i="4"/>
  <c r="N2723" i="4"/>
  <c r="O2723" i="4"/>
  <c r="C2723" i="4"/>
  <c r="N2684" i="4"/>
  <c r="O2684" i="4"/>
  <c r="O2669" i="4"/>
  <c r="C2669" i="4"/>
  <c r="I2669" i="4"/>
  <c r="N2669" i="4"/>
  <c r="N2630" i="4"/>
  <c r="O2630" i="4"/>
  <c r="C2630" i="4"/>
  <c r="I2630" i="4"/>
  <c r="I2603" i="4"/>
  <c r="C2603" i="4"/>
  <c r="N2603" i="4"/>
  <c r="O2603" i="4"/>
  <c r="N2588" i="4"/>
  <c r="C2588" i="4"/>
  <c r="I2588" i="4"/>
  <c r="O2588" i="4"/>
  <c r="C2576" i="4"/>
  <c r="I2576" i="4"/>
  <c r="N2576" i="4"/>
  <c r="O2576" i="4"/>
  <c r="C2561" i="4"/>
  <c r="I2561" i="4"/>
  <c r="N2561" i="4"/>
  <c r="O2561" i="4"/>
  <c r="C2549" i="4"/>
  <c r="I2549" i="4"/>
  <c r="N2549" i="4"/>
  <c r="O2549" i="4"/>
  <c r="C2534" i="4"/>
  <c r="I2534" i="4"/>
  <c r="N2534" i="4"/>
  <c r="O2534" i="4"/>
  <c r="O2522" i="4"/>
  <c r="C2522" i="4"/>
  <c r="I2522" i="4"/>
  <c r="N2522" i="4"/>
  <c r="C2507" i="4"/>
  <c r="I2507" i="4"/>
  <c r="N2507" i="4"/>
  <c r="O2507" i="4"/>
  <c r="C2495" i="4"/>
  <c r="I2495" i="4"/>
  <c r="N2495" i="4"/>
  <c r="O2495" i="4"/>
  <c r="N2480" i="4"/>
  <c r="O2480" i="4"/>
  <c r="C2480" i="4"/>
  <c r="I2480" i="4"/>
  <c r="C2468" i="4"/>
  <c r="I2468" i="4"/>
  <c r="O2468" i="4"/>
  <c r="N2468" i="4"/>
  <c r="O2453" i="4"/>
  <c r="C2453" i="4"/>
  <c r="I2453" i="4"/>
  <c r="N2453" i="4"/>
  <c r="C2441" i="4"/>
  <c r="I2441" i="4"/>
  <c r="N2441" i="4"/>
  <c r="O2441" i="4"/>
  <c r="O2426" i="4"/>
  <c r="N2426" i="4"/>
  <c r="I2426" i="4"/>
  <c r="O2414" i="4"/>
  <c r="C2414" i="4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C2711" i="4"/>
  <c r="I2711" i="4"/>
  <c r="N2711" i="4"/>
  <c r="O2696" i="4"/>
  <c r="C2696" i="4"/>
  <c r="N2696" i="4"/>
  <c r="I2657" i="4"/>
  <c r="N2657" i="4"/>
  <c r="C2657" i="4"/>
  <c r="O2657" i="4"/>
  <c r="N2642" i="4"/>
  <c r="O2642" i="4"/>
  <c r="C2642" i="4"/>
  <c r="I2642" i="4"/>
  <c r="C2615" i="4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I2749" i="4"/>
  <c r="N2749" i="4"/>
  <c r="O2749" i="4"/>
  <c r="O2737" i="4"/>
  <c r="C2737" i="4"/>
  <c r="I2737" i="4"/>
  <c r="N2737" i="4"/>
  <c r="C2722" i="4"/>
  <c r="I2722" i="4"/>
  <c r="N2722" i="4"/>
  <c r="O2722" i="4"/>
  <c r="N2710" i="4"/>
  <c r="O2710" i="4"/>
  <c r="I2695" i="4"/>
  <c r="C2695" i="4"/>
  <c r="N2695" i="4"/>
  <c r="O2695" i="4"/>
  <c r="C2683" i="4"/>
  <c r="I2683" i="4"/>
  <c r="N2683" i="4"/>
  <c r="O2683" i="4"/>
  <c r="N2668" i="4"/>
  <c r="O2668" i="4"/>
  <c r="C2668" i="4"/>
  <c r="I2668" i="4"/>
  <c r="N2656" i="4"/>
  <c r="O2656" i="4"/>
  <c r="C2656" i="4"/>
  <c r="C2641" i="4"/>
  <c r="O2641" i="4"/>
  <c r="I2641" i="4"/>
  <c r="O2629" i="4"/>
  <c r="C2629" i="4"/>
  <c r="I2629" i="4"/>
  <c r="N2629" i="4"/>
  <c r="O2614" i="4"/>
  <c r="I2614" i="4"/>
  <c r="N2614" i="4"/>
  <c r="C2614" i="4"/>
  <c r="N2602" i="4"/>
  <c r="O2602" i="4"/>
  <c r="C2602" i="4"/>
  <c r="I2602" i="4"/>
  <c r="O2587" i="4"/>
  <c r="I2587" i="4"/>
  <c r="N2587" i="4"/>
  <c r="N2575" i="4"/>
  <c r="O2575" i="4"/>
  <c r="C2575" i="4"/>
  <c r="I2575" i="4"/>
  <c r="N2560" i="4"/>
  <c r="C2560" i="4"/>
  <c r="I2560" i="4"/>
  <c r="O2560" i="4"/>
  <c r="O2548" i="4"/>
  <c r="C2548" i="4"/>
  <c r="I2548" i="4"/>
  <c r="N2548" i="4"/>
  <c r="C2533" i="4"/>
  <c r="I2533" i="4"/>
  <c r="N2533" i="4"/>
  <c r="O2533" i="4"/>
  <c r="C2521" i="4"/>
  <c r="I2521" i="4"/>
  <c r="N2521" i="4"/>
  <c r="O2521" i="4"/>
  <c r="N2506" i="4"/>
  <c r="O2506" i="4"/>
  <c r="C2506" i="4"/>
  <c r="I2506" i="4"/>
  <c r="N2494" i="4"/>
  <c r="O2494" i="4"/>
  <c r="C2494" i="4"/>
  <c r="I2494" i="4"/>
  <c r="C2479" i="4"/>
  <c r="I2479" i="4"/>
  <c r="N2479" i="4"/>
  <c r="O2479" i="4"/>
  <c r="I2467" i="4"/>
  <c r="N2467" i="4"/>
  <c r="C2467" i="4"/>
  <c r="O2467" i="4"/>
  <c r="C2452" i="4"/>
  <c r="I2452" i="4"/>
  <c r="N2452" i="4"/>
  <c r="O2452" i="4"/>
  <c r="O2440" i="4"/>
  <c r="C2440" i="4"/>
  <c r="I2440" i="4"/>
  <c r="O2425" i="4"/>
  <c r="C2425" i="4"/>
  <c r="I2425" i="4"/>
  <c r="N2425" i="4"/>
  <c r="C2413" i="4"/>
  <c r="I2413" i="4"/>
  <c r="N2413" i="4"/>
  <c r="O2413" i="4"/>
  <c r="O2398" i="4"/>
  <c r="C2398" i="4"/>
  <c r="I2398" i="4"/>
  <c r="N2398" i="4"/>
  <c r="C2386" i="4"/>
  <c r="I2386" i="4"/>
  <c r="O2386" i="4"/>
  <c r="N2386" i="4"/>
  <c r="N2371" i="4"/>
  <c r="O2371" i="4"/>
  <c r="C2371" i="4"/>
  <c r="I2371" i="4"/>
  <c r="C2359" i="4"/>
  <c r="I2359" i="4"/>
  <c r="N2359" i="4"/>
  <c r="O2359" i="4"/>
  <c r="N2344" i="4"/>
  <c r="O2344" i="4"/>
  <c r="C2344" i="4"/>
  <c r="I2344" i="4"/>
  <c r="C2332" i="4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O2278" i="4"/>
  <c r="C2278" i="4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I2705" i="4"/>
  <c r="N2705" i="4"/>
  <c r="O2705" i="4"/>
  <c r="O2582" i="4"/>
  <c r="C2582" i="4"/>
  <c r="I2582" i="4"/>
  <c r="N2582" i="4"/>
  <c r="C2489" i="4"/>
  <c r="I2489" i="4"/>
  <c r="N2489" i="4"/>
  <c r="O2489" i="4"/>
  <c r="O2408" i="4"/>
  <c r="C2408" i="4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C2649" i="4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N2698" i="4"/>
  <c r="C2617" i="4"/>
  <c r="O2617" i="4"/>
  <c r="I2617" i="4"/>
  <c r="N2617" i="4"/>
  <c r="C2536" i="4"/>
  <c r="I2536" i="4"/>
  <c r="N2536" i="4"/>
  <c r="O2536" i="4"/>
  <c r="N2443" i="4"/>
  <c r="O2443" i="4"/>
  <c r="C2443" i="4"/>
  <c r="I2443" i="4"/>
  <c r="I2362" i="4"/>
  <c r="C2362" i="4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N2748" i="4"/>
  <c r="O2748" i="4"/>
  <c r="N2721" i="4"/>
  <c r="O2721" i="4"/>
  <c r="C2721" i="4"/>
  <c r="I2721" i="4"/>
  <c r="C2682" i="4"/>
  <c r="I2682" i="4"/>
  <c r="N2682" i="4"/>
  <c r="O2682" i="4"/>
  <c r="N2640" i="4"/>
  <c r="O2640" i="4"/>
  <c r="I2640" i="4"/>
  <c r="I2601" i="4"/>
  <c r="N2601" i="4"/>
  <c r="C2601" i="4"/>
  <c r="O2601" i="4"/>
  <c r="C2559" i="4"/>
  <c r="I2559" i="4"/>
  <c r="N2559" i="4"/>
  <c r="N2520" i="4"/>
  <c r="C2520" i="4"/>
  <c r="I2520" i="4"/>
  <c r="O2520" i="4"/>
  <c r="N2466" i="4"/>
  <c r="O2466" i="4"/>
  <c r="C2466" i="4"/>
  <c r="I2466" i="4"/>
  <c r="C2424" i="4"/>
  <c r="I2424" i="4"/>
  <c r="N2424" i="4"/>
  <c r="O2424" i="4"/>
  <c r="N2397" i="4"/>
  <c r="O2397" i="4"/>
  <c r="C2397" i="4"/>
  <c r="I2397" i="4"/>
  <c r="C2370" i="4"/>
  <c r="I2370" i="4"/>
  <c r="N2370" i="4"/>
  <c r="O2370" i="4"/>
  <c r="C2343" i="4"/>
  <c r="I2343" i="4"/>
  <c r="N2343" i="4"/>
  <c r="O2343" i="4"/>
  <c r="N2304" i="4"/>
  <c r="O2304" i="4"/>
  <c r="C2304" i="4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O2744" i="4"/>
  <c r="C2609" i="4"/>
  <c r="I2609" i="4"/>
  <c r="N2609" i="4"/>
  <c r="O2609" i="4"/>
  <c r="O2474" i="4"/>
  <c r="C2474" i="4"/>
  <c r="I2474" i="4"/>
  <c r="N2474" i="4"/>
  <c r="O2381" i="4"/>
  <c r="C2381" i="4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I2704" i="4"/>
  <c r="C2742" i="4"/>
  <c r="I2742" i="4"/>
  <c r="N2742" i="4"/>
  <c r="O2742" i="4"/>
  <c r="C2676" i="4"/>
  <c r="N2676" i="4"/>
  <c r="I2580" i="4"/>
  <c r="C2580" i="4"/>
  <c r="N2580" i="4"/>
  <c r="O2580" i="4"/>
  <c r="C2714" i="4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I2671" i="4"/>
  <c r="N2671" i="4"/>
  <c r="N2578" i="4"/>
  <c r="O2578" i="4"/>
  <c r="C2578" i="4"/>
  <c r="I2578" i="4"/>
  <c r="N2509" i="4"/>
  <c r="O2509" i="4"/>
  <c r="C2509" i="4"/>
  <c r="C2416" i="4"/>
  <c r="I2416" i="4"/>
  <c r="N2416" i="4"/>
  <c r="O2416" i="4"/>
  <c r="N2347" i="4"/>
  <c r="O2347" i="4"/>
  <c r="C2347" i="4"/>
  <c r="I2347" i="4"/>
  <c r="C2266" i="4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I2736" i="4"/>
  <c r="N2694" i="4"/>
  <c r="O2694" i="4"/>
  <c r="C2694" i="4"/>
  <c r="I2694" i="4"/>
  <c r="O2655" i="4"/>
  <c r="C2655" i="4"/>
  <c r="I2655" i="4"/>
  <c r="N2655" i="4"/>
  <c r="N2613" i="4"/>
  <c r="O2613" i="4"/>
  <c r="C2613" i="4"/>
  <c r="I2613" i="4"/>
  <c r="C2574" i="4"/>
  <c r="I2574" i="4"/>
  <c r="N2574" i="4"/>
  <c r="O2574" i="4"/>
  <c r="N2532" i="4"/>
  <c r="C2532" i="4"/>
  <c r="I2532" i="4"/>
  <c r="O2532" i="4"/>
  <c r="C2493" i="4"/>
  <c r="I2493" i="4"/>
  <c r="N2493" i="4"/>
  <c r="O2493" i="4"/>
  <c r="O2451" i="4"/>
  <c r="N2451" i="4"/>
  <c r="C2451" i="4"/>
  <c r="N2412" i="4"/>
  <c r="O2412" i="4"/>
  <c r="C2412" i="4"/>
  <c r="I2412" i="4"/>
  <c r="N2358" i="4"/>
  <c r="C2358" i="4"/>
  <c r="I2358" i="4"/>
  <c r="O2358" i="4"/>
  <c r="N2331" i="4"/>
  <c r="C2331" i="4"/>
  <c r="I2331" i="4"/>
  <c r="O2331" i="4"/>
  <c r="N2289" i="4"/>
  <c r="O2289" i="4"/>
  <c r="C2289" i="4"/>
  <c r="I2289" i="4"/>
  <c r="I2262" i="4"/>
  <c r="N2262" i="4"/>
  <c r="O2262" i="4"/>
  <c r="C2262" i="4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I2720" i="4"/>
  <c r="I2708" i="4"/>
  <c r="N2708" i="4"/>
  <c r="O2708" i="4"/>
  <c r="C2708" i="4"/>
  <c r="N2666" i="4"/>
  <c r="O2666" i="4"/>
  <c r="C2666" i="4"/>
  <c r="I2666" i="4"/>
  <c r="C2654" i="4"/>
  <c r="I2654" i="4"/>
  <c r="N2654" i="4"/>
  <c r="O2654" i="4"/>
  <c r="C2612" i="4"/>
  <c r="I2612" i="4"/>
  <c r="N2612" i="4"/>
  <c r="O2612" i="4"/>
  <c r="N2600" i="4"/>
  <c r="O2600" i="4"/>
  <c r="I2600" i="4"/>
  <c r="C2600" i="4"/>
  <c r="C2558" i="4"/>
  <c r="I2558" i="4"/>
  <c r="N2558" i="4"/>
  <c r="O2558" i="4"/>
  <c r="C2546" i="4"/>
  <c r="I2546" i="4"/>
  <c r="N2546" i="4"/>
  <c r="O2546" i="4"/>
  <c r="C2504" i="4"/>
  <c r="I2504" i="4"/>
  <c r="N2504" i="4"/>
  <c r="O2504" i="4"/>
  <c r="C2492" i="4"/>
  <c r="I2492" i="4"/>
  <c r="N2492" i="4"/>
  <c r="O2492" i="4"/>
  <c r="O2450" i="4"/>
  <c r="C2450" i="4"/>
  <c r="I2450" i="4"/>
  <c r="N2450" i="4"/>
  <c r="C2438" i="4"/>
  <c r="I2438" i="4"/>
  <c r="O2438" i="4"/>
  <c r="N2438" i="4"/>
  <c r="N2411" i="4"/>
  <c r="O2411" i="4"/>
  <c r="C2411" i="4"/>
  <c r="I2411" i="4"/>
  <c r="O2384" i="4"/>
  <c r="C2384" i="4"/>
  <c r="I2384" i="4"/>
  <c r="N2384" i="4"/>
  <c r="I2357" i="4"/>
  <c r="C2357" i="4"/>
  <c r="N2357" i="4"/>
  <c r="O2330" i="4"/>
  <c r="C2330" i="4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C2735" i="4"/>
  <c r="AB2735" i="4" s="1"/>
  <c r="I2735" i="4"/>
  <c r="O2735" i="4"/>
  <c r="N2693" i="4"/>
  <c r="O2693" i="4"/>
  <c r="C2693" i="4"/>
  <c r="N2681" i="4"/>
  <c r="O2681" i="4"/>
  <c r="I2681" i="4"/>
  <c r="C2639" i="4"/>
  <c r="I2639" i="4"/>
  <c r="N2639" i="4"/>
  <c r="O2639" i="4"/>
  <c r="N2627" i="4"/>
  <c r="O2627" i="4"/>
  <c r="C2627" i="4"/>
  <c r="I2627" i="4"/>
  <c r="I2585" i="4"/>
  <c r="N2585" i="4"/>
  <c r="O2585" i="4"/>
  <c r="C2585" i="4"/>
  <c r="C2573" i="4"/>
  <c r="I2573" i="4"/>
  <c r="N2573" i="4"/>
  <c r="O2573" i="4"/>
  <c r="N2531" i="4"/>
  <c r="O2531" i="4"/>
  <c r="C2531" i="4"/>
  <c r="I2531" i="4"/>
  <c r="I2519" i="4"/>
  <c r="N2519" i="4"/>
  <c r="O2519" i="4"/>
  <c r="C2519" i="4"/>
  <c r="O2477" i="4"/>
  <c r="C2477" i="4"/>
  <c r="I2477" i="4"/>
  <c r="N2477" i="4"/>
  <c r="I2465" i="4"/>
  <c r="O2465" i="4"/>
  <c r="C2465" i="4"/>
  <c r="N2465" i="4"/>
  <c r="N2423" i="4"/>
  <c r="C2423" i="4"/>
  <c r="I2423" i="4"/>
  <c r="O2423" i="4"/>
  <c r="C2396" i="4"/>
  <c r="I2396" i="4"/>
  <c r="N2396" i="4"/>
  <c r="O2396" i="4"/>
  <c r="N2369" i="4"/>
  <c r="C2369" i="4"/>
  <c r="I2369" i="4"/>
  <c r="O2369" i="4"/>
  <c r="N2342" i="4"/>
  <c r="O2342" i="4"/>
  <c r="C2342" i="4"/>
  <c r="I2342" i="4"/>
  <c r="C2315" i="4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N2734" i="4"/>
  <c r="O2734" i="4"/>
  <c r="C2719" i="4"/>
  <c r="N2719" i="4"/>
  <c r="O2719" i="4"/>
  <c r="N2707" i="4"/>
  <c r="O2707" i="4"/>
  <c r="I2707" i="4"/>
  <c r="I2692" i="4"/>
  <c r="N2692" i="4"/>
  <c r="O2692" i="4"/>
  <c r="N2680" i="4"/>
  <c r="O2680" i="4"/>
  <c r="C2680" i="4"/>
  <c r="I2680" i="4"/>
  <c r="N2665" i="4"/>
  <c r="O2665" i="4"/>
  <c r="C2665" i="4"/>
  <c r="I2665" i="4"/>
  <c r="O2653" i="4"/>
  <c r="C2653" i="4"/>
  <c r="I2653" i="4"/>
  <c r="C2638" i="4"/>
  <c r="I2638" i="4"/>
  <c r="N2638" i="4"/>
  <c r="N2626" i="4"/>
  <c r="O2626" i="4"/>
  <c r="C2626" i="4"/>
  <c r="I2626" i="4"/>
  <c r="N2611" i="4"/>
  <c r="O2611" i="4"/>
  <c r="C2611" i="4"/>
  <c r="N2599" i="4"/>
  <c r="O2599" i="4"/>
  <c r="C2599" i="4"/>
  <c r="I2599" i="4"/>
  <c r="N2584" i="4"/>
  <c r="O2584" i="4"/>
  <c r="I2584" i="4"/>
  <c r="N2572" i="4"/>
  <c r="C2572" i="4"/>
  <c r="I2572" i="4"/>
  <c r="O2572" i="4"/>
  <c r="O2557" i="4"/>
  <c r="C2557" i="4"/>
  <c r="I2557" i="4"/>
  <c r="N2557" i="4"/>
  <c r="N2545" i="4"/>
  <c r="I2545" i="4"/>
  <c r="O2545" i="4"/>
  <c r="C2545" i="4"/>
  <c r="C2530" i="4"/>
  <c r="I2530" i="4"/>
  <c r="N2530" i="4"/>
  <c r="O2530" i="4"/>
  <c r="I2518" i="4"/>
  <c r="N2518" i="4"/>
  <c r="O2518" i="4"/>
  <c r="C2518" i="4"/>
  <c r="C2825" i="4"/>
  <c r="AB2825" i="4" s="1"/>
  <c r="O2818" i="4"/>
  <c r="C2797" i="4"/>
  <c r="AB2797" i="4" s="1"/>
  <c r="I2794" i="4"/>
  <c r="I2767" i="4"/>
  <c r="O2739" i="4"/>
  <c r="C2697" i="4"/>
  <c r="O2559" i="4"/>
  <c r="C2426" i="4"/>
  <c r="C2717" i="4"/>
  <c r="I2717" i="4"/>
  <c r="N2717" i="4"/>
  <c r="O2624" i="4"/>
  <c r="I2624" i="4"/>
  <c r="C2501" i="4"/>
  <c r="I2501" i="4"/>
  <c r="N2501" i="4"/>
  <c r="O2501" i="4"/>
  <c r="O2366" i="4"/>
  <c r="C2366" i="4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I2634" i="4"/>
  <c r="N2634" i="4"/>
  <c r="C2795" i="4"/>
  <c r="AB2795" i="4" s="1"/>
  <c r="I2795" i="4"/>
  <c r="N2795" i="4"/>
  <c r="O2795" i="4"/>
  <c r="C2729" i="4"/>
  <c r="N2729" i="4"/>
  <c r="I2729" i="4"/>
  <c r="O2729" i="4"/>
  <c r="O2675" i="4"/>
  <c r="C2675" i="4"/>
  <c r="I2675" i="4"/>
  <c r="N2675" i="4"/>
  <c r="C2806" i="4"/>
  <c r="AB2806" i="4" s="1"/>
  <c r="I2806" i="4"/>
  <c r="N2806" i="4"/>
  <c r="O2806" i="4"/>
  <c r="N2713" i="4"/>
  <c r="O2713" i="4"/>
  <c r="C2713" i="4"/>
  <c r="I2713" i="4"/>
  <c r="C2644" i="4"/>
  <c r="I2644" i="4"/>
  <c r="N2644" i="4"/>
  <c r="O2644" i="4"/>
  <c r="N2551" i="4"/>
  <c r="O2551" i="4"/>
  <c r="C2551" i="4"/>
  <c r="I2551" i="4"/>
  <c r="C2482" i="4"/>
  <c r="I2482" i="4"/>
  <c r="N2482" i="4"/>
  <c r="O2482" i="4"/>
  <c r="I2389" i="4"/>
  <c r="C2389" i="4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I2709" i="4"/>
  <c r="N2709" i="4"/>
  <c r="O2709" i="4"/>
  <c r="C2667" i="4"/>
  <c r="I2667" i="4"/>
  <c r="O2667" i="4"/>
  <c r="C2628" i="4"/>
  <c r="O2628" i="4"/>
  <c r="I2628" i="4"/>
  <c r="C2586" i="4"/>
  <c r="I2586" i="4"/>
  <c r="N2586" i="4"/>
  <c r="O2586" i="4"/>
  <c r="C2547" i="4"/>
  <c r="I2547" i="4"/>
  <c r="N2547" i="4"/>
  <c r="O2547" i="4"/>
  <c r="O2505" i="4"/>
  <c r="C2505" i="4"/>
  <c r="I2505" i="4"/>
  <c r="N2505" i="4"/>
  <c r="C2478" i="4"/>
  <c r="I2478" i="4"/>
  <c r="N2478" i="4"/>
  <c r="O2478" i="4"/>
  <c r="O2439" i="4"/>
  <c r="C2439" i="4"/>
  <c r="I2439" i="4"/>
  <c r="N2439" i="4"/>
  <c r="O2385" i="4"/>
  <c r="C2385" i="4"/>
  <c r="N2385" i="4"/>
  <c r="I2385" i="4"/>
  <c r="N2316" i="4"/>
  <c r="O2316" i="4"/>
  <c r="C2316" i="4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I2745" i="4"/>
  <c r="N2745" i="4"/>
  <c r="O2745" i="4"/>
  <c r="N2733" i="4"/>
  <c r="O2733" i="4"/>
  <c r="C2733" i="4"/>
  <c r="I2733" i="4"/>
  <c r="N2718" i="4"/>
  <c r="O2718" i="4"/>
  <c r="C2718" i="4"/>
  <c r="I2718" i="4"/>
  <c r="C2706" i="4"/>
  <c r="I2706" i="4"/>
  <c r="N2706" i="4"/>
  <c r="O2706" i="4"/>
  <c r="I2691" i="4"/>
  <c r="N2691" i="4"/>
  <c r="O2691" i="4"/>
  <c r="C2691" i="4"/>
  <c r="I2679" i="4"/>
  <c r="C2679" i="4"/>
  <c r="N2679" i="4"/>
  <c r="O2679" i="4"/>
  <c r="C2664" i="4"/>
  <c r="I2664" i="4"/>
  <c r="N2664" i="4"/>
  <c r="O2664" i="4"/>
  <c r="O2652" i="4"/>
  <c r="C2652" i="4"/>
  <c r="I2652" i="4"/>
  <c r="N2652" i="4"/>
  <c r="O2637" i="4"/>
  <c r="I2637" i="4"/>
  <c r="C2625" i="4"/>
  <c r="N2625" i="4"/>
  <c r="I2625" i="4"/>
  <c r="O2625" i="4"/>
  <c r="O2610" i="4"/>
  <c r="C2610" i="4"/>
  <c r="I2610" i="4"/>
  <c r="I2598" i="4"/>
  <c r="C2598" i="4"/>
  <c r="N2598" i="4"/>
  <c r="O2598" i="4"/>
  <c r="C2583" i="4"/>
  <c r="N2583" i="4"/>
  <c r="O2583" i="4"/>
  <c r="I2583" i="4"/>
  <c r="N2571" i="4"/>
  <c r="O2571" i="4"/>
  <c r="I2571" i="4"/>
  <c r="C2571" i="4"/>
  <c r="N2556" i="4"/>
  <c r="O2556" i="4"/>
  <c r="C2556" i="4"/>
  <c r="I2556" i="4"/>
  <c r="I2544" i="4"/>
  <c r="C2544" i="4"/>
  <c r="N2544" i="4"/>
  <c r="O2544" i="4"/>
  <c r="N2529" i="4"/>
  <c r="O2529" i="4"/>
  <c r="C2529" i="4"/>
  <c r="I2529" i="4"/>
  <c r="N2517" i="4"/>
  <c r="O2517" i="4"/>
  <c r="C2517" i="4"/>
  <c r="I2517" i="4"/>
  <c r="O2502" i="4"/>
  <c r="C2502" i="4"/>
  <c r="I2502" i="4"/>
  <c r="N2502" i="4"/>
  <c r="O2490" i="4"/>
  <c r="C2490" i="4"/>
  <c r="N2490" i="4"/>
  <c r="I2490" i="4"/>
  <c r="C2475" i="4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C2681" i="4"/>
  <c r="N2637" i="4"/>
  <c r="N2786" i="4"/>
  <c r="O2786" i="4"/>
  <c r="C2786" i="4"/>
  <c r="AB2786" i="4" s="1"/>
  <c r="I2663" i="4"/>
  <c r="N2663" i="4"/>
  <c r="O2663" i="4"/>
  <c r="C2663" i="4"/>
  <c r="I2570" i="4"/>
  <c r="C2570" i="4"/>
  <c r="N2570" i="4"/>
  <c r="O2570" i="4"/>
  <c r="I2462" i="4"/>
  <c r="N2462" i="4"/>
  <c r="O2462" i="4"/>
  <c r="C2462" i="4"/>
  <c r="N2339" i="4"/>
  <c r="O2339" i="4"/>
  <c r="C2339" i="4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C2689" i="4"/>
  <c r="I2689" i="4"/>
  <c r="N2689" i="4"/>
  <c r="C2677" i="4"/>
  <c r="I2677" i="4"/>
  <c r="N2662" i="4"/>
  <c r="O2662" i="4"/>
  <c r="C2662" i="4"/>
  <c r="I2662" i="4"/>
  <c r="O2650" i="4"/>
  <c r="C2650" i="4"/>
  <c r="I2650" i="4"/>
  <c r="N2650" i="4"/>
  <c r="N2635" i="4"/>
  <c r="O2635" i="4"/>
  <c r="C2635" i="4"/>
  <c r="I2635" i="4"/>
  <c r="C2623" i="4"/>
  <c r="I2623" i="4"/>
  <c r="N2623" i="4"/>
  <c r="O2623" i="4"/>
  <c r="N2608" i="4"/>
  <c r="O2608" i="4"/>
  <c r="C2608" i="4"/>
  <c r="I2608" i="4"/>
  <c r="N2596" i="4"/>
  <c r="O2596" i="4"/>
  <c r="I2596" i="4"/>
  <c r="O2581" i="4"/>
  <c r="C2581" i="4"/>
  <c r="I2581" i="4"/>
  <c r="N2581" i="4"/>
  <c r="I2569" i="4"/>
  <c r="N2569" i="4"/>
  <c r="O2569" i="4"/>
  <c r="C2569" i="4"/>
  <c r="I2554" i="4"/>
  <c r="N2554" i="4"/>
  <c r="O2554" i="4"/>
  <c r="N2542" i="4"/>
  <c r="O2542" i="4"/>
  <c r="C2542" i="4"/>
  <c r="I2542" i="4"/>
  <c r="I2527" i="4"/>
  <c r="N2527" i="4"/>
  <c r="O2527" i="4"/>
  <c r="C2527" i="4"/>
  <c r="I2515" i="4"/>
  <c r="N2515" i="4"/>
  <c r="O2515" i="4"/>
  <c r="C2515" i="4"/>
  <c r="N2500" i="4"/>
  <c r="O2500" i="4"/>
  <c r="C2500" i="4"/>
  <c r="I2500" i="4"/>
  <c r="O2488" i="4"/>
  <c r="C2488" i="4"/>
  <c r="I2488" i="4"/>
  <c r="N2488" i="4"/>
  <c r="C2473" i="4"/>
  <c r="I2473" i="4"/>
  <c r="O2473" i="4"/>
  <c r="N2461" i="4"/>
  <c r="O2461" i="4"/>
  <c r="C2461" i="4"/>
  <c r="I2461" i="4"/>
  <c r="I2446" i="4"/>
  <c r="N2446" i="4"/>
  <c r="O2446" i="4"/>
  <c r="C2446" i="4"/>
  <c r="N2434" i="4"/>
  <c r="O2434" i="4"/>
  <c r="C2434" i="4"/>
  <c r="I2434" i="4"/>
  <c r="C2419" i="4"/>
  <c r="I2419" i="4"/>
  <c r="N2419" i="4"/>
  <c r="O2419" i="4"/>
  <c r="C2407" i="4"/>
  <c r="I2407" i="4"/>
  <c r="N2407" i="4"/>
  <c r="O2407" i="4"/>
  <c r="O2392" i="4"/>
  <c r="C2392" i="4"/>
  <c r="I2392" i="4"/>
  <c r="N2392" i="4"/>
  <c r="C2380" i="4"/>
  <c r="I2380" i="4"/>
  <c r="N2380" i="4"/>
  <c r="O2380" i="4"/>
  <c r="C2365" i="4"/>
  <c r="I2365" i="4"/>
  <c r="N2365" i="4"/>
  <c r="C2353" i="4"/>
  <c r="I2353" i="4"/>
  <c r="N2353" i="4"/>
  <c r="O2353" i="4"/>
  <c r="C2338" i="4"/>
  <c r="I2338" i="4"/>
  <c r="N2338" i="4"/>
  <c r="O2338" i="4"/>
  <c r="I2326" i="4"/>
  <c r="O2326" i="4"/>
  <c r="C2326" i="4"/>
  <c r="N2326" i="4"/>
  <c r="C2311" i="4"/>
  <c r="I2311" i="4"/>
  <c r="N2311" i="4"/>
  <c r="O2311" i="4"/>
  <c r="N2299" i="4"/>
  <c r="C2299" i="4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N2257" i="4"/>
  <c r="O2257" i="4"/>
  <c r="N2245" i="4"/>
  <c r="O2245" i="4"/>
  <c r="C2245" i="4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N2473" i="4"/>
  <c r="I2451" i="4"/>
  <c r="N2414" i="4"/>
  <c r="N2813" i="4"/>
  <c r="O2813" i="4"/>
  <c r="C2813" i="4"/>
  <c r="AB2813" i="4" s="1"/>
  <c r="N2690" i="4"/>
  <c r="C2690" i="4"/>
  <c r="I2690" i="4"/>
  <c r="I2597" i="4"/>
  <c r="N2597" i="4"/>
  <c r="O2597" i="4"/>
  <c r="C2597" i="4"/>
  <c r="I2516" i="4"/>
  <c r="C2516" i="4"/>
  <c r="N2516" i="4"/>
  <c r="O2516" i="4"/>
  <c r="O2393" i="4"/>
  <c r="C2393" i="4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I2768" i="4"/>
  <c r="N2768" i="4"/>
  <c r="C2660" i="4"/>
  <c r="I2660" i="4"/>
  <c r="N2660" i="4"/>
  <c r="O2660" i="4"/>
  <c r="I2648" i="4"/>
  <c r="N2648" i="4"/>
  <c r="O2648" i="4"/>
  <c r="N2633" i="4"/>
  <c r="O2633" i="4"/>
  <c r="C2633" i="4"/>
  <c r="N2621" i="4"/>
  <c r="O2621" i="4"/>
  <c r="C2621" i="4"/>
  <c r="I2621" i="4"/>
  <c r="I2606" i="4"/>
  <c r="O2606" i="4"/>
  <c r="C2606" i="4"/>
  <c r="N2606" i="4"/>
  <c r="C2594" i="4"/>
  <c r="I2594" i="4"/>
  <c r="N2594" i="4"/>
  <c r="O2594" i="4"/>
  <c r="I2579" i="4"/>
  <c r="N2579" i="4"/>
  <c r="O2579" i="4"/>
  <c r="C2567" i="4"/>
  <c r="I2567" i="4"/>
  <c r="N2567" i="4"/>
  <c r="O2567" i="4"/>
  <c r="C2552" i="4"/>
  <c r="I2552" i="4"/>
  <c r="O2552" i="4"/>
  <c r="O2540" i="4"/>
  <c r="I2540" i="4"/>
  <c r="N2540" i="4"/>
  <c r="C2540" i="4"/>
  <c r="N2525" i="4"/>
  <c r="O2525" i="4"/>
  <c r="C2525" i="4"/>
  <c r="I2525" i="4"/>
  <c r="I2513" i="4"/>
  <c r="C2513" i="4"/>
  <c r="N2513" i="4"/>
  <c r="O2513" i="4"/>
  <c r="C2498" i="4"/>
  <c r="N2498" i="4"/>
  <c r="I2498" i="4"/>
  <c r="C2486" i="4"/>
  <c r="I2486" i="4"/>
  <c r="O2486" i="4"/>
  <c r="N2486" i="4"/>
  <c r="O2471" i="4"/>
  <c r="C2471" i="4"/>
  <c r="I2471" i="4"/>
  <c r="N2471" i="4"/>
  <c r="N2459" i="4"/>
  <c r="O2459" i="4"/>
  <c r="C2459" i="4"/>
  <c r="I2459" i="4"/>
  <c r="C2444" i="4"/>
  <c r="I2444" i="4"/>
  <c r="N2444" i="4"/>
  <c r="O2444" i="4"/>
  <c r="C2432" i="4"/>
  <c r="I2432" i="4"/>
  <c r="N2432" i="4"/>
  <c r="O2432" i="4"/>
  <c r="O2417" i="4"/>
  <c r="C2417" i="4"/>
  <c r="I2417" i="4"/>
  <c r="N2417" i="4"/>
  <c r="I2405" i="4"/>
  <c r="N2405" i="4"/>
  <c r="O2405" i="4"/>
  <c r="C2405" i="4"/>
  <c r="N2390" i="4"/>
  <c r="O2390" i="4"/>
  <c r="I2390" i="4"/>
  <c r="C2390" i="4"/>
  <c r="C2378" i="4"/>
  <c r="I2378" i="4"/>
  <c r="O2378" i="4"/>
  <c r="N2363" i="4"/>
  <c r="O2363" i="4"/>
  <c r="I2363" i="4"/>
  <c r="C2363" i="4"/>
  <c r="I2351" i="4"/>
  <c r="C2351" i="4"/>
  <c r="N2351" i="4"/>
  <c r="O2351" i="4"/>
  <c r="N2336" i="4"/>
  <c r="O2336" i="4"/>
  <c r="C2336" i="4"/>
  <c r="I2336" i="4"/>
  <c r="N2324" i="4"/>
  <c r="O2324" i="4"/>
  <c r="C2324" i="4"/>
  <c r="I2324" i="4"/>
  <c r="I2309" i="4"/>
  <c r="C2309" i="4"/>
  <c r="N2309" i="4"/>
  <c r="O2309" i="4"/>
  <c r="I2297" i="4"/>
  <c r="N2297" i="4"/>
  <c r="O2297" i="4"/>
  <c r="C2297" i="4"/>
  <c r="C2282" i="4"/>
  <c r="I2282" i="4"/>
  <c r="N2282" i="4"/>
  <c r="C2270" i="4"/>
  <c r="I2270" i="4"/>
  <c r="N2270" i="4"/>
  <c r="O2270" i="4"/>
  <c r="O2255" i="4"/>
  <c r="C2255" i="4"/>
  <c r="I2255" i="4"/>
  <c r="N2255" i="4"/>
  <c r="C2243" i="4"/>
  <c r="I2243" i="4"/>
  <c r="N2243" i="4"/>
  <c r="O2243" i="4"/>
  <c r="C2228" i="4"/>
  <c r="I2228" i="4"/>
  <c r="N2228" i="4"/>
  <c r="O2228" i="4"/>
  <c r="I2216" i="4"/>
  <c r="N2216" i="4"/>
  <c r="O2216" i="4"/>
  <c r="C2216" i="4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O2357" i="4"/>
  <c r="C2759" i="4"/>
  <c r="AB2759" i="4" s="1"/>
  <c r="I2759" i="4"/>
  <c r="N2759" i="4"/>
  <c r="O2759" i="4"/>
  <c r="C2636" i="4"/>
  <c r="I2636" i="4"/>
  <c r="N2636" i="4"/>
  <c r="O2636" i="4"/>
  <c r="I2543" i="4"/>
  <c r="N2543" i="4"/>
  <c r="O2543" i="4"/>
  <c r="C2543" i="4"/>
  <c r="N2420" i="4"/>
  <c r="O2420" i="4"/>
  <c r="C2420" i="4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I2703" i="4"/>
  <c r="N2703" i="4"/>
  <c r="O2703" i="4"/>
  <c r="C2622" i="4"/>
  <c r="I2622" i="4"/>
  <c r="N2622" i="4"/>
  <c r="O2622" i="4"/>
  <c r="C2741" i="4"/>
  <c r="I2741" i="4"/>
  <c r="N2741" i="4"/>
  <c r="O2741" i="4"/>
  <c r="N2702" i="4"/>
  <c r="O2702" i="4"/>
  <c r="C2702" i="4"/>
  <c r="I2702" i="4"/>
  <c r="C2833" i="4"/>
  <c r="AB2833" i="4" s="1"/>
  <c r="I2833" i="4"/>
  <c r="N2833" i="4"/>
  <c r="O2833" i="4"/>
  <c r="N2740" i="4"/>
  <c r="C2740" i="4"/>
  <c r="I2740" i="4"/>
  <c r="O2740" i="4"/>
  <c r="N2659" i="4"/>
  <c r="O2659" i="4"/>
  <c r="C2659" i="4"/>
  <c r="C2590" i="4"/>
  <c r="I2590" i="4"/>
  <c r="N2590" i="4"/>
  <c r="O2590" i="4"/>
  <c r="O2497" i="4"/>
  <c r="C2497" i="4"/>
  <c r="I2497" i="4"/>
  <c r="N2497" i="4"/>
  <c r="C2428" i="4"/>
  <c r="I2428" i="4"/>
  <c r="N2428" i="4"/>
  <c r="O2428" i="4"/>
  <c r="C2335" i="4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I2726" i="4"/>
  <c r="N2726" i="4"/>
  <c r="C2402" i="4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C2707" i="4"/>
  <c r="N2653" i="4"/>
  <c r="I2509" i="4"/>
  <c r="I2253" i="4"/>
  <c r="N2568" i="4"/>
  <c r="O2568" i="4"/>
  <c r="N2553" i="4"/>
  <c r="O2553" i="4"/>
  <c r="C2553" i="4"/>
  <c r="I2553" i="4"/>
  <c r="I2541" i="4"/>
  <c r="N2541" i="4"/>
  <c r="O2541" i="4"/>
  <c r="N2526" i="4"/>
  <c r="O2526" i="4"/>
  <c r="C2526" i="4"/>
  <c r="I2526" i="4"/>
  <c r="N2514" i="4"/>
  <c r="O2514" i="4"/>
  <c r="C2499" i="4"/>
  <c r="I2499" i="4"/>
  <c r="O2487" i="4"/>
  <c r="C2487" i="4"/>
  <c r="I2487" i="4"/>
  <c r="N2472" i="4"/>
  <c r="O2472" i="4"/>
  <c r="O2460" i="4"/>
  <c r="C2460" i="4"/>
  <c r="I2460" i="4"/>
  <c r="N2460" i="4"/>
  <c r="N2445" i="4"/>
  <c r="O2445" i="4"/>
  <c r="C2445" i="4"/>
  <c r="I2445" i="4"/>
  <c r="C2433" i="4"/>
  <c r="I2433" i="4"/>
  <c r="N2433" i="4"/>
  <c r="O2433" i="4"/>
  <c r="N2418" i="4"/>
  <c r="O2418" i="4"/>
  <c r="C2418" i="4"/>
  <c r="I2418" i="4"/>
  <c r="N2406" i="4"/>
  <c r="O2406" i="4"/>
  <c r="I2391" i="4"/>
  <c r="N2391" i="4"/>
  <c r="O2391" i="4"/>
  <c r="N2379" i="4"/>
  <c r="C2379" i="4"/>
  <c r="I2379" i="4"/>
  <c r="O2379" i="4"/>
  <c r="C2364" i="4"/>
  <c r="I2364" i="4"/>
  <c r="N2364" i="4"/>
  <c r="O2364" i="4"/>
  <c r="N2352" i="4"/>
  <c r="C2352" i="4"/>
  <c r="I2352" i="4"/>
  <c r="I2337" i="4"/>
  <c r="N2337" i="4"/>
  <c r="O2337" i="4"/>
  <c r="C2337" i="4"/>
  <c r="I2325" i="4"/>
  <c r="N2325" i="4"/>
  <c r="O2325" i="4"/>
  <c r="C2325" i="4"/>
  <c r="N2310" i="4"/>
  <c r="O2310" i="4"/>
  <c r="I2310" i="4"/>
  <c r="C2310" i="4"/>
  <c r="O2298" i="4"/>
  <c r="C2298" i="4"/>
  <c r="I2298" i="4"/>
  <c r="N2298" i="4"/>
  <c r="N2283" i="4"/>
  <c r="O2283" i="4"/>
  <c r="C2283" i="4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C2375" i="4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N2190" i="4"/>
  <c r="C2067" i="4"/>
  <c r="C2399" i="4"/>
  <c r="I2399" i="4"/>
  <c r="O2399" i="4"/>
  <c r="N2399" i="4"/>
  <c r="N2387" i="4"/>
  <c r="O2387" i="4"/>
  <c r="I2372" i="4"/>
  <c r="N2372" i="4"/>
  <c r="O2372" i="4"/>
  <c r="O2360" i="4"/>
  <c r="C2360" i="4"/>
  <c r="I2360" i="4"/>
  <c r="N2360" i="4"/>
  <c r="I2345" i="4"/>
  <c r="N2345" i="4"/>
  <c r="O2345" i="4"/>
  <c r="C2345" i="4"/>
  <c r="O2333" i="4"/>
  <c r="C2333" i="4"/>
  <c r="I2333" i="4"/>
  <c r="N2333" i="4"/>
  <c r="C2318" i="4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I2503" i="4"/>
  <c r="N2503" i="4"/>
  <c r="O2491" i="4"/>
  <c r="C2491" i="4"/>
  <c r="O2476" i="4"/>
  <c r="C2476" i="4"/>
  <c r="N2476" i="4"/>
  <c r="C2464" i="4"/>
  <c r="I2464" i="4"/>
  <c r="N2464" i="4"/>
  <c r="O2464" i="4"/>
  <c r="C2449" i="4"/>
  <c r="I2449" i="4"/>
  <c r="N2449" i="4"/>
  <c r="N2437" i="4"/>
  <c r="C2437" i="4"/>
  <c r="I2437" i="4"/>
  <c r="C2422" i="4"/>
  <c r="I2422" i="4"/>
  <c r="N2422" i="4"/>
  <c r="O2422" i="4"/>
  <c r="C2410" i="4"/>
  <c r="I2410" i="4"/>
  <c r="N2395" i="4"/>
  <c r="O2395" i="4"/>
  <c r="C2383" i="4"/>
  <c r="I2383" i="4"/>
  <c r="N2383" i="4"/>
  <c r="O2383" i="4"/>
  <c r="O2368" i="4"/>
  <c r="C2368" i="4"/>
  <c r="N2368" i="4"/>
  <c r="I2368" i="4"/>
  <c r="C2356" i="4"/>
  <c r="I2356" i="4"/>
  <c r="N2356" i="4"/>
  <c r="O2356" i="4"/>
  <c r="C2341" i="4"/>
  <c r="I2341" i="4"/>
  <c r="N2341" i="4"/>
  <c r="O2341" i="4"/>
  <c r="C2329" i="4"/>
  <c r="I2329" i="4"/>
  <c r="N2329" i="4"/>
  <c r="O2329" i="4"/>
  <c r="I2314" i="4"/>
  <c r="N2314" i="4"/>
  <c r="C2314" i="4"/>
  <c r="O2314" i="4"/>
  <c r="N2302" i="4"/>
  <c r="O2302" i="4"/>
  <c r="C2302" i="4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O2564" i="4"/>
  <c r="N2240" i="4"/>
  <c r="C2240" i="4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C2395" i="4"/>
  <c r="C1943" i="4"/>
  <c r="O1846" i="4"/>
  <c r="I1821" i="4"/>
  <c r="C1750" i="4"/>
  <c r="N2463" i="4"/>
  <c r="C2463" i="4"/>
  <c r="I2463" i="4"/>
  <c r="O2463" i="4"/>
  <c r="N2448" i="4"/>
  <c r="O2448" i="4"/>
  <c r="C2436" i="4"/>
  <c r="I2436" i="4"/>
  <c r="N2436" i="4"/>
  <c r="O2436" i="4"/>
  <c r="C2421" i="4"/>
  <c r="I2421" i="4"/>
  <c r="N2421" i="4"/>
  <c r="O2421" i="4"/>
  <c r="O2409" i="4"/>
  <c r="N2409" i="4"/>
  <c r="C2409" i="4"/>
  <c r="I2409" i="4"/>
  <c r="C2394" i="4"/>
  <c r="N2394" i="4"/>
  <c r="O2394" i="4"/>
  <c r="I2394" i="4"/>
  <c r="N2382" i="4"/>
  <c r="O2382" i="4"/>
  <c r="C2382" i="4"/>
  <c r="I2382" i="4"/>
  <c r="C2367" i="4"/>
  <c r="I2367" i="4"/>
  <c r="N2367" i="4"/>
  <c r="O2367" i="4"/>
  <c r="N2355" i="4"/>
  <c r="I2355" i="4"/>
  <c r="O2355" i="4"/>
  <c r="I2340" i="4"/>
  <c r="N2340" i="4"/>
  <c r="C2340" i="4"/>
  <c r="O2340" i="4"/>
  <c r="O2328" i="4"/>
  <c r="I2328" i="4"/>
  <c r="N2328" i="4"/>
  <c r="N2313" i="4"/>
  <c r="O2313" i="4"/>
  <c r="C2313" i="4"/>
  <c r="I2313" i="4"/>
  <c r="O2301" i="4"/>
  <c r="C2301" i="4"/>
  <c r="N2301" i="4"/>
  <c r="I2301" i="4"/>
  <c r="N2286" i="4"/>
  <c r="O2286" i="4"/>
  <c r="C2286" i="4"/>
  <c r="I2286" i="4"/>
  <c r="N2274" i="4"/>
  <c r="O2274" i="4"/>
  <c r="C2274" i="4"/>
  <c r="I2274" i="4"/>
  <c r="N2259" i="4"/>
  <c r="O2259" i="4"/>
  <c r="C2259" i="4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H90" i="2"/>
  <c r="L2421" i="4" s="1"/>
  <c r="M2421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Y93" i="1" s="1"/>
  <c r="AA93" i="1" s="1"/>
  <c r="I100" i="1" s="1"/>
  <c r="Y100" i="1" s="1"/>
  <c r="AA100" i="1" s="1"/>
  <c r="H103" i="1" s="1"/>
  <c r="AA78" i="1"/>
  <c r="AA80" i="1"/>
  <c r="G93" i="2" s="1"/>
  <c r="J2511" i="4" s="1"/>
  <c r="K2511" i="4" s="1"/>
  <c r="Z2835" i="4" l="1"/>
  <c r="AB2709" i="4"/>
  <c r="AA2696" i="4"/>
  <c r="AJ2696" i="4" s="1"/>
  <c r="AA2688" i="4"/>
  <c r="AA2663" i="4"/>
  <c r="AB2781" i="4"/>
  <c r="AC2781" i="4" s="1"/>
  <c r="AD2781" i="4" s="1"/>
  <c r="AA2692" i="4"/>
  <c r="AJ2692" i="4" s="1"/>
  <c r="AA2693" i="4"/>
  <c r="AA2672" i="4"/>
  <c r="AA2711" i="4"/>
  <c r="AB2808" i="4"/>
  <c r="AC2808" i="4" s="1"/>
  <c r="AD2808" i="4" s="1"/>
  <c r="Z2781" i="4"/>
  <c r="AC2835" i="4"/>
  <c r="AD2835" i="4" s="1"/>
  <c r="AA2668" i="4"/>
  <c r="AJ2668" i="4" s="1"/>
  <c r="AA2710" i="4"/>
  <c r="AA2716" i="4"/>
  <c r="AB2727" i="4"/>
  <c r="AC2727" i="4" s="1"/>
  <c r="AD2727" i="4" s="1"/>
  <c r="AE2727" i="4" s="1"/>
  <c r="AA2744" i="4"/>
  <c r="AJ2744" i="4" s="1"/>
  <c r="AA2754" i="4"/>
  <c r="AJ2754" i="4" s="1"/>
  <c r="AE2754" i="4"/>
  <c r="AF2754" i="4"/>
  <c r="AF2727" i="4"/>
  <c r="AA2667" i="4"/>
  <c r="AA2749" i="4"/>
  <c r="AJ2749" i="4" s="1"/>
  <c r="AA2723" i="4"/>
  <c r="AJ2723" i="4" s="1"/>
  <c r="AA2753" i="4"/>
  <c r="AJ2753" i="4" s="1"/>
  <c r="AA2734" i="4"/>
  <c r="AJ2734" i="4" s="1"/>
  <c r="AA2666" i="4"/>
  <c r="AA2678" i="4"/>
  <c r="AA2745" i="4"/>
  <c r="AJ2745" i="4" s="1"/>
  <c r="AA2712" i="4"/>
  <c r="AA2741" i="4"/>
  <c r="AJ2741" i="4" s="1"/>
  <c r="AA2730" i="4"/>
  <c r="AJ2730" i="4" s="1"/>
  <c r="AA2704" i="4"/>
  <c r="AA2698" i="4"/>
  <c r="AA2755" i="4"/>
  <c r="AJ2755" i="4" s="1"/>
  <c r="AB2724" i="4"/>
  <c r="AA2708" i="4"/>
  <c r="AA2747" i="4"/>
  <c r="AJ2747" i="4" s="1"/>
  <c r="AB2676" i="4"/>
  <c r="AA2665" i="4"/>
  <c r="AJ2665" i="4" s="1"/>
  <c r="AA2717" i="4"/>
  <c r="R2754" i="4"/>
  <c r="AB2710" i="4"/>
  <c r="AA2658" i="4"/>
  <c r="AA2655" i="4"/>
  <c r="AA2684" i="4"/>
  <c r="AJ2684" i="4" s="1"/>
  <c r="AJ2711" i="4" s="1"/>
  <c r="AA2689" i="4"/>
  <c r="AJ2689" i="4" s="1"/>
  <c r="AJ2716" i="4" s="1"/>
  <c r="AA2695" i="4"/>
  <c r="AJ2695" i="4" s="1"/>
  <c r="AA2659" i="4"/>
  <c r="AA2714" i="4"/>
  <c r="AA2682" i="4"/>
  <c r="AJ2682" i="4" s="1"/>
  <c r="AA2719" i="4"/>
  <c r="AJ2719" i="4" s="1"/>
  <c r="AA2733" i="4"/>
  <c r="AJ2733" i="4" s="1"/>
  <c r="AA2686" i="4"/>
  <c r="AJ2686" i="4" s="1"/>
  <c r="AA2726" i="4"/>
  <c r="R2727" i="4"/>
  <c r="AA2732" i="4"/>
  <c r="AA2679" i="4"/>
  <c r="AJ2679" i="4" s="1"/>
  <c r="AA2742" i="4"/>
  <c r="AJ2742" i="4" s="1"/>
  <c r="AA2750" i="4"/>
  <c r="AJ2750" i="4" s="1"/>
  <c r="AA2650" i="4"/>
  <c r="AA2660" i="4"/>
  <c r="AA2676" i="4"/>
  <c r="AA2731" i="4"/>
  <c r="AJ2731" i="4" s="1"/>
  <c r="AA2737" i="4"/>
  <c r="AJ2737" i="4" s="1"/>
  <c r="AA2738" i="4"/>
  <c r="AJ2738" i="4" s="1"/>
  <c r="AA2713" i="4"/>
  <c r="AJ2713" i="4" s="1"/>
  <c r="AA2752" i="4"/>
  <c r="AJ2752" i="4" s="1"/>
  <c r="AA2681" i="4"/>
  <c r="AJ2681" i="4" s="1"/>
  <c r="AJ2708" i="4" s="1"/>
  <c r="AA2722" i="4"/>
  <c r="AJ2722" i="4" s="1"/>
  <c r="AA2651" i="4"/>
  <c r="AA2709" i="4"/>
  <c r="AA2743" i="4"/>
  <c r="AJ2743" i="4" s="1"/>
  <c r="AA2725" i="4"/>
  <c r="AA2700" i="4"/>
  <c r="AA2685" i="4"/>
  <c r="AA2683" i="4"/>
  <c r="AA2746" i="4"/>
  <c r="AA2728" i="4"/>
  <c r="AA2699" i="4"/>
  <c r="AA2664" i="4"/>
  <c r="AA2751" i="4"/>
  <c r="AJ2751" i="4" s="1"/>
  <c r="AA2661" i="4"/>
  <c r="AA2736" i="4"/>
  <c r="AJ2736" i="4" s="1"/>
  <c r="AA2671" i="4"/>
  <c r="AA2674" i="4"/>
  <c r="AA2652" i="4"/>
  <c r="AA2718" i="4"/>
  <c r="AA2690" i="4"/>
  <c r="AJ2690" i="4" s="1"/>
  <c r="AJ2717" i="4" s="1"/>
  <c r="AA2691" i="4"/>
  <c r="AA2703" i="4"/>
  <c r="AA2677" i="4"/>
  <c r="AJ2677" i="4" s="1"/>
  <c r="AA2669" i="4"/>
  <c r="AJ2669" i="4" s="1"/>
  <c r="AA2675" i="4"/>
  <c r="AA2701" i="4"/>
  <c r="AA2706" i="4"/>
  <c r="AA2657" i="4"/>
  <c r="AA2707" i="4"/>
  <c r="AA2702" i="4"/>
  <c r="AA2748" i="4"/>
  <c r="AJ2748" i="4" s="1"/>
  <c r="AA2656" i="4"/>
  <c r="AA2654" i="4"/>
  <c r="AA2687" i="4"/>
  <c r="AJ2687" i="4" s="1"/>
  <c r="AJ2714" i="4" s="1"/>
  <c r="AA2694" i="4"/>
  <c r="AJ2694" i="4" s="1"/>
  <c r="AJ2721" i="4" s="1"/>
  <c r="AA2697" i="4"/>
  <c r="AJ2697" i="4" s="1"/>
  <c r="AA2649" i="4"/>
  <c r="AA2715" i="4"/>
  <c r="AJ2715" i="4" s="1"/>
  <c r="AA2662" i="4"/>
  <c r="AA2705" i="4"/>
  <c r="AA2673" i="4"/>
  <c r="AA2720" i="4"/>
  <c r="H105" i="1"/>
  <c r="AB2683" i="4"/>
  <c r="AC2683" i="4" s="1"/>
  <c r="AD2683" i="4" s="1"/>
  <c r="AB2669" i="4"/>
  <c r="AB2675" i="4"/>
  <c r="AA2571" i="4"/>
  <c r="AB2691" i="4"/>
  <c r="AB2723" i="4"/>
  <c r="AB2717" i="4"/>
  <c r="AB2667" i="4"/>
  <c r="AB2737" i="4"/>
  <c r="AB2670" i="4"/>
  <c r="AC2670" i="4" s="1"/>
  <c r="AD2670" i="4" s="1"/>
  <c r="AB2749" i="4"/>
  <c r="AB2713" i="4"/>
  <c r="AB2720" i="4"/>
  <c r="AC2720" i="4" s="1"/>
  <c r="AD2720" i="4" s="1"/>
  <c r="AB2714" i="4"/>
  <c r="AB2694" i="4"/>
  <c r="AB2687" i="4"/>
  <c r="AC2687" i="4" s="1"/>
  <c r="AD2687" i="4" s="1"/>
  <c r="AB2747" i="4"/>
  <c r="AA2599" i="4"/>
  <c r="AJ2599" i="4" s="1"/>
  <c r="AB2650" i="4"/>
  <c r="AB2666" i="4"/>
  <c r="AB2698" i="4"/>
  <c r="AB2740" i="4"/>
  <c r="AC2740" i="4" s="1"/>
  <c r="AD2740" i="4" s="1"/>
  <c r="AB2594" i="4"/>
  <c r="AC2594" i="4" s="1"/>
  <c r="AD2594" i="4" s="1"/>
  <c r="AE2594" i="4" s="1"/>
  <c r="AB2665" i="4"/>
  <c r="AB2655" i="4"/>
  <c r="AC2655" i="4" s="1"/>
  <c r="AD2655" i="4" s="1"/>
  <c r="AB2748" i="4"/>
  <c r="AB2696" i="4"/>
  <c r="AB2733" i="4"/>
  <c r="AB2719" i="4"/>
  <c r="AB2668" i="4"/>
  <c r="AB2662" i="4"/>
  <c r="AB2697" i="4"/>
  <c r="AB2653" i="4"/>
  <c r="AB2690" i="4"/>
  <c r="AB2677" i="4"/>
  <c r="AB2671" i="4"/>
  <c r="AB2695" i="4"/>
  <c r="AC2695" i="4" s="1"/>
  <c r="AD2695" i="4" s="1"/>
  <c r="AB2689" i="4"/>
  <c r="AB2681" i="4"/>
  <c r="AB2661" i="4"/>
  <c r="AC2661" i="4" s="1"/>
  <c r="AD2661" i="4" s="1"/>
  <c r="AB2693" i="4"/>
  <c r="AC2693" i="4" s="1"/>
  <c r="AD2693" i="4" s="1"/>
  <c r="AB2680" i="4"/>
  <c r="AB2660" i="4"/>
  <c r="AB2729" i="4"/>
  <c r="AB2711" i="4"/>
  <c r="AB2658" i="4"/>
  <c r="AB2699" i="4"/>
  <c r="AB2726" i="4"/>
  <c r="AC2726" i="4" s="1"/>
  <c r="AD2726" i="4" s="1"/>
  <c r="AB2659" i="4"/>
  <c r="AC2659" i="4" s="1"/>
  <c r="AD2659" i="4" s="1"/>
  <c r="AB2702" i="4"/>
  <c r="AB2746" i="4"/>
  <c r="AB2682" i="4"/>
  <c r="AC2682" i="4" s="1"/>
  <c r="AD2682" i="4" s="1"/>
  <c r="AB2705" i="4"/>
  <c r="AC2705" i="4" s="1"/>
  <c r="AD2705" i="4" s="1"/>
  <c r="AB2685" i="4"/>
  <c r="AB2703" i="4"/>
  <c r="AB2716" i="4"/>
  <c r="AB2731" i="4"/>
  <c r="AB2684" i="4"/>
  <c r="AB2664" i="4"/>
  <c r="AB2706" i="4"/>
  <c r="AB2736" i="4"/>
  <c r="AC2736" i="4" s="1"/>
  <c r="AD2736" i="4" s="1"/>
  <c r="AB2721" i="4"/>
  <c r="AB2649" i="4"/>
  <c r="AC2649" i="4" s="1"/>
  <c r="AD2649" i="4" s="1"/>
  <c r="AB2657" i="4"/>
  <c r="AB2686" i="4"/>
  <c r="AB2708" i="4"/>
  <c r="AB2744" i="4"/>
  <c r="AB2715" i="4"/>
  <c r="AB2751" i="4"/>
  <c r="AB2651" i="4"/>
  <c r="AA2447" i="4"/>
  <c r="AJ2447" i="4" s="1"/>
  <c r="AB2672" i="4"/>
  <c r="AB2707" i="4"/>
  <c r="AB2663" i="4"/>
  <c r="AB2722" i="4"/>
  <c r="AB2738" i="4"/>
  <c r="AB2688" i="4"/>
  <c r="AB2652" i="4"/>
  <c r="AC2652" i="4" s="1"/>
  <c r="AD2652" i="4" s="1"/>
  <c r="AB2692" i="4"/>
  <c r="AB2701" i="4"/>
  <c r="AB2654" i="4"/>
  <c r="AB2718" i="4"/>
  <c r="AB2730" i="4"/>
  <c r="AB2679" i="4"/>
  <c r="AB2648" i="4"/>
  <c r="AC2648" i="4" s="1"/>
  <c r="AD2648" i="4" s="1"/>
  <c r="AA2554" i="4"/>
  <c r="AB2755" i="4"/>
  <c r="AB2741" i="4"/>
  <c r="AA2551" i="4"/>
  <c r="AJ2551" i="4" s="1"/>
  <c r="AB2728" i="4"/>
  <c r="AB2742" i="4"/>
  <c r="AB2732" i="4"/>
  <c r="AB2704" i="4"/>
  <c r="AB2656" i="4"/>
  <c r="AB2678" i="4"/>
  <c r="AB2750" i="4"/>
  <c r="AB2745" i="4"/>
  <c r="AB2712" i="4"/>
  <c r="AB2753" i="4"/>
  <c r="AB2734" i="4"/>
  <c r="AB2674" i="4"/>
  <c r="AC2674" i="4" s="1"/>
  <c r="AD2674" i="4" s="1"/>
  <c r="AA2636" i="4"/>
  <c r="AJ2636" i="4" s="1"/>
  <c r="AJ2663" i="4" s="1"/>
  <c r="AB2607" i="4"/>
  <c r="AC2607" i="4" s="1"/>
  <c r="AD2607" i="4" s="1"/>
  <c r="AE2607" i="4" s="1"/>
  <c r="AA2634" i="4"/>
  <c r="AA2643" i="4"/>
  <c r="AA2617" i="4"/>
  <c r="AJ2617" i="4" s="1"/>
  <c r="AA2632" i="4"/>
  <c r="AJ2632" i="4" s="1"/>
  <c r="AJ2659" i="4" s="1"/>
  <c r="AB2628" i="4"/>
  <c r="AA2637" i="4"/>
  <c r="AA2624" i="4"/>
  <c r="AA2641" i="4"/>
  <c r="AA2615" i="4"/>
  <c r="AA2629" i="4"/>
  <c r="AA2491" i="4"/>
  <c r="AJ2491" i="4" s="1"/>
  <c r="AA2631" i="4"/>
  <c r="AA2640" i="4"/>
  <c r="AB2642" i="4"/>
  <c r="AC2642" i="4" s="1"/>
  <c r="AD2642" i="4" s="1"/>
  <c r="AE2642" i="4" s="1"/>
  <c r="AA2625" i="4"/>
  <c r="AJ2625" i="4" s="1"/>
  <c r="AA2633" i="4"/>
  <c r="AA2628" i="4"/>
  <c r="AA2630" i="4"/>
  <c r="AA2518" i="4"/>
  <c r="AB2635" i="4"/>
  <c r="AC2635" i="4" s="1"/>
  <c r="AD2635" i="4" s="1"/>
  <c r="AE2635" i="4" s="1"/>
  <c r="AA2503" i="4"/>
  <c r="AJ2503" i="4" s="1"/>
  <c r="AA2422" i="4"/>
  <c r="AB2540" i="4"/>
  <c r="AC2540" i="4" s="1"/>
  <c r="AD2540" i="4" s="1"/>
  <c r="AE2540" i="4" s="1"/>
  <c r="AB2604" i="4"/>
  <c r="AC2604" i="4" s="1"/>
  <c r="AD2604" i="4" s="1"/>
  <c r="AE2604" i="4" s="1"/>
  <c r="AA2537" i="4"/>
  <c r="AA2646" i="4"/>
  <c r="AB2631" i="4"/>
  <c r="AC2631" i="4" s="1"/>
  <c r="AD2631" i="4" s="1"/>
  <c r="AE2631" i="4" s="1"/>
  <c r="AA2644" i="4"/>
  <c r="AJ2644" i="4" s="1"/>
  <c r="AA2627" i="4"/>
  <c r="AA2623" i="4"/>
  <c r="AA2296" i="4"/>
  <c r="AA2626" i="4"/>
  <c r="AA2529" i="4"/>
  <c r="AA2598" i="4"/>
  <c r="AJ2598" i="4" s="1"/>
  <c r="AA2635" i="4"/>
  <c r="AB2640" i="4"/>
  <c r="AC2640" i="4" s="1"/>
  <c r="AD2640" i="4" s="1"/>
  <c r="AE2640" i="4" s="1"/>
  <c r="AA2639" i="4"/>
  <c r="AA2458" i="4"/>
  <c r="AB2472" i="4"/>
  <c r="AC2472" i="4" s="1"/>
  <c r="AD2472" i="4" s="1"/>
  <c r="AE2472" i="4" s="1"/>
  <c r="AB2503" i="4"/>
  <c r="AC2503" i="4" s="1"/>
  <c r="AD2503" i="4" s="1"/>
  <c r="AE2503" i="4" s="1"/>
  <c r="AA2647" i="4"/>
  <c r="AB2556" i="4"/>
  <c r="AC2556" i="4" s="1"/>
  <c r="AD2556" i="4" s="1"/>
  <c r="AE2556" i="4" s="1"/>
  <c r="AB2644" i="4"/>
  <c r="AB2546" i="4"/>
  <c r="AC2546" i="4" s="1"/>
  <c r="AD2546" i="4" s="1"/>
  <c r="AE2546" i="4" s="1"/>
  <c r="AB2612" i="4"/>
  <c r="AC2612" i="4" s="1"/>
  <c r="AD2612" i="4" s="1"/>
  <c r="AE2612" i="4" s="1"/>
  <c r="AB2582" i="4"/>
  <c r="AC2582" i="4" s="1"/>
  <c r="AD2582" i="4" s="1"/>
  <c r="AE2582" i="4" s="1"/>
  <c r="AB2602" i="4"/>
  <c r="AC2602" i="4" s="1"/>
  <c r="AD2602" i="4" s="1"/>
  <c r="AE2602" i="4" s="1"/>
  <c r="AA2595" i="4"/>
  <c r="AJ2595" i="4" s="1"/>
  <c r="AA2638" i="4"/>
  <c r="AJ2638" i="4" s="1"/>
  <c r="AA2621" i="4"/>
  <c r="AJ2621" i="4" s="1"/>
  <c r="AJ2648" i="4" s="1"/>
  <c r="AA2539" i="4"/>
  <c r="AJ2539" i="4" s="1"/>
  <c r="AB2634" i="4"/>
  <c r="AC2634" i="4" s="1"/>
  <c r="AD2634" i="4" s="1"/>
  <c r="AE2634" i="4" s="1"/>
  <c r="AA2622" i="4"/>
  <c r="AA2642" i="4"/>
  <c r="AB2542" i="4"/>
  <c r="AB2499" i="4"/>
  <c r="AC2499" i="4" s="1"/>
  <c r="AD2499" i="4" s="1"/>
  <c r="AE2499" i="4" s="1"/>
  <c r="AB2559" i="4"/>
  <c r="AC2559" i="4" s="1"/>
  <c r="AD2559" i="4" s="1"/>
  <c r="AE2559" i="4" s="1"/>
  <c r="AB2544" i="4"/>
  <c r="AC2544" i="4" s="1"/>
  <c r="AD2544" i="4" s="1"/>
  <c r="AE2544" i="4" s="1"/>
  <c r="AB2621" i="4"/>
  <c r="AC2621" i="4" s="1"/>
  <c r="AD2621" i="4" s="1"/>
  <c r="AB2645" i="4"/>
  <c r="AC2645" i="4" s="1"/>
  <c r="AD2645" i="4" s="1"/>
  <c r="AB2586" i="4"/>
  <c r="AC2586" i="4" s="1"/>
  <c r="AD2586" i="4" s="1"/>
  <c r="AE2586" i="4" s="1"/>
  <c r="AB2578" i="4"/>
  <c r="AC2578" i="4" s="1"/>
  <c r="AD2578" i="4" s="1"/>
  <c r="AE2578" i="4" s="1"/>
  <c r="AB2576" i="4"/>
  <c r="AC2576" i="4" s="1"/>
  <c r="AD2576" i="4" s="1"/>
  <c r="AE2576" i="4" s="1"/>
  <c r="AA2597" i="4"/>
  <c r="AB2623" i="4"/>
  <c r="AB2641" i="4"/>
  <c r="AB2547" i="4"/>
  <c r="AC2547" i="4" s="1"/>
  <c r="AD2547" i="4" s="1"/>
  <c r="AE2547" i="4" s="1"/>
  <c r="AB2521" i="4"/>
  <c r="AC2521" i="4" s="1"/>
  <c r="AD2521" i="4" s="1"/>
  <c r="AE2521" i="4" s="1"/>
  <c r="AB2632" i="4"/>
  <c r="AC2632" i="4" s="1"/>
  <c r="AD2632" i="4" s="1"/>
  <c r="AB2629" i="4"/>
  <c r="AC2629" i="4" s="1"/>
  <c r="AD2629" i="4" s="1"/>
  <c r="AB2630" i="4"/>
  <c r="AB2626" i="4"/>
  <c r="AC2626" i="4" s="1"/>
  <c r="AD2626" i="4" s="1"/>
  <c r="AA2612" i="4"/>
  <c r="AJ2612" i="4" s="1"/>
  <c r="AB2608" i="4"/>
  <c r="AC2608" i="4" s="1"/>
  <c r="AD2608" i="4" s="1"/>
  <c r="AE2608" i="4" s="1"/>
  <c r="AA2603" i="4"/>
  <c r="AJ2603" i="4" s="1"/>
  <c r="AB2638" i="4"/>
  <c r="AA2619" i="4"/>
  <c r="AJ2619" i="4" s="1"/>
  <c r="AB2633" i="4"/>
  <c r="AB2637" i="4"/>
  <c r="AB2643" i="4"/>
  <c r="AC2643" i="4" s="1"/>
  <c r="AD2643" i="4" s="1"/>
  <c r="AB2624" i="4"/>
  <c r="AC2624" i="4" s="1"/>
  <c r="AD2624" i="4" s="1"/>
  <c r="AA2610" i="4"/>
  <c r="AJ2610" i="4" s="1"/>
  <c r="AA2618" i="4"/>
  <c r="AA2609" i="4"/>
  <c r="AJ2609" i="4" s="1"/>
  <c r="AA2613" i="4"/>
  <c r="AB2636" i="4"/>
  <c r="AC2636" i="4" s="1"/>
  <c r="AD2636" i="4" s="1"/>
  <c r="AA2601" i="4"/>
  <c r="AJ2601" i="4" s="1"/>
  <c r="AB2622" i="4"/>
  <c r="AC2622" i="4" s="1"/>
  <c r="AD2622" i="4" s="1"/>
  <c r="AB2627" i="4"/>
  <c r="AA2616" i="4"/>
  <c r="AA2608" i="4"/>
  <c r="AJ2608" i="4" s="1"/>
  <c r="AA2620" i="4"/>
  <c r="AJ2620" i="4" s="1"/>
  <c r="AA2600" i="4"/>
  <c r="AJ2600" i="4" s="1"/>
  <c r="AB2647" i="4"/>
  <c r="AA2606" i="4"/>
  <c r="AJ2606" i="4" s="1"/>
  <c r="AA2607" i="4"/>
  <c r="AJ2607" i="4" s="1"/>
  <c r="AA2604" i="4"/>
  <c r="AJ2604" i="4" s="1"/>
  <c r="AA2596" i="4"/>
  <c r="AJ2596" i="4" s="1"/>
  <c r="AA2602" i="4"/>
  <c r="AJ2602" i="4" s="1"/>
  <c r="AA2594" i="4"/>
  <c r="AB2625" i="4"/>
  <c r="AB2639" i="4"/>
  <c r="AA2611" i="4"/>
  <c r="AJ2611" i="4" s="1"/>
  <c r="AA2614" i="4"/>
  <c r="AJ2614" i="4" s="1"/>
  <c r="AJ2641" i="4" s="1"/>
  <c r="AA2402" i="4"/>
  <c r="AB2615" i="4"/>
  <c r="AC2615" i="4" s="1"/>
  <c r="AD2615" i="4" s="1"/>
  <c r="AB2567" i="4"/>
  <c r="AC2567" i="4" s="1"/>
  <c r="AD2567" i="4" s="1"/>
  <c r="AE2567" i="4" s="1"/>
  <c r="AB2616" i="4"/>
  <c r="AC2616" i="4" s="1"/>
  <c r="AD2616" i="4" s="1"/>
  <c r="AB2606" i="4"/>
  <c r="AC2606" i="4" s="1"/>
  <c r="AD2606" i="4" s="1"/>
  <c r="AB2600" i="4"/>
  <c r="AC2600" i="4" s="1"/>
  <c r="AD2600" i="4" s="1"/>
  <c r="AB2599" i="4"/>
  <c r="AC2599" i="4" s="1"/>
  <c r="AD2599" i="4" s="1"/>
  <c r="AB2617" i="4"/>
  <c r="AB2595" i="4"/>
  <c r="AB2613" i="4"/>
  <c r="AC2613" i="4" s="1"/>
  <c r="AD2613" i="4" s="1"/>
  <c r="AB2609" i="4"/>
  <c r="AB2601" i="4"/>
  <c r="AB2598" i="4"/>
  <c r="AC2598" i="4" s="1"/>
  <c r="AD2598" i="4" s="1"/>
  <c r="AB2610" i="4"/>
  <c r="AC2610" i="4" s="1"/>
  <c r="AD2610" i="4" s="1"/>
  <c r="AB2611" i="4"/>
  <c r="AC2611" i="4" s="1"/>
  <c r="AD2611" i="4" s="1"/>
  <c r="AB2596" i="4"/>
  <c r="AC2596" i="4" s="1"/>
  <c r="AD2596" i="4" s="1"/>
  <c r="AB2620" i="4"/>
  <c r="AC2620" i="4" s="1"/>
  <c r="AD2620" i="4" s="1"/>
  <c r="AB2605" i="4"/>
  <c r="AC2605" i="4" s="1"/>
  <c r="AD2605" i="4" s="1"/>
  <c r="AB2614" i="4"/>
  <c r="AC2614" i="4" s="1"/>
  <c r="AD2614" i="4" s="1"/>
  <c r="AB2603" i="4"/>
  <c r="AC2603" i="4" s="1"/>
  <c r="AD2603" i="4" s="1"/>
  <c r="AB2618" i="4"/>
  <c r="AC2618" i="4" s="1"/>
  <c r="AD2618" i="4" s="1"/>
  <c r="AB2597" i="4"/>
  <c r="AC2597" i="4" s="1"/>
  <c r="AD2597" i="4" s="1"/>
  <c r="AB2571" i="4"/>
  <c r="AC2571" i="4" s="1"/>
  <c r="AD2571" i="4" s="1"/>
  <c r="AE2571" i="4" s="1"/>
  <c r="AB2590" i="4"/>
  <c r="AC2590" i="4" s="1"/>
  <c r="AD2590" i="4" s="1"/>
  <c r="AE2590" i="4" s="1"/>
  <c r="AB2581" i="4"/>
  <c r="AC2581" i="4" s="1"/>
  <c r="AD2581" i="4" s="1"/>
  <c r="AE2581" i="4" s="1"/>
  <c r="AB2551" i="4"/>
  <c r="AC2551" i="4" s="1"/>
  <c r="AD2551" i="4" s="1"/>
  <c r="AE2551" i="4" s="1"/>
  <c r="AB2561" i="4"/>
  <c r="AC2561" i="4" s="1"/>
  <c r="AD2561" i="4" s="1"/>
  <c r="AE2561" i="4" s="1"/>
  <c r="AA2512" i="4"/>
  <c r="AB2471" i="4"/>
  <c r="AC2471" i="4" s="1"/>
  <c r="AD2471" i="4" s="1"/>
  <c r="AE2471" i="4" s="1"/>
  <c r="AB2558" i="4"/>
  <c r="AC2558" i="4" s="1"/>
  <c r="AD2558" i="4" s="1"/>
  <c r="AE2558" i="4" s="1"/>
  <c r="AB2570" i="4"/>
  <c r="AC2570" i="4" s="1"/>
  <c r="AD2570" i="4" s="1"/>
  <c r="AE2570" i="4" s="1"/>
  <c r="H98" i="1"/>
  <c r="AB2573" i="4"/>
  <c r="AC2573" i="4" s="1"/>
  <c r="AD2573" i="4" s="1"/>
  <c r="AE2573" i="4" s="1"/>
  <c r="AA2590" i="4"/>
  <c r="AA2540" i="4"/>
  <c r="AA2557" i="4"/>
  <c r="AB2548" i="4"/>
  <c r="AC2548" i="4" s="1"/>
  <c r="AD2548" i="4" s="1"/>
  <c r="AE2548" i="4" s="1"/>
  <c r="AB2563" i="4"/>
  <c r="AC2563" i="4" s="1"/>
  <c r="AD2563" i="4" s="1"/>
  <c r="AE2563" i="4" s="1"/>
  <c r="I98" i="1"/>
  <c r="H98" i="2" s="1"/>
  <c r="L2645" i="4" s="1"/>
  <c r="M2645" i="4" s="1"/>
  <c r="AA2572" i="4"/>
  <c r="AA2585" i="4"/>
  <c r="AA2583" i="4"/>
  <c r="AA2580" i="4"/>
  <c r="AA2562" i="4"/>
  <c r="AA2356" i="4"/>
  <c r="AA2566" i="4"/>
  <c r="AB2487" i="4"/>
  <c r="AC2487" i="4" s="1"/>
  <c r="AD2487" i="4" s="1"/>
  <c r="AE2487" i="4" s="1"/>
  <c r="AA2428" i="4"/>
  <c r="AA2563" i="4"/>
  <c r="AA2511" i="4"/>
  <c r="AB2588" i="4"/>
  <c r="AC2588" i="4" s="1"/>
  <c r="AD2588" i="4" s="1"/>
  <c r="AE2588" i="4" s="1"/>
  <c r="AA2547" i="4"/>
  <c r="AB2589" i="4"/>
  <c r="AC2589" i="4" s="1"/>
  <c r="AD2589" i="4" s="1"/>
  <c r="AE2589" i="4" s="1"/>
  <c r="AB2574" i="4"/>
  <c r="AC2574" i="4" s="1"/>
  <c r="AD2574" i="4" s="1"/>
  <c r="AE2574" i="4" s="1"/>
  <c r="AB2480" i="4"/>
  <c r="AC2480" i="4" s="1"/>
  <c r="AD2480" i="4" s="1"/>
  <c r="AE2480" i="4" s="1"/>
  <c r="AB2555" i="4"/>
  <c r="AC2555" i="4" s="1"/>
  <c r="AD2555" i="4" s="1"/>
  <c r="AE2555" i="4" s="1"/>
  <c r="AA2546" i="4"/>
  <c r="AA2544" i="4"/>
  <c r="AA2582" i="4"/>
  <c r="AA2588" i="4"/>
  <c r="AA2388" i="4"/>
  <c r="AA2565" i="4"/>
  <c r="AA2567" i="4"/>
  <c r="AA2541" i="4"/>
  <c r="AA2587" i="4"/>
  <c r="AA2593" i="4"/>
  <c r="AA2524" i="4"/>
  <c r="AA2515" i="4"/>
  <c r="AA2581" i="4"/>
  <c r="AA2592" i="4"/>
  <c r="AA2552" i="4"/>
  <c r="AA2550" i="4"/>
  <c r="AA2560" i="4"/>
  <c r="AA2564" i="4"/>
  <c r="AA2577" i="4"/>
  <c r="AA2543" i="4"/>
  <c r="AA2553" i="4"/>
  <c r="AA2569" i="4"/>
  <c r="AA2568" i="4"/>
  <c r="AA2548" i="4"/>
  <c r="AA2591" i="4"/>
  <c r="AA2574" i="4"/>
  <c r="AA2555" i="4"/>
  <c r="AA2561" i="4"/>
  <c r="AA2556" i="4"/>
  <c r="AA2549" i="4"/>
  <c r="AA2573" i="4"/>
  <c r="AA2545" i="4"/>
  <c r="AA2584" i="4"/>
  <c r="AA2558" i="4"/>
  <c r="AA2570" i="4"/>
  <c r="AA2579" i="4"/>
  <c r="AA2589" i="4"/>
  <c r="AA2586" i="4"/>
  <c r="AA2578" i="4"/>
  <c r="AA2576" i="4"/>
  <c r="AA2575" i="4"/>
  <c r="AA2559" i="4"/>
  <c r="AA2542" i="4"/>
  <c r="AA2492" i="4"/>
  <c r="AB2583" i="4"/>
  <c r="AC2583" i="4" s="1"/>
  <c r="AD2583" i="4" s="1"/>
  <c r="AB2585" i="4"/>
  <c r="AC2585" i="4" s="1"/>
  <c r="AD2585" i="4" s="1"/>
  <c r="AA2530" i="4"/>
  <c r="AB2545" i="4"/>
  <c r="AC2545" i="4" s="1"/>
  <c r="AD2545" i="4" s="1"/>
  <c r="AB2549" i="4"/>
  <c r="AC2549" i="4" s="1"/>
  <c r="AD2549" i="4" s="1"/>
  <c r="AB2564" i="4"/>
  <c r="AC2564" i="4" s="1"/>
  <c r="AD2564" i="4" s="1"/>
  <c r="AB2518" i="4"/>
  <c r="AC2518" i="4" s="1"/>
  <c r="AD2518" i="4" s="1"/>
  <c r="AE2518" i="4" s="1"/>
  <c r="AB2550" i="4"/>
  <c r="AC2550" i="4" s="1"/>
  <c r="AD2550" i="4" s="1"/>
  <c r="AB2552" i="4"/>
  <c r="AC2552" i="4" s="1"/>
  <c r="AD2552" i="4" s="1"/>
  <c r="AB2577" i="4"/>
  <c r="AA2531" i="4"/>
  <c r="AB2560" i="4"/>
  <c r="AC2560" i="4" s="1"/>
  <c r="AD2560" i="4" s="1"/>
  <c r="AB2496" i="4"/>
  <c r="AC2496" i="4" s="1"/>
  <c r="AD2496" i="4" s="1"/>
  <c r="AE2496" i="4" s="1"/>
  <c r="AB2575" i="4"/>
  <c r="AC2575" i="4" s="1"/>
  <c r="AD2575" i="4" s="1"/>
  <c r="AA2526" i="4"/>
  <c r="AA2527" i="4"/>
  <c r="AA2521" i="4"/>
  <c r="AA2493" i="4"/>
  <c r="AB2566" i="4"/>
  <c r="AA2507" i="4"/>
  <c r="AA2481" i="4"/>
  <c r="AB2543" i="4"/>
  <c r="AB2569" i="4"/>
  <c r="AB2557" i="4"/>
  <c r="AC2557" i="4" s="1"/>
  <c r="AD2557" i="4" s="1"/>
  <c r="AB2562" i="4"/>
  <c r="AC2562" i="4" s="1"/>
  <c r="AD2562" i="4" s="1"/>
  <c r="AA2510" i="4"/>
  <c r="AB2572" i="4"/>
  <c r="AC2572" i="4" s="1"/>
  <c r="AD2572" i="4" s="1"/>
  <c r="AB2587" i="4"/>
  <c r="AC2587" i="4" s="1"/>
  <c r="AD2587" i="4" s="1"/>
  <c r="AB2553" i="4"/>
  <c r="AB2584" i="4"/>
  <c r="AB2591" i="4"/>
  <c r="AA2533" i="4"/>
  <c r="AB2593" i="4"/>
  <c r="AA2535" i="4"/>
  <c r="AB2554" i="4"/>
  <c r="AC2554" i="4" s="1"/>
  <c r="AD2554" i="4" s="1"/>
  <c r="AA2513" i="4"/>
  <c r="AB2541" i="4"/>
  <c r="AC2541" i="4" s="1"/>
  <c r="AD2541" i="4" s="1"/>
  <c r="AB2580" i="4"/>
  <c r="AC2580" i="4" s="1"/>
  <c r="AD2580" i="4" s="1"/>
  <c r="AB2579" i="4"/>
  <c r="AC2579" i="4" s="1"/>
  <c r="AD2579" i="4" s="1"/>
  <c r="AB2568" i="4"/>
  <c r="AC2568" i="4" s="1"/>
  <c r="AD2568" i="4" s="1"/>
  <c r="AA2509" i="4"/>
  <c r="AA2486" i="4"/>
  <c r="AA2514" i="4"/>
  <c r="AA29" i="4"/>
  <c r="AA2498" i="4"/>
  <c r="AB2498" i="4"/>
  <c r="AC2498" i="4" s="1"/>
  <c r="AD2498" i="4" s="1"/>
  <c r="AE2498" i="4" s="1"/>
  <c r="AA2534" i="4"/>
  <c r="AA2520" i="4"/>
  <c r="AA2519" i="4"/>
  <c r="AA2508" i="4"/>
  <c r="AA2538" i="4"/>
  <c r="AA2488" i="4"/>
  <c r="AA2495" i="4"/>
  <c r="AA2536" i="4"/>
  <c r="AA2502" i="4"/>
  <c r="AA2525" i="4"/>
  <c r="AA2494" i="4"/>
  <c r="AA2497" i="4"/>
  <c r="AA2489" i="4"/>
  <c r="AA2490" i="4"/>
  <c r="AA2487" i="4"/>
  <c r="AA2504" i="4"/>
  <c r="AA2516" i="4"/>
  <c r="AA2499" i="4"/>
  <c r="AA2523" i="4"/>
  <c r="AA2500" i="4"/>
  <c r="AA2496" i="4"/>
  <c r="AA2532" i="4"/>
  <c r="AA2501" i="4"/>
  <c r="AA2528" i="4"/>
  <c r="AA2505" i="4"/>
  <c r="AA2517" i="4"/>
  <c r="AA2522" i="4"/>
  <c r="AB2488" i="4"/>
  <c r="AC2488" i="4" s="1"/>
  <c r="AD2488" i="4" s="1"/>
  <c r="AB2505" i="4"/>
  <c r="AC2505" i="4" s="1"/>
  <c r="AD2505" i="4" s="1"/>
  <c r="AB2517" i="4"/>
  <c r="AC2517" i="4" s="1"/>
  <c r="AD2517" i="4" s="1"/>
  <c r="AB2510" i="4"/>
  <c r="AC2510" i="4" s="1"/>
  <c r="AD2510" i="4" s="1"/>
  <c r="AB2508" i="4"/>
  <c r="AC2508" i="4" s="1"/>
  <c r="AD2508" i="4" s="1"/>
  <c r="AB2501" i="4"/>
  <c r="AC2501" i="4" s="1"/>
  <c r="AD2501" i="4" s="1"/>
  <c r="AB2507" i="4"/>
  <c r="AC2507" i="4" s="1"/>
  <c r="AD2507" i="4" s="1"/>
  <c r="AB2528" i="4"/>
  <c r="AC2528" i="4" s="1"/>
  <c r="AD2528" i="4" s="1"/>
  <c r="AB2509" i="4"/>
  <c r="AB2502" i="4"/>
  <c r="AC2502" i="4" s="1"/>
  <c r="AD2502" i="4" s="1"/>
  <c r="AA2466" i="4"/>
  <c r="AB2495" i="4"/>
  <c r="AB2532" i="4"/>
  <c r="AC2532" i="4" s="1"/>
  <c r="AD2532" i="4" s="1"/>
  <c r="AA2389" i="4"/>
  <c r="AA2406" i="4"/>
  <c r="AB2530" i="4"/>
  <c r="AC2530" i="4" s="1"/>
  <c r="AD2530" i="4" s="1"/>
  <c r="AB2536" i="4"/>
  <c r="AC2536" i="4" s="1"/>
  <c r="AD2536" i="4" s="1"/>
  <c r="AB2465" i="4"/>
  <c r="AC2465" i="4" s="1"/>
  <c r="AD2465" i="4" s="1"/>
  <c r="AE2465" i="4" s="1"/>
  <c r="AB2468" i="4"/>
  <c r="AC2468" i="4" s="1"/>
  <c r="AD2468" i="4" s="1"/>
  <c r="AE2468" i="4" s="1"/>
  <c r="AA2464" i="4"/>
  <c r="AA2477" i="4"/>
  <c r="AA2471" i="4"/>
  <c r="AB2482" i="4"/>
  <c r="AC2482" i="4" s="1"/>
  <c r="AD2482" i="4" s="1"/>
  <c r="AE2482" i="4" s="1"/>
  <c r="AB2537" i="4"/>
  <c r="AB2486" i="4"/>
  <c r="AC2486" i="4" s="1"/>
  <c r="AD2486" i="4" s="1"/>
  <c r="AB2491" i="4"/>
  <c r="AC2491" i="4" s="1"/>
  <c r="AD2491" i="4" s="1"/>
  <c r="AB2473" i="4"/>
  <c r="AC2473" i="4" s="1"/>
  <c r="AD2473" i="4" s="1"/>
  <c r="AE2473" i="4" s="1"/>
  <c r="AB2533" i="4"/>
  <c r="AC2533" i="4" s="1"/>
  <c r="AD2533" i="4" s="1"/>
  <c r="AB2527" i="4"/>
  <c r="AC2527" i="4" s="1"/>
  <c r="AD2527" i="4" s="1"/>
  <c r="AB2504" i="4"/>
  <c r="AC2504" i="4" s="1"/>
  <c r="AD2504" i="4" s="1"/>
  <c r="AB2481" i="4"/>
  <c r="AC2481" i="4" s="1"/>
  <c r="AD2481" i="4" s="1"/>
  <c r="AE2481" i="4" s="1"/>
  <c r="AB2512" i="4"/>
  <c r="AB2493" i="4"/>
  <c r="AB2466" i="4"/>
  <c r="AC2466" i="4" s="1"/>
  <c r="AD2466" i="4" s="1"/>
  <c r="AE2466" i="4" s="1"/>
  <c r="AB2489" i="4"/>
  <c r="AB2506" i="4"/>
  <c r="AC2506" i="4" s="1"/>
  <c r="AD2506" i="4" s="1"/>
  <c r="AB2519" i="4"/>
  <c r="AB2497" i="4"/>
  <c r="AC2497" i="4" s="1"/>
  <c r="AD2497" i="4" s="1"/>
  <c r="AB2534" i="4"/>
  <c r="AC2534" i="4" s="1"/>
  <c r="AD2534" i="4" s="1"/>
  <c r="AB2500" i="4"/>
  <c r="AB2525" i="4"/>
  <c r="AC2525" i="4" s="1"/>
  <c r="AD2525" i="4" s="1"/>
  <c r="AB2520" i="4"/>
  <c r="AC2520" i="4" s="1"/>
  <c r="AD2520" i="4" s="1"/>
  <c r="AB2531" i="4"/>
  <c r="AC2531" i="4" s="1"/>
  <c r="AD2531" i="4" s="1"/>
  <c r="AB2492" i="4"/>
  <c r="AC2492" i="4" s="1"/>
  <c r="AD2492" i="4" s="1"/>
  <c r="AB2490" i="4"/>
  <c r="AB2494" i="4"/>
  <c r="AC2494" i="4" s="1"/>
  <c r="AD2494" i="4" s="1"/>
  <c r="AA2435" i="4"/>
  <c r="AB2516" i="4"/>
  <c r="AB2522" i="4"/>
  <c r="AB2526" i="4"/>
  <c r="AB2459" i="4"/>
  <c r="AC2459" i="4" s="1"/>
  <c r="AD2459" i="4" s="1"/>
  <c r="AE2459" i="4" s="1"/>
  <c r="AB2523" i="4"/>
  <c r="AC2523" i="4" s="1"/>
  <c r="AD2523" i="4" s="1"/>
  <c r="AA2461" i="4"/>
  <c r="AA2478" i="4"/>
  <c r="AA2482" i="4"/>
  <c r="AA2470" i="4"/>
  <c r="AB2463" i="4"/>
  <c r="AC2463" i="4" s="1"/>
  <c r="AD2463" i="4" s="1"/>
  <c r="AE2463" i="4" s="1"/>
  <c r="AA2465" i="4"/>
  <c r="AA2475" i="4"/>
  <c r="AA2469" i="4"/>
  <c r="AB2378" i="4"/>
  <c r="AC2378" i="4" s="1"/>
  <c r="AD2378" i="4" s="1"/>
  <c r="AE2378" i="4" s="1"/>
  <c r="AB2470" i="4"/>
  <c r="AC2470" i="4" s="1"/>
  <c r="AD2470" i="4" s="1"/>
  <c r="AE2470" i="4" s="1"/>
  <c r="AA2472" i="4"/>
  <c r="AB2461" i="4"/>
  <c r="AC2461" i="4" s="1"/>
  <c r="AD2461" i="4" s="1"/>
  <c r="AE2461" i="4" s="1"/>
  <c r="AB2479" i="4"/>
  <c r="AC2479" i="4" s="1"/>
  <c r="AD2479" i="4" s="1"/>
  <c r="AA2468" i="4"/>
  <c r="AA2484" i="4"/>
  <c r="AA2476" i="4"/>
  <c r="AA2485" i="4"/>
  <c r="AA2483" i="4"/>
  <c r="AB2474" i="4"/>
  <c r="AC2474" i="4" s="1"/>
  <c r="AD2474" i="4" s="1"/>
  <c r="AE2474" i="4" s="1"/>
  <c r="AA2460" i="4"/>
  <c r="AA2473" i="4"/>
  <c r="AA2480" i="4"/>
  <c r="AA2459" i="4"/>
  <c r="AB2476" i="4"/>
  <c r="AC2476" i="4" s="1"/>
  <c r="AD2476" i="4" s="1"/>
  <c r="AE2476" i="4" s="1"/>
  <c r="AA2462" i="4"/>
  <c r="AA2463" i="4"/>
  <c r="AB2460" i="4"/>
  <c r="AC2460" i="4" s="1"/>
  <c r="AD2460" i="4" s="1"/>
  <c r="AE2460" i="4" s="1"/>
  <c r="AA2467" i="4"/>
  <c r="AB2477" i="4"/>
  <c r="AC2477" i="4" s="1"/>
  <c r="AD2477" i="4" s="1"/>
  <c r="AE2477" i="4" s="1"/>
  <c r="AA2474" i="4"/>
  <c r="AA2441" i="4"/>
  <c r="AB2483" i="4"/>
  <c r="AC2483" i="4" s="1"/>
  <c r="AD2483" i="4" s="1"/>
  <c r="AB2478" i="4"/>
  <c r="AC2478" i="4" s="1"/>
  <c r="AD2478" i="4" s="1"/>
  <c r="AA2352" i="4"/>
  <c r="AB2467" i="4"/>
  <c r="AB2485" i="4"/>
  <c r="AB2469" i="4"/>
  <c r="AB2464" i="4"/>
  <c r="AB2462" i="4"/>
  <c r="AB2475" i="4"/>
  <c r="AA2456" i="4"/>
  <c r="AA2368" i="4"/>
  <c r="AA2327" i="4"/>
  <c r="AA2354" i="4"/>
  <c r="AA2325" i="4"/>
  <c r="AA2370" i="4"/>
  <c r="AA2401" i="4"/>
  <c r="AA2377" i="4"/>
  <c r="AA2411" i="4"/>
  <c r="AA2450" i="4"/>
  <c r="AA2431" i="4"/>
  <c r="AA2449" i="4"/>
  <c r="AA2342" i="4"/>
  <c r="AA2421" i="4"/>
  <c r="AA2404" i="4"/>
  <c r="AK2404" i="4" s="1"/>
  <c r="AA2457" i="4"/>
  <c r="AA2414" i="4"/>
  <c r="AA2392" i="4"/>
  <c r="AA2448" i="4"/>
  <c r="AA2331" i="4"/>
  <c r="AA2439" i="4"/>
  <c r="AA2395" i="4"/>
  <c r="AA2437" i="4"/>
  <c r="AA2357" i="4"/>
  <c r="AA2394" i="4"/>
  <c r="AA2362" i="4"/>
  <c r="AA2434" i="4"/>
  <c r="AA2344" i="4"/>
  <c r="AA2424" i="4"/>
  <c r="AA2341" i="4"/>
  <c r="AA2436" i="4"/>
  <c r="AA2337" i="4"/>
  <c r="AA2335" i="4"/>
  <c r="AA2366" i="4"/>
  <c r="AA2328" i="4"/>
  <c r="AA2339" i="4"/>
  <c r="AA2393" i="4"/>
  <c r="AA2443" i="4"/>
  <c r="AA2399" i="4"/>
  <c r="AA2375" i="4"/>
  <c r="AA2440" i="4"/>
  <c r="AA2329" i="4"/>
  <c r="AA2380" i="4"/>
  <c r="AA2453" i="4"/>
  <c r="AA2413" i="4"/>
  <c r="AA2416" i="4"/>
  <c r="AA2376" i="4"/>
  <c r="AA2382" i="4"/>
  <c r="AA2430" i="4"/>
  <c r="AA2445" i="4"/>
  <c r="AA2334" i="4"/>
  <c r="AA2455" i="4"/>
  <c r="AA2397" i="4"/>
  <c r="AA2333" i="4"/>
  <c r="AA2383" i="4"/>
  <c r="AA2363" i="4"/>
  <c r="AA2336" i="4"/>
  <c r="AA2358" i="4"/>
  <c r="AA2373" i="4"/>
  <c r="AA2446" i="4"/>
  <c r="AA2332" i="4"/>
  <c r="AA2444" i="4"/>
  <c r="AA2381" i="4"/>
  <c r="AA2419" i="4"/>
  <c r="AA2408" i="4"/>
  <c r="AA2410" i="4"/>
  <c r="AA2369" i="4"/>
  <c r="AB2329" i="4"/>
  <c r="AC2329" i="4" s="1"/>
  <c r="AD2329" i="4" s="1"/>
  <c r="AE2329" i="4" s="1"/>
  <c r="AB2422" i="4"/>
  <c r="AC2422" i="4" s="1"/>
  <c r="AD2422" i="4" s="1"/>
  <c r="AE2422" i="4" s="1"/>
  <c r="AA2379" i="4"/>
  <c r="AA2412" i="4"/>
  <c r="AA2425" i="4"/>
  <c r="AA2386" i="4"/>
  <c r="AA2345" i="4"/>
  <c r="AA2351" i="4"/>
  <c r="AB2331" i="4"/>
  <c r="AC2331" i="4" s="1"/>
  <c r="AD2331" i="4" s="1"/>
  <c r="AE2331" i="4" s="1"/>
  <c r="AA2429" i="4"/>
  <c r="AA2417" i="4"/>
  <c r="AA2385" i="4"/>
  <c r="AA2438" i="4"/>
  <c r="AA2367" i="4"/>
  <c r="AA2346" i="4"/>
  <c r="AA2415" i="4"/>
  <c r="AA2374" i="4"/>
  <c r="AA2407" i="4"/>
  <c r="AA2398" i="4"/>
  <c r="AA2426" i="4"/>
  <c r="AA2420" i="4"/>
  <c r="AA2384" i="4"/>
  <c r="AA2396" i="4"/>
  <c r="AA2409" i="4"/>
  <c r="AA2361" i="4"/>
  <c r="AA2340" i="4"/>
  <c r="AA2442" i="4"/>
  <c r="AA2347" i="4"/>
  <c r="AA2452" i="4"/>
  <c r="AA2326" i="4"/>
  <c r="AA2338" i="4"/>
  <c r="AA2371" i="4"/>
  <c r="AA2324" i="4"/>
  <c r="AA2378" i="4"/>
  <c r="AA2432" i="4"/>
  <c r="AA2350" i="4"/>
  <c r="AA2330" i="4"/>
  <c r="AA2454" i="4"/>
  <c r="AA2355" i="4"/>
  <c r="AA2348" i="4"/>
  <c r="AA2364" i="4"/>
  <c r="AA2391" i="4"/>
  <c r="AA2418" i="4"/>
  <c r="AA2365" i="4"/>
  <c r="AA2343" i="4"/>
  <c r="AA2359" i="4"/>
  <c r="AA2360" i="4"/>
  <c r="AA2372" i="4"/>
  <c r="AA2403" i="4"/>
  <c r="AA2405" i="4"/>
  <c r="AA2423" i="4"/>
  <c r="AA2390" i="4"/>
  <c r="AA2433" i="4"/>
  <c r="AA2451" i="4"/>
  <c r="AA2400" i="4"/>
  <c r="AA2427" i="4"/>
  <c r="AA2353" i="4"/>
  <c r="AA2387" i="4"/>
  <c r="AA2349" i="4"/>
  <c r="AB2515" i="4"/>
  <c r="AB2529" i="4"/>
  <c r="AB2535" i="4"/>
  <c r="AB2514" i="4"/>
  <c r="AB2539" i="4"/>
  <c r="AB2513" i="4"/>
  <c r="AB2524" i="4"/>
  <c r="AB2413" i="4"/>
  <c r="AB2367" i="4"/>
  <c r="AB2401" i="4"/>
  <c r="AB2354" i="4"/>
  <c r="AB2438" i="4"/>
  <c r="AB2426" i="4"/>
  <c r="AC2426" i="4" s="1"/>
  <c r="AD2426" i="4" s="1"/>
  <c r="AB2406" i="4"/>
  <c r="AB2370" i="4"/>
  <c r="AC2370" i="4" s="1"/>
  <c r="AD2370" i="4" s="1"/>
  <c r="AB2384" i="4"/>
  <c r="AB2456" i="4"/>
  <c r="AB2398" i="4"/>
  <c r="AB2416" i="4"/>
  <c r="AB2443" i="4"/>
  <c r="AB2358" i="4"/>
  <c r="AB2379" i="4"/>
  <c r="AB2453" i="4"/>
  <c r="AB2286" i="4"/>
  <c r="AC2286" i="4" s="1"/>
  <c r="AD2286" i="4" s="1"/>
  <c r="AE2286" i="4" s="1"/>
  <c r="AB2380" i="4"/>
  <c r="AC2380" i="4" s="1"/>
  <c r="AD2380" i="4" s="1"/>
  <c r="AB2316" i="4"/>
  <c r="AC2316" i="4" s="1"/>
  <c r="AD2316" i="4" s="1"/>
  <c r="AE2316" i="4" s="1"/>
  <c r="AB2216" i="4"/>
  <c r="AC2216" i="4" s="1"/>
  <c r="AD2216" i="4" s="1"/>
  <c r="AE2216" i="4" s="1"/>
  <c r="AB86" i="1"/>
  <c r="AB2425" i="4"/>
  <c r="AB2335" i="4"/>
  <c r="AC2335" i="4" s="1"/>
  <c r="AD2335" i="4" s="1"/>
  <c r="AB83" i="1"/>
  <c r="AB2345" i="4"/>
  <c r="AC2345" i="4" s="1"/>
  <c r="AD2345" i="4" s="1"/>
  <c r="AB85" i="1"/>
  <c r="AB2419" i="4"/>
  <c r="AB2369" i="4"/>
  <c r="AB82" i="1"/>
  <c r="AB84" i="1"/>
  <c r="AB2420" i="4"/>
  <c r="AC2420" i="4" s="1"/>
  <c r="AD2420" i="4" s="1"/>
  <c r="AB2283" i="4"/>
  <c r="AC2283" i="4" s="1"/>
  <c r="AD2283" i="4" s="1"/>
  <c r="AE2283" i="4" s="1"/>
  <c r="AB78" i="1"/>
  <c r="AB2332" i="4"/>
  <c r="AC2332" i="4" s="1"/>
  <c r="AD2332" i="4" s="1"/>
  <c r="AB79" i="1"/>
  <c r="AB87" i="1"/>
  <c r="AB81" i="1"/>
  <c r="AB89" i="1"/>
  <c r="AB2318" i="4"/>
  <c r="AC2318" i="4" s="1"/>
  <c r="AD2318" i="4" s="1"/>
  <c r="AE2318" i="4" s="1"/>
  <c r="AB2385" i="4"/>
  <c r="AB2366" i="4"/>
  <c r="AB80" i="1"/>
  <c r="AB90" i="1"/>
  <c r="AA2315" i="4"/>
  <c r="AB2412" i="4"/>
  <c r="AB2339" i="4"/>
  <c r="AC2339" i="4" s="1"/>
  <c r="AD2339" i="4" s="1"/>
  <c r="AA2258" i="4"/>
  <c r="AA2282" i="4"/>
  <c r="AA2265" i="4"/>
  <c r="AA2281" i="4"/>
  <c r="AB2346" i="4"/>
  <c r="AC2346" i="4" s="1"/>
  <c r="AD2346" i="4" s="1"/>
  <c r="AB2417" i="4"/>
  <c r="AB2395" i="4"/>
  <c r="AB2360" i="4"/>
  <c r="AC2360" i="4" s="1"/>
  <c r="AD2360" i="4" s="1"/>
  <c r="AA2301" i="4"/>
  <c r="AB2333" i="4"/>
  <c r="AC2333" i="4" s="1"/>
  <c r="AD2333" i="4" s="1"/>
  <c r="AB2351" i="4"/>
  <c r="AC2351" i="4" s="1"/>
  <c r="AD2351" i="4" s="1"/>
  <c r="AB2400" i="4"/>
  <c r="AC2400" i="4" s="1"/>
  <c r="AD2400" i="4" s="1"/>
  <c r="AB2439" i="4"/>
  <c r="AB2363" i="4"/>
  <c r="AA2245" i="4"/>
  <c r="AB2414" i="4"/>
  <c r="AB2409" i="4"/>
  <c r="AB2415" i="4"/>
  <c r="AB2393" i="4"/>
  <c r="AB2382" i="4"/>
  <c r="AC2382" i="4" s="1"/>
  <c r="AD2382" i="4" s="1"/>
  <c r="AB2441" i="4"/>
  <c r="AA2271" i="4"/>
  <c r="AB2336" i="4"/>
  <c r="AC2336" i="4" s="1"/>
  <c r="AD2336" i="4" s="1"/>
  <c r="AB2327" i="4"/>
  <c r="AC2327" i="4" s="1"/>
  <c r="AD2327" i="4" s="1"/>
  <c r="AB2394" i="4"/>
  <c r="AB2381" i="4"/>
  <c r="AB2344" i="4"/>
  <c r="AC2344" i="4" s="1"/>
  <c r="AD2344" i="4" s="1"/>
  <c r="AA2259" i="4"/>
  <c r="AB2365" i="4"/>
  <c r="AC2365" i="4" s="1"/>
  <c r="AD2365" i="4" s="1"/>
  <c r="AB2304" i="4"/>
  <c r="AC2304" i="4" s="1"/>
  <c r="AD2304" i="4" s="1"/>
  <c r="AE2304" i="4" s="1"/>
  <c r="AB2348" i="4"/>
  <c r="AC2348" i="4" s="1"/>
  <c r="AD2348" i="4" s="1"/>
  <c r="AB2359" i="4"/>
  <c r="AC2359" i="4" s="1"/>
  <c r="AD2359" i="4" s="1"/>
  <c r="AB2361" i="4"/>
  <c r="AC2361" i="4" s="1"/>
  <c r="AD2361" i="4" s="1"/>
  <c r="AB2325" i="4"/>
  <c r="AC2325" i="4" s="1"/>
  <c r="AD2325" i="4" s="1"/>
  <c r="AB2362" i="4"/>
  <c r="AC2362" i="4" s="1"/>
  <c r="AD2362" i="4" s="1"/>
  <c r="AB2437" i="4"/>
  <c r="AB2391" i="4"/>
  <c r="AB2392" i="4"/>
  <c r="AB2357" i="4"/>
  <c r="AC2357" i="4" s="1"/>
  <c r="AD2357" i="4" s="1"/>
  <c r="AB2424" i="4"/>
  <c r="AB2429" i="4"/>
  <c r="AB2431" i="4"/>
  <c r="AB2449" i="4"/>
  <c r="AB2326" i="4"/>
  <c r="AC2326" i="4" s="1"/>
  <c r="AD2326" i="4" s="1"/>
  <c r="AB2347" i="4"/>
  <c r="AC2347" i="4" s="1"/>
  <c r="AD2347" i="4" s="1"/>
  <c r="AB2410" i="4"/>
  <c r="AB2407" i="4"/>
  <c r="AB2432" i="4"/>
  <c r="AB2397" i="4"/>
  <c r="AB2435" i="4"/>
  <c r="AB2350" i="4"/>
  <c r="AC2350" i="4" s="1"/>
  <c r="AD2350" i="4" s="1"/>
  <c r="AB2352" i="4"/>
  <c r="AB2445" i="4"/>
  <c r="AB2440" i="4"/>
  <c r="AB2374" i="4"/>
  <c r="AB2375" i="4"/>
  <c r="AC2375" i="4" s="1"/>
  <c r="AD2375" i="4" s="1"/>
  <c r="AB2324" i="4"/>
  <c r="AB2340" i="4"/>
  <c r="AC2340" i="4" s="1"/>
  <c r="AD2340" i="4" s="1"/>
  <c r="AB2338" i="4"/>
  <c r="AC2338" i="4" s="1"/>
  <c r="AD2338" i="4" s="1"/>
  <c r="AB2442" i="4"/>
  <c r="AB2399" i="4"/>
  <c r="AB2452" i="4"/>
  <c r="AB2308" i="4"/>
  <c r="AC2308" i="4" s="1"/>
  <c r="AD2308" i="4" s="1"/>
  <c r="AE2308" i="4" s="1"/>
  <c r="AB2389" i="4"/>
  <c r="AB2342" i="4"/>
  <c r="AC2342" i="4" s="1"/>
  <c r="AD2342" i="4" s="1"/>
  <c r="AB2450" i="4"/>
  <c r="AB2447" i="4"/>
  <c r="AB2436" i="4"/>
  <c r="AC2436" i="4" s="1"/>
  <c r="AD2436" i="4" s="1"/>
  <c r="AB2390" i="4"/>
  <c r="AC2390" i="4" s="1"/>
  <c r="AD2390" i="4" s="1"/>
  <c r="AB2356" i="4"/>
  <c r="AC2356" i="4" s="1"/>
  <c r="AD2356" i="4" s="1"/>
  <c r="AB2433" i="4"/>
  <c r="AB2423" i="4"/>
  <c r="AB2386" i="4"/>
  <c r="AC2386" i="4" s="1"/>
  <c r="AD2386" i="4" s="1"/>
  <c r="AB2334" i="4"/>
  <c r="AC2334" i="4" s="1"/>
  <c r="AD2334" i="4" s="1"/>
  <c r="AB2448" i="4"/>
  <c r="AB2377" i="4"/>
  <c r="AB2404" i="4"/>
  <c r="AB2458" i="4"/>
  <c r="AB2402" i="4"/>
  <c r="AB2405" i="4"/>
  <c r="AC2405" i="4" s="1"/>
  <c r="AD2405" i="4" s="1"/>
  <c r="AB2411" i="4"/>
  <c r="AB2387" i="4"/>
  <c r="AC2387" i="4" s="1"/>
  <c r="AD2387" i="4" s="1"/>
  <c r="AB2372" i="4"/>
  <c r="AC2372" i="4" s="1"/>
  <c r="AD2372" i="4" s="1"/>
  <c r="AB2368" i="4"/>
  <c r="AC2368" i="4" s="1"/>
  <c r="AD2368" i="4" s="1"/>
  <c r="AB2451" i="4"/>
  <c r="AB2299" i="4"/>
  <c r="AC2299" i="4" s="1"/>
  <c r="AD2299" i="4" s="1"/>
  <c r="AE2299" i="4" s="1"/>
  <c r="AB2330" i="4"/>
  <c r="AC2330" i="4" s="1"/>
  <c r="AD2330" i="4" s="1"/>
  <c r="AB2408" i="4"/>
  <c r="AB2355" i="4"/>
  <c r="AB2444" i="4"/>
  <c r="AB2290" i="4"/>
  <c r="AC2290" i="4" s="1"/>
  <c r="AD2290" i="4" s="1"/>
  <c r="AE2290" i="4" s="1"/>
  <c r="AB2427" i="4"/>
  <c r="AC2427" i="4" s="1"/>
  <c r="AD2427" i="4" s="1"/>
  <c r="AB2421" i="4"/>
  <c r="AB2302" i="4"/>
  <c r="AC2302" i="4" s="1"/>
  <c r="AD2302" i="4" s="1"/>
  <c r="AE2302" i="4" s="1"/>
  <c r="AB2418" i="4"/>
  <c r="AB2434" i="4"/>
  <c r="AB2371" i="4"/>
  <c r="AC2371" i="4" s="1"/>
  <c r="AD2371" i="4" s="1"/>
  <c r="AB2454" i="4"/>
  <c r="AB2328" i="4"/>
  <c r="AC2328" i="4" s="1"/>
  <c r="AD2328" i="4" s="1"/>
  <c r="AB2301" i="4"/>
  <c r="AC2301" i="4" s="1"/>
  <c r="AD2301" i="4" s="1"/>
  <c r="AE2301" i="4" s="1"/>
  <c r="AB2364" i="4"/>
  <c r="AB2243" i="4"/>
  <c r="AC2243" i="4" s="1"/>
  <c r="AD2243" i="4" s="1"/>
  <c r="AE2243" i="4" s="1"/>
  <c r="AB2343" i="4"/>
  <c r="AC2343" i="4" s="1"/>
  <c r="AD2343" i="4" s="1"/>
  <c r="AB2388" i="4"/>
  <c r="AC2388" i="4" s="1"/>
  <c r="AD2388" i="4" s="1"/>
  <c r="AA2251" i="4"/>
  <c r="AB2341" i="4"/>
  <c r="AC2341" i="4" s="1"/>
  <c r="AD2341" i="4" s="1"/>
  <c r="AB2383" i="4"/>
  <c r="AC2383" i="4" s="1"/>
  <c r="AD2383" i="4" s="1"/>
  <c r="AB2263" i="4"/>
  <c r="AC2263" i="4" s="1"/>
  <c r="AD2263" i="4" s="1"/>
  <c r="AE2263" i="4" s="1"/>
  <c r="AB2428" i="4"/>
  <c r="AB2455" i="4"/>
  <c r="AA2261" i="4"/>
  <c r="AB2337" i="4"/>
  <c r="AC2337" i="4" s="1"/>
  <c r="AD2337" i="4" s="1"/>
  <c r="AB2353" i="4"/>
  <c r="AB2446" i="4"/>
  <c r="AB2396" i="4"/>
  <c r="AB2373" i="4"/>
  <c r="AC2373" i="4" s="1"/>
  <c r="AD2373" i="4" s="1"/>
  <c r="AA2303" i="4"/>
  <c r="AA2216" i="4"/>
  <c r="AB2259" i="4"/>
  <c r="AC2259" i="4" s="1"/>
  <c r="AD2259" i="4" s="1"/>
  <c r="AE2259" i="4" s="1"/>
  <c r="AB2245" i="4"/>
  <c r="AC2245" i="4" s="1"/>
  <c r="AD2245" i="4" s="1"/>
  <c r="AE2245" i="4" s="1"/>
  <c r="AA2313" i="4"/>
  <c r="AA2256" i="4"/>
  <c r="AB2310" i="4"/>
  <c r="AC2310" i="4" s="1"/>
  <c r="AD2310" i="4" s="1"/>
  <c r="AB2257" i="4"/>
  <c r="AC2257" i="4" s="1"/>
  <c r="AD2257" i="4" s="1"/>
  <c r="AE2257" i="4" s="1"/>
  <c r="AB2315" i="4"/>
  <c r="AC2315" i="4" s="1"/>
  <c r="AD2315" i="4" s="1"/>
  <c r="AE2315" i="4" s="1"/>
  <c r="AA2247" i="4"/>
  <c r="AA2286" i="4"/>
  <c r="AA2257" i="4"/>
  <c r="AA2289" i="4"/>
  <c r="AA2305" i="4"/>
  <c r="AA2320" i="4"/>
  <c r="AA2314" i="4"/>
  <c r="AB2282" i="4"/>
  <c r="AC2282" i="4" s="1"/>
  <c r="AD2282" i="4" s="1"/>
  <c r="AE2282" i="4" s="1"/>
  <c r="AB2297" i="4"/>
  <c r="AC2297" i="4" s="1"/>
  <c r="AD2297" i="4" s="1"/>
  <c r="AE2297" i="4" s="1"/>
  <c r="AB2262" i="4"/>
  <c r="AC2262" i="4" s="1"/>
  <c r="AD2262" i="4" s="1"/>
  <c r="AE2262" i="4" s="1"/>
  <c r="AB2281" i="4"/>
  <c r="AC2281" i="4" s="1"/>
  <c r="AD2281" i="4" s="1"/>
  <c r="AE2281" i="4" s="1"/>
  <c r="AA2294" i="4"/>
  <c r="AA2262" i="4"/>
  <c r="AA2312" i="4"/>
  <c r="AA2246" i="4"/>
  <c r="AA2304" i="4"/>
  <c r="AA2322" i="4"/>
  <c r="AB2240" i="4"/>
  <c r="AC2240" i="4" s="1"/>
  <c r="AD2240" i="4" s="1"/>
  <c r="AE2240" i="4" s="1"/>
  <c r="AA2283" i="4"/>
  <c r="AA2254" i="4"/>
  <c r="AA2300" i="4"/>
  <c r="AA2288" i="4"/>
  <c r="AA2309" i="4"/>
  <c r="AA2292" i="4"/>
  <c r="AA2319" i="4"/>
  <c r="AA2291" i="4"/>
  <c r="AA2250" i="4"/>
  <c r="AA2264" i="4"/>
  <c r="AA2244" i="4"/>
  <c r="AA2280" i="4"/>
  <c r="AA2263" i="4"/>
  <c r="AA2298" i="4"/>
  <c r="AA2276" i="4"/>
  <c r="AA2285" i="4"/>
  <c r="AA2269" i="4"/>
  <c r="AK2269" i="4" s="1"/>
  <c r="AA2266" i="4"/>
  <c r="AA2306" i="4"/>
  <c r="AA2274" i="4"/>
  <c r="AA2321" i="4"/>
  <c r="AA2293" i="4"/>
  <c r="AA2248" i="4"/>
  <c r="AA2287" i="4"/>
  <c r="AA2253" i="4"/>
  <c r="AA2323" i="4"/>
  <c r="AA2273" i="4"/>
  <c r="AA2307" i="4"/>
  <c r="AA2260" i="4"/>
  <c r="AA2252" i="4"/>
  <c r="AA2243" i="4"/>
  <c r="AA2268" i="4"/>
  <c r="AA2295" i="4"/>
  <c r="AA2302" i="4"/>
  <c r="AA2308" i="4"/>
  <c r="AA2299" i="4"/>
  <c r="AA2290" i="4"/>
  <c r="AA2275" i="4"/>
  <c r="AA2267" i="4"/>
  <c r="AA2278" i="4"/>
  <c r="AA2318" i="4"/>
  <c r="AA2316" i="4"/>
  <c r="AA2270" i="4"/>
  <c r="AA2297" i="4"/>
  <c r="AA2272" i="4"/>
  <c r="AA2311" i="4"/>
  <c r="AA2277" i="4"/>
  <c r="AA2249" i="4"/>
  <c r="AA2255" i="4"/>
  <c r="AA2284" i="4"/>
  <c r="AA2279" i="4"/>
  <c r="AB2273" i="4"/>
  <c r="AC2273" i="4" s="1"/>
  <c r="AD2273" i="4" s="1"/>
  <c r="AB2248" i="4"/>
  <c r="AC2248" i="4" s="1"/>
  <c r="AD2248" i="4" s="1"/>
  <c r="AB2280" i="4"/>
  <c r="AC2280" i="4" s="1"/>
  <c r="AD2280" i="4" s="1"/>
  <c r="AB2287" i="4"/>
  <c r="AC2287" i="4" s="1"/>
  <c r="AD2287" i="4" s="1"/>
  <c r="AB2276" i="4"/>
  <c r="AC2276" i="4" s="1"/>
  <c r="AD2276" i="4" s="1"/>
  <c r="AB2305" i="4"/>
  <c r="AC2305" i="4" s="1"/>
  <c r="AD2305" i="4" s="1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C2272" i="4" s="1"/>
  <c r="AD2272" i="4" s="1"/>
  <c r="AB2244" i="4"/>
  <c r="AC2244" i="4" s="1"/>
  <c r="AD2244" i="4" s="1"/>
  <c r="AB2311" i="4"/>
  <c r="AC2311" i="4" s="1"/>
  <c r="AD2311" i="4" s="1"/>
  <c r="AB2277" i="4"/>
  <c r="AC2277" i="4" s="1"/>
  <c r="AD2277" i="4" s="1"/>
  <c r="AB2254" i="4"/>
  <c r="AC2254" i="4" s="1"/>
  <c r="AD2254" i="4" s="1"/>
  <c r="AA2220" i="4"/>
  <c r="AA2231" i="4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C2271" i="4" s="1"/>
  <c r="AD2271" i="4" s="1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C2258" i="4" s="1"/>
  <c r="AD2258" i="4" s="1"/>
  <c r="AB2323" i="4"/>
  <c r="AC2323" i="4" s="1"/>
  <c r="AD2323" i="4" s="1"/>
  <c r="AB2285" i="4"/>
  <c r="AC2285" i="4" s="1"/>
  <c r="AD2285" i="4" s="1"/>
  <c r="AA2221" i="4"/>
  <c r="AB2303" i="4"/>
  <c r="AC2303" i="4" s="1"/>
  <c r="AD2303" i="4" s="1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C2267" i="4" s="1"/>
  <c r="AD2267" i="4" s="1"/>
  <c r="AB2321" i="4"/>
  <c r="AB2227" i="4"/>
  <c r="AC2227" i="4" s="1"/>
  <c r="AD2227" i="4" s="1"/>
  <c r="AE2227" i="4" s="1"/>
  <c r="AB2260" i="4"/>
  <c r="AC2260" i="4" s="1"/>
  <c r="AD2260" i="4" s="1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C2246" i="4" s="1"/>
  <c r="AD2246" i="4" s="1"/>
  <c r="AB2249" i="4"/>
  <c r="AC2249" i="4" s="1"/>
  <c r="AD2249" i="4" s="1"/>
  <c r="AB2288" i="4"/>
  <c r="AC2288" i="4" s="1"/>
  <c r="AD2288" i="4" s="1"/>
  <c r="AB2319" i="4"/>
  <c r="AC2319" i="4" s="1"/>
  <c r="AD2319" i="4" s="1"/>
  <c r="AA2236" i="4"/>
  <c r="AB2296" i="4"/>
  <c r="AC2296" i="4" s="1"/>
  <c r="AD2296" i="4" s="1"/>
  <c r="AB2320" i="4"/>
  <c r="AB2313" i="4"/>
  <c r="AB2314" i="4"/>
  <c r="AC2314" i="4" s="1"/>
  <c r="AD2314" i="4" s="1"/>
  <c r="AB2255" i="4"/>
  <c r="AB2275" i="4"/>
  <c r="AB2279" i="4"/>
  <c r="AC2279" i="4" s="1"/>
  <c r="AD2279" i="4" s="1"/>
  <c r="AB2284" i="4"/>
  <c r="AC2284" i="4" s="1"/>
  <c r="AD2284" i="4" s="1"/>
  <c r="AA2239" i="4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C2269" i="4" s="1"/>
  <c r="AD2269" i="4" s="1"/>
  <c r="AB2250" i="4"/>
  <c r="AC2250" i="4" s="1"/>
  <c r="AD2250" i="4" s="1"/>
  <c r="AB2265" i="4"/>
  <c r="AC2265" i="4" s="1"/>
  <c r="AD2265" i="4" s="1"/>
  <c r="AA2223" i="4"/>
  <c r="AB2232" i="4"/>
  <c r="AC2232" i="4" s="1"/>
  <c r="AD2232" i="4" s="1"/>
  <c r="AB2233" i="4"/>
  <c r="AC2233" i="4" s="1"/>
  <c r="AD2233" i="4" s="1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C2228" i="4" s="1"/>
  <c r="AD2228" i="4" s="1"/>
  <c r="AB2218" i="4"/>
  <c r="AC2218" i="4" s="1"/>
  <c r="AD2218" i="4" s="1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J29" i="7"/>
  <c r="AA2144" i="4"/>
  <c r="AA2215" i="4"/>
  <c r="AA2167" i="4"/>
  <c r="J28" i="7"/>
  <c r="L4" i="7"/>
  <c r="J5" i="7"/>
  <c r="AA2158" i="4"/>
  <c r="AA2188" i="4"/>
  <c r="J2" i="7"/>
  <c r="L2" i="7" s="1"/>
  <c r="J19" i="7"/>
  <c r="J25" i="7"/>
  <c r="J21" i="7"/>
  <c r="K28" i="7"/>
  <c r="J7" i="7"/>
  <c r="J13" i="7"/>
  <c r="J3" i="7"/>
  <c r="J17" i="7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K2782" i="4" s="1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AK33" i="4" s="1"/>
  <c r="R33" i="4"/>
  <c r="Z60" i="4"/>
  <c r="R60" i="4"/>
  <c r="Z29" i="4"/>
  <c r="AK29" i="4" s="1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AK2762" i="4" s="1"/>
  <c r="R2762" i="4"/>
  <c r="Z1538" i="4"/>
  <c r="R1538" i="4"/>
  <c r="Z657" i="4"/>
  <c r="R657" i="4"/>
  <c r="Z2774" i="4"/>
  <c r="AK2774" i="4" s="1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AK53" i="4" s="1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AK31" i="4" s="1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AK2785" i="4" s="1"/>
  <c r="R2785" i="4"/>
  <c r="Z2824" i="4"/>
  <c r="AK2824" i="4" s="1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AK2779" i="4" s="1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AK1931" i="4" s="1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AK2828" i="4" s="1"/>
  <c r="R2828" i="4"/>
  <c r="Z183" i="4"/>
  <c r="R183" i="4"/>
  <c r="Z345" i="4"/>
  <c r="R345" i="4"/>
  <c r="Z2801" i="4"/>
  <c r="AK2801" i="4" s="1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AK51" i="4" s="1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AK2173" i="4" s="1"/>
  <c r="R2173" i="4"/>
  <c r="Z2293" i="4"/>
  <c r="R2293" i="4"/>
  <c r="Z2741" i="4"/>
  <c r="R2741" i="4"/>
  <c r="Z2644" i="4"/>
  <c r="R2644" i="4"/>
  <c r="Z2661" i="4"/>
  <c r="R2661" i="4"/>
  <c r="Z2784" i="4"/>
  <c r="AK2784" i="4" s="1"/>
  <c r="R2784" i="4"/>
  <c r="Z2811" i="4"/>
  <c r="AK2811" i="4" s="1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AK2818" i="4" s="1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AK2827" i="4" s="1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AK2789" i="4" s="1"/>
  <c r="R2789" i="4"/>
  <c r="Z291" i="4"/>
  <c r="R291" i="4"/>
  <c r="Z561" i="4"/>
  <c r="R561" i="4"/>
  <c r="Z48" i="4"/>
  <c r="AK48" i="4" s="1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AK42" i="4" s="1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AK49" i="4" s="1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AK2767" i="4" s="1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AK2002" i="4" s="1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AK2805" i="4" s="1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AK2834" i="4" s="1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AK2836" i="4" s="1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AK35" i="4" s="1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AK2759" i="4" s="1"/>
  <c r="R2759" i="4"/>
  <c r="Z2786" i="4"/>
  <c r="AK2786" i="4" s="1"/>
  <c r="R2786" i="4"/>
  <c r="Z2813" i="4"/>
  <c r="AK2813" i="4" s="1"/>
  <c r="R2813" i="4"/>
  <c r="Z2664" i="4"/>
  <c r="R2664" i="4"/>
  <c r="Z902" i="4"/>
  <c r="R902" i="4"/>
  <c r="Z1037" i="4"/>
  <c r="R1037" i="4"/>
  <c r="Z2819" i="4"/>
  <c r="AK2819" i="4" s="1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AK2795" i="4" s="1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AK2770" i="4" s="1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AK2765" i="4" s="1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AK46" i="4" s="1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AK2815" i="4" s="1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AK2760" i="4" s="1"/>
  <c r="R2760" i="4"/>
  <c r="Z1936" i="4"/>
  <c r="R1936" i="4"/>
  <c r="Z2763" i="4"/>
  <c r="AK2763" i="4" s="1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AK37" i="4" s="1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AK2812" i="4" s="1"/>
  <c r="R2812" i="4"/>
  <c r="Z2073" i="4"/>
  <c r="R2073" i="4"/>
  <c r="Z2478" i="4"/>
  <c r="R2478" i="4"/>
  <c r="Z2640" i="4"/>
  <c r="R2640" i="4"/>
  <c r="Z2817" i="4"/>
  <c r="AK2817" i="4" s="1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AK2790" i="4" s="1"/>
  <c r="R2790" i="4"/>
  <c r="Z617" i="4"/>
  <c r="R617" i="4"/>
  <c r="Z2009" i="4"/>
  <c r="R2009" i="4"/>
  <c r="Z2144" i="4"/>
  <c r="R2144" i="4"/>
  <c r="Z2279" i="4"/>
  <c r="R2279" i="4"/>
  <c r="Z2832" i="4"/>
  <c r="AK2832" i="4" s="1"/>
  <c r="R2832" i="4"/>
  <c r="Z2833" i="4"/>
  <c r="AK2833" i="4" s="1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AK2296" i="4" s="1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AK36" i="4" s="1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AK2787" i="4" s="1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AK50" i="4" s="1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AK2169" i="4" s="1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AK2773" i="4" s="1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AK54" i="4" s="1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AK2807" i="4" s="1"/>
  <c r="R2807" i="4"/>
  <c r="Z45" i="4"/>
  <c r="AK45" i="4" s="1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AK34" i="4" s="1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AK2796" i="4" s="1"/>
  <c r="R2796" i="4"/>
  <c r="Z2823" i="4"/>
  <c r="AK2823" i="4" s="1"/>
  <c r="R2823" i="4"/>
  <c r="Z1381" i="4"/>
  <c r="R1381" i="4"/>
  <c r="Z2056" i="4"/>
  <c r="R2056" i="4"/>
  <c r="Z2299" i="4"/>
  <c r="AK2299" i="4" s="1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AK2797" i="4" s="1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AK2777" i="4" s="1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AK2775" i="4" s="1"/>
  <c r="R2775" i="4"/>
  <c r="Z644" i="4"/>
  <c r="R644" i="4"/>
  <c r="Z1130" i="4"/>
  <c r="R1130" i="4"/>
  <c r="Z2804" i="4"/>
  <c r="AK2804" i="4" s="1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AK2800" i="4" s="1"/>
  <c r="R2800" i="4"/>
  <c r="Z2438" i="4"/>
  <c r="R2438" i="4"/>
  <c r="Z2810" i="4"/>
  <c r="AK2810" i="4" s="1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AK2107" i="4" s="1"/>
  <c r="R2107" i="4"/>
  <c r="Z2809" i="4"/>
  <c r="AK2809" i="4" s="1"/>
  <c r="R2809" i="4"/>
  <c r="Z514" i="4"/>
  <c r="R514" i="4"/>
  <c r="Z1810" i="4"/>
  <c r="R1810" i="4"/>
  <c r="Z1106" i="4"/>
  <c r="R1106" i="4"/>
  <c r="Z44" i="4"/>
  <c r="AK44" i="4" s="1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AK39" i="4" s="1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AK2769" i="4" s="1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AK2803" i="4" s="1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AK2830" i="4" s="1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AK2799" i="4" s="1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AK30" i="4" s="1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AK2793" i="4" s="1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AK2768" i="4" s="1"/>
  <c r="R2768" i="4"/>
  <c r="Z2822" i="4"/>
  <c r="AK2822" i="4" s="1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AK2149" i="4" s="1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AK2806" i="4" s="1"/>
  <c r="R2806" i="4"/>
  <c r="Z2657" i="4"/>
  <c r="R2657" i="4"/>
  <c r="Z2821" i="4"/>
  <c r="AK2821" i="4" s="1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AK2780" i="4" s="1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AK32" i="4" s="1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AK2015" i="4" s="1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AK2761" i="4" s="1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AK2814" i="4" s="1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AK41" i="4" s="1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AK2771" i="4" s="1"/>
  <c r="R2771" i="4"/>
  <c r="Z2706" i="4"/>
  <c r="R2706" i="4"/>
  <c r="Z2745" i="4"/>
  <c r="R2745" i="4"/>
  <c r="Z2826" i="4"/>
  <c r="AK2826" i="4" s="1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AK2792" i="4" s="1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AK2756" i="4" s="1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AK2018" i="4" s="1"/>
  <c r="R2018" i="4"/>
  <c r="Z2072" i="4"/>
  <c r="R2072" i="4"/>
  <c r="Z2180" i="4"/>
  <c r="AK2180" i="4" s="1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AK2816" i="4" s="1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AK43" i="4" s="1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AK2772" i="4" s="1"/>
  <c r="R2772" i="4"/>
  <c r="Z1993" i="4"/>
  <c r="R1993" i="4"/>
  <c r="Z2155" i="4"/>
  <c r="R2155" i="4"/>
  <c r="Z2776" i="4"/>
  <c r="AK2776" i="4" s="1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AK2766" i="4" s="1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AK2758" i="4" s="1"/>
  <c r="R2758" i="4"/>
  <c r="Z1966" i="4"/>
  <c r="R1966" i="4"/>
  <c r="Z2398" i="4"/>
  <c r="R2398" i="4"/>
  <c r="Z2791" i="4"/>
  <c r="AK2791" i="4" s="1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AK2820" i="4" s="1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AK2764" i="4" s="1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AK2783" i="4" s="1"/>
  <c r="R2783" i="4"/>
  <c r="Z2366" i="4"/>
  <c r="R2366" i="4"/>
  <c r="Z2663" i="4"/>
  <c r="R2663" i="4"/>
  <c r="Z2151" i="4"/>
  <c r="R2151" i="4"/>
  <c r="Z2788" i="4"/>
  <c r="AK2788" i="4" s="1"/>
  <c r="R2788" i="4"/>
  <c r="Z980" i="4"/>
  <c r="R980" i="4"/>
  <c r="Z2141" i="4"/>
  <c r="R2141" i="4"/>
  <c r="Z2829" i="4"/>
  <c r="AK2829" i="4" s="1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AK47" i="4" s="1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AK40" i="4" s="1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AK2798" i="4" s="1"/>
  <c r="R2798" i="4"/>
  <c r="Z2825" i="4"/>
  <c r="AK2825" i="4" s="1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AK38" i="4" s="1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AK2496" i="4" s="1"/>
  <c r="R2496" i="4"/>
  <c r="Z2712" i="4"/>
  <c r="R2712" i="4"/>
  <c r="Z2778" i="4"/>
  <c r="AK2778" i="4" s="1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AK2757" i="4" s="1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AK2802" i="4" s="1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AK2794" i="4" s="1"/>
  <c r="R2794" i="4"/>
  <c r="Z1965" i="4"/>
  <c r="R1965" i="4"/>
  <c r="Z2263" i="4"/>
  <c r="R2263" i="4"/>
  <c r="Z833" i="4"/>
  <c r="R833" i="4"/>
  <c r="Z995" i="4"/>
  <c r="R995" i="4"/>
  <c r="Z2831" i="4"/>
  <c r="AK2831" i="4" s="1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B136" i="4"/>
  <c r="AC136" i="4" s="1"/>
  <c r="AD136" i="4" s="1"/>
  <c r="AB811" i="4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B1756" i="4"/>
  <c r="AC1756" i="4" s="1"/>
  <c r="AD1756" i="4" s="1"/>
  <c r="AB1567" i="4"/>
  <c r="AA1823" i="4"/>
  <c r="AA1832" i="4"/>
  <c r="AB1297" i="4"/>
  <c r="AB1594" i="4"/>
  <c r="AB1486" i="4"/>
  <c r="AB1270" i="4"/>
  <c r="AB325" i="4"/>
  <c r="AC325" i="4" s="1"/>
  <c r="AD325" i="4" s="1"/>
  <c r="AB865" i="4"/>
  <c r="AC865" i="4" s="1"/>
  <c r="AD865" i="4" s="1"/>
  <c r="AC2809" i="4"/>
  <c r="AD2809" i="4" s="1"/>
  <c r="AB1945" i="4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B487" i="4"/>
  <c r="AC487" i="4" s="1"/>
  <c r="AD487" i="4" s="1"/>
  <c r="AB1783" i="4"/>
  <c r="AB298" i="4"/>
  <c r="AC298" i="4" s="1"/>
  <c r="AB1432" i="4"/>
  <c r="AC1432" i="4" s="1"/>
  <c r="AD1432" i="4" s="1"/>
  <c r="AB1459" i="4"/>
  <c r="AB1540" i="4"/>
  <c r="AB622" i="4"/>
  <c r="AC622" i="4" s="1"/>
  <c r="AD622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B2484" i="4"/>
  <c r="AB2646" i="4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J56" i="4" s="1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B1323" i="4"/>
  <c r="J1755" i="4"/>
  <c r="K1755" i="4" s="1"/>
  <c r="J837" i="4"/>
  <c r="K837" i="4" s="1"/>
  <c r="AA83" i="4"/>
  <c r="AB2592" i="4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AJ81" i="4" s="1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B135" i="4"/>
  <c r="AA135" i="4"/>
  <c r="AB2403" i="4"/>
  <c r="AB1971" i="4"/>
  <c r="AB675" i="4"/>
  <c r="AC675" i="4" s="1"/>
  <c r="AD675" i="4" s="1"/>
  <c r="AB2430" i="4"/>
  <c r="AB272" i="4"/>
  <c r="AB1485" i="4"/>
  <c r="AB513" i="4"/>
  <c r="AB56" i="4"/>
  <c r="AB1944" i="4"/>
  <c r="AB1134" i="4"/>
  <c r="AB1161" i="4"/>
  <c r="AB1782" i="4"/>
  <c r="AB2295" i="4"/>
  <c r="AA54" i="4"/>
  <c r="AB2133" i="4"/>
  <c r="AB297" i="4"/>
  <c r="AA297" i="4"/>
  <c r="AB2565" i="4"/>
  <c r="AB2079" i="4"/>
  <c r="AB2106" i="4"/>
  <c r="AB162" i="4"/>
  <c r="AA162" i="4"/>
  <c r="AB621" i="4"/>
  <c r="AB1296" i="4"/>
  <c r="AB486" i="4"/>
  <c r="AB1107" i="4"/>
  <c r="AB1269" i="4"/>
  <c r="AB108" i="4"/>
  <c r="AC108" i="4" s="1"/>
  <c r="AD108" i="4" s="1"/>
  <c r="AE108" i="4" s="1"/>
  <c r="AB2619" i="4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J130" i="4" s="1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J87" i="4" s="1"/>
  <c r="AA93" i="4"/>
  <c r="AJ93" i="4" s="1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J99" i="4" s="1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J71" i="4" s="1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J61" i="4" s="1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A66" i="4"/>
  <c r="AA57" i="4"/>
  <c r="AJ57" i="4" s="1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J65" i="4" s="1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J59" i="4" s="1"/>
  <c r="AA35" i="4"/>
  <c r="AA62" i="4"/>
  <c r="AJ62" i="4" s="1"/>
  <c r="AA48" i="4"/>
  <c r="AA75" i="4"/>
  <c r="AJ75" i="4" s="1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J67" i="4" s="1"/>
  <c r="AA41" i="4"/>
  <c r="AA68" i="4"/>
  <c r="AA30" i="4"/>
  <c r="AA50" i="4"/>
  <c r="AA77" i="4"/>
  <c r="AJ77" i="4" s="1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J63" i="4" s="1"/>
  <c r="AA40" i="4"/>
  <c r="AA70" i="4"/>
  <c r="AJ70" i="4" s="1"/>
  <c r="L735" i="4"/>
  <c r="M735" i="4" s="1"/>
  <c r="L628" i="4"/>
  <c r="M628" i="4" s="1"/>
  <c r="AA74" i="4"/>
  <c r="AJ74" i="4" s="1"/>
  <c r="AA69" i="4"/>
  <c r="AA31" i="4"/>
  <c r="AA58" i="4"/>
  <c r="AJ58" i="4" s="1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J73" i="4" s="1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63" i="4"/>
  <c r="AD2663" i="4" s="1"/>
  <c r="AC2773" i="4"/>
  <c r="AD2773" i="4" s="1"/>
  <c r="AB36" i="4"/>
  <c r="AB67" i="4"/>
  <c r="AC67" i="4" s="1"/>
  <c r="AD67" i="4" s="1"/>
  <c r="AE67" i="4" s="1"/>
  <c r="AB71" i="4"/>
  <c r="AC71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801" i="4"/>
  <c r="AD2801" i="4" s="1"/>
  <c r="AB37" i="4"/>
  <c r="AC2780" i="4"/>
  <c r="AD2780" i="4" s="1"/>
  <c r="AC2735" i="4"/>
  <c r="AD2735" i="4" s="1"/>
  <c r="AE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40" i="4"/>
  <c r="M2640" i="4" s="1"/>
  <c r="L2629" i="4"/>
  <c r="M2629" i="4" s="1"/>
  <c r="L2642" i="4"/>
  <c r="M2642" i="4" s="1"/>
  <c r="L2628" i="4"/>
  <c r="M2628" i="4" s="1"/>
  <c r="L2633" i="4"/>
  <c r="M2633" i="4" s="1"/>
  <c r="L2638" i="4"/>
  <c r="M2638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B59" i="4"/>
  <c r="AC59" i="4" s="1"/>
  <c r="AD59" i="4" s="1"/>
  <c r="AC2800" i="4"/>
  <c r="AD2800" i="4" s="1"/>
  <c r="AC2769" i="4"/>
  <c r="AD2769" i="4" s="1"/>
  <c r="AC2802" i="4"/>
  <c r="AD2802" i="4" s="1"/>
  <c r="AC2721" i="4"/>
  <c r="AD2721" i="4" s="1"/>
  <c r="AC2806" i="4"/>
  <c r="AD2806" i="4" s="1"/>
  <c r="AC2788" i="4"/>
  <c r="AD2788" i="4" s="1"/>
  <c r="AC2763" i="4"/>
  <c r="AD2763" i="4" s="1"/>
  <c r="AC2826" i="4"/>
  <c r="AD2826" i="4" s="1"/>
  <c r="AC2814" i="4"/>
  <c r="AD2814" i="4" s="1"/>
  <c r="AC2807" i="4"/>
  <c r="AD2807" i="4" s="1"/>
  <c r="AC2762" i="4"/>
  <c r="AD2762" i="4" s="1"/>
  <c r="AC2834" i="4"/>
  <c r="AD2834" i="4" s="1"/>
  <c r="AC2676" i="4"/>
  <c r="AD2676" i="4" s="1"/>
  <c r="AE2676" i="4" s="1"/>
  <c r="AC2665" i="4"/>
  <c r="AD2665" i="4" s="1"/>
  <c r="AC2812" i="4"/>
  <c r="AD2812" i="4" s="1"/>
  <c r="AC2774" i="4"/>
  <c r="AD2774" i="4" s="1"/>
  <c r="AC2761" i="4"/>
  <c r="AD2761" i="4" s="1"/>
  <c r="AC2757" i="4"/>
  <c r="AD2757" i="4" s="1"/>
  <c r="AC2823" i="4"/>
  <c r="AD2823" i="4" s="1"/>
  <c r="AC2815" i="4"/>
  <c r="AD2815" i="4" s="1"/>
  <c r="AC2771" i="4"/>
  <c r="AD2771" i="4" s="1"/>
  <c r="AC2778" i="4"/>
  <c r="AD2778" i="4" s="1"/>
  <c r="AC2795" i="4"/>
  <c r="AD2795" i="4" s="1"/>
  <c r="AC2822" i="4"/>
  <c r="AD2822" i="4" s="1"/>
  <c r="AC2776" i="4"/>
  <c r="AD2776" i="4" s="1"/>
  <c r="AC2819" i="4"/>
  <c r="AD2819" i="4" s="1"/>
  <c r="AC2770" i="4"/>
  <c r="AD2770" i="4" s="1"/>
  <c r="AC2818" i="4"/>
  <c r="AD2818" i="4" s="1"/>
  <c r="AC2725" i="4"/>
  <c r="AD2725" i="4" s="1"/>
  <c r="AE2725" i="4" s="1"/>
  <c r="AC2830" i="4"/>
  <c r="AD2830" i="4" s="1"/>
  <c r="AC2644" i="4"/>
  <c r="AD2644" i="4" s="1"/>
  <c r="AE2644" i="4" s="1"/>
  <c r="AC2745" i="4"/>
  <c r="AD2745" i="4" s="1"/>
  <c r="AC2772" i="4"/>
  <c r="AD2772" i="4" s="1"/>
  <c r="AC2829" i="4"/>
  <c r="AD2829" i="4" s="1"/>
  <c r="AC2792" i="4"/>
  <c r="AD2792" i="4" s="1"/>
  <c r="AC2759" i="4"/>
  <c r="AD2759" i="4" s="1"/>
  <c r="AC2803" i="4"/>
  <c r="AD2803" i="4" s="1"/>
  <c r="AC2713" i="4"/>
  <c r="AD2713" i="4" s="1"/>
  <c r="AC2760" i="4"/>
  <c r="AD2760" i="4" s="1"/>
  <c r="AC2817" i="4"/>
  <c r="AD2817" i="4" s="1"/>
  <c r="AC2791" i="4"/>
  <c r="AD2791" i="4" s="1"/>
  <c r="AC2750" i="4"/>
  <c r="AD2750" i="4" s="1"/>
  <c r="AC2724" i="4"/>
  <c r="AD2724" i="4" s="1"/>
  <c r="AC2542" i="4"/>
  <c r="AD2542" i="4" s="1"/>
  <c r="AE2542" i="4" s="1"/>
  <c r="AC2820" i="4"/>
  <c r="AD2820" i="4" s="1"/>
  <c r="AC2831" i="4"/>
  <c r="AD2831" i="4" s="1"/>
  <c r="AC2764" i="4"/>
  <c r="AD2764" i="4" s="1"/>
  <c r="AC2784" i="4"/>
  <c r="AD2784" i="4" s="1"/>
  <c r="AC2811" i="4"/>
  <c r="AD2811" i="4" s="1"/>
  <c r="AC2743" i="4"/>
  <c r="AD2743" i="4" s="1"/>
  <c r="AE2743" i="4" s="1"/>
  <c r="AC2777" i="4"/>
  <c r="AD2777" i="4" s="1"/>
  <c r="AC2628" i="4"/>
  <c r="AD2628" i="4" s="1"/>
  <c r="AE2628" i="4" s="1"/>
  <c r="AC2821" i="4"/>
  <c r="AD2821" i="4" s="1"/>
  <c r="AC2828" i="4"/>
  <c r="AD2828" i="4" s="1"/>
  <c r="AC2798" i="4"/>
  <c r="AD2798" i="4" s="1"/>
  <c r="AC2739" i="4"/>
  <c r="AD2739" i="4" s="1"/>
  <c r="AE2739" i="4" s="1"/>
  <c r="AC2793" i="4"/>
  <c r="AD2793" i="4" s="1"/>
  <c r="AC2765" i="4"/>
  <c r="AD2765" i="4" s="1"/>
  <c r="AC2805" i="4"/>
  <c r="AD2805" i="4" s="1"/>
  <c r="AC2789" i="4"/>
  <c r="AD2789" i="4" s="1"/>
  <c r="AC2797" i="4"/>
  <c r="AD2797" i="4" s="1"/>
  <c r="AC2671" i="4"/>
  <c r="AD2671" i="4" s="1"/>
  <c r="AC2775" i="4"/>
  <c r="AD2775" i="4" s="1"/>
  <c r="AC2669" i="4"/>
  <c r="AD2669" i="4" s="1"/>
  <c r="AC2752" i="4"/>
  <c r="AD2752" i="4" s="1"/>
  <c r="AE2752" i="4" s="1"/>
  <c r="AC2672" i="4"/>
  <c r="AD2672" i="4" s="1"/>
  <c r="AC2706" i="4"/>
  <c r="AD2706" i="4" s="1"/>
  <c r="AC2787" i="4"/>
  <c r="AD2787" i="4" s="1"/>
  <c r="AC2766" i="4"/>
  <c r="AD2766" i="4" s="1"/>
  <c r="AC2824" i="4"/>
  <c r="AD2824" i="4" s="1"/>
  <c r="AC2779" i="4"/>
  <c r="AD2779" i="4" s="1"/>
  <c r="AC2689" i="4"/>
  <c r="AD2689" i="4" s="1"/>
  <c r="AC2790" i="4"/>
  <c r="AD2790" i="4" s="1"/>
  <c r="AC2825" i="4"/>
  <c r="AD2825" i="4" s="1"/>
  <c r="AC2679" i="4"/>
  <c r="AD2679" i="4" s="1"/>
  <c r="AC2712" i="4"/>
  <c r="AD2712" i="4" s="1"/>
  <c r="AC2768" i="4"/>
  <c r="AD2768" i="4" s="1"/>
  <c r="AC2709" i="4"/>
  <c r="AD2709" i="4" s="1"/>
  <c r="AE2709" i="4" s="1"/>
  <c r="AC2827" i="4"/>
  <c r="AD2827" i="4" s="1"/>
  <c r="AC2816" i="4"/>
  <c r="AD2816" i="4" s="1"/>
  <c r="AC2799" i="4"/>
  <c r="AD2799" i="4" s="1"/>
  <c r="AC2786" i="4"/>
  <c r="AD2786" i="4" s="1"/>
  <c r="AC2813" i="4"/>
  <c r="AD2813" i="4" s="1"/>
  <c r="AC2710" i="4"/>
  <c r="AD2710" i="4" s="1"/>
  <c r="AE2710" i="4" s="1"/>
  <c r="AC2785" i="4"/>
  <c r="AD2785" i="4" s="1"/>
  <c r="AC2767" i="4"/>
  <c r="AD2767" i="4" s="1"/>
  <c r="AC2796" i="4"/>
  <c r="AD2796" i="4" s="1"/>
  <c r="AC2758" i="4"/>
  <c r="AD2758" i="4" s="1"/>
  <c r="AC2794" i="4"/>
  <c r="AD2794" i="4" s="1"/>
  <c r="AC2832" i="4"/>
  <c r="AD2832" i="4" s="1"/>
  <c r="AC2833" i="4"/>
  <c r="AD2833" i="4" s="1"/>
  <c r="AC2804" i="4"/>
  <c r="AD2804" i="4" s="1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H100" i="2"/>
  <c r="H102" i="2"/>
  <c r="G98" i="2"/>
  <c r="G101" i="2"/>
  <c r="G99" i="2"/>
  <c r="G103" i="2"/>
  <c r="H99" i="2"/>
  <c r="AJ2706" i="4" l="1"/>
  <c r="AJ2709" i="4"/>
  <c r="AJ2704" i="4"/>
  <c r="AJ2746" i="4"/>
  <c r="AJ2652" i="4"/>
  <c r="AJ2671" i="4"/>
  <c r="AJ2698" i="4" s="1"/>
  <c r="AJ2725" i="4" s="1"/>
  <c r="AJ2675" i="4"/>
  <c r="AJ2702" i="4" s="1"/>
  <c r="AC2733" i="4"/>
  <c r="AD2733" i="4" s="1"/>
  <c r="AE2733" i="4" s="1"/>
  <c r="AC2741" i="4"/>
  <c r="AD2741" i="4" s="1"/>
  <c r="AE2741" i="4" s="1"/>
  <c r="AF2750" i="4"/>
  <c r="AE2750" i="4"/>
  <c r="AC2751" i="4"/>
  <c r="AD2751" i="4" s="1"/>
  <c r="AE2751" i="4" s="1"/>
  <c r="AC2749" i="4"/>
  <c r="AD2749" i="4" s="1"/>
  <c r="AE2749" i="4" s="1"/>
  <c r="AC2731" i="4"/>
  <c r="AD2731" i="4" s="1"/>
  <c r="AE2731" i="4" s="1"/>
  <c r="AC2729" i="4"/>
  <c r="AD2729" i="4" s="1"/>
  <c r="AE2729" i="4" s="1"/>
  <c r="AF2735" i="4"/>
  <c r="AC2744" i="4"/>
  <c r="AD2744" i="4" s="1"/>
  <c r="AE2744" i="4" s="1"/>
  <c r="AC2748" i="4"/>
  <c r="AD2748" i="4" s="1"/>
  <c r="AE2748" i="4" s="1"/>
  <c r="AF2736" i="4"/>
  <c r="AE2736" i="4"/>
  <c r="AC2747" i="4"/>
  <c r="AD2747" i="4" s="1"/>
  <c r="AE2747" i="4" s="1"/>
  <c r="AC2755" i="4"/>
  <c r="AD2755" i="4" s="1"/>
  <c r="AE2755" i="4" s="1"/>
  <c r="AF2752" i="4"/>
  <c r="AC2742" i="4"/>
  <c r="AD2742" i="4" s="1"/>
  <c r="AE2742" i="4" s="1"/>
  <c r="AE2745" i="4"/>
  <c r="AF2745" i="4"/>
  <c r="AF2743" i="4"/>
  <c r="AF2739" i="4"/>
  <c r="AC2734" i="4"/>
  <c r="AD2734" i="4" s="1"/>
  <c r="AE2734" i="4" s="1"/>
  <c r="AC2730" i="4"/>
  <c r="AD2730" i="4" s="1"/>
  <c r="AE2730" i="4" s="1"/>
  <c r="AC2753" i="4"/>
  <c r="AD2753" i="4" s="1"/>
  <c r="AE2753" i="4" s="1"/>
  <c r="AC2737" i="4"/>
  <c r="AD2737" i="4" s="1"/>
  <c r="AE2737" i="4" s="1"/>
  <c r="AC2738" i="4"/>
  <c r="AD2738" i="4" s="1"/>
  <c r="AE2738" i="4" s="1"/>
  <c r="AC2732" i="4"/>
  <c r="AD2732" i="4" s="1"/>
  <c r="AE2732" i="4" s="1"/>
  <c r="AC2746" i="4"/>
  <c r="AD2746" i="4" s="1"/>
  <c r="AE2746" i="4" s="1"/>
  <c r="AF2746" i="4" s="1"/>
  <c r="AC2719" i="4"/>
  <c r="AD2719" i="4" s="1"/>
  <c r="AE2719" i="4" s="1"/>
  <c r="AC2715" i="4"/>
  <c r="AD2715" i="4" s="1"/>
  <c r="AE2715" i="4" s="1"/>
  <c r="AE2713" i="4"/>
  <c r="AF2713" i="4"/>
  <c r="AF2706" i="4"/>
  <c r="AE2706" i="4"/>
  <c r="AF2709" i="4"/>
  <c r="AE2726" i="4"/>
  <c r="AF2726" i="4"/>
  <c r="AC2708" i="4"/>
  <c r="AD2708" i="4" s="1"/>
  <c r="AE2708" i="4" s="1"/>
  <c r="AC2722" i="4"/>
  <c r="AD2722" i="4" s="1"/>
  <c r="AE2722" i="4" s="1"/>
  <c r="AF2721" i="4"/>
  <c r="AE2721" i="4"/>
  <c r="AC2711" i="4"/>
  <c r="AD2711" i="4" s="1"/>
  <c r="AE2711" i="4" s="1"/>
  <c r="AF2720" i="4"/>
  <c r="AE2720" i="4"/>
  <c r="AC2704" i="4"/>
  <c r="AD2704" i="4" s="1"/>
  <c r="AE2704" i="4" s="1"/>
  <c r="AC2718" i="4"/>
  <c r="AD2718" i="4" s="1"/>
  <c r="AE2718" i="4" s="1"/>
  <c r="AC2716" i="4"/>
  <c r="AD2716" i="4" s="1"/>
  <c r="AE2716" i="4" s="1"/>
  <c r="AC2707" i="4"/>
  <c r="AD2707" i="4" s="1"/>
  <c r="AE2707" i="4" s="1"/>
  <c r="AC2723" i="4"/>
  <c r="AD2723" i="4" s="1"/>
  <c r="AE2723" i="4" s="1"/>
  <c r="AC2728" i="4"/>
  <c r="AD2728" i="4" s="1"/>
  <c r="AE2728" i="4" s="1"/>
  <c r="AF2710" i="4"/>
  <c r="AE2705" i="4"/>
  <c r="AF2705" i="4"/>
  <c r="AF2712" i="4"/>
  <c r="AE2712" i="4"/>
  <c r="AC2703" i="4"/>
  <c r="AD2703" i="4" s="1"/>
  <c r="AE2703" i="4" s="1"/>
  <c r="AC2714" i="4"/>
  <c r="AD2714" i="4" s="1"/>
  <c r="AE2714" i="4" s="1"/>
  <c r="AC2717" i="4"/>
  <c r="AD2717" i="4" s="1"/>
  <c r="AE2717" i="4" s="1"/>
  <c r="AF2717" i="4" s="1"/>
  <c r="AF2725" i="4"/>
  <c r="AC2702" i="4"/>
  <c r="AD2702" i="4" s="1"/>
  <c r="AE2702" i="4" s="1"/>
  <c r="AC2684" i="4"/>
  <c r="AD2684" i="4" s="1"/>
  <c r="AE2684" i="4" s="1"/>
  <c r="AE2679" i="4"/>
  <c r="AF2679" i="4"/>
  <c r="AC2696" i="4"/>
  <c r="AD2696" i="4" s="1"/>
  <c r="AE2696" i="4" s="1"/>
  <c r="AE2682" i="4"/>
  <c r="AF2682" i="4"/>
  <c r="AE2687" i="4"/>
  <c r="AF2687" i="4"/>
  <c r="AC2677" i="4"/>
  <c r="AD2677" i="4" s="1"/>
  <c r="AE2677" i="4" s="1"/>
  <c r="AE2689" i="4"/>
  <c r="AF2689" i="4"/>
  <c r="AC2681" i="4"/>
  <c r="AD2681" i="4" s="1"/>
  <c r="AE2681" i="4" s="1"/>
  <c r="AC2690" i="4"/>
  <c r="AD2690" i="4" s="1"/>
  <c r="AE2690" i="4" s="1"/>
  <c r="AC2686" i="4"/>
  <c r="AD2686" i="4" s="1"/>
  <c r="AE2686" i="4" s="1"/>
  <c r="AC2694" i="4"/>
  <c r="AD2694" i="4" s="1"/>
  <c r="AE2694" i="4" s="1"/>
  <c r="AC2697" i="4"/>
  <c r="AD2697" i="4" s="1"/>
  <c r="AE2697" i="4" s="1"/>
  <c r="AE2695" i="4"/>
  <c r="AF2695" i="4"/>
  <c r="AC2692" i="4"/>
  <c r="AD2692" i="4" s="1"/>
  <c r="AE2692" i="4" s="1"/>
  <c r="AC2700" i="4"/>
  <c r="AD2700" i="4" s="1"/>
  <c r="AE2700" i="4" s="1"/>
  <c r="AF2700" i="4" s="1"/>
  <c r="AE2693" i="4"/>
  <c r="AF2693" i="4" s="1"/>
  <c r="AC2698" i="4"/>
  <c r="AD2698" i="4" s="1"/>
  <c r="AE2698" i="4" s="1"/>
  <c r="AC2701" i="4"/>
  <c r="AD2701" i="4" s="1"/>
  <c r="AE2701" i="4" s="1"/>
  <c r="AF2701" i="4" s="1"/>
  <c r="AC2688" i="4"/>
  <c r="AD2688" i="4" s="1"/>
  <c r="AE2688" i="4" s="1"/>
  <c r="AF2688" i="4" s="1"/>
  <c r="AE2683" i="4"/>
  <c r="AF2683" i="4" s="1"/>
  <c r="AC2699" i="4"/>
  <c r="AD2699" i="4" s="1"/>
  <c r="AE2699" i="4" s="1"/>
  <c r="AC2691" i="4"/>
  <c r="AD2691" i="4" s="1"/>
  <c r="AE2691" i="4" s="1"/>
  <c r="AC2685" i="4"/>
  <c r="AD2685" i="4" s="1"/>
  <c r="AE2685" i="4" s="1"/>
  <c r="AF2685" i="4" s="1"/>
  <c r="AC2680" i="4"/>
  <c r="AD2680" i="4" s="1"/>
  <c r="AE2680" i="4" s="1"/>
  <c r="AF2680" i="4" s="1"/>
  <c r="AC2678" i="4"/>
  <c r="AD2678" i="4" s="1"/>
  <c r="AE2678" i="4" s="1"/>
  <c r="AF2678" i="4" s="1"/>
  <c r="AF2676" i="4"/>
  <c r="AC2675" i="4"/>
  <c r="AD2675" i="4" s="1"/>
  <c r="AE2675" i="4" s="1"/>
  <c r="AF2675" i="4" s="1"/>
  <c r="AE2669" i="4"/>
  <c r="AF2669" i="4"/>
  <c r="AC2668" i="4"/>
  <c r="AD2668" i="4" s="1"/>
  <c r="AE2668" i="4" s="1"/>
  <c r="AC2667" i="4"/>
  <c r="AD2667" i="4" s="1"/>
  <c r="AE2667" i="4" s="1"/>
  <c r="AE2665" i="4"/>
  <c r="AF2665" i="4"/>
  <c r="AC2650" i="4"/>
  <c r="AD2650" i="4" s="1"/>
  <c r="AE2650" i="4" s="1"/>
  <c r="AC2653" i="4"/>
  <c r="AD2653" i="4" s="1"/>
  <c r="AE2653" i="4" s="1"/>
  <c r="AE2659" i="4"/>
  <c r="AF2659" i="4"/>
  <c r="AC2658" i="4"/>
  <c r="AD2658" i="4" s="1"/>
  <c r="AE2658" i="4" s="1"/>
  <c r="AC2657" i="4"/>
  <c r="AD2657" i="4" s="1"/>
  <c r="AE2657" i="4" s="1"/>
  <c r="AC2673" i="4"/>
  <c r="AD2673" i="4" s="1"/>
  <c r="AE2673" i="4" s="1"/>
  <c r="AF2655" i="4"/>
  <c r="AE2655" i="4"/>
  <c r="AC2660" i="4"/>
  <c r="AD2660" i="4" s="1"/>
  <c r="AE2660" i="4" s="1"/>
  <c r="AC2656" i="4"/>
  <c r="AD2656" i="4" s="1"/>
  <c r="AE2656" i="4" s="1"/>
  <c r="AC2662" i="4"/>
  <c r="AD2662" i="4" s="1"/>
  <c r="AE2662" i="4" s="1"/>
  <c r="AE2672" i="4"/>
  <c r="AF2672" i="4" s="1"/>
  <c r="AC2654" i="4"/>
  <c r="AD2654" i="4" s="1"/>
  <c r="AE2654" i="4" s="1"/>
  <c r="AF2654" i="4" s="1"/>
  <c r="AE2663" i="4"/>
  <c r="AF2663" i="4" s="1"/>
  <c r="AE2652" i="4"/>
  <c r="AF2652" i="4" s="1"/>
  <c r="AC2666" i="4"/>
  <c r="AD2666" i="4" s="1"/>
  <c r="AE2666" i="4" s="1"/>
  <c r="AF2666" i="4" s="1"/>
  <c r="AE2674" i="4"/>
  <c r="AF2674" i="4" s="1"/>
  <c r="AE2671" i="4"/>
  <c r="AF2671" i="4" s="1"/>
  <c r="AE2661" i="4"/>
  <c r="AF2661" i="4" s="1"/>
  <c r="AC2664" i="4"/>
  <c r="AD2664" i="4" s="1"/>
  <c r="AE2664" i="4" s="1"/>
  <c r="AC2651" i="4"/>
  <c r="AD2651" i="4" s="1"/>
  <c r="AE2651" i="4" s="1"/>
  <c r="AE2649" i="4"/>
  <c r="AF2649" i="4" s="1"/>
  <c r="AE2648" i="4"/>
  <c r="AF2648" i="4" s="1"/>
  <c r="AJ2626" i="4"/>
  <c r="AJ2653" i="4" s="1"/>
  <c r="AJ2680" i="4" s="1"/>
  <c r="AJ2707" i="4" s="1"/>
  <c r="G104" i="2"/>
  <c r="AK2571" i="4"/>
  <c r="AK2598" i="4" s="1"/>
  <c r="AK2625" i="4" s="1"/>
  <c r="AK2652" i="4" s="1"/>
  <c r="AK2679" i="4" s="1"/>
  <c r="AK2706" i="4" s="1"/>
  <c r="AK2733" i="4" s="1"/>
  <c r="AK2344" i="4"/>
  <c r="AK2519" i="4"/>
  <c r="AK2537" i="4"/>
  <c r="AK2222" i="4"/>
  <c r="AJ2634" i="4"/>
  <c r="AJ2661" i="4" s="1"/>
  <c r="AJ2688" i="4" s="1"/>
  <c r="AK2455" i="4"/>
  <c r="AK2487" i="4"/>
  <c r="AK2554" i="4"/>
  <c r="AK2013" i="4"/>
  <c r="AK2040" i="4" s="1"/>
  <c r="AK2067" i="4" s="1"/>
  <c r="AK2458" i="4"/>
  <c r="AK2485" i="4" s="1"/>
  <c r="AK2115" i="4"/>
  <c r="AK2142" i="4" s="1"/>
  <c r="AK2365" i="4"/>
  <c r="AK2192" i="4"/>
  <c r="AJ2637" i="4"/>
  <c r="AJ2664" i="4" s="1"/>
  <c r="AJ2691" i="4" s="1"/>
  <c r="AJ2718" i="4" s="1"/>
  <c r="AD99" i="1"/>
  <c r="AD102" i="1"/>
  <c r="AD101" i="1"/>
  <c r="AD100" i="1"/>
  <c r="AK2406" i="4"/>
  <c r="AJ2518" i="4"/>
  <c r="AK2514" i="4"/>
  <c r="AK2541" i="4" s="1"/>
  <c r="AJ2635" i="4"/>
  <c r="AJ2662" i="4" s="1"/>
  <c r="AK2384" i="4"/>
  <c r="AK2478" i="4"/>
  <c r="AK2505" i="4" s="1"/>
  <c r="AK2532" i="4" s="1"/>
  <c r="AK2559" i="4" s="1"/>
  <c r="AK2586" i="4" s="1"/>
  <c r="AK2613" i="4" s="1"/>
  <c r="AK2640" i="4" s="1"/>
  <c r="AK2667" i="4" s="1"/>
  <c r="AK2694" i="4" s="1"/>
  <c r="AK2721" i="4" s="1"/>
  <c r="AK2748" i="4" s="1"/>
  <c r="AK2359" i="4"/>
  <c r="AK2440" i="4"/>
  <c r="AK2248" i="4"/>
  <c r="AK2439" i="4"/>
  <c r="AK2280" i="4"/>
  <c r="AK2431" i="4"/>
  <c r="AK2437" i="4"/>
  <c r="AK2390" i="4"/>
  <c r="AK2502" i="4"/>
  <c r="AK2155" i="4"/>
  <c r="AK1998" i="4"/>
  <c r="AK2145" i="4"/>
  <c r="AK2451" i="4"/>
  <c r="AK2228" i="4"/>
  <c r="AK2253" i="4"/>
  <c r="AK1991" i="4"/>
  <c r="AK2497" i="4"/>
  <c r="AK2394" i="4"/>
  <c r="AK1973" i="4"/>
  <c r="AK2153" i="4"/>
  <c r="AK2412" i="4"/>
  <c r="AK1986" i="4"/>
  <c r="AK2194" i="4"/>
  <c r="AK2423" i="4"/>
  <c r="AK2428" i="4"/>
  <c r="AK2422" i="4"/>
  <c r="AK2143" i="4"/>
  <c r="AK2164" i="4"/>
  <c r="AK2450" i="4"/>
  <c r="AK2358" i="4"/>
  <c r="AK2072" i="4"/>
  <c r="AK2430" i="4"/>
  <c r="AK2518" i="4"/>
  <c r="AK2199" i="4"/>
  <c r="AK2161" i="4"/>
  <c r="AK1286" i="4"/>
  <c r="AK2379" i="4"/>
  <c r="AK2416" i="4"/>
  <c r="AJ2622" i="4"/>
  <c r="AJ2649" i="4" s="1"/>
  <c r="AJ2676" i="4" s="1"/>
  <c r="AJ2703" i="4" s="1"/>
  <c r="AK2366" i="4"/>
  <c r="AK2442" i="4"/>
  <c r="AK2307" i="4"/>
  <c r="AK1584" i="4"/>
  <c r="AK2376" i="4"/>
  <c r="AK2290" i="4"/>
  <c r="AK2317" i="4" s="1"/>
  <c r="AK2512" i="4"/>
  <c r="AK2539" i="4" s="1"/>
  <c r="AK2418" i="4"/>
  <c r="AK2287" i="4"/>
  <c r="AK2314" i="4" s="1"/>
  <c r="AK2341" i="4" s="1"/>
  <c r="AK2395" i="4"/>
  <c r="AK1977" i="4"/>
  <c r="AK2249" i="4"/>
  <c r="AK2100" i="4"/>
  <c r="AK2219" i="4"/>
  <c r="AK2476" i="4"/>
  <c r="AK2274" i="4"/>
  <c r="AK2322" i="4"/>
  <c r="AK2461" i="4"/>
  <c r="AK2237" i="4"/>
  <c r="AK2590" i="4"/>
  <c r="AK2617" i="4" s="1"/>
  <c r="AK2644" i="4" s="1"/>
  <c r="AK2671" i="4" s="1"/>
  <c r="AK2698" i="4" s="1"/>
  <c r="AK2725" i="4" s="1"/>
  <c r="AK2752" i="4" s="1"/>
  <c r="AK2188" i="4"/>
  <c r="AK2271" i="4"/>
  <c r="AJ2630" i="4"/>
  <c r="AJ2657" i="4" s="1"/>
  <c r="AK2529" i="4"/>
  <c r="AK2244" i="4"/>
  <c r="AJ2629" i="4"/>
  <c r="AJ2656" i="4" s="1"/>
  <c r="AJ2683" i="4" s="1"/>
  <c r="AJ2710" i="4" s="1"/>
  <c r="AK2315" i="4"/>
  <c r="AK2340" i="4"/>
  <c r="AK2438" i="4"/>
  <c r="AK2367" i="4"/>
  <c r="AK2304" i="4"/>
  <c r="AK2577" i="4"/>
  <c r="AK2604" i="4" s="1"/>
  <c r="AK2631" i="4" s="1"/>
  <c r="AK2658" i="4" s="1"/>
  <c r="AK2685" i="4" s="1"/>
  <c r="AK2712" i="4" s="1"/>
  <c r="AK2739" i="4" s="1"/>
  <c r="AJ2628" i="4"/>
  <c r="AJ2655" i="4" s="1"/>
  <c r="AK2573" i="4"/>
  <c r="AK2136" i="4"/>
  <c r="AJ2633" i="4"/>
  <c r="AJ2660" i="4" s="1"/>
  <c r="AK2126" i="4"/>
  <c r="L2621" i="4"/>
  <c r="M2621" i="4" s="1"/>
  <c r="L2623" i="4"/>
  <c r="M2623" i="4" s="1"/>
  <c r="L2647" i="4"/>
  <c r="M2647" i="4" s="1"/>
  <c r="AK2170" i="4"/>
  <c r="L2631" i="4"/>
  <c r="M2631" i="4" s="1"/>
  <c r="AK2347" i="4"/>
  <c r="AK2373" i="4"/>
  <c r="AK2348" i="4"/>
  <c r="AK2591" i="4"/>
  <c r="AK2303" i="4"/>
  <c r="AK2484" i="4"/>
  <c r="AK2021" i="4"/>
  <c r="AK2361" i="4"/>
  <c r="AK2311" i="4"/>
  <c r="AK2338" i="4" s="1"/>
  <c r="AK2388" i="4"/>
  <c r="AK2211" i="4"/>
  <c r="L2625" i="4"/>
  <c r="M2625" i="4" s="1"/>
  <c r="L2643" i="4"/>
  <c r="M2643" i="4" s="1"/>
  <c r="L2646" i="4"/>
  <c r="M2646" i="4" s="1"/>
  <c r="AK2087" i="4"/>
  <c r="AK2576" i="4"/>
  <c r="AK2413" i="4"/>
  <c r="AK2171" i="4"/>
  <c r="AJ2646" i="4"/>
  <c r="AJ2673" i="4" s="1"/>
  <c r="AJ2700" i="4" s="1"/>
  <c r="AJ2727" i="4" s="1"/>
  <c r="L2636" i="4"/>
  <c r="M2636" i="4" s="1"/>
  <c r="L2622" i="4"/>
  <c r="M2622" i="4" s="1"/>
  <c r="L2624" i="4"/>
  <c r="M2624" i="4" s="1"/>
  <c r="AK2588" i="4"/>
  <c r="AK2110" i="4"/>
  <c r="AK2265" i="4"/>
  <c r="AK2255" i="4"/>
  <c r="AK2282" i="4" s="1"/>
  <c r="AK1943" i="4"/>
  <c r="AK2261" i="4"/>
  <c r="AK2288" i="4"/>
  <c r="AK2493" i="4"/>
  <c r="AK2443" i="4"/>
  <c r="AK2101" i="4"/>
  <c r="AK2574" i="4"/>
  <c r="AK2601" i="4" s="1"/>
  <c r="AK2628" i="4" s="1"/>
  <c r="AK2655" i="4" s="1"/>
  <c r="AK2682" i="4" s="1"/>
  <c r="AK2709" i="4" s="1"/>
  <c r="AK2736" i="4" s="1"/>
  <c r="AK2411" i="4"/>
  <c r="AK2575" i="4"/>
  <c r="L2630" i="4"/>
  <c r="M2630" i="4" s="1"/>
  <c r="L2637" i="4"/>
  <c r="M2637" i="4" s="1"/>
  <c r="AK2403" i="4"/>
  <c r="AK2131" i="4"/>
  <c r="AK2158" i="4" s="1"/>
  <c r="AK2185" i="4" s="1"/>
  <c r="AK2212" i="4" s="1"/>
  <c r="AK2239" i="4" s="1"/>
  <c r="AK2293" i="4"/>
  <c r="AK2563" i="4"/>
  <c r="AK2195" i="4"/>
  <c r="AK2356" i="4"/>
  <c r="AJ2623" i="4"/>
  <c r="AJ2650" i="4" s="1"/>
  <c r="AJ2631" i="4"/>
  <c r="AJ2658" i="4" s="1"/>
  <c r="AJ2685" i="4" s="1"/>
  <c r="AJ2712" i="4" s="1"/>
  <c r="AJ2627" i="4"/>
  <c r="AJ2654" i="4" s="1"/>
  <c r="L2635" i="4"/>
  <c r="M2635" i="4" s="1"/>
  <c r="L2644" i="4"/>
  <c r="M2644" i="4" s="1"/>
  <c r="AK2114" i="4"/>
  <c r="AK2305" i="4"/>
  <c r="AK2332" i="4" s="1"/>
  <c r="AK1978" i="4"/>
  <c r="AK2566" i="4"/>
  <c r="AK2454" i="4"/>
  <c r="AJ2647" i="4"/>
  <c r="AJ2674" i="4" s="1"/>
  <c r="AJ2701" i="4" s="1"/>
  <c r="AJ2728" i="4" s="1"/>
  <c r="AJ2639" i="4"/>
  <c r="AJ2666" i="4" s="1"/>
  <c r="AJ2693" i="4" s="1"/>
  <c r="AJ2720" i="4" s="1"/>
  <c r="L2641" i="4"/>
  <c r="M2641" i="4" s="1"/>
  <c r="L2632" i="4"/>
  <c r="M2632" i="4" s="1"/>
  <c r="L2634" i="4"/>
  <c r="M2634" i="4" s="1"/>
  <c r="L2639" i="4"/>
  <c r="M2639" i="4" s="1"/>
  <c r="AK2263" i="4"/>
  <c r="AK2128" i="4"/>
  <c r="AK2594" i="4"/>
  <c r="AK2621" i="4" s="1"/>
  <c r="AK2648" i="4" s="1"/>
  <c r="AK2675" i="4" s="1"/>
  <c r="AK2702" i="4" s="1"/>
  <c r="AK2729" i="4" s="1"/>
  <c r="AK2059" i="4"/>
  <c r="AK2086" i="4" s="1"/>
  <c r="AK2415" i="4"/>
  <c r="AF2644" i="4"/>
  <c r="AE2636" i="4"/>
  <c r="AF2636" i="4"/>
  <c r="AC2625" i="4"/>
  <c r="AD2625" i="4" s="1"/>
  <c r="AE2625" i="4" s="1"/>
  <c r="AE2632" i="4"/>
  <c r="AF2632" i="4"/>
  <c r="AC2638" i="4"/>
  <c r="AD2638" i="4" s="1"/>
  <c r="AE2638" i="4" s="1"/>
  <c r="AC2639" i="4"/>
  <c r="AD2639" i="4" s="1"/>
  <c r="AE2639" i="4" s="1"/>
  <c r="AF2634" i="4"/>
  <c r="AF2628" i="4"/>
  <c r="AC2633" i="4"/>
  <c r="AD2633" i="4" s="1"/>
  <c r="AE2633" i="4" s="1"/>
  <c r="AC2637" i="4"/>
  <c r="AD2637" i="4" s="1"/>
  <c r="AE2637" i="4" s="1"/>
  <c r="AC2623" i="4"/>
  <c r="AD2623" i="4" s="1"/>
  <c r="AE2623" i="4" s="1"/>
  <c r="AF2631" i="4"/>
  <c r="AC2627" i="4"/>
  <c r="AD2627" i="4" s="1"/>
  <c r="AE2627" i="4" s="1"/>
  <c r="AC2641" i="4"/>
  <c r="AD2641" i="4" s="1"/>
  <c r="AE2641" i="4" s="1"/>
  <c r="AF2640" i="4"/>
  <c r="AC2646" i="4"/>
  <c r="AD2646" i="4" s="1"/>
  <c r="AE2646" i="4" s="1"/>
  <c r="AC2630" i="4"/>
  <c r="AD2630" i="4" s="1"/>
  <c r="AE2630" i="4" s="1"/>
  <c r="AF2642" i="4"/>
  <c r="AC2647" i="4"/>
  <c r="AD2647" i="4" s="1"/>
  <c r="AE2647" i="4" s="1"/>
  <c r="AF2624" i="4"/>
  <c r="AE2624" i="4"/>
  <c r="AF2629" i="4"/>
  <c r="AE2629" i="4"/>
  <c r="AE2626" i="4"/>
  <c r="AF2626" i="4"/>
  <c r="AF2622" i="4"/>
  <c r="AE2622" i="4"/>
  <c r="AE2643" i="4"/>
  <c r="AF2643" i="4" s="1"/>
  <c r="AF2635" i="4"/>
  <c r="AE2645" i="4"/>
  <c r="AF2645" i="4" s="1"/>
  <c r="AF2621" i="4"/>
  <c r="AE2621" i="4"/>
  <c r="AK2567" i="4"/>
  <c r="AK2448" i="4"/>
  <c r="AK2475" i="4" s="1"/>
  <c r="AK2286" i="4"/>
  <c r="AK2432" i="4"/>
  <c r="AK2246" i="4"/>
  <c r="AK2273" i="4" s="1"/>
  <c r="AK2300" i="4" s="1"/>
  <c r="AK2327" i="4" s="1"/>
  <c r="AK2257" i="4"/>
  <c r="AK2159" i="4"/>
  <c r="AK2295" i="4"/>
  <c r="AK2581" i="4"/>
  <c r="AK2608" i="4" s="1"/>
  <c r="AK2635" i="4" s="1"/>
  <c r="AK2662" i="4" s="1"/>
  <c r="AK2689" i="4" s="1"/>
  <c r="AK2716" i="4" s="1"/>
  <c r="AK2743" i="4" s="1"/>
  <c r="AK2011" i="4"/>
  <c r="AK2038" i="4" s="1"/>
  <c r="AK2065" i="4" s="1"/>
  <c r="AK2092" i="4" s="1"/>
  <c r="AK2256" i="4"/>
  <c r="AK2283" i="4" s="1"/>
  <c r="AK2310" i="4" s="1"/>
  <c r="AK2337" i="4" s="1"/>
  <c r="AK2183" i="4"/>
  <c r="AK2380" i="4"/>
  <c r="AK2521" i="4"/>
  <c r="AK2548" i="4" s="1"/>
  <c r="AK2377" i="4"/>
  <c r="AK2436" i="4"/>
  <c r="AK2463" i="4" s="1"/>
  <c r="AK2490" i="4" s="1"/>
  <c r="AK2517" i="4" s="1"/>
  <c r="AK2544" i="4" s="1"/>
  <c r="AK2106" i="4"/>
  <c r="AK2157" i="4"/>
  <c r="AK2369" i="4"/>
  <c r="AK2057" i="4"/>
  <c r="AK2321" i="4"/>
  <c r="AK2109" i="4"/>
  <c r="AK2383" i="4"/>
  <c r="AK2410" i="4" s="1"/>
  <c r="AK2459" i="4"/>
  <c r="AK2486" i="4" s="1"/>
  <c r="AK2513" i="4" s="1"/>
  <c r="AK2540" i="4" s="1"/>
  <c r="AK2409" i="4"/>
  <c r="AK2221" i="4"/>
  <c r="AK2152" i="4"/>
  <c r="AK2179" i="4" s="1"/>
  <c r="AK2206" i="4" s="1"/>
  <c r="AK2250" i="4"/>
  <c r="AK2277" i="4" s="1"/>
  <c r="AK1980" i="4"/>
  <c r="AK2391" i="4"/>
  <c r="AK2302" i="4"/>
  <c r="AK2251" i="4"/>
  <c r="AK2589" i="4"/>
  <c r="AK2232" i="4"/>
  <c r="AK2140" i="4"/>
  <c r="AK2488" i="4"/>
  <c r="AK2226" i="4"/>
  <c r="AK2453" i="4"/>
  <c r="AK2480" i="4" s="1"/>
  <c r="AK2507" i="4" s="1"/>
  <c r="AK2218" i="4"/>
  <c r="AK2372" i="4"/>
  <c r="AK2393" i="4"/>
  <c r="AK2420" i="4" s="1"/>
  <c r="AK2447" i="4" s="1"/>
  <c r="AK2474" i="4" s="1"/>
  <c r="AK2501" i="4" s="1"/>
  <c r="AK2528" i="4" s="1"/>
  <c r="AK2555" i="4" s="1"/>
  <c r="AK2582" i="4" s="1"/>
  <c r="AK2609" i="4" s="1"/>
  <c r="AK2636" i="4" s="1"/>
  <c r="AK2663" i="4" s="1"/>
  <c r="AK2690" i="4" s="1"/>
  <c r="AK2717" i="4" s="1"/>
  <c r="AK2744" i="4" s="1"/>
  <c r="AK2200" i="4"/>
  <c r="AK2342" i="4"/>
  <c r="AK2094" i="4"/>
  <c r="AK2124" i="4"/>
  <c r="AK2138" i="4"/>
  <c r="AK2401" i="4"/>
  <c r="AK2017" i="4"/>
  <c r="AK2044" i="4" s="1"/>
  <c r="AK2071" i="4" s="1"/>
  <c r="AK2098" i="4" s="1"/>
  <c r="AK1999" i="4"/>
  <c r="AK2102" i="4"/>
  <c r="AK2402" i="4"/>
  <c r="AK2264" i="4"/>
  <c r="AK2242" i="4"/>
  <c r="AK2301" i="4"/>
  <c r="AK2328" i="4" s="1"/>
  <c r="AK2355" i="4" s="1"/>
  <c r="AK2113" i="4"/>
  <c r="AK2160" i="4"/>
  <c r="AK2374" i="4"/>
  <c r="AK2511" i="4"/>
  <c r="AK2538" i="4" s="1"/>
  <c r="AK2565" i="4" s="1"/>
  <c r="AK2592" i="4" s="1"/>
  <c r="AK2619" i="4" s="1"/>
  <c r="AK2646" i="4" s="1"/>
  <c r="AK2673" i="4" s="1"/>
  <c r="AK2700" i="4" s="1"/>
  <c r="AK2727" i="4" s="1"/>
  <c r="AK2754" i="4" s="1"/>
  <c r="AK2781" i="4" s="1"/>
  <c r="AK2808" i="4" s="1"/>
  <c r="AK2835" i="4" s="1"/>
  <c r="AD98" i="1"/>
  <c r="AK2129" i="4"/>
  <c r="AK2284" i="4"/>
  <c r="AK2137" i="4"/>
  <c r="AK2012" i="4"/>
  <c r="AK2039" i="4" s="1"/>
  <c r="AK2066" i="4" s="1"/>
  <c r="AK2093" i="4" s="1"/>
  <c r="AK2542" i="4"/>
  <c r="AK2224" i="4"/>
  <c r="AK2186" i="4"/>
  <c r="AK2213" i="4" s="1"/>
  <c r="AK2364" i="4"/>
  <c r="AK2357" i="4"/>
  <c r="AK2156" i="4"/>
  <c r="AK2382" i="4"/>
  <c r="AK2449" i="4"/>
  <c r="AK2535" i="4"/>
  <c r="AK1976" i="4"/>
  <c r="AK2267" i="4"/>
  <c r="AK2294" i="4" s="1"/>
  <c r="AK2095" i="4"/>
  <c r="AK2016" i="4"/>
  <c r="AK2043" i="4" s="1"/>
  <c r="AK2070" i="4" s="1"/>
  <c r="AK2276" i="4"/>
  <c r="AK2233" i="4"/>
  <c r="AK2275" i="4"/>
  <c r="AK2088" i="4"/>
  <c r="AK2433" i="4"/>
  <c r="AK2460" i="4" s="1"/>
  <c r="AK2323" i="4"/>
  <c r="AK2350" i="4" s="1"/>
  <c r="AK2175" i="4"/>
  <c r="AK2202" i="4" s="1"/>
  <c r="AK2229" i="4"/>
  <c r="AK2456" i="4"/>
  <c r="AK2483" i="4" s="1"/>
  <c r="AK2025" i="4"/>
  <c r="AK2052" i="4" s="1"/>
  <c r="AK2079" i="4" s="1"/>
  <c r="AK1985" i="4"/>
  <c r="AK2446" i="4"/>
  <c r="AK2254" i="4"/>
  <c r="AK2181" i="4"/>
  <c r="AK2208" i="4" s="1"/>
  <c r="AK1990" i="4"/>
  <c r="AK2494" i="4"/>
  <c r="AK2298" i="4"/>
  <c r="AK2325" i="4" s="1"/>
  <c r="AK2313" i="4"/>
  <c r="AK2407" i="4"/>
  <c r="AK2386" i="4"/>
  <c r="AK2117" i="4"/>
  <c r="AK2148" i="4"/>
  <c r="AK2452" i="4"/>
  <c r="AK2479" i="4" s="1"/>
  <c r="AK2506" i="4" s="1"/>
  <c r="AK2533" i="4" s="1"/>
  <c r="AK2560" i="4" s="1"/>
  <c r="AK2564" i="4"/>
  <c r="AK2184" i="4"/>
  <c r="AK2419" i="4"/>
  <c r="AK2583" i="4"/>
  <c r="AK2610" i="4" s="1"/>
  <c r="AK2637" i="4" s="1"/>
  <c r="AK2664" i="4" s="1"/>
  <c r="AK2691" i="4" s="1"/>
  <c r="AK2718" i="4" s="1"/>
  <c r="AK2745" i="4" s="1"/>
  <c r="AK2178" i="4"/>
  <c r="AK1133" i="4"/>
  <c r="AK2292" i="4"/>
  <c r="AK2319" i="4" s="1"/>
  <c r="AK2346" i="4" s="1"/>
  <c r="AK2266" i="4"/>
  <c r="AK2326" i="4"/>
  <c r="AK2252" i="4"/>
  <c r="AK2279" i="4" s="1"/>
  <c r="AK2353" i="4"/>
  <c r="AK2108" i="4"/>
  <c r="AK2569" i="4"/>
  <c r="AK2596" i="4" s="1"/>
  <c r="AK2623" i="4" s="1"/>
  <c r="AK2650" i="4" s="1"/>
  <c r="AK2677" i="4" s="1"/>
  <c r="AK2704" i="4" s="1"/>
  <c r="AK2731" i="4" s="1"/>
  <c r="AK2003" i="4"/>
  <c r="AK2030" i="4" s="1"/>
  <c r="AK2457" i="4"/>
  <c r="AK2006" i="4"/>
  <c r="AK2033" i="4" s="1"/>
  <c r="AK2060" i="4" s="1"/>
  <c r="AK2510" i="4"/>
  <c r="AK2134" i="4"/>
  <c r="AK2375" i="4"/>
  <c r="AK2210" i="4"/>
  <c r="AK2603" i="4"/>
  <c r="AK2630" i="4" s="1"/>
  <c r="AK2657" i="4" s="1"/>
  <c r="AK2684" i="4" s="1"/>
  <c r="AK2711" i="4" s="1"/>
  <c r="AK2738" i="4" s="1"/>
  <c r="AK2354" i="4"/>
  <c r="AK2381" i="4" s="1"/>
  <c r="AK2020" i="4"/>
  <c r="AK2005" i="4"/>
  <c r="AK2032" i="4" s="1"/>
  <c r="AK2167" i="4"/>
  <c r="AK2026" i="4"/>
  <c r="AK2053" i="4" s="1"/>
  <c r="AK2165" i="4"/>
  <c r="AK2522" i="4"/>
  <c r="AK2549" i="4" s="1"/>
  <c r="AK2023" i="4"/>
  <c r="AK2174" i="4"/>
  <c r="AK2201" i="4" s="1"/>
  <c r="Y98" i="1"/>
  <c r="AA98" i="1" s="1"/>
  <c r="H102" i="1" s="1"/>
  <c r="E18" i="6" s="1" a="1"/>
  <c r="E18" i="6" s="1"/>
  <c r="AK2600" i="4"/>
  <c r="AK2627" i="4" s="1"/>
  <c r="AK2654" i="4" s="1"/>
  <c r="AK2681" i="4" s="1"/>
  <c r="AK2708" i="4" s="1"/>
  <c r="AK2735" i="4" s="1"/>
  <c r="AD97" i="1"/>
  <c r="AK1216" i="4"/>
  <c r="AF2604" i="4"/>
  <c r="AE2605" i="4"/>
  <c r="AF2605" i="4"/>
  <c r="AE2606" i="4"/>
  <c r="AF2606" i="4"/>
  <c r="AF2607" i="4"/>
  <c r="AF2608" i="4"/>
  <c r="AC2609" i="4"/>
  <c r="AD2609" i="4" s="1"/>
  <c r="AE2609" i="4" s="1"/>
  <c r="AF2610" i="4"/>
  <c r="AE2610" i="4"/>
  <c r="AF2611" i="4"/>
  <c r="AE2611" i="4"/>
  <c r="AF2612" i="4"/>
  <c r="AE2614" i="4"/>
  <c r="AF2614" i="4"/>
  <c r="AC2619" i="4"/>
  <c r="AD2619" i="4" s="1"/>
  <c r="AE2619" i="4" s="1"/>
  <c r="AC2617" i="4"/>
  <c r="AD2617" i="4" s="1"/>
  <c r="AE2617" i="4" s="1"/>
  <c r="AC2601" i="4"/>
  <c r="AD2601" i="4" s="1"/>
  <c r="AE2601" i="4" s="1"/>
  <c r="AF2600" i="4"/>
  <c r="AE2600" i="4"/>
  <c r="AF2599" i="4"/>
  <c r="AE2599" i="4"/>
  <c r="AF2598" i="4"/>
  <c r="AE2598" i="4"/>
  <c r="AF2597" i="4"/>
  <c r="AE2597" i="4"/>
  <c r="AE2596" i="4"/>
  <c r="AF2596" i="4"/>
  <c r="AC2595" i="4"/>
  <c r="AD2595" i="4" s="1"/>
  <c r="AE2595" i="4" s="1"/>
  <c r="AF2603" i="4"/>
  <c r="AE2603" i="4"/>
  <c r="AE2620" i="4"/>
  <c r="AF2620" i="4"/>
  <c r="AF2602" i="4"/>
  <c r="AE2616" i="4"/>
  <c r="AF2616" i="4"/>
  <c r="AE2613" i="4"/>
  <c r="AF2613" i="4"/>
  <c r="AE2615" i="4"/>
  <c r="AF2615" i="4"/>
  <c r="AF2618" i="4"/>
  <c r="AE2618" i="4"/>
  <c r="AF2594" i="4"/>
  <c r="AK2187" i="4"/>
  <c r="AK2214" i="4" s="1"/>
  <c r="AK1981" i="4"/>
  <c r="AK2334" i="4"/>
  <c r="AK2130" i="4"/>
  <c r="AK2426" i="4"/>
  <c r="AK2240" i="4"/>
  <c r="AK2097" i="4"/>
  <c r="AK2534" i="4"/>
  <c r="AK2561" i="4" s="1"/>
  <c r="AK2245" i="4"/>
  <c r="AK2272" i="4" s="1"/>
  <c r="AK2318" i="4"/>
  <c r="AK2345" i="4" s="1"/>
  <c r="AK2235" i="4"/>
  <c r="AK2435" i="4"/>
  <c r="AK2462" i="4" s="1"/>
  <c r="AK2489" i="4" s="1"/>
  <c r="AK1707" i="4"/>
  <c r="AK1734" i="4" s="1"/>
  <c r="AK2421" i="4"/>
  <c r="AK2572" i="4"/>
  <c r="AK2599" i="4" s="1"/>
  <c r="AK2626" i="4" s="1"/>
  <c r="AK2653" i="4" s="1"/>
  <c r="AK2680" i="4" s="1"/>
  <c r="AK2707" i="4" s="1"/>
  <c r="AK2734" i="4" s="1"/>
  <c r="AK2371" i="4"/>
  <c r="AK2050" i="4"/>
  <c r="AK2077" i="4" s="1"/>
  <c r="AK2104" i="4" s="1"/>
  <c r="AK2368" i="4"/>
  <c r="AK1760" i="4"/>
  <c r="AK1787" i="4" s="1"/>
  <c r="AK2177" i="4"/>
  <c r="AK2204" i="4" s="1"/>
  <c r="AK2231" i="4" s="1"/>
  <c r="AK2258" i="4" s="1"/>
  <c r="AK2285" i="4" s="1"/>
  <c r="AK2312" i="4" s="1"/>
  <c r="AK2339" i="4" s="1"/>
  <c r="AK2441" i="4"/>
  <c r="AK2468" i="4" s="1"/>
  <c r="AK2495" i="4" s="1"/>
  <c r="AK2618" i="4"/>
  <c r="AK2645" i="4" s="1"/>
  <c r="AK2672" i="4" s="1"/>
  <c r="AK2699" i="4" s="1"/>
  <c r="AK2726" i="4" s="1"/>
  <c r="AK2753" i="4" s="1"/>
  <c r="AK2150" i="4"/>
  <c r="AK2008" i="4"/>
  <c r="AK2035" i="4" s="1"/>
  <c r="AK2062" i="4" s="1"/>
  <c r="AK2545" i="4"/>
  <c r="AK2434" i="4"/>
  <c r="AK2215" i="4"/>
  <c r="AK2351" i="4"/>
  <c r="AK2399" i="4"/>
  <c r="AK2125" i="4"/>
  <c r="AK2398" i="4"/>
  <c r="AK2425" i="4" s="1"/>
  <c r="AK2029" i="4"/>
  <c r="AK2056" i="4" s="1"/>
  <c r="AK2083" i="4" s="1"/>
  <c r="AK2122" i="4"/>
  <c r="AK2260" i="4"/>
  <c r="AK2427" i="4"/>
  <c r="AK2007" i="4"/>
  <c r="AK2034" i="4" s="1"/>
  <c r="AK2061" i="4" s="1"/>
  <c r="AK2585" i="4"/>
  <c r="AK2612" i="4" s="1"/>
  <c r="AK2639" i="4" s="1"/>
  <c r="AK2666" i="4" s="1"/>
  <c r="AK2693" i="4" s="1"/>
  <c r="AK2720" i="4" s="1"/>
  <c r="AK2747" i="4" s="1"/>
  <c r="AK2616" i="4"/>
  <c r="AK2643" i="4" s="1"/>
  <c r="AK2670" i="4" s="1"/>
  <c r="AK2697" i="4" s="1"/>
  <c r="AK2724" i="4" s="1"/>
  <c r="AK2751" i="4" s="1"/>
  <c r="AK2520" i="4"/>
  <c r="AK2547" i="4" s="1"/>
  <c r="AK2217" i="4"/>
  <c r="AK2147" i="4"/>
  <c r="AK2309" i="4"/>
  <c r="AK2336" i="4" s="1"/>
  <c r="AK2363" i="4" s="1"/>
  <c r="AK2615" i="4"/>
  <c r="AK2642" i="4" s="1"/>
  <c r="AK2669" i="4" s="1"/>
  <c r="AK2696" i="4" s="1"/>
  <c r="AK2723" i="4" s="1"/>
  <c r="AK2750" i="4" s="1"/>
  <c r="AK819" i="4"/>
  <c r="AK2116" i="4"/>
  <c r="AK2470" i="4"/>
  <c r="AK2400" i="4"/>
  <c r="AK2465" i="4"/>
  <c r="AK2492" i="4" s="1"/>
  <c r="AK2278" i="4"/>
  <c r="AK2553" i="4"/>
  <c r="AK1982" i="4"/>
  <c r="AK2009" i="4" s="1"/>
  <c r="AK2036" i="4" s="1"/>
  <c r="AK2063" i="4" s="1"/>
  <c r="AK2090" i="4" s="1"/>
  <c r="AK2281" i="4"/>
  <c r="AK2308" i="4" s="1"/>
  <c r="AK2335" i="4" s="1"/>
  <c r="AK2362" i="4" s="1"/>
  <c r="AK2259" i="4"/>
  <c r="AK2172" i="4"/>
  <c r="AK2144" i="4"/>
  <c r="AK2111" i="4"/>
  <c r="AK2118" i="4"/>
  <c r="AK2444" i="4"/>
  <c r="AK2471" i="4" s="1"/>
  <c r="AK2498" i="4" s="1"/>
  <c r="AK2525" i="4" s="1"/>
  <c r="AK2552" i="4" s="1"/>
  <c r="AK2330" i="4"/>
  <c r="AK2587" i="4"/>
  <c r="AK2614" i="4" s="1"/>
  <c r="AK2641" i="4" s="1"/>
  <c r="AK2668" i="4" s="1"/>
  <c r="AK2695" i="4" s="1"/>
  <c r="AK2722" i="4" s="1"/>
  <c r="AK2749" i="4" s="1"/>
  <c r="AK2445" i="4"/>
  <c r="AK2472" i="4" s="1"/>
  <c r="AK2499" i="4" s="1"/>
  <c r="AK2602" i="4"/>
  <c r="AK2629" i="4" s="1"/>
  <c r="AK2656" i="4" s="1"/>
  <c r="AK2683" i="4" s="1"/>
  <c r="AK2710" i="4" s="1"/>
  <c r="AK2737" i="4" s="1"/>
  <c r="AK2001" i="4"/>
  <c r="AK2028" i="4" s="1"/>
  <c r="AK2055" i="4" s="1"/>
  <c r="AK2151" i="4"/>
  <c r="AK2396" i="4"/>
  <c r="AK2105" i="4"/>
  <c r="AK2234" i="4"/>
  <c r="AK2127" i="4"/>
  <c r="AK2154" i="4" s="1"/>
  <c r="AK2579" i="4"/>
  <c r="AK2606" i="4" s="1"/>
  <c r="AK2633" i="4" s="1"/>
  <c r="AK2660" i="4" s="1"/>
  <c r="AK2687" i="4" s="1"/>
  <c r="AK2714" i="4" s="1"/>
  <c r="AK2741" i="4" s="1"/>
  <c r="AK2408" i="4"/>
  <c r="AK2515" i="4"/>
  <c r="AK2168" i="4"/>
  <c r="AK2268" i="4"/>
  <c r="AK2481" i="4"/>
  <c r="AK2508" i="4" s="1"/>
  <c r="AK2568" i="4"/>
  <c r="AK2595" i="4" s="1"/>
  <c r="AK2622" i="4" s="1"/>
  <c r="AK2649" i="4" s="1"/>
  <c r="AK2676" i="4" s="1"/>
  <c r="AK2703" i="4" s="1"/>
  <c r="AK2730" i="4" s="1"/>
  <c r="AK2378" i="4"/>
  <c r="AK2405" i="4" s="1"/>
  <c r="AK2230" i="4"/>
  <c r="AK2389" i="4"/>
  <c r="AK2417" i="4"/>
  <c r="AK2247" i="4"/>
  <c r="AK1995" i="4"/>
  <c r="AK2022" i="4" s="1"/>
  <c r="AK2049" i="4" s="1"/>
  <c r="AK2076" i="4" s="1"/>
  <c r="AK2103" i="4" s="1"/>
  <c r="AK1484" i="4"/>
  <c r="AK2135" i="4"/>
  <c r="AK2162" i="4" s="1"/>
  <c r="AK2189" i="4" s="1"/>
  <c r="AK2216" i="4" s="1"/>
  <c r="AK2414" i="4"/>
  <c r="AK2119" i="4"/>
  <c r="AK2146" i="4" s="1"/>
  <c r="AK2089" i="4"/>
  <c r="AK2141" i="4"/>
  <c r="AK2516" i="4"/>
  <c r="AK2543" i="4" s="1"/>
  <c r="AK2163" i="4"/>
  <c r="AK2190" i="4" s="1"/>
  <c r="AK2120" i="4"/>
  <c r="AK1482" i="4"/>
  <c r="AK2080" i="4"/>
  <c r="AK2205" i="4"/>
  <c r="AK2270" i="4"/>
  <c r="AK2297" i="4" s="1"/>
  <c r="AK2324" i="4" s="1"/>
  <c r="AK2223" i="4"/>
  <c r="AK2291" i="4"/>
  <c r="AK2526" i="4"/>
  <c r="AK2570" i="4"/>
  <c r="AK2597" i="4" s="1"/>
  <c r="AK2624" i="4" s="1"/>
  <c r="AK2651" i="4" s="1"/>
  <c r="AK2678" i="4" s="1"/>
  <c r="AK2705" i="4" s="1"/>
  <c r="AK2732" i="4" s="1"/>
  <c r="AK2121" i="4"/>
  <c r="AK2227" i="4"/>
  <c r="AK2306" i="4"/>
  <c r="AK2243" i="4"/>
  <c r="AK2132" i="4"/>
  <c r="AK2241" i="4"/>
  <c r="AK2527" i="4"/>
  <c r="AK2523" i="4"/>
  <c r="AK2550" i="4" s="1"/>
  <c r="AK2429" i="4"/>
  <c r="AK2333" i="4"/>
  <c r="AK2360" i="4" s="1"/>
  <c r="AK2387" i="4" s="1"/>
  <c r="AK2133" i="4"/>
  <c r="AK2262" i="4"/>
  <c r="AK2289" i="4" s="1"/>
  <c r="AK2316" i="4" s="1"/>
  <c r="AK2343" i="4" s="1"/>
  <c r="AK2329" i="4"/>
  <c r="AK1975" i="4"/>
  <c r="AK2580" i="4"/>
  <c r="AK2607" i="4" s="1"/>
  <c r="AK2634" i="4" s="1"/>
  <c r="AK2661" i="4" s="1"/>
  <c r="AK2688" i="4" s="1"/>
  <c r="AK2715" i="4" s="1"/>
  <c r="AK2742" i="4" s="1"/>
  <c r="AK1045" i="4"/>
  <c r="AK1072" i="4" s="1"/>
  <c r="AK1099" i="4" s="1"/>
  <c r="AK2562" i="4"/>
  <c r="AK2473" i="4"/>
  <c r="AK2500" i="4" s="1"/>
  <c r="AK2225" i="4"/>
  <c r="AK1648" i="4"/>
  <c r="AK1675" i="4" s="1"/>
  <c r="AK2197" i="4"/>
  <c r="AK2191" i="4"/>
  <c r="AK2048" i="4"/>
  <c r="AK2075" i="4" s="1"/>
  <c r="AK1989" i="4"/>
  <c r="AK2064" i="4"/>
  <c r="AK2091" i="4" s="1"/>
  <c r="AK1974" i="4"/>
  <c r="AK1301" i="4"/>
  <c r="AK1328" i="4" s="1"/>
  <c r="AK1355" i="4" s="1"/>
  <c r="AK1987" i="4"/>
  <c r="AK2014" i="4"/>
  <c r="AK2041" i="4" s="1"/>
  <c r="AK2068" i="4" s="1"/>
  <c r="AK2370" i="4"/>
  <c r="AK2397" i="4" s="1"/>
  <c r="AK2424" i="4" s="1"/>
  <c r="AK2352" i="4"/>
  <c r="AK2556" i="4"/>
  <c r="AK2392" i="4"/>
  <c r="AK1271" i="4"/>
  <c r="AK1248" i="4"/>
  <c r="AK1313" i="4"/>
  <c r="AK1340" i="4" s="1"/>
  <c r="AK1549" i="4"/>
  <c r="AK1576" i="4" s="1"/>
  <c r="AK1603" i="4" s="1"/>
  <c r="AK1630" i="4" s="1"/>
  <c r="AK1958" i="4"/>
  <c r="AK2082" i="4"/>
  <c r="AK1825" i="4"/>
  <c r="AK1852" i="4" s="1"/>
  <c r="AK1879" i="4" s="1"/>
  <c r="AK1969" i="4"/>
  <c r="AK1996" i="4" s="1"/>
  <c r="AK2349" i="4"/>
  <c r="AK1729" i="4"/>
  <c r="AK1957" i="4"/>
  <c r="AK1984" i="4" s="1"/>
  <c r="AK2482" i="4"/>
  <c r="AK2509" i="4" s="1"/>
  <c r="AK2536" i="4" s="1"/>
  <c r="AK1378" i="4"/>
  <c r="AK1405" i="4" s="1"/>
  <c r="AK1432" i="4" s="1"/>
  <c r="AK1459" i="4" s="1"/>
  <c r="AK2182" i="4"/>
  <c r="AK2209" i="4" s="1"/>
  <c r="AK2236" i="4" s="1"/>
  <c r="AK1162" i="4"/>
  <c r="AK1730" i="4"/>
  <c r="AK1757" i="4" s="1"/>
  <c r="AK1784" i="4" s="1"/>
  <c r="AK1782" i="4"/>
  <c r="AK1350" i="4"/>
  <c r="AK1377" i="4" s="1"/>
  <c r="AK1145" i="4"/>
  <c r="AK1172" i="4" s="1"/>
  <c r="AK1199" i="4" s="1"/>
  <c r="AK1226" i="4" s="1"/>
  <c r="AK1253" i="4" s="1"/>
  <c r="AK1225" i="4"/>
  <c r="AK1252" i="4" s="1"/>
  <c r="AK523" i="4"/>
  <c r="AK651" i="4"/>
  <c r="AK678" i="4" s="1"/>
  <c r="AK1050" i="4"/>
  <c r="AK1077" i="4" s="1"/>
  <c r="AK1104" i="4" s="1"/>
  <c r="AK640" i="4"/>
  <c r="AK667" i="4" s="1"/>
  <c r="AK1448" i="4"/>
  <c r="AK1475" i="4" s="1"/>
  <c r="AK1081" i="4"/>
  <c r="AK1108" i="4" s="1"/>
  <c r="AK1010" i="4"/>
  <c r="AK1037" i="4" s="1"/>
  <c r="AK1935" i="4"/>
  <c r="AK1699" i="4"/>
  <c r="AK1726" i="4" s="1"/>
  <c r="AK1753" i="4" s="1"/>
  <c r="AK1780" i="4" s="1"/>
  <c r="AK1807" i="4" s="1"/>
  <c r="AK1834" i="4" s="1"/>
  <c r="AK1861" i="4" s="1"/>
  <c r="AK1888" i="4" s="1"/>
  <c r="AK199" i="4"/>
  <c r="AK226" i="4" s="1"/>
  <c r="AK489" i="4"/>
  <c r="AK1499" i="4"/>
  <c r="AK1526" i="4" s="1"/>
  <c r="AK1131" i="4"/>
  <c r="AK510" i="4"/>
  <c r="AK1764" i="4"/>
  <c r="AK1791" i="4" s="1"/>
  <c r="AK846" i="4"/>
  <c r="AK873" i="4" s="1"/>
  <c r="AK900" i="4" s="1"/>
  <c r="AK789" i="4"/>
  <c r="AK816" i="4" s="1"/>
  <c r="AK999" i="4"/>
  <c r="AK1558" i="4"/>
  <c r="AK1585" i="4" s="1"/>
  <c r="AK1612" i="4" s="1"/>
  <c r="AK1639" i="4" s="1"/>
  <c r="AK1666" i="4" s="1"/>
  <c r="AK848" i="4"/>
  <c r="AK631" i="4"/>
  <c r="AK917" i="4"/>
  <c r="AK528" i="4"/>
  <c r="AK471" i="4"/>
  <c r="AK1737" i="4"/>
  <c r="AK1008" i="4"/>
  <c r="AK1035" i="4" s="1"/>
  <c r="AK1062" i="4" s="1"/>
  <c r="AK1089" i="4" s="1"/>
  <c r="AK757" i="4"/>
  <c r="AK380" i="4"/>
  <c r="AK407" i="4" s="1"/>
  <c r="AK434" i="4" s="1"/>
  <c r="AK1955" i="4"/>
  <c r="AK1138" i="4"/>
  <c r="AK1165" i="4" s="1"/>
  <c r="AK1390" i="4"/>
  <c r="AK1318" i="4"/>
  <c r="AK1836" i="4"/>
  <c r="AK1863" i="4" s="1"/>
  <c r="AK1890" i="4" s="1"/>
  <c r="AK1917" i="4" s="1"/>
  <c r="AK1944" i="4" s="1"/>
  <c r="AK1232" i="4"/>
  <c r="AK1259" i="4" s="1"/>
  <c r="AK1869" i="4"/>
  <c r="AK1798" i="4"/>
  <c r="AK1129" i="4"/>
  <c r="AK193" i="4"/>
  <c r="AK220" i="4" s="1"/>
  <c r="AK1623" i="4"/>
  <c r="AK473" i="4"/>
  <c r="AK688" i="4"/>
  <c r="AK1239" i="4"/>
  <c r="AK1266" i="4" s="1"/>
  <c r="AK1293" i="4" s="1"/>
  <c r="AK495" i="4"/>
  <c r="AK451" i="4"/>
  <c r="AK478" i="4" s="1"/>
  <c r="AK505" i="4" s="1"/>
  <c r="AK532" i="4" s="1"/>
  <c r="AK1160" i="4"/>
  <c r="AK1187" i="4" s="1"/>
  <c r="AK801" i="4"/>
  <c r="AK828" i="4" s="1"/>
  <c r="AK1772" i="4"/>
  <c r="AK1799" i="4" s="1"/>
  <c r="AK1826" i="4" s="1"/>
  <c r="AK1853" i="4" s="1"/>
  <c r="AK1880" i="4" s="1"/>
  <c r="AK1907" i="4" s="1"/>
  <c r="AK734" i="4"/>
  <c r="AK1242" i="4"/>
  <c r="AK1269" i="4" s="1"/>
  <c r="AK1228" i="4"/>
  <c r="AK1255" i="4" s="1"/>
  <c r="AK1739" i="4"/>
  <c r="AK1014" i="4"/>
  <c r="AK1041" i="4" s="1"/>
  <c r="AK1068" i="4" s="1"/>
  <c r="AK1401" i="4"/>
  <c r="AK633" i="4"/>
  <c r="AK709" i="4"/>
  <c r="AK681" i="4"/>
  <c r="AK708" i="4" s="1"/>
  <c r="AK735" i="4" s="1"/>
  <c r="AK762" i="4" s="1"/>
  <c r="AK1085" i="4"/>
  <c r="AK113" i="4"/>
  <c r="AK140" i="4" s="1"/>
  <c r="AK167" i="4" s="1"/>
  <c r="AK1424" i="4"/>
  <c r="AK1451" i="4" s="1"/>
  <c r="AK1291" i="4"/>
  <c r="AK724" i="4"/>
  <c r="AK751" i="4" s="1"/>
  <c r="AK778" i="4" s="1"/>
  <c r="AK805" i="4" s="1"/>
  <c r="AK832" i="4" s="1"/>
  <c r="AK659" i="4"/>
  <c r="AK686" i="4" s="1"/>
  <c r="AK713" i="4" s="1"/>
  <c r="AK740" i="4" s="1"/>
  <c r="AK976" i="4"/>
  <c r="AK516" i="4"/>
  <c r="AK904" i="4"/>
  <c r="AK931" i="4" s="1"/>
  <c r="AK958" i="4" s="1"/>
  <c r="AK912" i="4"/>
  <c r="AK615" i="4"/>
  <c r="AK642" i="4" s="1"/>
  <c r="AK209" i="4"/>
  <c r="AK236" i="4" s="1"/>
  <c r="AK1642" i="4"/>
  <c r="AK1669" i="4" s="1"/>
  <c r="AK1696" i="4" s="1"/>
  <c r="AK1723" i="4" s="1"/>
  <c r="AK483" i="4"/>
  <c r="AK521" i="4"/>
  <c r="AK736" i="4"/>
  <c r="AK1773" i="4"/>
  <c r="AK1800" i="4" s="1"/>
  <c r="AK558" i="4"/>
  <c r="AK585" i="4" s="1"/>
  <c r="AK191" i="4"/>
  <c r="AK218" i="4" s="1"/>
  <c r="AK1512" i="4"/>
  <c r="AK1539" i="4" s="1"/>
  <c r="AK1022" i="4"/>
  <c r="AK1643" i="4"/>
  <c r="AK1813" i="4"/>
  <c r="AK1840" i="4" s="1"/>
  <c r="AK1867" i="4" s="1"/>
  <c r="AK1591" i="4"/>
  <c r="AK1618" i="4" s="1"/>
  <c r="AK1645" i="4" s="1"/>
  <c r="AK1812" i="4"/>
  <c r="AK1839" i="4" s="1"/>
  <c r="AK1110" i="4"/>
  <c r="AK1376" i="4"/>
  <c r="AK364" i="4"/>
  <c r="AK391" i="4" s="1"/>
  <c r="AK1740" i="4"/>
  <c r="AK210" i="4"/>
  <c r="AK237" i="4" s="1"/>
  <c r="AK1195" i="4"/>
  <c r="AK71" i="4"/>
  <c r="AK98" i="4" s="1"/>
  <c r="AK125" i="4" s="1"/>
  <c r="AK152" i="4" s="1"/>
  <c r="AK179" i="4" s="1"/>
  <c r="AK206" i="4" s="1"/>
  <c r="AK233" i="4" s="1"/>
  <c r="AK722" i="4"/>
  <c r="AK326" i="4"/>
  <c r="AK353" i="4" s="1"/>
  <c r="AK920" i="4"/>
  <c r="AK1493" i="4"/>
  <c r="AK1520" i="4" s="1"/>
  <c r="AK941" i="4"/>
  <c r="AK968" i="4" s="1"/>
  <c r="AK1204" i="4"/>
  <c r="AK443" i="4"/>
  <c r="AK253" i="4"/>
  <c r="AK280" i="4" s="1"/>
  <c r="AK307" i="4" s="1"/>
  <c r="AK259" i="4"/>
  <c r="AK286" i="4" s="1"/>
  <c r="AK975" i="4"/>
  <c r="AK327" i="4"/>
  <c r="AK354" i="4" s="1"/>
  <c r="AK381" i="4" s="1"/>
  <c r="AK408" i="4" s="1"/>
  <c r="AK435" i="4" s="1"/>
  <c r="AK985" i="4"/>
  <c r="AK537" i="4"/>
  <c r="AK1560" i="4"/>
  <c r="AK1587" i="4" s="1"/>
  <c r="AK1614" i="4" s="1"/>
  <c r="AK1641" i="4" s="1"/>
  <c r="AK72" i="4"/>
  <c r="AK99" i="4" s="1"/>
  <c r="AK126" i="4" s="1"/>
  <c r="AK815" i="4"/>
  <c r="AK1564" i="4"/>
  <c r="AK455" i="4"/>
  <c r="AK340" i="4"/>
  <c r="AK367" i="4" s="1"/>
  <c r="AK394" i="4" s="1"/>
  <c r="AK421" i="4" s="1"/>
  <c r="AK448" i="4" s="1"/>
  <c r="AK475" i="4" s="1"/>
  <c r="AK1785" i="4"/>
  <c r="AK1391" i="4"/>
  <c r="AK1418" i="4" s="1"/>
  <c r="AK1445" i="4" s="1"/>
  <c r="AK1472" i="4" s="1"/>
  <c r="AK309" i="4"/>
  <c r="AK1143" i="4"/>
  <c r="AK1170" i="4" s="1"/>
  <c r="AK507" i="4"/>
  <c r="AK534" i="4" s="1"/>
  <c r="AK737" i="4"/>
  <c r="AK1275" i="4"/>
  <c r="AK1302" i="4" s="1"/>
  <c r="AK748" i="4"/>
  <c r="AK746" i="4"/>
  <c r="AK1296" i="4"/>
  <c r="AK1697" i="4"/>
  <c r="AK1501" i="4"/>
  <c r="AK1528" i="4" s="1"/>
  <c r="AK1866" i="4"/>
  <c r="AK1389" i="4"/>
  <c r="AK255" i="4"/>
  <c r="AK282" i="4" s="1"/>
  <c r="AK1629" i="4"/>
  <c r="AK1000" i="4"/>
  <c r="AK81" i="4"/>
  <c r="AK108" i="4" s="1"/>
  <c r="AK299" i="4"/>
  <c r="AK1660" i="4"/>
  <c r="AK1324" i="4"/>
  <c r="AK1351" i="4" s="1"/>
  <c r="AK875" i="4"/>
  <c r="AK902" i="4" s="1"/>
  <c r="AK1273" i="4"/>
  <c r="AK1300" i="4" s="1"/>
  <c r="AK1327" i="4" s="1"/>
  <c r="AK1076" i="4"/>
  <c r="AK1103" i="4" s="1"/>
  <c r="AK335" i="4"/>
  <c r="AK362" i="4" s="1"/>
  <c r="AK389" i="4" s="1"/>
  <c r="AK416" i="4" s="1"/>
  <c r="AK544" i="4"/>
  <c r="AK571" i="4" s="1"/>
  <c r="AK598" i="4" s="1"/>
  <c r="AK851" i="4"/>
  <c r="AK1132" i="4"/>
  <c r="AK1128" i="4"/>
  <c r="AK264" i="4"/>
  <c r="AK1100" i="4"/>
  <c r="AK898" i="4"/>
  <c r="AK262" i="4"/>
  <c r="AK289" i="4" s="1"/>
  <c r="AK1112" i="4"/>
  <c r="AK1589" i="4"/>
  <c r="AK1616" i="4" s="1"/>
  <c r="AK760" i="4"/>
  <c r="AK70" i="4"/>
  <c r="AK97" i="4" s="1"/>
  <c r="AK1203" i="4"/>
  <c r="AK742" i="4"/>
  <c r="AK769" i="4" s="1"/>
  <c r="AK998" i="4"/>
  <c r="AK1011" i="4"/>
  <c r="AK1038" i="4" s="1"/>
  <c r="AK1575" i="4"/>
  <c r="AK1602" i="4" s="1"/>
  <c r="AK306" i="4"/>
  <c r="AK333" i="4" s="1"/>
  <c r="AK360" i="4" s="1"/>
  <c r="AK387" i="4" s="1"/>
  <c r="AK414" i="4" s="1"/>
  <c r="AK441" i="4" s="1"/>
  <c r="AK1835" i="4"/>
  <c r="AK208" i="4"/>
  <c r="AK235" i="4" s="1"/>
  <c r="AK1395" i="4"/>
  <c r="AK1544" i="4"/>
  <c r="AK503" i="4"/>
  <c r="AK784" i="4"/>
  <c r="AK811" i="4" s="1"/>
  <c r="AK1918" i="4"/>
  <c r="AK1430" i="4"/>
  <c r="AK1457" i="4" s="1"/>
  <c r="AK1551" i="4"/>
  <c r="AK1578" i="4" s="1"/>
  <c r="AK1605" i="4" s="1"/>
  <c r="AK1632" i="4" s="1"/>
  <c r="AK1824" i="4"/>
  <c r="AK636" i="4"/>
  <c r="AK527" i="4"/>
  <c r="AK943" i="4"/>
  <c r="AK1320" i="4"/>
  <c r="AK1347" i="4" s="1"/>
  <c r="AK1374" i="4" s="1"/>
  <c r="AK714" i="4"/>
  <c r="AK741" i="4" s="1"/>
  <c r="AK768" i="4" s="1"/>
  <c r="AK795" i="4" s="1"/>
  <c r="AK750" i="4"/>
  <c r="AK777" i="4" s="1"/>
  <c r="AK669" i="4"/>
  <c r="AK696" i="4" s="1"/>
  <c r="AK225" i="4"/>
  <c r="AK614" i="4"/>
  <c r="AK74" i="4"/>
  <c r="AK101" i="4" s="1"/>
  <c r="AK1152" i="4"/>
  <c r="AK1950" i="4"/>
  <c r="AK650" i="4"/>
  <c r="AK677" i="4" s="1"/>
  <c r="AK1460" i="4"/>
  <c r="AK1946" i="4"/>
  <c r="AK1498" i="4"/>
  <c r="AK1525" i="4" s="1"/>
  <c r="AK944" i="4"/>
  <c r="AK418" i="4"/>
  <c r="AK445" i="4" s="1"/>
  <c r="AK647" i="4"/>
  <c r="AK1168" i="4"/>
  <c r="AK1005" i="4"/>
  <c r="AK1781" i="4"/>
  <c r="AK1139" i="4"/>
  <c r="AK1166" i="4" s="1"/>
  <c r="AK1742" i="4"/>
  <c r="AK1676" i="4"/>
  <c r="AK664" i="4"/>
  <c r="AK1419" i="4"/>
  <c r="AK1446" i="4" s="1"/>
  <c r="AK717" i="4"/>
  <c r="AK1078" i="4"/>
  <c r="AK672" i="4"/>
  <c r="AK699" i="4" s="1"/>
  <c r="AK966" i="4"/>
  <c r="AK993" i="4" s="1"/>
  <c r="AK1505" i="4"/>
  <c r="AK1532" i="4" s="1"/>
  <c r="AK586" i="4"/>
  <c r="AK613" i="4" s="1"/>
  <c r="AK1233" i="4"/>
  <c r="AK1260" i="4" s="1"/>
  <c r="AK504" i="4"/>
  <c r="AK1841" i="4"/>
  <c r="AK1868" i="4" s="1"/>
  <c r="AK194" i="4"/>
  <c r="AK221" i="4" s="1"/>
  <c r="AK1777" i="4"/>
  <c r="AK982" i="4"/>
  <c r="AK529" i="4"/>
  <c r="AK705" i="4"/>
  <c r="AK634" i="4"/>
  <c r="AK588" i="4"/>
  <c r="AK548" i="4"/>
  <c r="AK575" i="4" s="1"/>
  <c r="AK763" i="4"/>
  <c r="AK790" i="4" s="1"/>
  <c r="AK729" i="4"/>
  <c r="AK756" i="4" s="1"/>
  <c r="AK783" i="4" s="1"/>
  <c r="AK1838" i="4"/>
  <c r="AK1865" i="4" s="1"/>
  <c r="AK1728" i="4"/>
  <c r="AK1411" i="4"/>
  <c r="AK1438" i="4" s="1"/>
  <c r="AK1427" i="4"/>
  <c r="AK1454" i="4" s="1"/>
  <c r="AK1481" i="4" s="1"/>
  <c r="AK1508" i="4" s="1"/>
  <c r="AK1535" i="4" s="1"/>
  <c r="AK1562" i="4" s="1"/>
  <c r="AK1859" i="4"/>
  <c r="AK1886" i="4" s="1"/>
  <c r="AK497" i="4"/>
  <c r="AK1117" i="4"/>
  <c r="AK1230" i="4"/>
  <c r="AK1257" i="4" s="1"/>
  <c r="AK543" i="4"/>
  <c r="AK674" i="4"/>
  <c r="AK1023" i="4"/>
  <c r="AK1116" i="4"/>
  <c r="AK468" i="4"/>
  <c r="AK1127" i="4"/>
  <c r="AK1421" i="4"/>
  <c r="AK2045" i="4"/>
  <c r="AK1504" i="4"/>
  <c r="AK1531" i="4" s="1"/>
  <c r="AK860" i="4"/>
  <c r="AK887" i="4" s="1"/>
  <c r="AK1381" i="4"/>
  <c r="AK470" i="4"/>
  <c r="AK496" i="4"/>
  <c r="AK502" i="4"/>
  <c r="AK268" i="4"/>
  <c r="AK1546" i="4"/>
  <c r="AK1573" i="4" s="1"/>
  <c r="AK1600" i="4" s="1"/>
  <c r="AK1627" i="4" s="1"/>
  <c r="AK1692" i="4"/>
  <c r="AK896" i="4"/>
  <c r="AK314" i="4"/>
  <c r="AK341" i="4" s="1"/>
  <c r="AK368" i="4" s="1"/>
  <c r="AK1702" i="4"/>
  <c r="AK810" i="4"/>
  <c r="AK1916" i="4"/>
  <c r="AK1090" i="4"/>
  <c r="AK219" i="4"/>
  <c r="AK538" i="4"/>
  <c r="AK565" i="4" s="1"/>
  <c r="AK592" i="4" s="1"/>
  <c r="AK1197" i="4"/>
  <c r="AK911" i="4"/>
  <c r="AK863" i="4"/>
  <c r="AK890" i="4" s="1"/>
  <c r="AK991" i="4"/>
  <c r="AK1961" i="4"/>
  <c r="AK1988" i="4" s="1"/>
  <c r="AK842" i="4"/>
  <c r="AK869" i="4" s="1"/>
  <c r="AK1668" i="4"/>
  <c r="AK946" i="4"/>
  <c r="AK973" i="4" s="1"/>
  <c r="AK1404" i="4"/>
  <c r="AK758" i="4"/>
  <c r="AK785" i="4" s="1"/>
  <c r="AK812" i="4" s="1"/>
  <c r="AK839" i="4" s="1"/>
  <c r="AK866" i="4" s="1"/>
  <c r="AK1136" i="4"/>
  <c r="AK1163" i="4" s="1"/>
  <c r="AK1190" i="4" s="1"/>
  <c r="AK2198" i="4"/>
  <c r="AK1805" i="4"/>
  <c r="AK1771" i="4"/>
  <c r="AK266" i="4"/>
  <c r="AK293" i="4" s="1"/>
  <c r="AK320" i="4" s="1"/>
  <c r="AK347" i="4" s="1"/>
  <c r="AK374" i="4" s="1"/>
  <c r="AK401" i="4" s="1"/>
  <c r="AK428" i="4" s="1"/>
  <c r="AK1468" i="4"/>
  <c r="AK604" i="4"/>
  <c r="AK269" i="4"/>
  <c r="AK296" i="4" s="1"/>
  <c r="AK907" i="4"/>
  <c r="AK934" i="4" s="1"/>
  <c r="AK961" i="4" s="1"/>
  <c r="AK1947" i="4"/>
  <c r="AK1769" i="4"/>
  <c r="AK1796" i="4" s="1"/>
  <c r="AK1713" i="4"/>
  <c r="AK1683" i="4"/>
  <c r="AK1710" i="4" s="1"/>
  <c r="AK885" i="4"/>
  <c r="AK995" i="4"/>
  <c r="AK1366" i="4"/>
  <c r="AK1903" i="4"/>
  <c r="AK551" i="4"/>
  <c r="AK578" i="4" s="1"/>
  <c r="AK1118" i="4"/>
  <c r="AK1473" i="4"/>
  <c r="AK1500" i="4" s="1"/>
  <c r="AK1527" i="4" s="1"/>
  <c r="AK555" i="4"/>
  <c r="AK582" i="4" s="1"/>
  <c r="AK609" i="4" s="1"/>
  <c r="AK1310" i="4"/>
  <c r="AK1337" i="4" s="1"/>
  <c r="AK1932" i="4"/>
  <c r="AK1158" i="4"/>
  <c r="AK1185" i="4" s="1"/>
  <c r="AK498" i="4"/>
  <c r="AK1155" i="4"/>
  <c r="AK1182" i="4" s="1"/>
  <c r="AK1547" i="4"/>
  <c r="AK397" i="4"/>
  <c r="AK424" i="4" s="1"/>
  <c r="AK512" i="4"/>
  <c r="AK477" i="4"/>
  <c r="AK1502" i="4"/>
  <c r="AK1529" i="4" s="1"/>
  <c r="AK1486" i="4"/>
  <c r="AK160" i="4"/>
  <c r="AK187" i="4" s="1"/>
  <c r="AK1084" i="4"/>
  <c r="AK1543" i="4"/>
  <c r="AK1768" i="4"/>
  <c r="AK1795" i="4" s="1"/>
  <c r="AK254" i="4"/>
  <c r="AK281" i="4" s="1"/>
  <c r="AK308" i="4" s="1"/>
  <c r="AK1750" i="4"/>
  <c r="AK211" i="4"/>
  <c r="AK124" i="4"/>
  <c r="AK151" i="4" s="1"/>
  <c r="AK960" i="4"/>
  <c r="AK1904" i="4"/>
  <c r="AK1092" i="4"/>
  <c r="AK1074" i="4"/>
  <c r="AK1101" i="4" s="1"/>
  <c r="AK723" i="4"/>
  <c r="AK1963" i="4"/>
  <c r="AK682" i="4"/>
  <c r="AK1545" i="4"/>
  <c r="AK1572" i="4" s="1"/>
  <c r="AK1599" i="4" s="1"/>
  <c r="AK1626" i="4" s="1"/>
  <c r="AK1653" i="4" s="1"/>
  <c r="AK357" i="4"/>
  <c r="AK384" i="4" s="1"/>
  <c r="AK411" i="4" s="1"/>
  <c r="AK438" i="4" s="1"/>
  <c r="AK465" i="4" s="1"/>
  <c r="AK492" i="4" s="1"/>
  <c r="AK519" i="4" s="1"/>
  <c r="AK1673" i="4"/>
  <c r="AK1897" i="4"/>
  <c r="AK1924" i="4" s="1"/>
  <c r="AK1146" i="4"/>
  <c r="AK1173" i="4" s="1"/>
  <c r="AK1375" i="4"/>
  <c r="AK524" i="4"/>
  <c r="AK994" i="4"/>
  <c r="AK616" i="4"/>
  <c r="AK1911" i="4"/>
  <c r="AK1938" i="4" s="1"/>
  <c r="AK922" i="4"/>
  <c r="AK949" i="4" s="1"/>
  <c r="AK205" i="4"/>
  <c r="AK232" i="4" s="1"/>
  <c r="AK1284" i="4"/>
  <c r="AK1311" i="4" s="1"/>
  <c r="AK1338" i="4" s="1"/>
  <c r="AK1752" i="4"/>
  <c r="AK1779" i="4" s="1"/>
  <c r="AK1806" i="4" s="1"/>
  <c r="AK1833" i="4" s="1"/>
  <c r="AK1860" i="4" s="1"/>
  <c r="AK1887" i="4" s="1"/>
  <c r="AK1914" i="4" s="1"/>
  <c r="AK1941" i="4" s="1"/>
  <c r="AK564" i="4"/>
  <c r="AK591" i="4" s="1"/>
  <c r="AK618" i="4" s="1"/>
  <c r="AK645" i="4" s="1"/>
  <c r="AK549" i="4"/>
  <c r="AK576" i="4" s="1"/>
  <c r="AK603" i="4" s="1"/>
  <c r="AK539" i="4"/>
  <c r="AK1477" i="4"/>
  <c r="AK1490" i="4"/>
  <c r="AK1517" i="4" s="1"/>
  <c r="AK1567" i="4"/>
  <c r="AK1594" i="4" s="1"/>
  <c r="AK1621" i="4" s="1"/>
  <c r="AK1811" i="4"/>
  <c r="AK486" i="4"/>
  <c r="AK1130" i="4"/>
  <c r="AK1096" i="4"/>
  <c r="AK847" i="4"/>
  <c r="AK874" i="4" s="1"/>
  <c r="AK901" i="4" s="1"/>
  <c r="AK921" i="4"/>
  <c r="AK948" i="4" s="1"/>
  <c r="AK111" i="4"/>
  <c r="AK138" i="4" s="1"/>
  <c r="AK165" i="4" s="1"/>
  <c r="AK336" i="4"/>
  <c r="AK363" i="4" s="1"/>
  <c r="AK390" i="4" s="1"/>
  <c r="AK417" i="4" s="1"/>
  <c r="AK927" i="4"/>
  <c r="AK954" i="4" s="1"/>
  <c r="AK981" i="4" s="1"/>
  <c r="AK1557" i="4"/>
  <c r="AK1679" i="4"/>
  <c r="AK270" i="4"/>
  <c r="AK297" i="4" s="1"/>
  <c r="AK1240" i="4"/>
  <c r="AK1267" i="4" s="1"/>
  <c r="AK1294" i="4" s="1"/>
  <c r="AK1321" i="4" s="1"/>
  <c r="AK131" i="4"/>
  <c r="AK158" i="4" s="1"/>
  <c r="AK185" i="4" s="1"/>
  <c r="AK1819" i="4"/>
  <c r="AK928" i="4"/>
  <c r="AK955" i="4" s="1"/>
  <c r="AK313" i="4"/>
  <c r="AK1218" i="4"/>
  <c r="AK1245" i="4" s="1"/>
  <c r="AK1283" i="4"/>
  <c r="AK198" i="4"/>
  <c r="AK1017" i="4"/>
  <c r="AK1044" i="4" s="1"/>
  <c r="AK1071" i="4" s="1"/>
  <c r="AK1098" i="4" s="1"/>
  <c r="AK261" i="4"/>
  <c r="AK1027" i="4"/>
  <c r="AK1054" i="4" s="1"/>
  <c r="AK1417" i="4"/>
  <c r="AK1444" i="4" s="1"/>
  <c r="AK833" i="4"/>
  <c r="AK1354" i="4"/>
  <c r="AK1570" i="4"/>
  <c r="AK1597" i="4" s="1"/>
  <c r="AK1624" i="4" s="1"/>
  <c r="AK508" i="4"/>
  <c r="AK1237" i="4"/>
  <c r="AK1365" i="4"/>
  <c r="AK986" i="4"/>
  <c r="AK1013" i="4" s="1"/>
  <c r="AK1040" i="4" s="1"/>
  <c r="AK1067" i="4" s="1"/>
  <c r="AK957" i="4"/>
  <c r="AK213" i="4"/>
  <c r="AK240" i="4" s="1"/>
  <c r="AK267" i="4" s="1"/>
  <c r="AK294" i="4" s="1"/>
  <c r="AK321" i="4" s="1"/>
  <c r="AK1220" i="4"/>
  <c r="AK1247" i="4" s="1"/>
  <c r="AK248" i="4"/>
  <c r="AK275" i="4" s="1"/>
  <c r="AK302" i="4" s="1"/>
  <c r="AK730" i="4"/>
  <c r="AK980" i="4"/>
  <c r="AK800" i="4"/>
  <c r="AK216" i="4"/>
  <c r="AK243" i="4" s="1"/>
  <c r="AK1568" i="4"/>
  <c r="AK1595" i="4" s="1"/>
  <c r="AK1622" i="4" s="1"/>
  <c r="AK1930" i="4"/>
  <c r="AK200" i="4"/>
  <c r="AK227" i="4" s="1"/>
  <c r="AK841" i="4"/>
  <c r="AK868" i="4" s="1"/>
  <c r="AK895" i="4" s="1"/>
  <c r="AK1542" i="4"/>
  <c r="AK1569" i="4" s="1"/>
  <c r="AK1596" i="4" s="1"/>
  <c r="AK850" i="4"/>
  <c r="AK877" i="4" s="1"/>
  <c r="AK121" i="4"/>
  <c r="AK148" i="4" s="1"/>
  <c r="AK1065" i="4"/>
  <c r="AK1020" i="4"/>
  <c r="AK1047" i="4" s="1"/>
  <c r="AK2477" i="4"/>
  <c r="AK2504" i="4" s="1"/>
  <c r="AK2531" i="4" s="1"/>
  <c r="AK2558" i="4" s="1"/>
  <c r="AK830" i="4"/>
  <c r="AK128" i="4"/>
  <c r="AK155" i="4" s="1"/>
  <c r="AK182" i="4" s="1"/>
  <c r="AK1503" i="4"/>
  <c r="AK1530" i="4" s="1"/>
  <c r="AK1814" i="4"/>
  <c r="AK665" i="4"/>
  <c r="AK692" i="4" s="1"/>
  <c r="AK719" i="4" s="1"/>
  <c r="AK1134" i="4"/>
  <c r="AK1348" i="4"/>
  <c r="AK173" i="4"/>
  <c r="AK562" i="4"/>
  <c r="AK589" i="4" s="1"/>
  <c r="AK826" i="4"/>
  <c r="AK715" i="4"/>
  <c r="AK1398" i="4"/>
  <c r="AK1862" i="4"/>
  <c r="AK1889" i="4" s="1"/>
  <c r="AK926" i="4"/>
  <c r="AK953" i="4" s="1"/>
  <c r="AK464" i="4"/>
  <c r="AK1652" i="4"/>
  <c r="AK1678" i="4"/>
  <c r="AK1705" i="4" s="1"/>
  <c r="AK1732" i="4"/>
  <c r="AK1933" i="4"/>
  <c r="AK1171" i="4"/>
  <c r="AK1198" i="4" s="1"/>
  <c r="AK712" i="4"/>
  <c r="AK178" i="4"/>
  <c r="AK1677" i="4"/>
  <c r="AK1704" i="4" s="1"/>
  <c r="AK825" i="4"/>
  <c r="AK462" i="4"/>
  <c r="AK1227" i="4"/>
  <c r="AK1254" i="4" s="1"/>
  <c r="AK1153" i="4"/>
  <c r="AK1180" i="4" s="1"/>
  <c r="AK1207" i="4" s="1"/>
  <c r="AK1234" i="4" s="1"/>
  <c r="AK1287" i="4"/>
  <c r="AK1314" i="4" s="1"/>
  <c r="AK1848" i="4"/>
  <c r="AK1875" i="4" s="1"/>
  <c r="AK1895" i="4"/>
  <c r="AK1922" i="4" s="1"/>
  <c r="AK983" i="4"/>
  <c r="AK1400" i="4"/>
  <c r="AK1420" i="4"/>
  <c r="AK1447" i="4" s="1"/>
  <c r="AK1474" i="4" s="1"/>
  <c r="AK1928" i="4"/>
  <c r="AK64" i="4"/>
  <c r="AK91" i="4" s="1"/>
  <c r="AK1581" i="4"/>
  <c r="AK1608" i="4" s="1"/>
  <c r="AK1635" i="4" s="1"/>
  <c r="AK1012" i="4"/>
  <c r="AK1039" i="4" s="1"/>
  <c r="AK1066" i="4" s="1"/>
  <c r="AK1093" i="4" s="1"/>
  <c r="AK79" i="4"/>
  <c r="AK945" i="4"/>
  <c r="AK972" i="4" s="1"/>
  <c r="AK1556" i="4"/>
  <c r="AK1583" i="4" s="1"/>
  <c r="AK1610" i="4" s="1"/>
  <c r="AK919" i="4"/>
  <c r="AK644" i="4"/>
  <c r="AK671" i="4" s="1"/>
  <c r="AK698" i="4" s="1"/>
  <c r="AK725" i="4" s="1"/>
  <c r="AK752" i="4" s="1"/>
  <c r="AK779" i="4" s="1"/>
  <c r="AK806" i="4" s="1"/>
  <c r="AK1265" i="4"/>
  <c r="AK1292" i="4" s="1"/>
  <c r="AK1319" i="4" s="1"/>
  <c r="AK1346" i="4" s="1"/>
  <c r="AK1373" i="4" s="1"/>
  <c r="AK1960" i="4"/>
  <c r="AK772" i="4"/>
  <c r="AK755" i="4"/>
  <c r="AK782" i="4" s="1"/>
  <c r="AK809" i="4" s="1"/>
  <c r="AK933" i="4"/>
  <c r="AK192" i="4"/>
  <c r="AK311" i="4"/>
  <c r="AK338" i="4" s="1"/>
  <c r="AK780" i="4"/>
  <c r="AK807" i="4" s="1"/>
  <c r="AK1317" i="4"/>
  <c r="AK1344" i="4" s="1"/>
  <c r="AK857" i="4"/>
  <c r="AK884" i="4" s="1"/>
  <c r="AK1141" i="4"/>
  <c r="AK1464" i="4"/>
  <c r="AK1491" i="4" s="1"/>
  <c r="AK1518" i="4" s="1"/>
  <c r="AK612" i="4"/>
  <c r="AK639" i="4" s="1"/>
  <c r="AK1489" i="4"/>
  <c r="AK1516" i="4" s="1"/>
  <c r="AK1741" i="4"/>
  <c r="AK1885" i="4"/>
  <c r="AK1912" i="4" s="1"/>
  <c r="AK1144" i="4"/>
  <c r="AK658" i="4"/>
  <c r="AK685" i="4" s="1"/>
  <c r="AK799" i="4"/>
  <c r="AK798" i="4"/>
  <c r="AK57" i="4"/>
  <c r="AK84" i="4" s="1"/>
  <c r="AK996" i="4"/>
  <c r="AK117" i="4"/>
  <c r="AK144" i="4" s="1"/>
  <c r="AK171" i="4" s="1"/>
  <c r="AK1019" i="4"/>
  <c r="AK1046" i="4" s="1"/>
  <c r="AK1073" i="4" s="1"/>
  <c r="AK316" i="4"/>
  <c r="AK1113" i="4"/>
  <c r="AK1140" i="4" s="1"/>
  <c r="AK1167" i="4" s="1"/>
  <c r="AK1194" i="4" s="1"/>
  <c r="AK1382" i="4"/>
  <c r="AK518" i="4"/>
  <c r="AK1837" i="4"/>
  <c r="AK1864" i="4" s="1"/>
  <c r="AK513" i="4"/>
  <c r="AK1049" i="4"/>
  <c r="AK1849" i="4"/>
  <c r="AK1876" i="4" s="1"/>
  <c r="AK1858" i="4"/>
  <c r="AK821" i="4"/>
  <c r="AK745" i="4"/>
  <c r="AK1392" i="4"/>
  <c r="AK732" i="4"/>
  <c r="AK246" i="4"/>
  <c r="AK273" i="4" s="1"/>
  <c r="AK823" i="4"/>
  <c r="AK1200" i="4"/>
  <c r="AK1397" i="4"/>
  <c r="AK467" i="4"/>
  <c r="AK559" i="4"/>
  <c r="AK1706" i="4"/>
  <c r="AK1810" i="4"/>
  <c r="AK853" i="4"/>
  <c r="AK880" i="4" s="1"/>
  <c r="AK1554" i="4"/>
  <c r="AK786" i="4"/>
  <c r="AK484" i="4"/>
  <c r="AK323" i="4"/>
  <c r="AK1708" i="4"/>
  <c r="AK693" i="4"/>
  <c r="AK720" i="4" s="1"/>
  <c r="AK1815" i="4"/>
  <c r="AK491" i="4"/>
  <c r="AK1082" i="4"/>
  <c r="AK1109" i="4" s="1"/>
  <c r="AK1388" i="4"/>
  <c r="AK1415" i="4" s="1"/>
  <c r="AK1442" i="4" s="1"/>
  <c r="AK1157" i="4"/>
  <c r="AK1184" i="4" s="1"/>
  <c r="AK1211" i="4" s="1"/>
  <c r="AK1238" i="4" s="1"/>
  <c r="AK1123" i="4"/>
  <c r="AK1690" i="4"/>
  <c r="AK1717" i="4" s="1"/>
  <c r="AK77" i="4"/>
  <c r="AK104" i="4" s="1"/>
  <c r="AK1495" i="4"/>
  <c r="AK1522" i="4" s="1"/>
  <c r="AK988" i="4"/>
  <c r="AK624" i="4"/>
  <c r="AK1553" i="4"/>
  <c r="AK1580" i="4" s="1"/>
  <c r="AK1607" i="4" s="1"/>
  <c r="AK1634" i="4" s="1"/>
  <c r="AK500" i="4"/>
  <c r="AK1509" i="4"/>
  <c r="AK1536" i="4" s="1"/>
  <c r="AK1574" i="4"/>
  <c r="AK1601" i="4" s="1"/>
  <c r="AK1628" i="4" s="1"/>
  <c r="AK317" i="4"/>
  <c r="AK344" i="4" s="1"/>
  <c r="AK371" i="4" s="1"/>
  <c r="AK398" i="4" s="1"/>
  <c r="AK425" i="4" s="1"/>
  <c r="AK1396" i="4"/>
  <c r="AK1423" i="4" s="1"/>
  <c r="AK1450" i="4" s="1"/>
  <c r="AK1788" i="4"/>
  <c r="AK1016" i="4"/>
  <c r="AK1043" i="4" s="1"/>
  <c r="AK2331" i="4"/>
  <c r="AK1402" i="4"/>
  <c r="AK1936" i="4"/>
  <c r="AK753" i="4"/>
  <c r="AK1619" i="4"/>
  <c r="AK1646" i="4" s="1"/>
  <c r="AK1359" i="4"/>
  <c r="AK837" i="4"/>
  <c r="AK1965" i="4"/>
  <c r="AK1992" i="4" s="1"/>
  <c r="AK2019" i="4" s="1"/>
  <c r="AK2046" i="4" s="1"/>
  <c r="AK2073" i="4" s="1"/>
  <c r="AK1954" i="4"/>
  <c r="AK1219" i="4"/>
  <c r="AK1246" i="4" s="1"/>
  <c r="AK2524" i="4"/>
  <c r="AK2551" i="4" s="1"/>
  <c r="AK2578" i="4" s="1"/>
  <c r="AK2605" i="4" s="1"/>
  <c r="AK2632" i="4" s="1"/>
  <c r="AK2659" i="4" s="1"/>
  <c r="AK2686" i="4" s="1"/>
  <c r="AK2713" i="4" s="1"/>
  <c r="AK2740" i="4" s="1"/>
  <c r="AK1687" i="4"/>
  <c r="AK1714" i="4" s="1"/>
  <c r="AK463" i="4"/>
  <c r="AK490" i="4" s="1"/>
  <c r="AK744" i="4"/>
  <c r="AK771" i="4" s="1"/>
  <c r="AK635" i="4"/>
  <c r="AK970" i="4"/>
  <c r="AK67" i="4"/>
  <c r="AK94" i="4" s="1"/>
  <c r="AK1428" i="4"/>
  <c r="AK1455" i="4" s="1"/>
  <c r="AK849" i="4"/>
  <c r="AK876" i="4" s="1"/>
  <c r="AK858" i="4"/>
  <c r="AK938" i="4"/>
  <c r="AK965" i="4" s="1"/>
  <c r="AK829" i="4"/>
  <c r="AK856" i="4" s="1"/>
  <c r="AK883" i="4" s="1"/>
  <c r="AK910" i="4" s="1"/>
  <c r="AK937" i="4" s="1"/>
  <c r="AK2546" i="4"/>
  <c r="AK1972" i="4"/>
  <c r="AK2000" i="4"/>
  <c r="AK2027" i="4" s="1"/>
  <c r="AK2054" i="4" s="1"/>
  <c r="AK2081" i="4" s="1"/>
  <c r="AK1970" i="4"/>
  <c r="AK1997" i="4" s="1"/>
  <c r="AK2024" i="4" s="1"/>
  <c r="AK2051" i="4" s="1"/>
  <c r="AK2078" i="4" s="1"/>
  <c r="AK1280" i="4"/>
  <c r="AK1307" i="4" s="1"/>
  <c r="AK1334" i="4" s="1"/>
  <c r="AK1948" i="4"/>
  <c r="AK1552" i="4"/>
  <c r="AK1579" i="4" s="1"/>
  <c r="AK1606" i="4" s="1"/>
  <c r="AK1633" i="4" s="1"/>
  <c r="AK65" i="4"/>
  <c r="AK92" i="4" s="1"/>
  <c r="AK1122" i="4"/>
  <c r="AK607" i="4"/>
  <c r="AK1725" i="4"/>
  <c r="AK822" i="4"/>
  <c r="AK711" i="4"/>
  <c r="AK738" i="4" s="1"/>
  <c r="AK765" i="4" s="1"/>
  <c r="AK792" i="4" s="1"/>
  <c r="AK749" i="4"/>
  <c r="AK776" i="4" s="1"/>
  <c r="AK1934" i="4"/>
  <c r="AK115" i="4"/>
  <c r="AK142" i="4" s="1"/>
  <c r="AK169" i="4" s="1"/>
  <c r="AK1206" i="4"/>
  <c r="AK1409" i="4"/>
  <c r="AK1436" i="4" s="1"/>
  <c r="AK1323" i="4"/>
  <c r="AK923" i="4"/>
  <c r="AK950" i="4" s="1"/>
  <c r="AK977" i="4" s="1"/>
  <c r="AK1465" i="4"/>
  <c r="AK1636" i="4"/>
  <c r="AK1744" i="4"/>
  <c r="AK859" i="4"/>
  <c r="AK886" i="4" s="1"/>
  <c r="AK913" i="4" s="1"/>
  <c r="AK157" i="4"/>
  <c r="AK184" i="4" s="1"/>
  <c r="AK718" i="4"/>
  <c r="AK906" i="4"/>
  <c r="AK472" i="4"/>
  <c r="AK499" i="4" s="1"/>
  <c r="AK526" i="4" s="1"/>
  <c r="AK553" i="4" s="1"/>
  <c r="AK580" i="4" s="1"/>
  <c r="AK726" i="4"/>
  <c r="AK803" i="4"/>
  <c r="AK2042" i="4"/>
  <c r="AK2069" i="4" s="1"/>
  <c r="AK2096" i="4" s="1"/>
  <c r="AK2123" i="4" s="1"/>
  <c r="AK1748" i="4"/>
  <c r="AK1511" i="4"/>
  <c r="AK1538" i="4" s="1"/>
  <c r="AK1565" i="4" s="1"/>
  <c r="AK1592" i="4" s="1"/>
  <c r="AK1693" i="4"/>
  <c r="AK989" i="4"/>
  <c r="AK1135" i="4"/>
  <c r="AK974" i="4"/>
  <c r="AK1746" i="4"/>
  <c r="AK1496" i="4"/>
  <c r="AK1523" i="4" s="1"/>
  <c r="AK840" i="4"/>
  <c r="AK867" i="4" s="1"/>
  <c r="AK894" i="4" s="1"/>
  <c r="AK204" i="4"/>
  <c r="AK231" i="4" s="1"/>
  <c r="AK824" i="4"/>
  <c r="AK511" i="4"/>
  <c r="AK1821" i="4"/>
  <c r="AK1506" i="4"/>
  <c r="AK1533" i="4" s="1"/>
  <c r="AK318" i="4"/>
  <c r="AK1235" i="4"/>
  <c r="AK1262" i="4" s="1"/>
  <c r="AK479" i="4"/>
  <c r="AK1942" i="4"/>
  <c r="AK694" i="4"/>
  <c r="AK721" i="4" s="1"/>
  <c r="AK1720" i="4"/>
  <c r="AK1747" i="4" s="1"/>
  <c r="AK1756" i="4"/>
  <c r="AK1818" i="4"/>
  <c r="AK704" i="4"/>
  <c r="AK731" i="4" s="1"/>
  <c r="AK1901" i="4"/>
  <c r="AK1150" i="4"/>
  <c r="AK1393" i="4"/>
  <c r="AK1766" i="4"/>
  <c r="AK1241" i="4"/>
  <c r="AK1268" i="4" s="1"/>
  <c r="AK1295" i="4" s="1"/>
  <c r="AK1322" i="4" s="1"/>
  <c r="AK1349" i="4" s="1"/>
  <c r="AK1407" i="4"/>
  <c r="AK1434" i="4" s="1"/>
  <c r="AK1083" i="4"/>
  <c r="AK1767" i="4"/>
  <c r="AK1794" i="4" s="1"/>
  <c r="AK1386" i="4"/>
  <c r="AK1910" i="4"/>
  <c r="AK1370" i="4"/>
  <c r="AK560" i="4"/>
  <c r="AK587" i="4" s="1"/>
  <c r="AK1735" i="4"/>
  <c r="AK331" i="4"/>
  <c r="AK358" i="4" s="1"/>
  <c r="AK385" i="4" s="1"/>
  <c r="AK395" i="4"/>
  <c r="AK422" i="4" s="1"/>
  <c r="AK212" i="4"/>
  <c r="AK239" i="4" s="1"/>
  <c r="AK1684" i="4"/>
  <c r="AK814" i="4"/>
  <c r="AK247" i="4"/>
  <c r="AK274" i="4" s="1"/>
  <c r="AK444" i="4"/>
  <c r="AK641" i="4"/>
  <c r="AK1384" i="4"/>
  <c r="AK1761" i="4"/>
  <c r="AK1680" i="4"/>
  <c r="AK1937" i="4"/>
  <c r="AK272" i="4"/>
  <c r="AK1724" i="4"/>
  <c r="AK1751" i="4" s="1"/>
  <c r="AK1778" i="4" s="1"/>
  <c r="AK1820" i="4"/>
  <c r="AK1847" i="4" s="1"/>
  <c r="AK2467" i="4"/>
  <c r="AK2176" i="4"/>
  <c r="AK2203" i="4" s="1"/>
  <c r="AK493" i="4"/>
  <c r="AK2004" i="4"/>
  <c r="AK2031" i="4" s="1"/>
  <c r="AK2058" i="4" s="1"/>
  <c r="AK2085" i="4" s="1"/>
  <c r="AK2112" i="4" s="1"/>
  <c r="AK2139" i="4" s="1"/>
  <c r="AK2166" i="4" s="1"/>
  <c r="AK2193" i="4" s="1"/>
  <c r="AK2220" i="4" s="1"/>
  <c r="AK936" i="4"/>
  <c r="AK963" i="4" s="1"/>
  <c r="AK990" i="4" s="1"/>
  <c r="AK827" i="4"/>
  <c r="AK1651" i="4"/>
  <c r="AK348" i="4"/>
  <c r="AK375" i="4" s="1"/>
  <c r="AK402" i="4" s="1"/>
  <c r="AK429" i="4" s="1"/>
  <c r="AK456" i="4" s="1"/>
  <c r="AK461" i="4"/>
  <c r="AK488" i="4" s="1"/>
  <c r="AK515" i="4" s="1"/>
  <c r="AK1754" i="4"/>
  <c r="AK1064" i="4"/>
  <c r="AK1091" i="4" s="1"/>
  <c r="AK1913" i="4"/>
  <c r="AK1940" i="4" s="1"/>
  <c r="AK1009" i="4"/>
  <c r="AK1036" i="4" s="1"/>
  <c r="AK1063" i="4" s="1"/>
  <c r="AK474" i="4"/>
  <c r="AK1120" i="4"/>
  <c r="AK1147" i="4" s="1"/>
  <c r="AK1174" i="4" s="1"/>
  <c r="AK1201" i="4" s="1"/>
  <c r="AK457" i="4"/>
  <c r="AK90" i="4"/>
  <c r="AK1115" i="4"/>
  <c r="AK547" i="4"/>
  <c r="AK574" i="4" s="1"/>
  <c r="AK601" i="4" s="1"/>
  <c r="AK628" i="4" s="1"/>
  <c r="AK1949" i="4"/>
  <c r="AK1945" i="4"/>
  <c r="AK1154" i="4"/>
  <c r="AK1181" i="4" s="1"/>
  <c r="AK1208" i="4" s="1"/>
  <c r="AK1026" i="4"/>
  <c r="AK1053" i="4" s="1"/>
  <c r="AK1080" i="4" s="1"/>
  <c r="AK1107" i="4" s="1"/>
  <c r="AK1968" i="4"/>
  <c r="AK1380" i="4"/>
  <c r="AK1823" i="4"/>
  <c r="AK1850" i="4" s="1"/>
  <c r="AK1202" i="4"/>
  <c r="AK561" i="4"/>
  <c r="AK533" i="4"/>
  <c r="AK1276" i="4"/>
  <c r="AK1625" i="4"/>
  <c r="AK1513" i="4"/>
  <c r="AK1540" i="4" s="1"/>
  <c r="AK2099" i="4"/>
  <c r="AK2466" i="4"/>
  <c r="AK1555" i="4"/>
  <c r="AK1582" i="4" s="1"/>
  <c r="AK1609" i="4" s="1"/>
  <c r="AK1588" i="4"/>
  <c r="AK1615" i="4" s="1"/>
  <c r="AK1156" i="4"/>
  <c r="AK1183" i="4" s="1"/>
  <c r="AK1210" i="4" s="1"/>
  <c r="AK481" i="4"/>
  <c r="AK1877" i="4"/>
  <c r="AK619" i="4"/>
  <c r="AK646" i="4" s="1"/>
  <c r="AK673" i="4" s="1"/>
  <c r="AK700" i="4" s="1"/>
  <c r="AK1698" i="4"/>
  <c r="AK251" i="4"/>
  <c r="AK278" i="4" s="1"/>
  <c r="AK305" i="4" s="1"/>
  <c r="AK332" i="4" s="1"/>
  <c r="AK359" i="4" s="1"/>
  <c r="AK386" i="4" s="1"/>
  <c r="AK413" i="4" s="1"/>
  <c r="AK440" i="4" s="1"/>
  <c r="AK1357" i="4"/>
  <c r="AK1125" i="4"/>
  <c r="AK573" i="4"/>
  <c r="AK600" i="4" s="1"/>
  <c r="AK627" i="4" s="1"/>
  <c r="AK654" i="4" s="1"/>
  <c r="AK1485" i="4"/>
  <c r="AK324" i="4"/>
  <c r="AK351" i="4" s="1"/>
  <c r="AK378" i="4" s="1"/>
  <c r="AK405" i="4" s="1"/>
  <c r="AK432" i="4" s="1"/>
  <c r="AK459" i="4" s="1"/>
  <c r="AK621" i="4"/>
  <c r="AK648" i="4" s="1"/>
  <c r="AK675" i="4" s="1"/>
  <c r="AK702" i="4" s="1"/>
  <c r="AK1804" i="4"/>
  <c r="AK1831" i="4" s="1"/>
  <c r="AK535" i="4"/>
  <c r="AK706" i="4"/>
  <c r="AK733" i="4" s="1"/>
  <c r="AK1095" i="4"/>
  <c r="AK312" i="4"/>
  <c r="AK1920" i="4"/>
  <c r="AK365" i="4"/>
  <c r="AK392" i="4" s="1"/>
  <c r="AK202" i="4"/>
  <c r="AK229" i="4" s="1"/>
  <c r="AK1872" i="4"/>
  <c r="AK1857" i="4"/>
  <c r="AK1884" i="4" s="1"/>
  <c r="AK630" i="4"/>
  <c r="AK2464" i="4"/>
  <c r="AK2491" i="4" s="1"/>
  <c r="AK1827" i="4"/>
  <c r="AK1650" i="4"/>
  <c r="AK605" i="4"/>
  <c r="AK1111" i="4"/>
  <c r="AK1927" i="4"/>
  <c r="AK1894" i="4"/>
  <c r="AK1921" i="4" s="1"/>
  <c r="AK1561" i="4"/>
  <c r="AK820" i="4"/>
  <c r="AK1149" i="4"/>
  <c r="AK1176" i="4" s="1"/>
  <c r="AK570" i="4"/>
  <c r="AK597" i="4" s="1"/>
  <c r="AK1222" i="4"/>
  <c r="AK1249" i="4" s="1"/>
  <c r="AK531" i="4"/>
  <c r="AK1733" i="4"/>
  <c r="AK788" i="4"/>
  <c r="AK1843" i="4"/>
  <c r="AK1870" i="4" s="1"/>
  <c r="AK1431" i="4"/>
  <c r="AK1458" i="4" s="1"/>
  <c r="AK1483" i="4"/>
  <c r="AK1510" i="4" s="1"/>
  <c r="AK1537" i="4" s="1"/>
  <c r="AK119" i="4"/>
  <c r="AK146" i="4" s="1"/>
  <c r="AK1015" i="4"/>
  <c r="AK1042" i="4" s="1"/>
  <c r="AK1069" i="4" s="1"/>
  <c r="AK1403" i="4"/>
  <c r="AK1731" i="4"/>
  <c r="AK1758" i="4" s="1"/>
  <c r="AK300" i="4"/>
  <c r="AK80" i="4"/>
  <c r="AK107" i="4" s="1"/>
  <c r="AK134" i="4" s="1"/>
  <c r="AK161" i="4" s="1"/>
  <c r="AK188" i="4" s="1"/>
  <c r="AK215" i="4" s="1"/>
  <c r="AK242" i="4" s="1"/>
  <c r="AK106" i="4"/>
  <c r="AK133" i="4" s="1"/>
  <c r="AK1686" i="4"/>
  <c r="AK1829" i="4"/>
  <c r="AK1856" i="4" s="1"/>
  <c r="AK1883" i="4" s="1"/>
  <c r="AK61" i="4"/>
  <c r="AK88" i="4" s="1"/>
  <c r="AK909" i="4"/>
  <c r="AK1828" i="4"/>
  <c r="AK1855" i="4" s="1"/>
  <c r="AK1882" i="4" s="1"/>
  <c r="AK791" i="4"/>
  <c r="AK964" i="4"/>
  <c r="AK127" i="4"/>
  <c r="AK154" i="4" s="1"/>
  <c r="AK181" i="4" s="1"/>
  <c r="AK1842" i="4"/>
  <c r="AK773" i="4"/>
  <c r="AK1962" i="4"/>
  <c r="AK1809" i="4"/>
  <c r="AK1097" i="4"/>
  <c r="AK449" i="4"/>
  <c r="AK476" i="4" s="1"/>
  <c r="AK2503" i="4"/>
  <c r="AK2530" i="4" s="1"/>
  <c r="AK2557" i="4" s="1"/>
  <c r="AK2584" i="4" s="1"/>
  <c r="AK2611" i="4" s="1"/>
  <c r="AK2638" i="4" s="1"/>
  <c r="AK2665" i="4" s="1"/>
  <c r="AK2692" i="4" s="1"/>
  <c r="AK2719" i="4" s="1"/>
  <c r="AK2746" i="4" s="1"/>
  <c r="AK1541" i="4"/>
  <c r="AK1177" i="4"/>
  <c r="AK1462" i="4"/>
  <c r="AK1846" i="4"/>
  <c r="AK1360" i="4"/>
  <c r="AK1797" i="4"/>
  <c r="AK69" i="4"/>
  <c r="AK96" i="4" s="1"/>
  <c r="AK123" i="4" s="1"/>
  <c r="AK150" i="4" s="1"/>
  <c r="AK177" i="4" s="1"/>
  <c r="AK1148" i="4"/>
  <c r="AK1175" i="4" s="1"/>
  <c r="AK862" i="4"/>
  <c r="AK1335" i="4"/>
  <c r="AK1362" i="4" s="1"/>
  <c r="AK1278" i="4"/>
  <c r="AK1305" i="4" s="1"/>
  <c r="AK1332" i="4" s="1"/>
  <c r="AK1281" i="4"/>
  <c r="AK1308" i="4" s="1"/>
  <c r="AK1006" i="4"/>
  <c r="AK1033" i="4" s="1"/>
  <c r="AK1060" i="4" s="1"/>
  <c r="AK1808" i="4"/>
  <c r="AK602" i="4"/>
  <c r="AK629" i="4" s="1"/>
  <c r="AK1611" i="4"/>
  <c r="AK1638" i="4" s="1"/>
  <c r="AK599" i="4"/>
  <c r="AK56" i="4"/>
  <c r="AK83" i="4" s="1"/>
  <c r="AK110" i="4" s="1"/>
  <c r="AK137" i="4" s="1"/>
  <c r="AK542" i="4"/>
  <c r="AK569" i="4" s="1"/>
  <c r="AK1793" i="4"/>
  <c r="AK334" i="4"/>
  <c r="AK361" i="4" s="1"/>
  <c r="AK388" i="4" s="1"/>
  <c r="AK415" i="4" s="1"/>
  <c r="AK442" i="4" s="1"/>
  <c r="AK469" i="4" s="1"/>
  <c r="AK625" i="4"/>
  <c r="AK122" i="4"/>
  <c r="AK835" i="4"/>
  <c r="AK1416" i="4"/>
  <c r="AK1443" i="4" s="1"/>
  <c r="AK606" i="4"/>
  <c r="AK1830" i="4"/>
  <c r="AK1214" i="4"/>
  <c r="AK1018" i="4"/>
  <c r="AK304" i="4"/>
  <c r="AK153" i="4"/>
  <c r="AK180" i="4" s="1"/>
  <c r="AK1691" i="4"/>
  <c r="AK1193" i="4"/>
  <c r="AK1892" i="4"/>
  <c r="AK1919" i="4" s="1"/>
  <c r="AK2385" i="4"/>
  <c r="AK1759" i="4"/>
  <c r="AK1786" i="4" s="1"/>
  <c r="AK103" i="4"/>
  <c r="AK130" i="4" s="1"/>
  <c r="AK652" i="4"/>
  <c r="AK1299" i="4"/>
  <c r="AK1326" i="4" s="1"/>
  <c r="AK501" i="4"/>
  <c r="AK984" i="4"/>
  <c r="AK971" i="4"/>
  <c r="AK129" i="4"/>
  <c r="AK156" i="4" s="1"/>
  <c r="AK183" i="4" s="1"/>
  <c r="AK1640" i="4"/>
  <c r="AK655" i="4"/>
  <c r="AK1719" i="4"/>
  <c r="AK854" i="4"/>
  <c r="AK881" i="4" s="1"/>
  <c r="AK1783" i="4"/>
  <c r="AK343" i="4"/>
  <c r="AK370" i="4" s="1"/>
  <c r="AK540" i="4"/>
  <c r="AK567" i="4" s="1"/>
  <c r="AK594" i="4" s="1"/>
  <c r="AK1001" i="4"/>
  <c r="AK1028" i="4" s="1"/>
  <c r="AK1055" i="4" s="1"/>
  <c r="AK1487" i="4"/>
  <c r="AK1514" i="4" s="1"/>
  <c r="AK563" i="4"/>
  <c r="AK590" i="4" s="1"/>
  <c r="AK617" i="4" s="1"/>
  <c r="AK1361" i="4"/>
  <c r="AK517" i="4"/>
  <c r="AK1770" i="4"/>
  <c r="AK770" i="4"/>
  <c r="AK797" i="4" s="1"/>
  <c r="AK1024" i="4"/>
  <c r="AK1051" i="4" s="1"/>
  <c r="AK845" i="4"/>
  <c r="AK872" i="4" s="1"/>
  <c r="AK899" i="4" s="1"/>
  <c r="AK925" i="4"/>
  <c r="AK952" i="4" s="1"/>
  <c r="AK1891" i="4"/>
  <c r="AK1951" i="4"/>
  <c r="AK596" i="4"/>
  <c r="AK623" i="4" s="1"/>
  <c r="AK164" i="4"/>
  <c r="AK1953" i="4"/>
  <c r="AK739" i="4"/>
  <c r="AK766" i="4" s="1"/>
  <c r="AK1689" i="4"/>
  <c r="AK1716" i="4" s="1"/>
  <c r="AK813" i="4"/>
  <c r="AK252" i="4"/>
  <c r="AK279" i="4" s="1"/>
  <c r="AK566" i="4"/>
  <c r="AK593" i="4" s="1"/>
  <c r="AK620" i="4" s="1"/>
  <c r="AK452" i="4"/>
  <c r="AK1087" i="4"/>
  <c r="AK1964" i="4"/>
  <c r="AK1571" i="4"/>
  <c r="AK1598" i="4" s="1"/>
  <c r="AK545" i="4"/>
  <c r="AK572" i="4" s="1"/>
  <c r="AK1189" i="4"/>
  <c r="AK1959" i="4"/>
  <c r="AK135" i="4"/>
  <c r="AK162" i="4" s="1"/>
  <c r="AK189" i="4" s="1"/>
  <c r="AK1550" i="4"/>
  <c r="AK1577" i="4" s="1"/>
  <c r="AK1604" i="4" s="1"/>
  <c r="AK1631" i="4" s="1"/>
  <c r="AK1685" i="4"/>
  <c r="AK1712" i="4" s="1"/>
  <c r="AK1915" i="4"/>
  <c r="AK1002" i="4"/>
  <c r="AK1029" i="4" s="1"/>
  <c r="AK1056" i="4" s="1"/>
  <c r="AK201" i="4"/>
  <c r="AK228" i="4" s="1"/>
  <c r="AK1413" i="4"/>
  <c r="AK1440" i="4" s="1"/>
  <c r="AK506" i="4"/>
  <c r="AK1774" i="4"/>
  <c r="AK1801" i="4" s="1"/>
  <c r="AK843" i="4"/>
  <c r="AK870" i="4" s="1"/>
  <c r="AK1070" i="4"/>
  <c r="AK1215" i="4"/>
  <c r="AK1429" i="4"/>
  <c r="AK1456" i="4" s="1"/>
  <c r="AK1279" i="4"/>
  <c r="AK301" i="4"/>
  <c r="AK728" i="4"/>
  <c r="AK554" i="4"/>
  <c r="AK581" i="4" s="1"/>
  <c r="AK861" i="4"/>
  <c r="AK888" i="4" s="1"/>
  <c r="AK915" i="4" s="1"/>
  <c r="AK942" i="4" s="1"/>
  <c r="AK969" i="4" s="1"/>
  <c r="AK66" i="4"/>
  <c r="AK93" i="4" s="1"/>
  <c r="AK1494" i="4"/>
  <c r="AK1521" i="4" s="1"/>
  <c r="AK263" i="4"/>
  <c r="AK290" i="4" s="1"/>
  <c r="AK844" i="4"/>
  <c r="AK871" i="4" s="1"/>
  <c r="AK73" i="4"/>
  <c r="AK100" i="4" s="1"/>
  <c r="AK1367" i="4"/>
  <c r="AK1298" i="4"/>
  <c r="AK1325" i="4" s="1"/>
  <c r="AK1352" i="4" s="1"/>
  <c r="AK1469" i="4"/>
  <c r="AK1906" i="4"/>
  <c r="AK1711" i="4"/>
  <c r="AK172" i="4"/>
  <c r="AK1191" i="4"/>
  <c r="AK339" i="4"/>
  <c r="AK366" i="4" s="1"/>
  <c r="AK393" i="4" s="1"/>
  <c r="AK420" i="4" s="1"/>
  <c r="AK68" i="4"/>
  <c r="AK95" i="4" s="1"/>
  <c r="AK1902" i="4"/>
  <c r="AK1929" i="4" s="1"/>
  <c r="AK1478" i="4"/>
  <c r="AK710" i="4"/>
  <c r="AK1637" i="4"/>
  <c r="AK1664" i="4" s="1"/>
  <c r="AK1124" i="4"/>
  <c r="AK1151" i="4" s="1"/>
  <c r="AK1178" i="4" s="1"/>
  <c r="AK1205" i="4" s="1"/>
  <c r="AK2207" i="4"/>
  <c r="AK1379" i="4"/>
  <c r="AK1406" i="4" s="1"/>
  <c r="AK1433" i="4" s="1"/>
  <c r="AK1681" i="4"/>
  <c r="AK1874" i="4"/>
  <c r="AK2196" i="4"/>
  <c r="AK1408" i="4"/>
  <c r="AK1435" i="4" s="1"/>
  <c r="AK76" i="4"/>
  <c r="AK85" i="4"/>
  <c r="AK1488" i="4"/>
  <c r="AK1515" i="4" s="1"/>
  <c r="AK214" i="4"/>
  <c r="AK241" i="4" s="1"/>
  <c r="AK903" i="4"/>
  <c r="AK930" i="4" s="1"/>
  <c r="AK1479" i="4"/>
  <c r="AK992" i="4"/>
  <c r="AK466" i="4"/>
  <c r="AK897" i="4"/>
  <c r="AK924" i="4" s="1"/>
  <c r="AK951" i="4" s="1"/>
  <c r="AK978" i="4" s="1"/>
  <c r="AK1114" i="4"/>
  <c r="AK653" i="4"/>
  <c r="AK680" i="4" s="1"/>
  <c r="AK707" i="4" s="1"/>
  <c r="AK1971" i="4"/>
  <c r="AK864" i="4"/>
  <c r="AK891" i="4" s="1"/>
  <c r="AK918" i="4" s="1"/>
  <c r="AK929" i="4"/>
  <c r="AK956" i="4" s="1"/>
  <c r="AK509" i="4"/>
  <c r="AK1345" i="4"/>
  <c r="AK1372" i="4" s="1"/>
  <c r="AK1399" i="4" s="1"/>
  <c r="AK1426" i="4" s="1"/>
  <c r="AK1453" i="4" s="1"/>
  <c r="AK1480" i="4" s="1"/>
  <c r="AK1507" i="4" s="1"/>
  <c r="AK1534" i="4" s="1"/>
  <c r="AK1021" i="4"/>
  <c r="AK1048" i="4" s="1"/>
  <c r="AK1075" i="4" s="1"/>
  <c r="AK1102" i="4" s="1"/>
  <c r="AK1743" i="4"/>
  <c r="AK1700" i="4"/>
  <c r="AK1727" i="4" s="1"/>
  <c r="AK662" i="4"/>
  <c r="AK689" i="4" s="1"/>
  <c r="AK716" i="4" s="1"/>
  <c r="AK727" i="4"/>
  <c r="AK754" i="4" s="1"/>
  <c r="AK781" i="4" s="1"/>
  <c r="AK808" i="4" s="1"/>
  <c r="AK818" i="4"/>
  <c r="AK485" i="4"/>
  <c r="AK1243" i="4"/>
  <c r="AK1270" i="4" s="1"/>
  <c r="AK1297" i="4" s="1"/>
  <c r="AK196" i="4"/>
  <c r="AK223" i="4" s="1"/>
  <c r="AK1161" i="4"/>
  <c r="AK1188" i="4" s="1"/>
  <c r="AK1217" i="4"/>
  <c r="AK1244" i="4" s="1"/>
  <c r="AK1341" i="4"/>
  <c r="AK1368" i="4" s="1"/>
  <c r="AK536" i="4"/>
  <c r="AK265" i="4"/>
  <c r="AK292" i="4" s="1"/>
  <c r="AK319" i="4" s="1"/>
  <c r="AK346" i="4" s="1"/>
  <c r="AK373" i="4" s="1"/>
  <c r="AK400" i="4" s="1"/>
  <c r="AK427" i="4" s="1"/>
  <c r="AK454" i="4" s="1"/>
  <c r="AK409" i="4"/>
  <c r="AK1851" i="4"/>
  <c r="AK1878" i="4" s="1"/>
  <c r="AK337" i="4"/>
  <c r="AK1371" i="4"/>
  <c r="AK1559" i="4"/>
  <c r="AK1586" i="4" s="1"/>
  <c r="AK1613" i="4" s="1"/>
  <c r="AK1762" i="4"/>
  <c r="AK1789" i="4" s="1"/>
  <c r="AK1718" i="4"/>
  <c r="AK908" i="4"/>
  <c r="AK935" i="4" s="1"/>
  <c r="AK962" i="4" s="1"/>
  <c r="AK1655" i="4"/>
  <c r="AK1682" i="4" s="1"/>
  <c r="AK1709" i="4" s="1"/>
  <c r="AK1736" i="4" s="1"/>
  <c r="AK1763" i="4" s="1"/>
  <c r="AK1790" i="4" s="1"/>
  <c r="AK1817" i="4" s="1"/>
  <c r="AK1844" i="4" s="1"/>
  <c r="AK1871" i="4" s="1"/>
  <c r="AK1898" i="4" s="1"/>
  <c r="AK1925" i="4" s="1"/>
  <c r="AK1952" i="4" s="1"/>
  <c r="AK1979" i="4" s="1"/>
  <c r="AK550" i="4"/>
  <c r="AK577" i="4" s="1"/>
  <c r="AK691" i="4"/>
  <c r="AK661" i="4"/>
  <c r="AK834" i="4"/>
  <c r="AK1224" i="4"/>
  <c r="AK1251" i="4" s="1"/>
  <c r="AK1909" i="4"/>
  <c r="AK1908" i="4"/>
  <c r="AK666" i="4"/>
  <c r="AK329" i="4"/>
  <c r="AK356" i="4" s="1"/>
  <c r="AK383" i="4" s="1"/>
  <c r="AK410" i="4" s="1"/>
  <c r="AK437" i="4" s="1"/>
  <c r="AK1086" i="4"/>
  <c r="AK1701" i="4"/>
  <c r="AK1967" i="4"/>
  <c r="AK1994" i="4" s="1"/>
  <c r="AK1822" i="4"/>
  <c r="AK1387" i="4"/>
  <c r="AK556" i="4"/>
  <c r="AK583" i="4" s="1"/>
  <c r="AK610" i="4" s="1"/>
  <c r="AK637" i="4" s="1"/>
  <c r="AK1229" i="4"/>
  <c r="AK1256" i="4" s="1"/>
  <c r="AK796" i="4"/>
  <c r="AK1776" i="4"/>
  <c r="AK1803" i="4" s="1"/>
  <c r="AK522" i="4"/>
  <c r="AK1289" i="4"/>
  <c r="AK1316" i="4" s="1"/>
  <c r="AK1343" i="4" s="1"/>
  <c r="AK1816" i="4"/>
  <c r="AK250" i="4"/>
  <c r="AK277" i="4" s="1"/>
  <c r="AK1422" i="4"/>
  <c r="AK1449" i="4" s="1"/>
  <c r="AK1476" i="4" s="1"/>
  <c r="AK1221" i="4"/>
  <c r="AK1126" i="4"/>
  <c r="AK1566" i="4"/>
  <c r="AK1593" i="4" s="1"/>
  <c r="AK1620" i="4" s="1"/>
  <c r="AK1647" i="4" s="1"/>
  <c r="AK1285" i="4"/>
  <c r="AK1312" i="4" s="1"/>
  <c r="AK1339" i="4" s="1"/>
  <c r="AK2469" i="4"/>
  <c r="AK1414" i="4"/>
  <c r="AK1441" i="4" s="1"/>
  <c r="AK118" i="4"/>
  <c r="AK145" i="4" s="1"/>
  <c r="AK1662" i="4"/>
  <c r="AK1670" i="4"/>
  <c r="AK1329" i="4"/>
  <c r="AK1356" i="4" s="1"/>
  <c r="AK1383" i="4" s="1"/>
  <c r="AK1410" i="4" s="1"/>
  <c r="AK1437" i="4" s="1"/>
  <c r="AK2047" i="4"/>
  <c r="AK2074" i="4" s="1"/>
  <c r="AK1873" i="4"/>
  <c r="AK793" i="4"/>
  <c r="AK787" i="4"/>
  <c r="AK447" i="4"/>
  <c r="AK284" i="4"/>
  <c r="AK889" i="4"/>
  <c r="AK916" i="4" s="1"/>
  <c r="AK322" i="4"/>
  <c r="AK349" i="4" s="1"/>
  <c r="AK376" i="4" s="1"/>
  <c r="AK403" i="4" s="1"/>
  <c r="AK430" i="4" s="1"/>
  <c r="AK1470" i="4"/>
  <c r="AK804" i="4"/>
  <c r="AK831" i="4" s="1"/>
  <c r="AK63" i="4"/>
  <c r="AK1775" i="4"/>
  <c r="AK1802" i="4" s="1"/>
  <c r="AK1007" i="4"/>
  <c r="AK1034" i="4" s="1"/>
  <c r="AK1061" i="4" s="1"/>
  <c r="AK1088" i="4" s="1"/>
  <c r="AK412" i="4"/>
  <c r="AK439" i="4" s="1"/>
  <c r="AK288" i="4"/>
  <c r="AK315" i="4" s="1"/>
  <c r="AK342" i="4" s="1"/>
  <c r="AK369" i="4" s="1"/>
  <c r="AK396" i="4" s="1"/>
  <c r="AK423" i="4" s="1"/>
  <c r="AK450" i="4" s="1"/>
  <c r="AK1926" i="4"/>
  <c r="AK1274" i="4"/>
  <c r="AK260" i="4"/>
  <c r="AK287" i="4" s="1"/>
  <c r="AK632" i="4"/>
  <c r="AK1306" i="4"/>
  <c r="AK1333" i="4" s="1"/>
  <c r="AK1893" i="4"/>
  <c r="AK1353" i="4"/>
  <c r="AK759" i="4"/>
  <c r="AK1688" i="4"/>
  <c r="AK1715" i="4" s="1"/>
  <c r="AK295" i="4"/>
  <c r="AK120" i="4"/>
  <c r="AK147" i="4" s="1"/>
  <c r="AK174" i="4" s="1"/>
  <c r="AK939" i="4"/>
  <c r="AK291" i="4"/>
  <c r="AK1142" i="4"/>
  <c r="AK1169" i="4" s="1"/>
  <c r="AK1196" i="4" s="1"/>
  <c r="AK1223" i="4" s="1"/>
  <c r="AK1250" i="4" s="1"/>
  <c r="AK1277" i="4" s="1"/>
  <c r="AK1304" i="4" s="1"/>
  <c r="AK1331" i="4" s="1"/>
  <c r="AK1358" i="4" s="1"/>
  <c r="AK1385" i="4" s="1"/>
  <c r="AK1412" i="4" s="1"/>
  <c r="AK1439" i="4" s="1"/>
  <c r="AK1466" i="4" s="1"/>
  <c r="AK775" i="4"/>
  <c r="AK802" i="4" s="1"/>
  <c r="AK836" i="4"/>
  <c r="AK207" i="4"/>
  <c r="AK234" i="4" s="1"/>
  <c r="AK1192" i="4"/>
  <c r="AK1471" i="4"/>
  <c r="AK238" i="4"/>
  <c r="AK1905" i="4"/>
  <c r="AK878" i="4"/>
  <c r="AK905" i="4" s="1"/>
  <c r="AK932" i="4" s="1"/>
  <c r="AK959" i="4" s="1"/>
  <c r="AK149" i="4"/>
  <c r="AK176" i="4" s="1"/>
  <c r="AK203" i="4" s="1"/>
  <c r="AK230" i="4" s="1"/>
  <c r="AK257" i="4" s="1"/>
  <c r="AK1563" i="4"/>
  <c r="AK1590" i="4" s="1"/>
  <c r="AK1617" i="4" s="1"/>
  <c r="AK1644" i="4" s="1"/>
  <c r="AK78" i="4"/>
  <c r="AK105" i="4" s="1"/>
  <c r="AK132" i="4" s="1"/>
  <c r="AK159" i="4" s="1"/>
  <c r="AK186" i="4" s="1"/>
  <c r="AK1261" i="4"/>
  <c r="AK1288" i="4" s="1"/>
  <c r="AK1315" i="4" s="1"/>
  <c r="AK1342" i="4" s="1"/>
  <c r="AK1369" i="4" s="1"/>
  <c r="AK546" i="4"/>
  <c r="AK838" i="4"/>
  <c r="AK865" i="4" s="1"/>
  <c r="AK892" i="4" s="1"/>
  <c r="AK893" i="4"/>
  <c r="AK767" i="4"/>
  <c r="AK794" i="4" s="1"/>
  <c r="AK2320" i="4"/>
  <c r="AK1336" i="4"/>
  <c r="AK1363" i="4" s="1"/>
  <c r="AK679" i="4"/>
  <c r="AK987" i="4"/>
  <c r="AK1052" i="4"/>
  <c r="AK1079" i="4" s="1"/>
  <c r="AK1106" i="4" s="1"/>
  <c r="AK701" i="4"/>
  <c r="AK997" i="4"/>
  <c r="AK175" i="4"/>
  <c r="AK1119" i="4"/>
  <c r="AK1749" i="4"/>
  <c r="AK1303" i="4"/>
  <c r="AK1330" i="4" s="1"/>
  <c r="AK1179" i="4"/>
  <c r="AK1004" i="4"/>
  <c r="AK1031" i="4" s="1"/>
  <c r="AK1058" i="4" s="1"/>
  <c r="AK59" i="4"/>
  <c r="AK86" i="4" s="1"/>
  <c r="AK1672" i="4"/>
  <c r="AK1661" i="4"/>
  <c r="AK1656" i="4"/>
  <c r="AK1282" i="4"/>
  <c r="AK1309" i="4" s="1"/>
  <c r="AK1899" i="4"/>
  <c r="AK436" i="4"/>
  <c r="AK852" i="4"/>
  <c r="AK879" i="4" s="1"/>
  <c r="AK743" i="4"/>
  <c r="AK1956" i="4"/>
  <c r="AK1983" i="4" s="1"/>
  <c r="AK2010" i="4" s="1"/>
  <c r="AK2037" i="4" s="1"/>
  <c r="AK1467" i="4"/>
  <c r="AK657" i="4"/>
  <c r="AK684" i="4" s="1"/>
  <c r="AK494" i="4"/>
  <c r="AK1032" i="4"/>
  <c r="AK1059" i="4" s="1"/>
  <c r="AK1745" i="4"/>
  <c r="AK1649" i="4"/>
  <c r="AK1658" i="4"/>
  <c r="AK1665" i="4"/>
  <c r="AK1654" i="4"/>
  <c r="AK1671" i="4"/>
  <c r="AK1663" i="4"/>
  <c r="AK1674" i="4"/>
  <c r="AK258" i="4"/>
  <c r="AK285" i="4" s="1"/>
  <c r="AK1094" i="4"/>
  <c r="AK1121" i="4" s="1"/>
  <c r="AK1025" i="4"/>
  <c r="AK1212" i="4"/>
  <c r="AK1548" i="4"/>
  <c r="AK1845" i="4"/>
  <c r="AK656" i="4"/>
  <c r="AK683" i="4" s="1"/>
  <c r="AK817" i="4"/>
  <c r="AK1703" i="4"/>
  <c r="AK1231" i="4"/>
  <c r="AK1258" i="4" s="1"/>
  <c r="AK1939" i="4"/>
  <c r="AK1966" i="4" s="1"/>
  <c r="AK1993" i="4" s="1"/>
  <c r="AK1900" i="4"/>
  <c r="AK670" i="4"/>
  <c r="AK697" i="4" s="1"/>
  <c r="AK1461" i="4"/>
  <c r="AK1137" i="4"/>
  <c r="AK1164" i="4" s="1"/>
  <c r="AK1364" i="4"/>
  <c r="AK1695" i="4"/>
  <c r="AK1722" i="4" s="1"/>
  <c r="AK75" i="4"/>
  <c r="AK102" i="4" s="1"/>
  <c r="AK668" i="4"/>
  <c r="AK695" i="4" s="1"/>
  <c r="AK62" i="4"/>
  <c r="AK89" i="4" s="1"/>
  <c r="AK2084" i="4"/>
  <c r="AK626" i="4"/>
  <c r="AK855" i="4"/>
  <c r="AK882" i="4" s="1"/>
  <c r="AK245" i="4"/>
  <c r="AK914" i="4"/>
  <c r="AK2238" i="4"/>
  <c r="AK1738" i="4"/>
  <c r="AK1765" i="4" s="1"/>
  <c r="AK1792" i="4" s="1"/>
  <c r="AK1264" i="4"/>
  <c r="AK940" i="4"/>
  <c r="AK967" i="4" s="1"/>
  <c r="AK328" i="4"/>
  <c r="AK355" i="4" s="1"/>
  <c r="AK382" i="4" s="1"/>
  <c r="AK608" i="4"/>
  <c r="AK350" i="4"/>
  <c r="AK377" i="4" s="1"/>
  <c r="AK404" i="4" s="1"/>
  <c r="AK431" i="4" s="1"/>
  <c r="AK458" i="4" s="1"/>
  <c r="AK525" i="4"/>
  <c r="AK552" i="4" s="1"/>
  <c r="AK579" i="4" s="1"/>
  <c r="AK1209" i="4"/>
  <c r="AK345" i="4"/>
  <c r="AK372" i="4" s="1"/>
  <c r="AK399" i="4" s="1"/>
  <c r="AK426" i="4" s="1"/>
  <c r="AK453" i="4" s="1"/>
  <c r="AK480" i="4" s="1"/>
  <c r="AK1694" i="4"/>
  <c r="AK1721" i="4" s="1"/>
  <c r="AK764" i="4"/>
  <c r="AK1492" i="4"/>
  <c r="AK1519" i="4" s="1"/>
  <c r="AK747" i="4"/>
  <c r="AK2593" i="4"/>
  <c r="AK2620" i="4" s="1"/>
  <c r="AK2647" i="4" s="1"/>
  <c r="AK2674" i="4" s="1"/>
  <c r="AK2701" i="4" s="1"/>
  <c r="AK2728" i="4" s="1"/>
  <c r="AK2755" i="4" s="1"/>
  <c r="AK1755" i="4"/>
  <c r="AK947" i="4"/>
  <c r="AK1832" i="4"/>
  <c r="AK482" i="4"/>
  <c r="AK643" i="4"/>
  <c r="AK112" i="4"/>
  <c r="AK139" i="4" s="1"/>
  <c r="AK166" i="4" s="1"/>
  <c r="AK663" i="4"/>
  <c r="AK690" i="4" s="1"/>
  <c r="AK1159" i="4"/>
  <c r="AK1186" i="4" s="1"/>
  <c r="AK1213" i="4" s="1"/>
  <c r="AK256" i="4"/>
  <c r="AK283" i="4" s="1"/>
  <c r="AK310" i="4" s="1"/>
  <c r="AK660" i="4"/>
  <c r="AK687" i="4" s="1"/>
  <c r="AK1425" i="4"/>
  <c r="AK1452" i="4" s="1"/>
  <c r="AK1290" i="4"/>
  <c r="AK116" i="4"/>
  <c r="AK143" i="4" s="1"/>
  <c r="AK170" i="4" s="1"/>
  <c r="AK197" i="4" s="1"/>
  <c r="AK224" i="4" s="1"/>
  <c r="AK979" i="4"/>
  <c r="AK1896" i="4"/>
  <c r="AK1923" i="4" s="1"/>
  <c r="AK774" i="4"/>
  <c r="AK60" i="4"/>
  <c r="AK87" i="4" s="1"/>
  <c r="AK114" i="4" s="1"/>
  <c r="AK141" i="4" s="1"/>
  <c r="AK168" i="4" s="1"/>
  <c r="AK195" i="4" s="1"/>
  <c r="AK222" i="4" s="1"/>
  <c r="AK249" i="4" s="1"/>
  <c r="AK276" i="4" s="1"/>
  <c r="AK303" i="4" s="1"/>
  <c r="AK330" i="4" s="1"/>
  <c r="AK1463" i="4"/>
  <c r="AK761" i="4"/>
  <c r="AK1667" i="4"/>
  <c r="AK1657" i="4"/>
  <c r="AK1003" i="4"/>
  <c r="AK1030" i="4" s="1"/>
  <c r="AK1057" i="4" s="1"/>
  <c r="AK58" i="4"/>
  <c r="AK1272" i="4"/>
  <c r="AK419" i="4"/>
  <c r="AK446" i="4" s="1"/>
  <c r="AK1105" i="4"/>
  <c r="AK1497" i="4"/>
  <c r="AK1524" i="4" s="1"/>
  <c r="AK1236" i="4"/>
  <c r="AK1263" i="4" s="1"/>
  <c r="AK520" i="4"/>
  <c r="AK1854" i="4"/>
  <c r="AK1881" i="4" s="1"/>
  <c r="AK1394" i="4"/>
  <c r="AK530" i="4"/>
  <c r="AK557" i="4" s="1"/>
  <c r="AK584" i="4" s="1"/>
  <c r="AK611" i="4" s="1"/>
  <c r="AK638" i="4" s="1"/>
  <c r="AK1659" i="4"/>
  <c r="AJ96" i="4"/>
  <c r="AJ107" i="4"/>
  <c r="AJ91" i="4"/>
  <c r="AJ118" i="4" s="1"/>
  <c r="AJ95" i="4"/>
  <c r="AJ122" i="4" s="1"/>
  <c r="AJ149" i="4" s="1"/>
  <c r="AJ102" i="4"/>
  <c r="AJ129" i="4" s="1"/>
  <c r="AJ188" i="4"/>
  <c r="AJ142" i="4"/>
  <c r="AJ161" i="4"/>
  <c r="AJ182" i="4"/>
  <c r="AJ209" i="4" s="1"/>
  <c r="AJ235" i="4"/>
  <c r="AJ262" i="4" s="1"/>
  <c r="AJ224" i="4"/>
  <c r="AJ251" i="4" s="1"/>
  <c r="AJ249" i="4"/>
  <c r="AJ230" i="4"/>
  <c r="AJ189" i="4"/>
  <c r="AJ216" i="4" s="1"/>
  <c r="AJ372" i="4"/>
  <c r="AJ354" i="4"/>
  <c r="AJ393" i="4"/>
  <c r="AJ357" i="4"/>
  <c r="AJ428" i="4"/>
  <c r="AJ455" i="4" s="1"/>
  <c r="AJ482" i="4" s="1"/>
  <c r="AJ509" i="4" s="1"/>
  <c r="AJ536" i="4" s="1"/>
  <c r="AJ563" i="4" s="1"/>
  <c r="AJ413" i="4"/>
  <c r="AJ439" i="4"/>
  <c r="AJ466" i="4" s="1"/>
  <c r="AJ493" i="4" s="1"/>
  <c r="AJ520" i="4" s="1"/>
  <c r="AJ547" i="4" s="1"/>
  <c r="AJ448" i="4"/>
  <c r="AJ569" i="4"/>
  <c r="AJ596" i="4" s="1"/>
  <c r="AJ1163" i="4"/>
  <c r="AJ785" i="4"/>
  <c r="AJ1056" i="4"/>
  <c r="AJ1083" i="4" s="1"/>
  <c r="AJ1110" i="4" s="1"/>
  <c r="AJ1137" i="4" s="1"/>
  <c r="AJ646" i="4"/>
  <c r="AJ765" i="4"/>
  <c r="AJ629" i="4"/>
  <c r="AJ656" i="4" s="1"/>
  <c r="AJ684" i="4"/>
  <c r="AJ711" i="4" s="1"/>
  <c r="AJ591" i="4"/>
  <c r="AJ572" i="4"/>
  <c r="AJ599" i="4" s="1"/>
  <c r="AJ626" i="4" s="1"/>
  <c r="AJ653" i="4" s="1"/>
  <c r="AJ877" i="4"/>
  <c r="AJ904" i="4" s="1"/>
  <c r="AJ887" i="4"/>
  <c r="AJ914" i="4" s="1"/>
  <c r="AJ941" i="4" s="1"/>
  <c r="AJ918" i="4"/>
  <c r="AJ945" i="4" s="1"/>
  <c r="AJ610" i="4"/>
  <c r="AJ967" i="4"/>
  <c r="AJ994" i="4" s="1"/>
  <c r="AJ1021" i="4" s="1"/>
  <c r="AJ935" i="4"/>
  <c r="AJ934" i="4"/>
  <c r="AJ1075" i="4"/>
  <c r="AJ1031" i="4"/>
  <c r="AJ1213" i="4"/>
  <c r="AJ1240" i="4" s="1"/>
  <c r="AJ1034" i="4"/>
  <c r="AJ1266" i="4"/>
  <c r="AJ1259" i="4"/>
  <c r="AJ1286" i="4" s="1"/>
  <c r="AJ1313" i="4" s="1"/>
  <c r="AJ1246" i="4"/>
  <c r="AJ1267" i="4"/>
  <c r="AJ1443" i="4"/>
  <c r="AJ1470" i="4" s="1"/>
  <c r="AJ1497" i="4" s="1"/>
  <c r="AJ1377" i="4"/>
  <c r="AJ1404" i="4" s="1"/>
  <c r="AJ1431" i="4" s="1"/>
  <c r="AJ1440" i="4"/>
  <c r="AJ1467" i="4" s="1"/>
  <c r="AJ1494" i="4" s="1"/>
  <c r="AJ1312" i="4"/>
  <c r="AJ1342" i="4"/>
  <c r="AJ1435" i="4"/>
  <c r="AJ1462" i="4" s="1"/>
  <c r="AJ1489" i="4" s="1"/>
  <c r="AJ1522" i="4"/>
  <c r="AJ1549" i="4" s="1"/>
  <c r="AJ1332" i="4"/>
  <c r="AJ1359" i="4" s="1"/>
  <c r="AJ1386" i="4" s="1"/>
  <c r="AJ1413" i="4" s="1"/>
  <c r="AJ1603" i="4"/>
  <c r="AJ1300" i="4"/>
  <c r="AJ1590" i="4"/>
  <c r="AJ1630" i="4"/>
  <c r="AJ1657" i="4" s="1"/>
  <c r="AJ1684" i="4" s="1"/>
  <c r="AJ1711" i="4" s="1"/>
  <c r="AJ1738" i="4" s="1"/>
  <c r="AJ1632" i="4"/>
  <c r="AJ1659" i="4" s="1"/>
  <c r="AJ1686" i="4" s="1"/>
  <c r="AJ1713" i="4" s="1"/>
  <c r="AJ1740" i="4" s="1"/>
  <c r="AJ1767" i="4" s="1"/>
  <c r="AJ1595" i="4"/>
  <c r="AJ1508" i="4"/>
  <c r="AJ1423" i="4"/>
  <c r="AJ1796" i="4"/>
  <c r="AJ1823" i="4" s="1"/>
  <c r="AJ1722" i="4"/>
  <c r="AJ1749" i="4" s="1"/>
  <c r="AJ1776" i="4" s="1"/>
  <c r="AJ1704" i="4"/>
  <c r="AJ1731" i="4" s="1"/>
  <c r="AJ1847" i="4"/>
  <c r="AJ1874" i="4" s="1"/>
  <c r="AJ1901" i="4" s="1"/>
  <c r="AJ1928" i="4" s="1"/>
  <c r="AJ1955" i="4" s="1"/>
  <c r="AJ1982" i="4" s="1"/>
  <c r="AJ1873" i="4"/>
  <c r="AJ1900" i="4" s="1"/>
  <c r="AJ1927" i="4" s="1"/>
  <c r="AJ1954" i="4" s="1"/>
  <c r="AJ1981" i="4" s="1"/>
  <c r="AJ2008" i="4" s="1"/>
  <c r="AJ1868" i="4"/>
  <c r="AJ1895" i="4" s="1"/>
  <c r="AJ919" i="4"/>
  <c r="AJ946" i="4" s="1"/>
  <c r="AJ1675" i="4"/>
  <c r="AJ1702" i="4" s="1"/>
  <c r="AJ1729" i="4" s="1"/>
  <c r="AJ1756" i="4" s="1"/>
  <c r="AJ1783" i="4" s="1"/>
  <c r="AJ1810" i="4" s="1"/>
  <c r="AJ1837" i="4" s="1"/>
  <c r="AJ1826" i="4"/>
  <c r="AJ1907" i="4"/>
  <c r="AJ1934" i="4" s="1"/>
  <c r="AJ1961" i="4" s="1"/>
  <c r="AJ1996" i="4"/>
  <c r="AJ2023" i="4" s="1"/>
  <c r="AJ2050" i="4" s="1"/>
  <c r="AJ2068" i="4"/>
  <c r="AJ2095" i="4" s="1"/>
  <c r="AJ2122" i="4" s="1"/>
  <c r="AJ2149" i="4" s="1"/>
  <c r="AJ2032" i="4"/>
  <c r="AJ2059" i="4" s="1"/>
  <c r="AJ2061" i="4"/>
  <c r="AJ2088" i="4" s="1"/>
  <c r="AJ2115" i="4" s="1"/>
  <c r="AJ2079" i="4"/>
  <c r="AJ2106" i="4" s="1"/>
  <c r="AJ2133" i="4" s="1"/>
  <c r="AJ2160" i="4" s="1"/>
  <c r="AJ2187" i="4" s="1"/>
  <c r="AJ1993" i="4"/>
  <c r="AJ2020" i="4" s="1"/>
  <c r="AJ2104" i="4"/>
  <c r="AJ2131" i="4" s="1"/>
  <c r="AJ2203" i="4"/>
  <c r="AJ2230" i="4" s="1"/>
  <c r="AJ2257" i="4" s="1"/>
  <c r="AJ2284" i="4" s="1"/>
  <c r="AJ2311" i="4" s="1"/>
  <c r="AJ2193" i="4"/>
  <c r="AJ2319" i="4"/>
  <c r="AJ2387" i="4"/>
  <c r="AJ2414" i="4" s="1"/>
  <c r="AJ2441" i="4" s="1"/>
  <c r="AJ2397" i="4"/>
  <c r="AJ2424" i="4"/>
  <c r="AJ2451" i="4" s="1"/>
  <c r="AJ2478" i="4" s="1"/>
  <c r="AJ2325" i="4"/>
  <c r="AJ2352" i="4" s="1"/>
  <c r="AJ2379" i="4" s="1"/>
  <c r="AJ2406" i="4" s="1"/>
  <c r="AJ2433" i="4" s="1"/>
  <c r="AJ2504" i="4"/>
  <c r="AJ2508" i="4"/>
  <c r="AJ2535" i="4" s="1"/>
  <c r="AJ2562" i="4" s="1"/>
  <c r="AJ2589" i="4" s="1"/>
  <c r="AJ2616" i="4" s="1"/>
  <c r="AJ2643" i="4" s="1"/>
  <c r="AJ2530" i="4"/>
  <c r="AJ2524" i="4"/>
  <c r="AJ98" i="4"/>
  <c r="AJ133" i="4"/>
  <c r="AJ160" i="4" s="1"/>
  <c r="AJ184" i="4"/>
  <c r="AJ211" i="4" s="1"/>
  <c r="AJ238" i="4" s="1"/>
  <c r="AJ265" i="4" s="1"/>
  <c r="AJ154" i="4"/>
  <c r="AJ146" i="4"/>
  <c r="AJ173" i="4" s="1"/>
  <c r="AJ200" i="4" s="1"/>
  <c r="AJ333" i="4"/>
  <c r="AJ332" i="4"/>
  <c r="AJ185" i="4"/>
  <c r="AJ212" i="4" s="1"/>
  <c r="AJ221" i="4"/>
  <c r="AJ248" i="4" s="1"/>
  <c r="AJ275" i="4"/>
  <c r="AJ286" i="4"/>
  <c r="AJ313" i="4" s="1"/>
  <c r="AJ340" i="4" s="1"/>
  <c r="AJ237" i="4"/>
  <c r="AJ264" i="4" s="1"/>
  <c r="AJ291" i="4" s="1"/>
  <c r="AJ318" i="4" s="1"/>
  <c r="AJ345" i="4" s="1"/>
  <c r="AJ307" i="4"/>
  <c r="AJ334" i="4" s="1"/>
  <c r="AJ83" i="4"/>
  <c r="AJ110" i="4"/>
  <c r="AJ400" i="4"/>
  <c r="AJ374" i="4"/>
  <c r="AJ389" i="4"/>
  <c r="AJ384" i="4"/>
  <c r="AJ1109" i="4"/>
  <c r="AJ1136" i="4" s="1"/>
  <c r="AJ948" i="4"/>
  <c r="AJ975" i="4" s="1"/>
  <c r="AJ1002" i="4" s="1"/>
  <c r="AJ778" i="4"/>
  <c r="AJ783" i="4"/>
  <c r="AJ810" i="4" s="1"/>
  <c r="AJ837" i="4" s="1"/>
  <c r="AJ864" i="4" s="1"/>
  <c r="AJ687" i="4"/>
  <c r="AJ714" i="4" s="1"/>
  <c r="AJ617" i="4"/>
  <c r="AJ644" i="4" s="1"/>
  <c r="AJ683" i="4"/>
  <c r="AJ710" i="4" s="1"/>
  <c r="AJ737" i="4" s="1"/>
  <c r="AJ764" i="4" s="1"/>
  <c r="AJ791" i="4" s="1"/>
  <c r="AJ818" i="4" s="1"/>
  <c r="AJ845" i="4" s="1"/>
  <c r="AJ689" i="4"/>
  <c r="AJ638" i="4"/>
  <c r="AJ665" i="4" s="1"/>
  <c r="AJ902" i="4"/>
  <c r="AJ929" i="4" s="1"/>
  <c r="AJ915" i="4"/>
  <c r="AJ954" i="4"/>
  <c r="AJ968" i="4"/>
  <c r="AJ995" i="4" s="1"/>
  <c r="AJ1022" i="4" s="1"/>
  <c r="AJ1049" i="4" s="1"/>
  <c r="AJ1076" i="4" s="1"/>
  <c r="AJ1201" i="4"/>
  <c r="AJ1228" i="4" s="1"/>
  <c r="AJ1174" i="4"/>
  <c r="AJ1041" i="4"/>
  <c r="AJ1234" i="4"/>
  <c r="AJ1261" i="4" s="1"/>
  <c r="AJ1099" i="4"/>
  <c r="AJ1126" i="4" s="1"/>
  <c r="AJ1153" i="4" s="1"/>
  <c r="AJ1247" i="4"/>
  <c r="AJ1274" i="4" s="1"/>
  <c r="AJ1301" i="4" s="1"/>
  <c r="AJ1057" i="4"/>
  <c r="AJ1257" i="4"/>
  <c r="AJ1284" i="4" s="1"/>
  <c r="AJ1091" i="4"/>
  <c r="AJ1118" i="4" s="1"/>
  <c r="AJ1145" i="4" s="1"/>
  <c r="AJ1538" i="4"/>
  <c r="AJ1436" i="4"/>
  <c r="AJ1463" i="4" s="1"/>
  <c r="AJ1490" i="4" s="1"/>
  <c r="AJ1260" i="4"/>
  <c r="AJ1287" i="4" s="1"/>
  <c r="AJ1539" i="4"/>
  <c r="AJ1566" i="4" s="1"/>
  <c r="AJ1316" i="4"/>
  <c r="AJ1368" i="4"/>
  <c r="AJ1395" i="4" s="1"/>
  <c r="AJ1422" i="4" s="1"/>
  <c r="AJ1252" i="4"/>
  <c r="AJ1279" i="4" s="1"/>
  <c r="AJ1306" i="4" s="1"/>
  <c r="AJ1582" i="4"/>
  <c r="AJ1641" i="4"/>
  <c r="AJ1668" i="4" s="1"/>
  <c r="AJ1695" i="4" s="1"/>
  <c r="AJ1613" i="4"/>
  <c r="AJ1640" i="4" s="1"/>
  <c r="AJ1667" i="4" s="1"/>
  <c r="AJ1694" i="4" s="1"/>
  <c r="AJ1455" i="4"/>
  <c r="AJ1482" i="4" s="1"/>
  <c r="AJ1509" i="4" s="1"/>
  <c r="AJ1307" i="4"/>
  <c r="AJ1666" i="4"/>
  <c r="AJ1693" i="4" s="1"/>
  <c r="AJ1720" i="4" s="1"/>
  <c r="AJ1717" i="4"/>
  <c r="AJ1744" i="4" s="1"/>
  <c r="AJ1771" i="4" s="1"/>
  <c r="AJ1798" i="4" s="1"/>
  <c r="AJ1825" i="4" s="1"/>
  <c r="AJ1779" i="4"/>
  <c r="AJ1921" i="4"/>
  <c r="AJ1948" i="4" s="1"/>
  <c r="AJ1975" i="4" s="1"/>
  <c r="AJ2002" i="4" s="1"/>
  <c r="AJ1875" i="4"/>
  <c r="AJ1902" i="4" s="1"/>
  <c r="AJ1924" i="4"/>
  <c r="AJ1951" i="4" s="1"/>
  <c r="AJ1978" i="4" s="1"/>
  <c r="AJ2005" i="4" s="1"/>
  <c r="AJ1331" i="4"/>
  <c r="AJ1840" i="4"/>
  <c r="AJ1994" i="4"/>
  <c r="AJ2021" i="4" s="1"/>
  <c r="AJ2009" i="4"/>
  <c r="AJ2019" i="4"/>
  <c r="AJ2052" i="4"/>
  <c r="AJ2035" i="4"/>
  <c r="AJ2060" i="4"/>
  <c r="AJ2087" i="4" s="1"/>
  <c r="AJ2114" i="4" s="1"/>
  <c r="AJ2141" i="4" s="1"/>
  <c r="AJ2168" i="4" s="1"/>
  <c r="AJ2195" i="4" s="1"/>
  <c r="AJ2222" i="4" s="1"/>
  <c r="AJ2249" i="4" s="1"/>
  <c r="AJ2096" i="4"/>
  <c r="AJ2098" i="4"/>
  <c r="AJ2125" i="4" s="1"/>
  <c r="AJ2152" i="4" s="1"/>
  <c r="AJ2239" i="4"/>
  <c r="AJ2266" i="4" s="1"/>
  <c r="AJ2293" i="4" s="1"/>
  <c r="AJ2316" i="4"/>
  <c r="AJ2294" i="4"/>
  <c r="AJ2321" i="4" s="1"/>
  <c r="AJ2348" i="4" s="1"/>
  <c r="AJ2375" i="4" s="1"/>
  <c r="AJ2402" i="4" s="1"/>
  <c r="AJ2429" i="4" s="1"/>
  <c r="AJ2456" i="4" s="1"/>
  <c r="AJ2343" i="4"/>
  <c r="AJ2370" i="4" s="1"/>
  <c r="AJ2324" i="4"/>
  <c r="AJ2351" i="4" s="1"/>
  <c r="AJ2378" i="4" s="1"/>
  <c r="AJ2420" i="4"/>
  <c r="AJ2344" i="4"/>
  <c r="AJ2371" i="4" s="1"/>
  <c r="AJ2398" i="4" s="1"/>
  <c r="AJ2460" i="4"/>
  <c r="AJ2487" i="4" s="1"/>
  <c r="AJ2514" i="4" s="1"/>
  <c r="AJ2469" i="4"/>
  <c r="AJ2496" i="4" s="1"/>
  <c r="AJ2558" i="4"/>
  <c r="AJ2585" i="4" s="1"/>
  <c r="AJ342" i="4"/>
  <c r="AJ206" i="4"/>
  <c r="AJ279" i="4"/>
  <c r="AJ306" i="4" s="1"/>
  <c r="AJ274" i="4"/>
  <c r="AJ301" i="4" s="1"/>
  <c r="AJ328" i="4" s="1"/>
  <c r="AJ276" i="4"/>
  <c r="AJ377" i="4"/>
  <c r="AJ381" i="4"/>
  <c r="AJ367" i="4"/>
  <c r="AJ432" i="4"/>
  <c r="AJ450" i="4"/>
  <c r="AJ477" i="4" s="1"/>
  <c r="AJ504" i="4" s="1"/>
  <c r="AJ531" i="4" s="1"/>
  <c r="AJ558" i="4" s="1"/>
  <c r="AJ423" i="4"/>
  <c r="AJ553" i="4"/>
  <c r="AJ552" i="4"/>
  <c r="AJ492" i="4"/>
  <c r="AJ1028" i="4"/>
  <c r="AJ866" i="4"/>
  <c r="AJ893" i="4" s="1"/>
  <c r="AJ920" i="4" s="1"/>
  <c r="AJ947" i="4" s="1"/>
  <c r="AJ974" i="4" s="1"/>
  <c r="AJ1001" i="4" s="1"/>
  <c r="AJ741" i="4"/>
  <c r="AJ776" i="4"/>
  <c r="AJ803" i="4" s="1"/>
  <c r="AJ830" i="4" s="1"/>
  <c r="AJ857" i="4" s="1"/>
  <c r="AJ611" i="4"/>
  <c r="AJ574" i="4"/>
  <c r="AJ613" i="4"/>
  <c r="AJ640" i="4" s="1"/>
  <c r="AJ900" i="4"/>
  <c r="AJ927" i="4" s="1"/>
  <c r="AJ884" i="4"/>
  <c r="AJ911" i="4" s="1"/>
  <c r="AJ938" i="4" s="1"/>
  <c r="AJ779" i="4"/>
  <c r="AJ696" i="4"/>
  <c r="AJ723" i="4" s="1"/>
  <c r="AJ750" i="4" s="1"/>
  <c r="AJ654" i="4"/>
  <c r="AJ681" i="4" s="1"/>
  <c r="AJ735" i="4"/>
  <c r="AJ953" i="4"/>
  <c r="AJ980" i="4" s="1"/>
  <c r="AJ1007" i="4" s="1"/>
  <c r="AJ1077" i="4"/>
  <c r="AJ1098" i="4"/>
  <c r="AJ1125" i="4" s="1"/>
  <c r="AJ1152" i="4" s="1"/>
  <c r="AJ1179" i="4" s="1"/>
  <c r="AJ1206" i="4" s="1"/>
  <c r="AJ1233" i="4" s="1"/>
  <c r="AJ677" i="4"/>
  <c r="AJ704" i="4" s="1"/>
  <c r="AJ1101" i="4"/>
  <c r="AJ1128" i="4" s="1"/>
  <c r="AJ1155" i="4" s="1"/>
  <c r="AJ1205" i="4"/>
  <c r="AJ1232" i="4" s="1"/>
  <c r="AJ1199" i="4"/>
  <c r="AJ1327" i="4"/>
  <c r="AJ1354" i="4" s="1"/>
  <c r="AJ1381" i="4" s="1"/>
  <c r="AJ1408" i="4" s="1"/>
  <c r="AJ1311" i="4"/>
  <c r="AJ1537" i="4"/>
  <c r="AJ1564" i="4" s="1"/>
  <c r="AJ1591" i="4" s="1"/>
  <c r="AJ1253" i="4"/>
  <c r="AJ1280" i="4" s="1"/>
  <c r="AJ1325" i="4"/>
  <c r="AJ1362" i="4"/>
  <c r="AJ1389" i="4" s="1"/>
  <c r="AJ1416" i="4" s="1"/>
  <c r="AJ1596" i="4"/>
  <c r="AJ1623" i="4" s="1"/>
  <c r="AJ1650" i="4" s="1"/>
  <c r="AJ1677" i="4" s="1"/>
  <c r="AJ1572" i="4"/>
  <c r="AJ1597" i="4"/>
  <c r="AJ1587" i="4"/>
  <c r="AJ1328" i="4"/>
  <c r="AJ1347" i="4"/>
  <c r="AJ1669" i="4"/>
  <c r="AJ1343" i="4"/>
  <c r="AJ1370" i="4" s="1"/>
  <c r="AJ1397" i="4" s="1"/>
  <c r="AJ1424" i="4" s="1"/>
  <c r="AJ1532" i="4"/>
  <c r="AJ1559" i="4" s="1"/>
  <c r="AJ1705" i="4"/>
  <c r="AJ1732" i="4" s="1"/>
  <c r="AJ1759" i="4" s="1"/>
  <c r="AJ1803" i="4"/>
  <c r="AJ1830" i="4" s="1"/>
  <c r="AJ1857" i="4" s="1"/>
  <c r="AJ407" i="4"/>
  <c r="AJ1912" i="4"/>
  <c r="AJ1939" i="4" s="1"/>
  <c r="AJ1944" i="4"/>
  <c r="AJ1971" i="4" s="1"/>
  <c r="AJ1998" i="4" s="1"/>
  <c r="AJ2025" i="4" s="1"/>
  <c r="AJ1800" i="4"/>
  <c r="AJ1827" i="4" s="1"/>
  <c r="AJ1854" i="4" s="1"/>
  <c r="AJ1863" i="4"/>
  <c r="AJ1270" i="4"/>
  <c r="AJ1929" i="4"/>
  <c r="AJ1956" i="4" s="1"/>
  <c r="AJ1054" i="4"/>
  <c r="AJ1081" i="4" s="1"/>
  <c r="AJ2041" i="4"/>
  <c r="AJ2062" i="4"/>
  <c r="AJ2089" i="4" s="1"/>
  <c r="AJ2116" i="4" s="1"/>
  <c r="AJ2143" i="4" s="1"/>
  <c r="AJ2170" i="4" s="1"/>
  <c r="AJ1983" i="4"/>
  <c r="AJ2024" i="4"/>
  <c r="AJ2074" i="4"/>
  <c r="AJ2101" i="4" s="1"/>
  <c r="AJ2128" i="4" s="1"/>
  <c r="AJ2155" i="4" s="1"/>
  <c r="AJ2073" i="4"/>
  <c r="AJ2100" i="4" s="1"/>
  <c r="AJ2127" i="4" s="1"/>
  <c r="AJ2028" i="4"/>
  <c r="AJ2030" i="4"/>
  <c r="AJ2057" i="4" s="1"/>
  <c r="AJ2084" i="4" s="1"/>
  <c r="AJ2111" i="4" s="1"/>
  <c r="AJ2138" i="4" s="1"/>
  <c r="AJ2165" i="4" s="1"/>
  <c r="AJ2192" i="4" s="1"/>
  <c r="AJ2219" i="4" s="1"/>
  <c r="AJ2246" i="4" s="1"/>
  <c r="AJ2154" i="4"/>
  <c r="AJ2181" i="4" s="1"/>
  <c r="AJ2090" i="4"/>
  <c r="AJ2117" i="4" s="1"/>
  <c r="AJ2144" i="4" s="1"/>
  <c r="AJ2171" i="4" s="1"/>
  <c r="AJ2381" i="4"/>
  <c r="AJ2408" i="4" s="1"/>
  <c r="AJ2435" i="4" s="1"/>
  <c r="AJ2327" i="4"/>
  <c r="AJ2354" i="4" s="1"/>
  <c r="AJ2475" i="4"/>
  <c r="AJ2502" i="4" s="1"/>
  <c r="AJ2529" i="4" s="1"/>
  <c r="AJ2466" i="4"/>
  <c r="AJ2493" i="4" s="1"/>
  <c r="AJ2520" i="4" s="1"/>
  <c r="AJ2517" i="4"/>
  <c r="AJ2490" i="4"/>
  <c r="AJ2584" i="4"/>
  <c r="AJ92" i="4"/>
  <c r="AJ119" i="4" s="1"/>
  <c r="AJ126" i="4"/>
  <c r="AJ153" i="4" s="1"/>
  <c r="AJ177" i="4"/>
  <c r="AJ204" i="4" s="1"/>
  <c r="AJ141" i="4"/>
  <c r="AJ165" i="4"/>
  <c r="AJ192" i="4" s="1"/>
  <c r="AJ219" i="4" s="1"/>
  <c r="AJ246" i="4" s="1"/>
  <c r="AJ180" i="4"/>
  <c r="AJ207" i="4" s="1"/>
  <c r="AJ176" i="4"/>
  <c r="AJ144" i="4"/>
  <c r="AJ183" i="4"/>
  <c r="AJ210" i="4" s="1"/>
  <c r="AJ289" i="4"/>
  <c r="AJ316" i="4" s="1"/>
  <c r="AJ343" i="4" s="1"/>
  <c r="AJ321" i="4"/>
  <c r="AJ348" i="4" s="1"/>
  <c r="AJ222" i="4"/>
  <c r="AJ283" i="4"/>
  <c r="AJ226" i="4"/>
  <c r="AJ253" i="4" s="1"/>
  <c r="AJ363" i="4"/>
  <c r="AJ137" i="4"/>
  <c r="AJ164" i="4" s="1"/>
  <c r="AJ191" i="4" s="1"/>
  <c r="AJ402" i="4"/>
  <c r="AJ390" i="4"/>
  <c r="AJ382" i="4"/>
  <c r="AJ409" i="4" s="1"/>
  <c r="AJ436" i="4" s="1"/>
  <c r="AJ463" i="4" s="1"/>
  <c r="AJ359" i="4"/>
  <c r="AJ411" i="4"/>
  <c r="AJ427" i="4"/>
  <c r="AJ430" i="4"/>
  <c r="AJ457" i="4" s="1"/>
  <c r="AJ484" i="4" s="1"/>
  <c r="AJ511" i="4" s="1"/>
  <c r="AJ538" i="4" s="1"/>
  <c r="AJ459" i="4"/>
  <c r="AJ486" i="4" s="1"/>
  <c r="AJ513" i="4" s="1"/>
  <c r="AJ540" i="4" s="1"/>
  <c r="AJ458" i="4"/>
  <c r="AJ485" i="4" s="1"/>
  <c r="AJ512" i="4" s="1"/>
  <c r="AJ539" i="4" s="1"/>
  <c r="AJ566" i="4" s="1"/>
  <c r="AJ437" i="4"/>
  <c r="AJ464" i="4" s="1"/>
  <c r="AJ491" i="4" s="1"/>
  <c r="AJ518" i="4" s="1"/>
  <c r="AJ545" i="4" s="1"/>
  <c r="AJ526" i="4"/>
  <c r="AJ812" i="4"/>
  <c r="AJ603" i="4"/>
  <c r="AJ630" i="4" s="1"/>
  <c r="AJ657" i="4" s="1"/>
  <c r="AJ589" i="4"/>
  <c r="AJ616" i="4" s="1"/>
  <c r="AJ643" i="4" s="1"/>
  <c r="AJ670" i="4" s="1"/>
  <c r="AJ577" i="4"/>
  <c r="AJ604" i="4" s="1"/>
  <c r="AJ631" i="4" s="1"/>
  <c r="AJ658" i="4" s="1"/>
  <c r="AJ795" i="4"/>
  <c r="AJ822" i="4" s="1"/>
  <c r="AJ849" i="4" s="1"/>
  <c r="AJ637" i="4"/>
  <c r="AJ664" i="4" s="1"/>
  <c r="AJ691" i="4" s="1"/>
  <c r="AJ718" i="4" s="1"/>
  <c r="AJ745" i="4" s="1"/>
  <c r="AJ772" i="4" s="1"/>
  <c r="AJ799" i="4" s="1"/>
  <c r="AJ826" i="4" s="1"/>
  <c r="AJ853" i="4" s="1"/>
  <c r="AJ716" i="4"/>
  <c r="AJ743" i="4" s="1"/>
  <c r="AJ770" i="4" s="1"/>
  <c r="AJ816" i="4"/>
  <c r="AJ843" i="4" s="1"/>
  <c r="AJ802" i="4"/>
  <c r="AJ829" i="4" s="1"/>
  <c r="AJ891" i="4"/>
  <c r="AJ965" i="4"/>
  <c r="AJ992" i="4" s="1"/>
  <c r="AJ1019" i="4" s="1"/>
  <c r="AJ961" i="4"/>
  <c r="AJ988" i="4" s="1"/>
  <c r="AJ1015" i="4" s="1"/>
  <c r="AJ1198" i="4"/>
  <c r="AJ1225" i="4" s="1"/>
  <c r="AJ1036" i="4"/>
  <c r="AJ1106" i="4"/>
  <c r="AJ1133" i="4" s="1"/>
  <c r="AJ1160" i="4" s="1"/>
  <c r="AJ924" i="4"/>
  <c r="AJ1194" i="4"/>
  <c r="AJ1221" i="4" s="1"/>
  <c r="AJ1248" i="4" s="1"/>
  <c r="AJ1275" i="4" s="1"/>
  <c r="AJ1184" i="4"/>
  <c r="AJ1226" i="4"/>
  <c r="AJ1047" i="4"/>
  <c r="AJ1074" i="4" s="1"/>
  <c r="AJ1069" i="4"/>
  <c r="AJ1096" i="4" s="1"/>
  <c r="AJ1123" i="4" s="1"/>
  <c r="AJ1150" i="4" s="1"/>
  <c r="AJ1177" i="4" s="1"/>
  <c r="AJ1204" i="4" s="1"/>
  <c r="AJ1231" i="4" s="1"/>
  <c r="AJ1245" i="4"/>
  <c r="AJ1272" i="4" s="1"/>
  <c r="AJ1299" i="4" s="1"/>
  <c r="AJ1061" i="4"/>
  <c r="AJ1474" i="4"/>
  <c r="AJ1501" i="4" s="1"/>
  <c r="AJ1269" i="4"/>
  <c r="AJ1296" i="4" s="1"/>
  <c r="AJ1323" i="4" s="1"/>
  <c r="AJ1350" i="4" s="1"/>
  <c r="AJ1442" i="4"/>
  <c r="AJ1469" i="4" s="1"/>
  <c r="AJ1496" i="4" s="1"/>
  <c r="AJ1528" i="4"/>
  <c r="AJ1555" i="4" s="1"/>
  <c r="AJ1520" i="4"/>
  <c r="AJ1547" i="4" s="1"/>
  <c r="AJ1574" i="4" s="1"/>
  <c r="AJ1529" i="4"/>
  <c r="AJ1556" i="4" s="1"/>
  <c r="AJ1302" i="4"/>
  <c r="AJ1329" i="4" s="1"/>
  <c r="AJ1338" i="4"/>
  <c r="AJ1365" i="4" s="1"/>
  <c r="AJ1392" i="4" s="1"/>
  <c r="AJ1419" i="4" s="1"/>
  <c r="AJ1585" i="4"/>
  <c r="AJ1580" i="4"/>
  <c r="AJ1634" i="4"/>
  <c r="AJ1661" i="4" s="1"/>
  <c r="AJ1688" i="4" s="1"/>
  <c r="AJ1647" i="4"/>
  <c r="AJ1674" i="4" s="1"/>
  <c r="AJ1701" i="4" s="1"/>
  <c r="AJ1728" i="4" s="1"/>
  <c r="AJ1755" i="4" s="1"/>
  <c r="AJ1782" i="4" s="1"/>
  <c r="AJ1809" i="4" s="1"/>
  <c r="AJ1836" i="4" s="1"/>
  <c r="AJ1305" i="4"/>
  <c r="AJ1801" i="4"/>
  <c r="AJ1828" i="4" s="1"/>
  <c r="AJ1791" i="4"/>
  <c r="AJ1818" i="4" s="1"/>
  <c r="AJ1845" i="4" s="1"/>
  <c r="AJ1872" i="4" s="1"/>
  <c r="AJ1899" i="4" s="1"/>
  <c r="AJ1926" i="4" s="1"/>
  <c r="AJ1953" i="4" s="1"/>
  <c r="AJ1980" i="4" s="1"/>
  <c r="AJ2007" i="4" s="1"/>
  <c r="AJ1890" i="4"/>
  <c r="AJ1880" i="4"/>
  <c r="AJ1784" i="4"/>
  <c r="AJ1811" i="4" s="1"/>
  <c r="AJ1838" i="4" s="1"/>
  <c r="AJ1879" i="4"/>
  <c r="AJ1906" i="4" s="1"/>
  <c r="AJ1933" i="4" s="1"/>
  <c r="AJ1960" i="4" s="1"/>
  <c r="AJ1987" i="4" s="1"/>
  <c r="AJ2014" i="4" s="1"/>
  <c r="AJ1870" i="4"/>
  <c r="AJ1897" i="4" s="1"/>
  <c r="AJ2038" i="4"/>
  <c r="AJ2055" i="4"/>
  <c r="AJ2082" i="4" s="1"/>
  <c r="AJ2109" i="4" s="1"/>
  <c r="AJ2136" i="4" s="1"/>
  <c r="AJ2163" i="4" s="1"/>
  <c r="AJ2056" i="4"/>
  <c r="AJ2039" i="4"/>
  <c r="AJ2081" i="4"/>
  <c r="AJ2108" i="4" s="1"/>
  <c r="AJ2135" i="4" s="1"/>
  <c r="AJ2112" i="4"/>
  <c r="AJ2207" i="4"/>
  <c r="AJ2234" i="4" s="1"/>
  <c r="AJ2261" i="4" s="1"/>
  <c r="AJ2288" i="4" s="1"/>
  <c r="AJ2315" i="4" s="1"/>
  <c r="AJ2209" i="4"/>
  <c r="AJ2204" i="4"/>
  <c r="AJ2285" i="4"/>
  <c r="AJ2338" i="4"/>
  <c r="AJ2365" i="4" s="1"/>
  <c r="AJ2392" i="4" s="1"/>
  <c r="AJ2419" i="4" s="1"/>
  <c r="AJ2446" i="4" s="1"/>
  <c r="AJ2473" i="4" s="1"/>
  <c r="AJ2345" i="4"/>
  <c r="AJ2372" i="4" s="1"/>
  <c r="AJ2399" i="4" s="1"/>
  <c r="AJ2426" i="4" s="1"/>
  <c r="AJ2453" i="4" s="1"/>
  <c r="AJ2362" i="4"/>
  <c r="AJ2389" i="4" s="1"/>
  <c r="AJ2416" i="4" s="1"/>
  <c r="AJ2443" i="4" s="1"/>
  <c r="AJ2474" i="4"/>
  <c r="AJ2483" i="4"/>
  <c r="AJ2510" i="4" s="1"/>
  <c r="AJ2537" i="4" s="1"/>
  <c r="AJ2564" i="4" s="1"/>
  <c r="AJ2591" i="4" s="1"/>
  <c r="AJ2618" i="4" s="1"/>
  <c r="AJ2645" i="4" s="1"/>
  <c r="AJ2672" i="4" s="1"/>
  <c r="AJ2699" i="4" s="1"/>
  <c r="AJ2726" i="4" s="1"/>
  <c r="AJ2471" i="4"/>
  <c r="AJ2505" i="4"/>
  <c r="AJ2489" i="4"/>
  <c r="AJ2516" i="4" s="1"/>
  <c r="AJ2513" i="4"/>
  <c r="AJ2492" i="4"/>
  <c r="AJ2519" i="4" s="1"/>
  <c r="AJ2543" i="4"/>
  <c r="AJ2570" i="4" s="1"/>
  <c r="AJ2597" i="4" s="1"/>
  <c r="AJ2624" i="4" s="1"/>
  <c r="AJ2651" i="4" s="1"/>
  <c r="AJ2678" i="4" s="1"/>
  <c r="AJ2705" i="4" s="1"/>
  <c r="AJ2732" i="4" s="1"/>
  <c r="AJ2541" i="4"/>
  <c r="AJ2568" i="4" s="1"/>
  <c r="AJ2547" i="4"/>
  <c r="AJ2574" i="4" s="1"/>
  <c r="AJ186" i="4"/>
  <c r="AJ213" i="4" s="1"/>
  <c r="AJ140" i="4"/>
  <c r="AJ181" i="4"/>
  <c r="AJ208" i="4" s="1"/>
  <c r="AJ150" i="4"/>
  <c r="AJ155" i="4"/>
  <c r="AJ151" i="4"/>
  <c r="AJ178" i="4" s="1"/>
  <c r="AJ205" i="4" s="1"/>
  <c r="AJ241" i="4"/>
  <c r="AJ268" i="4" s="1"/>
  <c r="AJ295" i="4" s="1"/>
  <c r="AJ322" i="4" s="1"/>
  <c r="AJ294" i="4"/>
  <c r="AJ227" i="4"/>
  <c r="AJ254" i="4" s="1"/>
  <c r="AJ277" i="4"/>
  <c r="AJ304" i="4" s="1"/>
  <c r="AJ331" i="4" s="1"/>
  <c r="AJ297" i="4"/>
  <c r="AJ324" i="4" s="1"/>
  <c r="AJ243" i="4"/>
  <c r="AJ270" i="4" s="1"/>
  <c r="AJ351" i="4"/>
  <c r="AJ385" i="4"/>
  <c r="AJ412" i="4" s="1"/>
  <c r="AJ360" i="4"/>
  <c r="AJ366" i="4"/>
  <c r="AJ417" i="4"/>
  <c r="AJ444" i="4" s="1"/>
  <c r="AJ471" i="4" s="1"/>
  <c r="AJ498" i="4" s="1"/>
  <c r="AJ525" i="4" s="1"/>
  <c r="AJ446" i="4"/>
  <c r="AJ473" i="4" s="1"/>
  <c r="AJ500" i="4" s="1"/>
  <c r="AJ527" i="4" s="1"/>
  <c r="AJ554" i="4" s="1"/>
  <c r="AJ429" i="4"/>
  <c r="AJ442" i="4"/>
  <c r="AJ405" i="4"/>
  <c r="AJ499" i="4"/>
  <c r="AJ565" i="4"/>
  <c r="AJ623" i="4"/>
  <c r="AJ650" i="4" s="1"/>
  <c r="AJ707" i="4"/>
  <c r="AJ734" i="4" s="1"/>
  <c r="AJ761" i="4" s="1"/>
  <c r="AJ788" i="4" s="1"/>
  <c r="AJ815" i="4" s="1"/>
  <c r="AJ842" i="4" s="1"/>
  <c r="AJ584" i="4"/>
  <c r="AJ740" i="4"/>
  <c r="AJ767" i="4" s="1"/>
  <c r="AJ627" i="4"/>
  <c r="AJ733" i="4"/>
  <c r="AJ760" i="4" s="1"/>
  <c r="AJ787" i="4" s="1"/>
  <c r="AJ814" i="4" s="1"/>
  <c r="AJ841" i="4" s="1"/>
  <c r="AJ708" i="4"/>
  <c r="AJ807" i="4"/>
  <c r="AJ834" i="4" s="1"/>
  <c r="AJ861" i="4" s="1"/>
  <c r="AJ720" i="4"/>
  <c r="AJ747" i="4" s="1"/>
  <c r="AJ774" i="4" s="1"/>
  <c r="AJ801" i="4" s="1"/>
  <c r="AJ869" i="4"/>
  <c r="AJ896" i="4" s="1"/>
  <c r="AJ923" i="4" s="1"/>
  <c r="AJ879" i="4"/>
  <c r="AJ906" i="4" s="1"/>
  <c r="AJ933" i="4" s="1"/>
  <c r="AJ960" i="4" s="1"/>
  <c r="AJ987" i="4" s="1"/>
  <c r="AJ1014" i="4" s="1"/>
  <c r="AJ880" i="4"/>
  <c r="AJ907" i="4" s="1"/>
  <c r="AJ756" i="4"/>
  <c r="AJ952" i="4"/>
  <c r="AJ979" i="4" s="1"/>
  <c r="AJ1006" i="4" s="1"/>
  <c r="AJ1042" i="4"/>
  <c r="AJ1053" i="4"/>
  <c r="AJ942" i="4"/>
  <c r="AJ1048" i="4"/>
  <c r="AJ1208" i="4"/>
  <c r="AJ1235" i="4" s="1"/>
  <c r="AJ1051" i="4"/>
  <c r="AJ1078" i="4" s="1"/>
  <c r="AJ1105" i="4" s="1"/>
  <c r="AJ1132" i="4" s="1"/>
  <c r="AJ1159" i="4" s="1"/>
  <c r="AJ1066" i="4"/>
  <c r="AJ1293" i="4"/>
  <c r="AJ1320" i="4" s="1"/>
  <c r="AJ1044" i="4"/>
  <c r="AJ1314" i="4"/>
  <c r="AJ1341" i="4" s="1"/>
  <c r="AJ1330" i="4"/>
  <c r="AJ1357" i="4" s="1"/>
  <c r="AJ1384" i="4" s="1"/>
  <c r="AJ1411" i="4" s="1"/>
  <c r="AJ1533" i="4"/>
  <c r="AJ1560" i="4" s="1"/>
  <c r="AJ1441" i="4"/>
  <c r="AJ1468" i="4" s="1"/>
  <c r="AJ1495" i="4" s="1"/>
  <c r="AJ1445" i="4"/>
  <c r="AJ1373" i="4"/>
  <c r="AJ1400" i="4" s="1"/>
  <c r="AJ1427" i="4" s="1"/>
  <c r="AJ1140" i="4"/>
  <c r="AJ1415" i="4"/>
  <c r="AJ1472" i="4"/>
  <c r="AJ1499" i="4" s="1"/>
  <c r="AJ1600" i="4"/>
  <c r="AJ1565" i="4"/>
  <c r="AJ1593" i="4"/>
  <c r="AJ1627" i="4"/>
  <c r="AJ1654" i="4" s="1"/>
  <c r="AJ1681" i="4" s="1"/>
  <c r="AJ1708" i="4" s="1"/>
  <c r="AJ1735" i="4" s="1"/>
  <c r="AJ1762" i="4" s="1"/>
  <c r="AJ1406" i="4"/>
  <c r="AJ1438" i="4"/>
  <c r="AJ1465" i="4" s="1"/>
  <c r="AJ1492" i="4" s="1"/>
  <c r="AJ1727" i="4"/>
  <c r="AJ1754" i="4" s="1"/>
  <c r="AJ1781" i="4" s="1"/>
  <c r="AJ1808" i="4" s="1"/>
  <c r="AJ1835" i="4" s="1"/>
  <c r="AJ1862" i="4" s="1"/>
  <c r="AJ1716" i="4"/>
  <c r="AJ1743" i="4" s="1"/>
  <c r="AJ1770" i="4" s="1"/>
  <c r="AJ1797" i="4" s="1"/>
  <c r="AJ1824" i="4" s="1"/>
  <c r="AJ1851" i="4" s="1"/>
  <c r="AJ1664" i="4"/>
  <c r="AJ1691" i="4" s="1"/>
  <c r="AJ1718" i="4" s="1"/>
  <c r="AJ1745" i="4" s="1"/>
  <c r="AJ1772" i="4" s="1"/>
  <c r="AJ1578" i="4"/>
  <c r="AJ1923" i="4"/>
  <c r="AJ1950" i="4" s="1"/>
  <c r="AJ1977" i="4" s="1"/>
  <c r="AJ1865" i="4"/>
  <c r="AJ1892" i="4" s="1"/>
  <c r="AJ1540" i="4"/>
  <c r="AJ1567" i="4" s="1"/>
  <c r="AJ1966" i="4"/>
  <c r="AJ2049" i="4"/>
  <c r="AJ2053" i="4"/>
  <c r="AJ2080" i="4" s="1"/>
  <c r="AJ2107" i="4" s="1"/>
  <c r="AJ2134" i="4" s="1"/>
  <c r="AJ2161" i="4" s="1"/>
  <c r="AJ2188" i="4" s="1"/>
  <c r="AJ2215" i="4" s="1"/>
  <c r="AJ2242" i="4" s="1"/>
  <c r="AJ2269" i="4" s="1"/>
  <c r="AJ2296" i="4" s="1"/>
  <c r="AJ2031" i="4"/>
  <c r="AJ2034" i="4"/>
  <c r="AJ2027" i="4"/>
  <c r="AJ2065" i="4"/>
  <c r="AJ2058" i="4"/>
  <c r="AJ2054" i="4"/>
  <c r="AJ2191" i="4"/>
  <c r="AJ2218" i="4" s="1"/>
  <c r="AJ2245" i="4" s="1"/>
  <c r="AJ2200" i="4"/>
  <c r="AJ2227" i="4" s="1"/>
  <c r="AJ2254" i="4" s="1"/>
  <c r="AJ2281" i="4" s="1"/>
  <c r="AJ2202" i="4"/>
  <c r="AJ2229" i="4" s="1"/>
  <c r="AJ2256" i="4" s="1"/>
  <c r="AJ2279" i="4"/>
  <c r="AJ2306" i="4" s="1"/>
  <c r="AJ2333" i="4" s="1"/>
  <c r="AJ2273" i="4"/>
  <c r="AJ2276" i="4"/>
  <c r="AJ2303" i="4" s="1"/>
  <c r="AJ2300" i="4"/>
  <c r="AJ2282" i="4"/>
  <c r="AJ2309" i="4" s="1"/>
  <c r="AJ2326" i="4"/>
  <c r="AJ2353" i="4" s="1"/>
  <c r="AJ2380" i="4" s="1"/>
  <c r="AJ2407" i="4" s="1"/>
  <c r="AJ2434" i="4" s="1"/>
  <c r="AJ2461" i="4" s="1"/>
  <c r="AJ2488" i="4" s="1"/>
  <c r="AJ2515" i="4" s="1"/>
  <c r="AJ2542" i="4" s="1"/>
  <c r="AJ2569" i="4" s="1"/>
  <c r="AJ2332" i="4"/>
  <c r="AJ2359" i="4" s="1"/>
  <c r="AJ2386" i="4" s="1"/>
  <c r="AJ2413" i="4" s="1"/>
  <c r="AJ2440" i="4" s="1"/>
  <c r="AJ2342" i="4"/>
  <c r="AJ2369" i="4" s="1"/>
  <c r="AJ2396" i="4" s="1"/>
  <c r="AJ2423" i="4" s="1"/>
  <c r="AJ2450" i="4" s="1"/>
  <c r="AJ2485" i="4"/>
  <c r="AJ2512" i="4" s="1"/>
  <c r="AJ2477" i="4"/>
  <c r="AJ2528" i="4"/>
  <c r="AJ2531" i="4"/>
  <c r="AJ132" i="4"/>
  <c r="AJ346" i="4"/>
  <c r="AJ197" i="4"/>
  <c r="AJ203" i="4"/>
  <c r="AJ215" i="4"/>
  <c r="AJ338" i="4"/>
  <c r="AJ365" i="4" s="1"/>
  <c r="AJ296" i="4"/>
  <c r="AJ323" i="4" s="1"/>
  <c r="AJ350" i="4" s="1"/>
  <c r="AJ223" i="4"/>
  <c r="AJ250" i="4" s="1"/>
  <c r="AJ239" i="4"/>
  <c r="AJ266" i="4" s="1"/>
  <c r="AJ234" i="4"/>
  <c r="AJ261" i="4" s="1"/>
  <c r="AJ288" i="4" s="1"/>
  <c r="AJ138" i="4"/>
  <c r="AJ394" i="4"/>
  <c r="AJ392" i="4"/>
  <c r="AJ419" i="4" s="1"/>
  <c r="AJ396" i="4"/>
  <c r="AJ404" i="4"/>
  <c r="AJ431" i="4"/>
  <c r="AJ438" i="4"/>
  <c r="AJ408" i="4"/>
  <c r="AJ434" i="4"/>
  <c r="AJ461" i="4" s="1"/>
  <c r="AJ534" i="4"/>
  <c r="AJ561" i="4" s="1"/>
  <c r="AJ588" i="4" s="1"/>
  <c r="AJ615" i="4" s="1"/>
  <c r="AJ1029" i="4"/>
  <c r="AJ594" i="4"/>
  <c r="AJ621" i="4" s="1"/>
  <c r="AJ725" i="4"/>
  <c r="AJ752" i="4"/>
  <c r="AJ571" i="4"/>
  <c r="AJ771" i="4"/>
  <c r="AJ798" i="4" s="1"/>
  <c r="AJ825" i="4" s="1"/>
  <c r="AJ852" i="4" s="1"/>
  <c r="AJ600" i="4"/>
  <c r="AJ769" i="4"/>
  <c r="AJ796" i="4" s="1"/>
  <c r="AJ823" i="4" s="1"/>
  <c r="AJ850" i="4" s="1"/>
  <c r="AJ592" i="4"/>
  <c r="AJ619" i="4" s="1"/>
  <c r="AJ721" i="4"/>
  <c r="AJ748" i="4" s="1"/>
  <c r="AJ775" i="4" s="1"/>
  <c r="AJ831" i="4"/>
  <c r="AJ858" i="4" s="1"/>
  <c r="AJ885" i="4" s="1"/>
  <c r="AJ912" i="4" s="1"/>
  <c r="AJ939" i="4" s="1"/>
  <c r="AJ966" i="4" s="1"/>
  <c r="AJ794" i="4"/>
  <c r="AJ821" i="4" s="1"/>
  <c r="AJ848" i="4" s="1"/>
  <c r="AJ875" i="4" s="1"/>
  <c r="AJ808" i="4"/>
  <c r="AJ835" i="4" s="1"/>
  <c r="AJ862" i="4" s="1"/>
  <c r="AJ889" i="4" s="1"/>
  <c r="AJ972" i="4"/>
  <c r="AJ999" i="4" s="1"/>
  <c r="AJ1026" i="4" s="1"/>
  <c r="AJ977" i="4"/>
  <c r="AJ1004" i="4" s="1"/>
  <c r="AJ1067" i="4"/>
  <c r="AJ1094" i="4" s="1"/>
  <c r="AJ1080" i="4"/>
  <c r="AJ1063" i="4"/>
  <c r="AJ1090" i="4" s="1"/>
  <c r="AJ1117" i="4" s="1"/>
  <c r="AJ1144" i="4" s="1"/>
  <c r="AJ1171" i="4" s="1"/>
  <c r="AJ1103" i="4"/>
  <c r="AJ1130" i="4" s="1"/>
  <c r="AJ1157" i="4" s="1"/>
  <c r="AJ1210" i="4"/>
  <c r="AJ1237" i="4" s="1"/>
  <c r="AJ1264" i="4" s="1"/>
  <c r="AJ1291" i="4" s="1"/>
  <c r="AJ1318" i="4" s="1"/>
  <c r="AJ1345" i="4" s="1"/>
  <c r="AJ1005" i="4"/>
  <c r="AJ1032" i="4" s="1"/>
  <c r="AJ1175" i="4"/>
  <c r="AJ1202" i="4" s="1"/>
  <c r="AJ1229" i="4" s="1"/>
  <c r="AJ1088" i="4"/>
  <c r="AJ1115" i="4" s="1"/>
  <c r="AJ1142" i="4" s="1"/>
  <c r="AJ1256" i="4"/>
  <c r="AJ1283" i="4" s="1"/>
  <c r="AJ1310" i="4" s="1"/>
  <c r="AJ1456" i="4"/>
  <c r="AJ1483" i="4" s="1"/>
  <c r="AJ1340" i="4"/>
  <c r="AJ1367" i="4" s="1"/>
  <c r="AJ1394" i="4" s="1"/>
  <c r="AJ1421" i="4" s="1"/>
  <c r="AJ1448" i="4" s="1"/>
  <c r="AJ1344" i="4"/>
  <c r="AJ1371" i="4" s="1"/>
  <c r="AJ1398" i="4" s="1"/>
  <c r="AJ1425" i="4" s="1"/>
  <c r="AJ1333" i="4"/>
  <c r="AJ1360" i="4" s="1"/>
  <c r="AJ1387" i="4" s="1"/>
  <c r="AJ1414" i="4" s="1"/>
  <c r="AJ1346" i="4"/>
  <c r="AJ1449" i="4"/>
  <c r="AJ1514" i="4"/>
  <c r="AJ1541" i="4" s="1"/>
  <c r="AJ1568" i="4" s="1"/>
  <c r="AJ1238" i="4"/>
  <c r="AJ1265" i="4" s="1"/>
  <c r="AJ1337" i="4"/>
  <c r="AJ1364" i="4" s="1"/>
  <c r="AJ1391" i="4" s="1"/>
  <c r="AJ1598" i="4"/>
  <c r="AJ1625" i="4" s="1"/>
  <c r="AJ1652" i="4" s="1"/>
  <c r="AJ1679" i="4" s="1"/>
  <c r="AJ1706" i="4" s="1"/>
  <c r="AJ1733" i="4" s="1"/>
  <c r="AJ1760" i="4" s="1"/>
  <c r="AJ1583" i="4"/>
  <c r="AJ1586" i="4"/>
  <c r="AJ1349" i="4"/>
  <c r="AJ1376" i="4" s="1"/>
  <c r="AJ1403" i="4" s="1"/>
  <c r="AJ1430" i="4" s="1"/>
  <c r="AJ1608" i="4"/>
  <c r="AJ1622" i="4"/>
  <c r="AJ1649" i="4" s="1"/>
  <c r="AJ1676" i="4" s="1"/>
  <c r="AJ1703" i="4" s="1"/>
  <c r="AJ1730" i="4" s="1"/>
  <c r="AJ1356" i="4"/>
  <c r="AJ1604" i="4"/>
  <c r="AJ1562" i="4"/>
  <c r="AJ1589" i="4" s="1"/>
  <c r="AJ1653" i="4"/>
  <c r="AJ1680" i="4" s="1"/>
  <c r="AJ1707" i="4" s="1"/>
  <c r="AJ1696" i="4"/>
  <c r="AJ1794" i="4"/>
  <c r="AJ1821" i="4" s="1"/>
  <c r="AJ1848" i="4" s="1"/>
  <c r="AJ1778" i="4"/>
  <c r="AJ1805" i="4" s="1"/>
  <c r="AJ1832" i="4" s="1"/>
  <c r="AJ1859" i="4" s="1"/>
  <c r="AJ1819" i="4"/>
  <c r="AJ1846" i="4" s="1"/>
  <c r="AJ1917" i="4"/>
  <c r="AJ1883" i="4"/>
  <c r="AJ1910" i="4" s="1"/>
  <c r="AJ1937" i="4" s="1"/>
  <c r="AJ1964" i="4" s="1"/>
  <c r="AJ1991" i="4" s="1"/>
  <c r="AJ2018" i="4" s="1"/>
  <c r="AJ1861" i="4"/>
  <c r="AJ1882" i="4"/>
  <c r="AJ1909" i="4" s="1"/>
  <c r="AJ1936" i="4" s="1"/>
  <c r="AJ1963" i="4" s="1"/>
  <c r="AJ1990" i="4" s="1"/>
  <c r="AJ2017" i="4" s="1"/>
  <c r="AJ2004" i="4"/>
  <c r="AJ2022" i="4"/>
  <c r="AJ2047" i="4"/>
  <c r="AJ2045" i="4"/>
  <c r="AJ2072" i="4" s="1"/>
  <c r="AJ2066" i="4"/>
  <c r="AJ2000" i="4"/>
  <c r="AJ2044" i="4"/>
  <c r="AJ2146" i="4"/>
  <c r="AJ2173" i="4" s="1"/>
  <c r="AJ2197" i="4"/>
  <c r="AJ2224" i="4" s="1"/>
  <c r="AJ2251" i="4" s="1"/>
  <c r="AJ2278" i="4" s="1"/>
  <c r="AJ2305" i="4" s="1"/>
  <c r="AJ2323" i="4"/>
  <c r="AJ2258" i="4"/>
  <c r="AJ2425" i="4"/>
  <c r="AJ2452" i="4" s="1"/>
  <c r="AJ2339" i="4"/>
  <c r="AJ2366" i="4" s="1"/>
  <c r="AJ2393" i="4" s="1"/>
  <c r="AJ2467" i="4"/>
  <c r="AJ2494" i="4" s="1"/>
  <c r="AJ2521" i="4" s="1"/>
  <c r="AJ2470" i="4"/>
  <c r="AJ2497" i="4" s="1"/>
  <c r="AJ2464" i="4"/>
  <c r="AJ2501" i="4"/>
  <c r="AJ2498" i="4"/>
  <c r="AJ2559" i="4"/>
  <c r="AJ2549" i="4"/>
  <c r="AJ2576" i="4" s="1"/>
  <c r="AJ2565" i="4"/>
  <c r="AJ97" i="4"/>
  <c r="AJ124" i="4" s="1"/>
  <c r="AJ123" i="4"/>
  <c r="AJ148" i="4"/>
  <c r="AJ175" i="4" s="1"/>
  <c r="AJ202" i="4" s="1"/>
  <c r="AJ152" i="4"/>
  <c r="AJ319" i="4"/>
  <c r="AJ302" i="4"/>
  <c r="AJ329" i="4" s="1"/>
  <c r="AJ290" i="4"/>
  <c r="AJ317" i="4" s="1"/>
  <c r="AJ280" i="4"/>
  <c r="AJ231" i="4"/>
  <c r="AJ258" i="4" s="1"/>
  <c r="AJ375" i="4"/>
  <c r="AJ373" i="4"/>
  <c r="AJ387" i="4"/>
  <c r="AJ399" i="4"/>
  <c r="AJ422" i="4"/>
  <c r="AJ449" i="4" s="1"/>
  <c r="AJ424" i="4"/>
  <c r="AJ451" i="4" s="1"/>
  <c r="AJ425" i="4"/>
  <c r="AJ452" i="4" s="1"/>
  <c r="AJ479" i="4" s="1"/>
  <c r="AJ506" i="4" s="1"/>
  <c r="AJ533" i="4" s="1"/>
  <c r="AJ560" i="4" s="1"/>
  <c r="AJ567" i="4"/>
  <c r="AJ488" i="4"/>
  <c r="AJ505" i="4"/>
  <c r="AJ480" i="4"/>
  <c r="AJ507" i="4" s="1"/>
  <c r="AJ476" i="4"/>
  <c r="AJ503" i="4" s="1"/>
  <c r="AJ530" i="4" s="1"/>
  <c r="AJ597" i="4"/>
  <c r="AJ624" i="4" s="1"/>
  <c r="AJ651" i="4" s="1"/>
  <c r="AJ667" i="4"/>
  <c r="AJ694" i="4" s="1"/>
  <c r="AJ587" i="4"/>
  <c r="AJ614" i="4" s="1"/>
  <c r="AJ641" i="4" s="1"/>
  <c r="AJ668" i="4" s="1"/>
  <c r="AJ713" i="4"/>
  <c r="AJ766" i="4"/>
  <c r="AJ793" i="4" s="1"/>
  <c r="AJ820" i="4" s="1"/>
  <c r="AJ847" i="4" s="1"/>
  <c r="AJ690" i="4"/>
  <c r="AJ717" i="4" s="1"/>
  <c r="AJ744" i="4" s="1"/>
  <c r="AJ686" i="4"/>
  <c r="AJ582" i="4"/>
  <c r="AJ645" i="4"/>
  <c r="AJ672" i="4" s="1"/>
  <c r="AJ790" i="4"/>
  <c r="AJ817" i="4" s="1"/>
  <c r="AJ844" i="4" s="1"/>
  <c r="AJ777" i="4"/>
  <c r="AJ804" i="4" s="1"/>
  <c r="AJ806" i="4"/>
  <c r="AJ833" i="4" s="1"/>
  <c r="AJ860" i="4" s="1"/>
  <c r="AJ809" i="4"/>
  <c r="AJ836" i="4" s="1"/>
  <c r="AJ863" i="4" s="1"/>
  <c r="AJ581" i="4"/>
  <c r="AJ608" i="4" s="1"/>
  <c r="AJ635" i="4" s="1"/>
  <c r="AJ662" i="4" s="1"/>
  <c r="AJ888" i="4"/>
  <c r="AJ895" i="4"/>
  <c r="AJ922" i="4" s="1"/>
  <c r="AJ805" i="4"/>
  <c r="AJ876" i="4"/>
  <c r="AJ903" i="4" s="1"/>
  <c r="AJ959" i="4"/>
  <c r="AJ986" i="4" s="1"/>
  <c r="AJ1093" i="4"/>
  <c r="AJ1120" i="4" s="1"/>
  <c r="AJ981" i="4"/>
  <c r="AJ1008" i="4" s="1"/>
  <c r="AJ1040" i="4"/>
  <c r="AJ1071" i="4"/>
  <c r="AJ1102" i="4"/>
  <c r="AJ1129" i="4" s="1"/>
  <c r="AJ1156" i="4" s="1"/>
  <c r="AJ1180" i="4"/>
  <c r="AJ1038" i="4"/>
  <c r="AJ1065" i="4" s="1"/>
  <c r="AJ1092" i="4" s="1"/>
  <c r="AJ1119" i="4" s="1"/>
  <c r="AJ1146" i="4" s="1"/>
  <c r="AJ1254" i="4"/>
  <c r="AJ1281" i="4" s="1"/>
  <c r="AJ1251" i="4"/>
  <c r="AJ1278" i="4" s="1"/>
  <c r="AJ1363" i="4"/>
  <c r="AJ1390" i="4" s="1"/>
  <c r="AJ1417" i="4" s="1"/>
  <c r="AJ1374" i="4"/>
  <c r="AJ1401" i="4" s="1"/>
  <c r="AJ1428" i="4" s="1"/>
  <c r="AJ1519" i="4"/>
  <c r="AJ1546" i="4" s="1"/>
  <c r="AJ1446" i="4"/>
  <c r="AJ1473" i="4" s="1"/>
  <c r="AJ1518" i="4"/>
  <c r="AJ1545" i="4" s="1"/>
  <c r="AJ1525" i="4"/>
  <c r="AJ1552" i="4" s="1"/>
  <c r="AJ1476" i="4"/>
  <c r="AJ1503" i="4" s="1"/>
  <c r="AJ1447" i="4"/>
  <c r="AJ1517" i="4"/>
  <c r="AJ1544" i="4" s="1"/>
  <c r="AJ1571" i="4" s="1"/>
  <c r="AJ1319" i="4"/>
  <c r="AJ1434" i="4"/>
  <c r="AJ1461" i="4" s="1"/>
  <c r="AJ1488" i="4" s="1"/>
  <c r="AJ1620" i="4"/>
  <c r="AJ1599" i="4"/>
  <c r="AJ1624" i="4"/>
  <c r="AJ1651" i="4" s="1"/>
  <c r="AJ1678" i="4" s="1"/>
  <c r="AJ1606" i="4"/>
  <c r="AJ1605" i="4"/>
  <c r="AJ1609" i="4"/>
  <c r="AJ1636" i="4" s="1"/>
  <c r="AJ1663" i="4" s="1"/>
  <c r="AJ1690" i="4" s="1"/>
  <c r="AJ1577" i="4"/>
  <c r="AJ1638" i="4"/>
  <c r="AJ1665" i="4" s="1"/>
  <c r="AJ1692" i="4" s="1"/>
  <c r="AJ1719" i="4" s="1"/>
  <c r="AJ1746" i="4" s="1"/>
  <c r="AJ1773" i="4" s="1"/>
  <c r="AJ1491" i="4"/>
  <c r="AJ1802" i="4"/>
  <c r="AJ1829" i="4" s="1"/>
  <c r="AJ1355" i="4"/>
  <c r="AJ1382" i="4" s="1"/>
  <c r="AJ1409" i="4" s="1"/>
  <c r="AJ703" i="4"/>
  <c r="AJ730" i="4" s="1"/>
  <c r="AJ757" i="4" s="1"/>
  <c r="AJ784" i="4" s="1"/>
  <c r="AJ1940" i="4"/>
  <c r="AJ1967" i="4" s="1"/>
  <c r="AJ1459" i="4"/>
  <c r="AJ1486" i="4" s="1"/>
  <c r="AJ1513" i="4" s="1"/>
  <c r="AJ1941" i="4"/>
  <c r="AJ1968" i="4" s="1"/>
  <c r="AJ1995" i="4" s="1"/>
  <c r="C10" i="11"/>
  <c r="AJ1988" i="4"/>
  <c r="AJ2015" i="4" s="1"/>
  <c r="AJ2078" i="4"/>
  <c r="AJ2105" i="4" s="1"/>
  <c r="AJ2132" i="4" s="1"/>
  <c r="AJ2159" i="4" s="1"/>
  <c r="AJ2186" i="4" s="1"/>
  <c r="AJ2042" i="4"/>
  <c r="AJ2077" i="4"/>
  <c r="AJ2166" i="4"/>
  <c r="AJ2212" i="4"/>
  <c r="AJ2201" i="4"/>
  <c r="AJ2228" i="4" s="1"/>
  <c r="AJ2255" i="4" s="1"/>
  <c r="AJ2208" i="4"/>
  <c r="AJ2235" i="4" s="1"/>
  <c r="AJ2262" i="4" s="1"/>
  <c r="AJ2283" i="4"/>
  <c r="AJ2314" i="4"/>
  <c r="AJ2328" i="4"/>
  <c r="AJ2482" i="4"/>
  <c r="AJ2532" i="4"/>
  <c r="AJ2525" i="4"/>
  <c r="AJ2481" i="4"/>
  <c r="AJ2556" i="4"/>
  <c r="AJ2583" i="4" s="1"/>
  <c r="AJ2560" i="4"/>
  <c r="AJ2587" i="4" s="1"/>
  <c r="AJ104" i="4"/>
  <c r="AJ131" i="4" s="1"/>
  <c r="AJ344" i="4"/>
  <c r="AJ349" i="4"/>
  <c r="AJ166" i="4"/>
  <c r="AJ193" i="4" s="1"/>
  <c r="AJ187" i="4"/>
  <c r="AJ214" i="4" s="1"/>
  <c r="AJ88" i="4"/>
  <c r="AJ115" i="4" s="1"/>
  <c r="AJ156" i="4"/>
  <c r="AJ179" i="4"/>
  <c r="AJ292" i="4"/>
  <c r="AJ257" i="4"/>
  <c r="AJ284" i="4" s="1"/>
  <c r="AJ311" i="4" s="1"/>
  <c r="AJ315" i="4"/>
  <c r="AJ282" i="4"/>
  <c r="AJ309" i="4" s="1"/>
  <c r="AJ336" i="4" s="1"/>
  <c r="AJ285" i="4"/>
  <c r="AJ312" i="4" s="1"/>
  <c r="AJ339" i="4" s="1"/>
  <c r="AJ358" i="4"/>
  <c r="AJ403" i="4"/>
  <c r="AJ401" i="4"/>
  <c r="AJ415" i="4"/>
  <c r="AJ453" i="4"/>
  <c r="AJ410" i="4"/>
  <c r="AJ441" i="4"/>
  <c r="AJ468" i="4" s="1"/>
  <c r="AJ495" i="4" s="1"/>
  <c r="AJ522" i="4" s="1"/>
  <c r="AJ549" i="4" s="1"/>
  <c r="AJ420" i="4"/>
  <c r="AJ447" i="4" s="1"/>
  <c r="AJ474" i="4" s="1"/>
  <c r="AJ501" i="4" s="1"/>
  <c r="AJ528" i="4" s="1"/>
  <c r="AJ555" i="4" s="1"/>
  <c r="AJ478" i="4"/>
  <c r="AJ532" i="4"/>
  <c r="AJ559" i="4" s="1"/>
  <c r="AJ586" i="4" s="1"/>
  <c r="AJ697" i="4"/>
  <c r="AJ724" i="4" s="1"/>
  <c r="AJ620" i="4"/>
  <c r="AJ647" i="4" s="1"/>
  <c r="AJ674" i="4" s="1"/>
  <c r="AJ701" i="4" s="1"/>
  <c r="AJ728" i="4" s="1"/>
  <c r="AJ755" i="4" s="1"/>
  <c r="AJ639" i="4"/>
  <c r="AJ666" i="4" s="1"/>
  <c r="AJ693" i="4" s="1"/>
  <c r="AJ698" i="4"/>
  <c r="AJ873" i="4"/>
  <c r="AJ868" i="4"/>
  <c r="AJ872" i="4"/>
  <c r="AJ913" i="4"/>
  <c r="AJ940" i="4" s="1"/>
  <c r="AJ856" i="4"/>
  <c r="AJ890" i="4"/>
  <c r="AJ917" i="4" s="1"/>
  <c r="AJ944" i="4" s="1"/>
  <c r="AJ971" i="4" s="1"/>
  <c r="AJ998" i="4" s="1"/>
  <c r="AJ1025" i="4" s="1"/>
  <c r="AJ1052" i="4" s="1"/>
  <c r="AJ871" i="4"/>
  <c r="AJ898" i="4" s="1"/>
  <c r="AJ925" i="4" s="1"/>
  <c r="AJ993" i="4"/>
  <c r="AJ1020" i="4" s="1"/>
  <c r="AJ990" i="4"/>
  <c r="AJ1017" i="4" s="1"/>
  <c r="AJ931" i="4"/>
  <c r="AJ1211" i="4"/>
  <c r="AJ1165" i="4"/>
  <c r="AJ1192" i="4" s="1"/>
  <c r="AJ1219" i="4" s="1"/>
  <c r="AJ1182" i="4"/>
  <c r="AJ1209" i="4" s="1"/>
  <c r="AJ1236" i="4" s="1"/>
  <c r="AJ1068" i="4"/>
  <c r="AJ1095" i="4" s="1"/>
  <c r="AJ1122" i="4" s="1"/>
  <c r="AJ1149" i="4" s="1"/>
  <c r="AJ1035" i="4"/>
  <c r="AJ1187" i="4"/>
  <c r="AJ1214" i="4" s="1"/>
  <c r="AJ1241" i="4" s="1"/>
  <c r="AJ1339" i="4"/>
  <c r="AJ1366" i="4" s="1"/>
  <c r="AJ1393" i="4" s="1"/>
  <c r="AJ1420" i="4" s="1"/>
  <c r="AJ1309" i="4"/>
  <c r="AJ1336" i="4" s="1"/>
  <c r="AJ1151" i="4"/>
  <c r="AJ1176" i="4"/>
  <c r="AJ1203" i="4" s="1"/>
  <c r="AJ1230" i="4" s="1"/>
  <c r="AJ1369" i="4"/>
  <c r="AJ1396" i="4" s="1"/>
  <c r="AJ1475" i="4"/>
  <c r="AJ1502" i="4" s="1"/>
  <c r="AJ1437" i="4"/>
  <c r="AJ1464" i="4" s="1"/>
  <c r="AJ1288" i="4"/>
  <c r="AJ1536" i="4"/>
  <c r="AJ1563" i="4" s="1"/>
  <c r="AJ1043" i="4"/>
  <c r="AJ1070" i="4" s="1"/>
  <c r="AJ1097" i="4" s="1"/>
  <c r="AJ1124" i="4" s="1"/>
  <c r="AJ1372" i="4"/>
  <c r="AJ1615" i="4"/>
  <c r="AJ1642" i="4" s="1"/>
  <c r="AJ1610" i="4"/>
  <c r="AJ1637" i="4" s="1"/>
  <c r="AJ1592" i="4"/>
  <c r="AJ1619" i="4" s="1"/>
  <c r="AJ1645" i="4"/>
  <c r="AJ1672" i="4" s="1"/>
  <c r="AJ1699" i="4" s="1"/>
  <c r="AJ1633" i="4"/>
  <c r="AJ1660" i="4" s="1"/>
  <c r="AJ1687" i="4" s="1"/>
  <c r="AJ1617" i="4"/>
  <c r="AJ1715" i="4"/>
  <c r="AJ1742" i="4" s="1"/>
  <c r="AJ1769" i="4" s="1"/>
  <c r="AJ1747" i="4"/>
  <c r="AJ1774" i="4" s="1"/>
  <c r="AJ1166" i="4"/>
  <c r="AJ1193" i="4" s="1"/>
  <c r="AJ1220" i="4" s="1"/>
  <c r="AJ1831" i="4"/>
  <c r="AJ1858" i="4" s="1"/>
  <c r="AJ1885" i="4" s="1"/>
  <c r="AJ1888" i="4"/>
  <c r="AJ1915" i="4" s="1"/>
  <c r="AJ1942" i="4" s="1"/>
  <c r="AJ1969" i="4" s="1"/>
  <c r="AJ1886" i="4"/>
  <c r="AJ1913" i="4" s="1"/>
  <c r="AJ1839" i="4"/>
  <c r="AJ1866" i="4" s="1"/>
  <c r="AJ1893" i="4" s="1"/>
  <c r="AJ1920" i="4" s="1"/>
  <c r="AJ1947" i="4" s="1"/>
  <c r="AJ1974" i="4" s="1"/>
  <c r="AJ2001" i="4" s="1"/>
  <c r="AJ1850" i="4"/>
  <c r="AJ1877" i="4" s="1"/>
  <c r="AJ1904" i="4" s="1"/>
  <c r="AJ1931" i="4" s="1"/>
  <c r="AJ1958" i="4" s="1"/>
  <c r="AJ1985" i="4" s="1"/>
  <c r="AJ2012" i="4" s="1"/>
  <c r="AJ1881" i="4"/>
  <c r="AJ1908" i="4" s="1"/>
  <c r="AJ1935" i="4" s="1"/>
  <c r="AJ1962" i="4" s="1"/>
  <c r="AJ1989" i="4" s="1"/>
  <c r="AJ2016" i="4" s="1"/>
  <c r="AJ1938" i="4"/>
  <c r="AJ1965" i="4" s="1"/>
  <c r="AJ2076" i="4"/>
  <c r="AJ2063" i="4"/>
  <c r="AJ2069" i="4"/>
  <c r="AJ2075" i="4"/>
  <c r="AJ2102" i="4" s="1"/>
  <c r="AJ2129" i="4" s="1"/>
  <c r="AJ2156" i="4" s="1"/>
  <c r="AJ2183" i="4" s="1"/>
  <c r="AJ2210" i="4" s="1"/>
  <c r="AJ2237" i="4" s="1"/>
  <c r="AJ2264" i="4" s="1"/>
  <c r="AJ2291" i="4" s="1"/>
  <c r="AJ2318" i="4" s="1"/>
  <c r="AJ2051" i="4"/>
  <c r="AJ2085" i="4"/>
  <c r="AJ2103" i="4"/>
  <c r="AJ2130" i="4" s="1"/>
  <c r="AJ2157" i="4" s="1"/>
  <c r="AJ2184" i="4" s="1"/>
  <c r="AJ2211" i="4" s="1"/>
  <c r="AJ2238" i="4" s="1"/>
  <c r="AJ2265" i="4" s="1"/>
  <c r="AJ2292" i="4" s="1"/>
  <c r="AJ2139" i="4"/>
  <c r="AJ2123" i="4"/>
  <c r="AJ2150" i="4" s="1"/>
  <c r="AJ2177" i="4" s="1"/>
  <c r="AJ2198" i="4"/>
  <c r="AJ2225" i="4" s="1"/>
  <c r="AJ2252" i="4" s="1"/>
  <c r="AJ2099" i="4"/>
  <c r="AJ2126" i="4" s="1"/>
  <c r="AJ2153" i="4" s="1"/>
  <c r="AJ2180" i="4" s="1"/>
  <c r="AJ2182" i="4"/>
  <c r="AJ2320" i="4"/>
  <c r="AJ2347" i="4" s="1"/>
  <c r="AJ2374" i="4" s="1"/>
  <c r="AJ2401" i="4" s="1"/>
  <c r="AJ2428" i="4" s="1"/>
  <c r="AJ2455" i="4" s="1"/>
  <c r="AJ2355" i="4"/>
  <c r="AJ2382" i="4" s="1"/>
  <c r="AJ2409" i="4" s="1"/>
  <c r="AJ2436" i="4" s="1"/>
  <c r="AJ2346" i="4"/>
  <c r="AJ2373" i="4" s="1"/>
  <c r="AJ2400" i="4" s="1"/>
  <c r="AJ2427" i="4" s="1"/>
  <c r="AJ2454" i="4" s="1"/>
  <c r="AJ2463" i="4"/>
  <c r="AJ2468" i="4"/>
  <c r="AJ2533" i="4"/>
  <c r="AJ2507" i="4"/>
  <c r="AJ2534" i="4" s="1"/>
  <c r="AJ2561" i="4"/>
  <c r="AJ2588" i="4" s="1"/>
  <c r="AJ2615" i="4" s="1"/>
  <c r="AJ2642" i="4" s="1"/>
  <c r="AJ2550" i="4"/>
  <c r="AJ2577" i="4" s="1"/>
  <c r="AJ2557" i="4"/>
  <c r="AJ89" i="4"/>
  <c r="AJ116" i="4" s="1"/>
  <c r="AJ86" i="4"/>
  <c r="AJ113" i="4" s="1"/>
  <c r="AJ84" i="4"/>
  <c r="AJ111" i="4" s="1"/>
  <c r="AJ134" i="4"/>
  <c r="AJ174" i="4"/>
  <c r="AJ201" i="4" s="1"/>
  <c r="AJ147" i="4"/>
  <c r="AJ125" i="4"/>
  <c r="AJ293" i="4"/>
  <c r="AJ228" i="4"/>
  <c r="AJ255" i="4" s="1"/>
  <c r="AJ242" i="4"/>
  <c r="AJ269" i="4" s="1"/>
  <c r="AJ273" i="4"/>
  <c r="AJ300" i="4" s="1"/>
  <c r="AJ327" i="4" s="1"/>
  <c r="AJ229" i="4"/>
  <c r="AJ256" i="4" s="1"/>
  <c r="AJ378" i="4"/>
  <c r="AJ376" i="4"/>
  <c r="AJ361" i="4"/>
  <c r="AJ218" i="4"/>
  <c r="AJ245" i="4" s="1"/>
  <c r="AJ272" i="4" s="1"/>
  <c r="AJ299" i="4" s="1"/>
  <c r="AJ326" i="4" s="1"/>
  <c r="AJ355" i="4"/>
  <c r="AJ421" i="4"/>
  <c r="AJ456" i="4"/>
  <c r="AJ483" i="4" s="1"/>
  <c r="AJ510" i="4" s="1"/>
  <c r="AJ537" i="4" s="1"/>
  <c r="AJ564" i="4" s="1"/>
  <c r="AJ519" i="4"/>
  <c r="AJ546" i="4" s="1"/>
  <c r="AJ573" i="4" s="1"/>
  <c r="AJ353" i="4"/>
  <c r="AJ380" i="4" s="1"/>
  <c r="AJ731" i="4"/>
  <c r="AJ758" i="4" s="1"/>
  <c r="AJ1190" i="4"/>
  <c r="AJ1217" i="4" s="1"/>
  <c r="AJ867" i="4"/>
  <c r="AJ700" i="4"/>
  <c r="AJ727" i="4" s="1"/>
  <c r="AJ585" i="4"/>
  <c r="AJ612" i="4" s="1"/>
  <c r="AJ781" i="4"/>
  <c r="AJ751" i="4"/>
  <c r="AJ695" i="4"/>
  <c r="AJ722" i="4" s="1"/>
  <c r="AJ749" i="4" s="1"/>
  <c r="AJ754" i="4"/>
  <c r="AJ642" i="4"/>
  <c r="AJ669" i="4" s="1"/>
  <c r="AJ797" i="4"/>
  <c r="AJ824" i="4" s="1"/>
  <c r="AJ851" i="4" s="1"/>
  <c r="AJ878" i="4" s="1"/>
  <c r="AJ575" i="4"/>
  <c r="AJ602" i="4" s="1"/>
  <c r="AJ883" i="4"/>
  <c r="AJ916" i="4"/>
  <c r="AJ943" i="4" s="1"/>
  <c r="AJ970" i="4" s="1"/>
  <c r="AJ997" i="4" s="1"/>
  <c r="AJ1024" i="4" s="1"/>
  <c r="AJ870" i="4"/>
  <c r="AJ897" i="4" s="1"/>
  <c r="AJ899" i="4"/>
  <c r="AJ926" i="4" s="1"/>
  <c r="AJ958" i="4"/>
  <c r="AJ985" i="4" s="1"/>
  <c r="AJ1012" i="4" s="1"/>
  <c r="AJ1170" i="4"/>
  <c r="AJ1197" i="4" s="1"/>
  <c r="AJ1224" i="4" s="1"/>
  <c r="AJ956" i="4"/>
  <c r="AJ983" i="4" s="1"/>
  <c r="AJ1010" i="4" s="1"/>
  <c r="AJ1060" i="4"/>
  <c r="AJ1087" i="4" s="1"/>
  <c r="AJ1114" i="4" s="1"/>
  <c r="AJ1141" i="4" s="1"/>
  <c r="AJ1168" i="4" s="1"/>
  <c r="AJ1195" i="4" s="1"/>
  <c r="AJ1222" i="4" s="1"/>
  <c r="AJ1207" i="4"/>
  <c r="AJ1046" i="4"/>
  <c r="AJ1181" i="4"/>
  <c r="AJ1079" i="4"/>
  <c r="AJ1013" i="4"/>
  <c r="AJ1255" i="4"/>
  <c r="AJ1282" i="4" s="1"/>
  <c r="AJ1037" i="4"/>
  <c r="AJ1064" i="4" s="1"/>
  <c r="AJ1524" i="4"/>
  <c r="AJ1551" i="4" s="1"/>
  <c r="AJ1444" i="4"/>
  <c r="AJ1471" i="4" s="1"/>
  <c r="AJ1498" i="4" s="1"/>
  <c r="AJ1315" i="4"/>
  <c r="AJ1334" i="4"/>
  <c r="AJ1361" i="4" s="1"/>
  <c r="AJ1388" i="4" s="1"/>
  <c r="AJ1523" i="4"/>
  <c r="AJ1550" i="4" s="1"/>
  <c r="AJ1457" i="4"/>
  <c r="AJ1484" i="4" s="1"/>
  <c r="AJ1511" i="4" s="1"/>
  <c r="AJ1352" i="4"/>
  <c r="AJ1379" i="4" s="1"/>
  <c r="AJ1292" i="4"/>
  <c r="AJ1612" i="4"/>
  <c r="AJ1451" i="4"/>
  <c r="AJ1478" i="4" s="1"/>
  <c r="AJ1505" i="4" s="1"/>
  <c r="AJ1601" i="4"/>
  <c r="AJ1602" i="4"/>
  <c r="AJ1629" i="4" s="1"/>
  <c r="AJ1656" i="4" s="1"/>
  <c r="AJ1683" i="4" s="1"/>
  <c r="AJ1107" i="4"/>
  <c r="AJ1134" i="4" s="1"/>
  <c r="AJ1161" i="4" s="1"/>
  <c r="AJ1579" i="4"/>
  <c r="AJ1639" i="4"/>
  <c r="AJ1635" i="4"/>
  <c r="AJ1662" i="4" s="1"/>
  <c r="AJ1689" i="4" s="1"/>
  <c r="AJ1526" i="4"/>
  <c r="AJ1553" i="4" s="1"/>
  <c r="AJ1188" i="4"/>
  <c r="AJ1215" i="4" s="1"/>
  <c r="AJ1242" i="4" s="1"/>
  <c r="AJ1789" i="4"/>
  <c r="AJ1816" i="4" s="1"/>
  <c r="AJ1843" i="4" s="1"/>
  <c r="AJ1614" i="4"/>
  <c r="AJ1458" i="4"/>
  <c r="AJ1485" i="4" s="1"/>
  <c r="AJ1512" i="4" s="1"/>
  <c r="AJ881" i="4"/>
  <c r="AJ908" i="4" s="1"/>
  <c r="AJ1787" i="4"/>
  <c r="AJ1814" i="4" s="1"/>
  <c r="AJ1841" i="4" s="1"/>
  <c r="AJ1889" i="4"/>
  <c r="AJ1916" i="4" s="1"/>
  <c r="AJ1943" i="4" s="1"/>
  <c r="AJ1970" i="4" s="1"/>
  <c r="AJ1351" i="4"/>
  <c r="AJ1378" i="4" s="1"/>
  <c r="AJ1855" i="4"/>
  <c r="AJ1594" i="4"/>
  <c r="AJ1621" i="4"/>
  <c r="AJ1648" i="4" s="1"/>
  <c r="AJ1721" i="4"/>
  <c r="AJ1748" i="4" s="1"/>
  <c r="AJ1775" i="4" s="1"/>
  <c r="AJ1984" i="4"/>
  <c r="AJ2011" i="4" s="1"/>
  <c r="AJ2046" i="4"/>
  <c r="AJ2029" i="4"/>
  <c r="AJ2040" i="4"/>
  <c r="AJ2086" i="4"/>
  <c r="AJ2113" i="4" s="1"/>
  <c r="AJ2140" i="4" s="1"/>
  <c r="AJ2167" i="4" s="1"/>
  <c r="AJ2194" i="4" s="1"/>
  <c r="AJ2221" i="4" s="1"/>
  <c r="AJ2248" i="4" s="1"/>
  <c r="AJ2275" i="4" s="1"/>
  <c r="AJ2302" i="4" s="1"/>
  <c r="AJ2329" i="4" s="1"/>
  <c r="AJ2356" i="4" s="1"/>
  <c r="AJ2383" i="4" s="1"/>
  <c r="AJ2091" i="4"/>
  <c r="AJ2118" i="4" s="1"/>
  <c r="AJ2145" i="4" s="1"/>
  <c r="AJ2172" i="4" s="1"/>
  <c r="AJ2199" i="4" s="1"/>
  <c r="AJ2226" i="4" s="1"/>
  <c r="AJ2253" i="4" s="1"/>
  <c r="AJ2280" i="4" s="1"/>
  <c r="AJ2307" i="4" s="1"/>
  <c r="AJ2334" i="4" s="1"/>
  <c r="AJ2361" i="4" s="1"/>
  <c r="AJ2388" i="4" s="1"/>
  <c r="AJ2415" i="4" s="1"/>
  <c r="AJ2442" i="4" s="1"/>
  <c r="AJ2093" i="4"/>
  <c r="AJ2120" i="4" s="1"/>
  <c r="AJ2147" i="4" s="1"/>
  <c r="AJ2174" i="4" s="1"/>
  <c r="AJ2206" i="4"/>
  <c r="AJ2233" i="4" s="1"/>
  <c r="AJ2260" i="4" s="1"/>
  <c r="AJ2287" i="4" s="1"/>
  <c r="AJ2179" i="4"/>
  <c r="AJ2158" i="4"/>
  <c r="AJ2277" i="4"/>
  <c r="AJ2304" i="4" s="1"/>
  <c r="AJ2308" i="4"/>
  <c r="AJ2216" i="4"/>
  <c r="AJ2243" i="4" s="1"/>
  <c r="AJ2270" i="4" s="1"/>
  <c r="AJ2405" i="4"/>
  <c r="AJ2432" i="4" s="1"/>
  <c r="AJ2459" i="4" s="1"/>
  <c r="AJ2336" i="4"/>
  <c r="AJ2335" i="4"/>
  <c r="AJ2462" i="4"/>
  <c r="AJ2500" i="4"/>
  <c r="AJ2527" i="4" s="1"/>
  <c r="AJ2554" i="4" s="1"/>
  <c r="AJ2581" i="4" s="1"/>
  <c r="AJ2536" i="4"/>
  <c r="AJ2563" i="4" s="1"/>
  <c r="AJ2590" i="4" s="1"/>
  <c r="AJ2578" i="4"/>
  <c r="AJ2555" i="4"/>
  <c r="AJ2552" i="4"/>
  <c r="AJ2579" i="4" s="1"/>
  <c r="AJ2582" i="4"/>
  <c r="AJ2540" i="4"/>
  <c r="AJ2567" i="4" s="1"/>
  <c r="AJ2594" i="4" s="1"/>
  <c r="AJ100" i="4"/>
  <c r="AJ127" i="4" s="1"/>
  <c r="AJ158" i="4"/>
  <c r="AJ94" i="4"/>
  <c r="AJ121" i="4" s="1"/>
  <c r="AJ341" i="4"/>
  <c r="AJ278" i="4"/>
  <c r="AJ310" i="4"/>
  <c r="AJ337" i="4" s="1"/>
  <c r="AJ364" i="4" s="1"/>
  <c r="AJ308" i="4"/>
  <c r="AJ335" i="4" s="1"/>
  <c r="AJ287" i="4"/>
  <c r="AJ314" i="4" s="1"/>
  <c r="AJ388" i="4"/>
  <c r="AJ391" i="4"/>
  <c r="AJ418" i="4" s="1"/>
  <c r="AJ398" i="4"/>
  <c r="AJ435" i="4"/>
  <c r="AJ462" i="4" s="1"/>
  <c r="AJ489" i="4" s="1"/>
  <c r="AJ516" i="4" s="1"/>
  <c r="AJ543" i="4" s="1"/>
  <c r="AJ570" i="4" s="1"/>
  <c r="AJ370" i="4"/>
  <c r="AJ397" i="4" s="1"/>
  <c r="AJ515" i="4"/>
  <c r="AJ542" i="4" s="1"/>
  <c r="AJ469" i="4"/>
  <c r="AJ496" i="4" s="1"/>
  <c r="AJ523" i="4" s="1"/>
  <c r="AJ550" i="4" s="1"/>
  <c r="AJ490" i="4"/>
  <c r="AJ517" i="4" s="1"/>
  <c r="AJ544" i="4" s="1"/>
  <c r="AJ475" i="4"/>
  <c r="AJ502" i="4" s="1"/>
  <c r="AJ529" i="4" s="1"/>
  <c r="AJ556" i="4" s="1"/>
  <c r="AJ678" i="4"/>
  <c r="AJ705" i="4" s="1"/>
  <c r="AJ732" i="4" s="1"/>
  <c r="AJ759" i="4" s="1"/>
  <c r="AJ786" i="4" s="1"/>
  <c r="AJ813" i="4" s="1"/>
  <c r="AJ840" i="4" s="1"/>
  <c r="AJ1055" i="4"/>
  <c r="AJ1082" i="4" s="1"/>
  <c r="AJ576" i="4"/>
  <c r="AJ578" i="4"/>
  <c r="AJ605" i="4" s="1"/>
  <c r="AJ632" i="4" s="1"/>
  <c r="AJ659" i="4" s="1"/>
  <c r="AJ628" i="4"/>
  <c r="AJ655" i="4" s="1"/>
  <c r="AJ682" i="4" s="1"/>
  <c r="AJ709" i="4" s="1"/>
  <c r="AJ736" i="4" s="1"/>
  <c r="AJ763" i="4" s="1"/>
  <c r="AJ601" i="4"/>
  <c r="AJ828" i="4"/>
  <c r="AJ855" i="4" s="1"/>
  <c r="AJ673" i="4"/>
  <c r="AJ910" i="4"/>
  <c r="AJ699" i="4"/>
  <c r="AJ726" i="4" s="1"/>
  <c r="AJ753" i="4" s="1"/>
  <c r="AJ780" i="4" s="1"/>
  <c r="AJ882" i="4"/>
  <c r="AJ909" i="4" s="1"/>
  <c r="AJ936" i="4" s="1"/>
  <c r="AJ962" i="4"/>
  <c r="AJ989" i="4" s="1"/>
  <c r="AJ1016" i="4" s="1"/>
  <c r="AJ1062" i="4"/>
  <c r="AJ1089" i="4"/>
  <c r="AJ1116" i="4" s="1"/>
  <c r="AJ1143" i="4" s="1"/>
  <c r="AJ937" i="4"/>
  <c r="AJ964" i="4" s="1"/>
  <c r="AJ991" i="4" s="1"/>
  <c r="AJ1018" i="4" s="1"/>
  <c r="AJ1045" i="4" s="1"/>
  <c r="AJ1121" i="4"/>
  <c r="AJ1148" i="4" s="1"/>
  <c r="AJ1030" i="4"/>
  <c r="AJ1186" i="4"/>
  <c r="AJ1059" i="4"/>
  <c r="AJ1086" i="4" s="1"/>
  <c r="AJ1113" i="4" s="1"/>
  <c r="AJ949" i="4"/>
  <c r="AJ976" i="4" s="1"/>
  <c r="AJ1003" i="4" s="1"/>
  <c r="AJ1249" i="4"/>
  <c r="AJ1276" i="4" s="1"/>
  <c r="AJ1303" i="4" s="1"/>
  <c r="AJ1308" i="4"/>
  <c r="AJ1335" i="4" s="1"/>
  <c r="AJ1515" i="4"/>
  <c r="AJ1542" i="4" s="1"/>
  <c r="AJ1454" i="4"/>
  <c r="AJ1535" i="4"/>
  <c r="AJ1521" i="4"/>
  <c r="AJ1548" i="4" s="1"/>
  <c r="AJ1575" i="4" s="1"/>
  <c r="AJ1534" i="4"/>
  <c r="AJ1561" i="4" s="1"/>
  <c r="AJ1588" i="4" s="1"/>
  <c r="AJ1554" i="4"/>
  <c r="AJ1581" i="4" s="1"/>
  <c r="AJ1611" i="4"/>
  <c r="AJ1631" i="4"/>
  <c r="AJ1658" i="4" s="1"/>
  <c r="AJ1685" i="4" s="1"/>
  <c r="AJ1628" i="4"/>
  <c r="AJ1655" i="4" s="1"/>
  <c r="AJ1646" i="4"/>
  <c r="AJ1673" i="4" s="1"/>
  <c r="AJ1700" i="4" s="1"/>
  <c r="AJ1576" i="4"/>
  <c r="AJ1712" i="4"/>
  <c r="AJ1739" i="4" s="1"/>
  <c r="AJ1766" i="4" s="1"/>
  <c r="AJ1793" i="4" s="1"/>
  <c r="AJ1820" i="4" s="1"/>
  <c r="AJ1723" i="4"/>
  <c r="AJ1750" i="4" s="1"/>
  <c r="AJ1777" i="4" s="1"/>
  <c r="AJ1804" i="4" s="1"/>
  <c r="AJ1710" i="4"/>
  <c r="AJ1737" i="4" s="1"/>
  <c r="AJ1764" i="4" s="1"/>
  <c r="AJ1878" i="4"/>
  <c r="AJ1905" i="4" s="1"/>
  <c r="AJ1932" i="4" s="1"/>
  <c r="AJ1959" i="4" s="1"/>
  <c r="AJ1986" i="4" s="1"/>
  <c r="AJ2013" i="4" s="1"/>
  <c r="AJ1884" i="4"/>
  <c r="AJ1911" i="4" s="1"/>
  <c r="AJ811" i="4"/>
  <c r="AJ838" i="4" s="1"/>
  <c r="AJ973" i="4"/>
  <c r="AJ1000" i="4" s="1"/>
  <c r="AJ1027" i="4" s="1"/>
  <c r="AJ1876" i="4"/>
  <c r="AJ1903" i="4" s="1"/>
  <c r="AJ1930" i="4" s="1"/>
  <c r="AJ1957" i="4" s="1"/>
  <c r="AJ1108" i="4"/>
  <c r="AJ1135" i="4" s="1"/>
  <c r="AJ1162" i="4" s="1"/>
  <c r="AJ1189" i="4" s="1"/>
  <c r="AJ1216" i="4" s="1"/>
  <c r="AJ1243" i="4" s="1"/>
  <c r="AJ1530" i="4"/>
  <c r="AJ1557" i="4" s="1"/>
  <c r="AJ1584" i="4" s="1"/>
  <c r="AJ2070" i="4"/>
  <c r="AJ2097" i="4" s="1"/>
  <c r="AJ2124" i="4" s="1"/>
  <c r="AJ2151" i="4" s="1"/>
  <c r="AJ2178" i="4" s="1"/>
  <c r="AJ2205" i="4" s="1"/>
  <c r="AJ2232" i="4" s="1"/>
  <c r="AJ2259" i="4" s="1"/>
  <c r="AJ2286" i="4" s="1"/>
  <c r="AJ2313" i="4" s="1"/>
  <c r="AJ2340" i="4" s="1"/>
  <c r="AJ2367" i="4" s="1"/>
  <c r="AJ2394" i="4" s="1"/>
  <c r="AJ2421" i="4" s="1"/>
  <c r="AJ2448" i="4" s="1"/>
  <c r="AJ2067" i="4"/>
  <c r="AJ2094" i="4" s="1"/>
  <c r="AJ2121" i="4" s="1"/>
  <c r="AJ2148" i="4" s="1"/>
  <c r="AJ2175" i="4" s="1"/>
  <c r="AJ2071" i="4"/>
  <c r="AJ2214" i="4"/>
  <c r="AJ2241" i="4" s="1"/>
  <c r="AJ2268" i="4" s="1"/>
  <c r="AJ2295" i="4" s="1"/>
  <c r="AJ2322" i="4" s="1"/>
  <c r="AJ2176" i="4"/>
  <c r="AJ2213" i="4"/>
  <c r="AJ2240" i="4" s="1"/>
  <c r="AJ2267" i="4" s="1"/>
  <c r="AJ2092" i="4"/>
  <c r="AJ2119" i="4" s="1"/>
  <c r="AJ2231" i="4"/>
  <c r="AJ2289" i="4"/>
  <c r="AJ2330" i="4"/>
  <c r="AJ2357" i="4" s="1"/>
  <c r="AJ2384" i="4" s="1"/>
  <c r="AJ2411" i="4" s="1"/>
  <c r="AJ2438" i="4" s="1"/>
  <c r="AJ2465" i="4" s="1"/>
  <c r="AJ2363" i="4"/>
  <c r="AJ2390" i="4" s="1"/>
  <c r="AJ2417" i="4" s="1"/>
  <c r="AJ2444" i="4" s="1"/>
  <c r="AJ2337" i="4"/>
  <c r="AJ2364" i="4" s="1"/>
  <c r="AJ2391" i="4" s="1"/>
  <c r="AJ2418" i="4" s="1"/>
  <c r="AJ2445" i="4" s="1"/>
  <c r="AJ2331" i="4"/>
  <c r="AJ2358" i="4" s="1"/>
  <c r="AJ2523" i="4"/>
  <c r="AJ2495" i="4"/>
  <c r="AJ2522" i="4" s="1"/>
  <c r="AJ2486" i="4"/>
  <c r="AJ2586" i="4"/>
  <c r="AJ2613" i="4" s="1"/>
  <c r="AJ2640" i="4" s="1"/>
  <c r="AJ2667" i="4" s="1"/>
  <c r="AJ2592" i="4"/>
  <c r="AJ2544" i="4"/>
  <c r="AJ2571" i="4" s="1"/>
  <c r="AJ2566" i="4"/>
  <c r="AJ2593" i="4" s="1"/>
  <c r="AJ171" i="4"/>
  <c r="AJ198" i="4" s="1"/>
  <c r="AJ225" i="4" s="1"/>
  <c r="AJ252" i="4" s="1"/>
  <c r="AJ159" i="4"/>
  <c r="AJ145" i="4"/>
  <c r="AJ172" i="4" s="1"/>
  <c r="AJ199" i="4" s="1"/>
  <c r="AJ167" i="4"/>
  <c r="AJ194" i="4" s="1"/>
  <c r="AJ143" i="4"/>
  <c r="AJ170" i="4"/>
  <c r="AJ220" i="4"/>
  <c r="AJ247" i="4" s="1"/>
  <c r="AJ232" i="4"/>
  <c r="AJ259" i="4" s="1"/>
  <c r="AJ281" i="4"/>
  <c r="AJ233" i="4"/>
  <c r="AJ260" i="4" s="1"/>
  <c r="AJ108" i="4"/>
  <c r="AJ135" i="4" s="1"/>
  <c r="AJ369" i="4"/>
  <c r="AJ383" i="4"/>
  <c r="AJ426" i="4"/>
  <c r="AJ414" i="4"/>
  <c r="AJ445" i="4"/>
  <c r="AJ472" i="4" s="1"/>
  <c r="AJ416" i="4"/>
  <c r="AJ443" i="4" s="1"/>
  <c r="AJ470" i="4" s="1"/>
  <c r="AJ497" i="4" s="1"/>
  <c r="AJ524" i="4" s="1"/>
  <c r="AJ551" i="4" s="1"/>
  <c r="AJ583" i="4"/>
  <c r="AJ738" i="4"/>
  <c r="AJ618" i="4"/>
  <c r="AJ768" i="4"/>
  <c r="AJ609" i="4"/>
  <c r="AJ636" i="4" s="1"/>
  <c r="AJ663" i="4" s="1"/>
  <c r="AJ719" i="4"/>
  <c r="AJ746" i="4" s="1"/>
  <c r="AJ773" i="4" s="1"/>
  <c r="AJ800" i="4" s="1"/>
  <c r="AJ827" i="4" s="1"/>
  <c r="AJ854" i="4" s="1"/>
  <c r="AJ692" i="4"/>
  <c r="AJ593" i="4"/>
  <c r="AJ886" i="4"/>
  <c r="AJ782" i="4"/>
  <c r="AJ932" i="4"/>
  <c r="AJ1073" i="4"/>
  <c r="AJ1100" i="4" s="1"/>
  <c r="AJ1127" i="4" s="1"/>
  <c r="AJ1154" i="4" s="1"/>
  <c r="AJ1178" i="4"/>
  <c r="AJ1172" i="4"/>
  <c r="AJ963" i="4"/>
  <c r="AJ1516" i="4"/>
  <c r="AJ1543" i="4" s="1"/>
  <c r="AJ1570" i="4" s="1"/>
  <c r="AJ1493" i="4"/>
  <c r="AJ1481" i="4"/>
  <c r="AJ1507" i="4"/>
  <c r="AJ1450" i="4"/>
  <c r="AJ1477" i="4" s="1"/>
  <c r="AJ1504" i="4" s="1"/>
  <c r="AJ1607" i="4"/>
  <c r="AJ1510" i="4"/>
  <c r="AJ1167" i="4"/>
  <c r="AJ1618" i="4"/>
  <c r="AJ1295" i="4"/>
  <c r="AJ1714" i="4"/>
  <c r="AJ1741" i="4" s="1"/>
  <c r="AJ1768" i="4" s="1"/>
  <c r="AJ1751" i="4"/>
  <c r="AJ1786" i="4"/>
  <c r="AJ1813" i="4" s="1"/>
  <c r="AJ1795" i="4"/>
  <c r="AJ1822" i="4" s="1"/>
  <c r="AJ1849" i="4" s="1"/>
  <c r="AJ1734" i="4"/>
  <c r="AJ1761" i="4" s="1"/>
  <c r="AJ1788" i="4" s="1"/>
  <c r="AJ1815" i="4" s="1"/>
  <c r="AJ1842" i="4" s="1"/>
  <c r="AJ1869" i="4" s="1"/>
  <c r="AJ1896" i="4" s="1"/>
  <c r="AJ1757" i="4"/>
  <c r="AJ1758" i="4"/>
  <c r="AJ1785" i="4" s="1"/>
  <c r="AJ1812" i="4" s="1"/>
  <c r="AJ1244" i="4"/>
  <c r="AJ1271" i="4" s="1"/>
  <c r="AJ1298" i="4" s="1"/>
  <c r="AJ1433" i="4"/>
  <c r="AJ1460" i="4" s="1"/>
  <c r="AJ1487" i="4" s="1"/>
  <c r="AJ1104" i="4"/>
  <c r="AJ1131" i="4" s="1"/>
  <c r="AJ1158" i="4" s="1"/>
  <c r="AJ1834" i="4"/>
  <c r="AJ1864" i="4"/>
  <c r="AJ1891" i="4" s="1"/>
  <c r="AJ1918" i="4" s="1"/>
  <c r="AJ1945" i="4" s="1"/>
  <c r="AJ1972" i="4" s="1"/>
  <c r="AJ1999" i="4" s="1"/>
  <c r="AJ2026" i="4" s="1"/>
  <c r="AJ1856" i="4"/>
  <c r="AJ1852" i="4"/>
  <c r="AJ1922" i="4"/>
  <c r="AJ1949" i="4" s="1"/>
  <c r="AJ1976" i="4" s="1"/>
  <c r="AJ2003" i="4" s="1"/>
  <c r="AJ1297" i="4"/>
  <c r="AJ1324" i="4" s="1"/>
  <c r="AJ1531" i="4"/>
  <c r="AJ1558" i="4" s="1"/>
  <c r="AJ2043" i="4"/>
  <c r="AJ2010" i="4"/>
  <c r="AJ2162" i="4"/>
  <c r="AJ2196" i="4"/>
  <c r="AJ2223" i="4" s="1"/>
  <c r="AJ2250" i="4" s="1"/>
  <c r="AJ2083" i="4"/>
  <c r="AJ2110" i="4" s="1"/>
  <c r="AJ2137" i="4" s="1"/>
  <c r="AJ2164" i="4" s="1"/>
  <c r="AJ2236" i="4"/>
  <c r="AJ2263" i="4" s="1"/>
  <c r="AJ2290" i="4" s="1"/>
  <c r="AJ2220" i="4"/>
  <c r="AJ2247" i="4" s="1"/>
  <c r="AJ2274" i="4" s="1"/>
  <c r="AJ2301" i="4" s="1"/>
  <c r="AJ2272" i="4"/>
  <c r="AJ2299" i="4" s="1"/>
  <c r="AJ2350" i="4"/>
  <c r="AJ2377" i="4" s="1"/>
  <c r="AJ2404" i="4" s="1"/>
  <c r="AJ2431" i="4" s="1"/>
  <c r="AJ2458" i="4" s="1"/>
  <c r="AJ2385" i="4"/>
  <c r="AJ2412" i="4" s="1"/>
  <c r="AJ2439" i="4" s="1"/>
  <c r="AJ2472" i="4"/>
  <c r="AJ2499" i="4"/>
  <c r="AJ2526" i="4" s="1"/>
  <c r="AJ2553" i="4" s="1"/>
  <c r="AJ2580" i="4" s="1"/>
  <c r="AJ2509" i="4"/>
  <c r="AJ2546" i="4"/>
  <c r="AJ2573" i="4" s="1"/>
  <c r="AJ101" i="4"/>
  <c r="AJ128" i="4" s="1"/>
  <c r="AJ114" i="4"/>
  <c r="AJ169" i="4"/>
  <c r="AJ196" i="4" s="1"/>
  <c r="AJ139" i="4"/>
  <c r="AJ168" i="4"/>
  <c r="AJ305" i="4"/>
  <c r="AJ236" i="4"/>
  <c r="AJ263" i="4" s="1"/>
  <c r="AJ162" i="4"/>
  <c r="AJ368" i="4"/>
  <c r="AJ395" i="4" s="1"/>
  <c r="AJ362" i="4"/>
  <c r="AJ356" i="4"/>
  <c r="AJ371" i="4"/>
  <c r="AJ386" i="4"/>
  <c r="AJ440" i="4"/>
  <c r="AJ467" i="4" s="1"/>
  <c r="AJ494" i="4" s="1"/>
  <c r="AJ521" i="4" s="1"/>
  <c r="AJ548" i="4" s="1"/>
  <c r="AJ454" i="4"/>
  <c r="AJ481" i="4" s="1"/>
  <c r="AJ508" i="4" s="1"/>
  <c r="AJ535" i="4" s="1"/>
  <c r="AJ562" i="4" s="1"/>
  <c r="AJ557" i="4"/>
  <c r="AJ839" i="4"/>
  <c r="AJ1164" i="4"/>
  <c r="AJ1191" i="4" s="1"/>
  <c r="AJ1218" i="4" s="1"/>
  <c r="AJ894" i="4"/>
  <c r="AJ921" i="4" s="1"/>
  <c r="AJ702" i="4"/>
  <c r="AJ729" i="4" s="1"/>
  <c r="AJ580" i="4"/>
  <c r="AJ607" i="4" s="1"/>
  <c r="AJ634" i="4" s="1"/>
  <c r="AJ661" i="4" s="1"/>
  <c r="AJ688" i="4" s="1"/>
  <c r="AJ715" i="4" s="1"/>
  <c r="AJ742" i="4" s="1"/>
  <c r="AJ685" i="4"/>
  <c r="AJ712" i="4" s="1"/>
  <c r="AJ739" i="4" s="1"/>
  <c r="AJ762" i="4"/>
  <c r="AJ789" i="4" s="1"/>
  <c r="AJ579" i="4"/>
  <c r="AJ606" i="4" s="1"/>
  <c r="AJ633" i="4" s="1"/>
  <c r="AJ660" i="4" s="1"/>
  <c r="AJ598" i="4"/>
  <c r="AJ625" i="4" s="1"/>
  <c r="AJ652" i="4" s="1"/>
  <c r="AJ679" i="4" s="1"/>
  <c r="AJ706" i="4" s="1"/>
  <c r="AJ671" i="4"/>
  <c r="AJ680" i="4"/>
  <c r="AJ590" i="4"/>
  <c r="AJ792" i="4"/>
  <c r="AJ819" i="4" s="1"/>
  <c r="AJ846" i="4" s="1"/>
  <c r="AJ832" i="4"/>
  <c r="AJ859" i="4" s="1"/>
  <c r="AJ901" i="4"/>
  <c r="AJ928" i="4" s="1"/>
  <c r="AJ874" i="4"/>
  <c r="AJ905" i="4"/>
  <c r="AJ955" i="4"/>
  <c r="AJ982" i="4" s="1"/>
  <c r="AJ1009" i="4" s="1"/>
  <c r="AJ969" i="4"/>
  <c r="AJ996" i="4" s="1"/>
  <c r="AJ1023" i="4" s="1"/>
  <c r="AJ1050" i="4" s="1"/>
  <c r="AJ930" i="4"/>
  <c r="AJ957" i="4" s="1"/>
  <c r="AJ984" i="4" s="1"/>
  <c r="AJ1011" i="4" s="1"/>
  <c r="AJ950" i="4"/>
  <c r="AJ1039" i="4"/>
  <c r="AJ1183" i="4"/>
  <c r="AJ1033" i="4"/>
  <c r="AJ1058" i="4"/>
  <c r="AJ1085" i="4" s="1"/>
  <c r="AJ1112" i="4" s="1"/>
  <c r="AJ1139" i="4" s="1"/>
  <c r="AJ1185" i="4"/>
  <c r="AJ1212" i="4" s="1"/>
  <c r="AJ1239" i="4" s="1"/>
  <c r="AJ1173" i="4"/>
  <c r="AJ1200" i="4" s="1"/>
  <c r="AJ1227" i="4" s="1"/>
  <c r="AJ1072" i="4"/>
  <c r="AJ1147" i="4"/>
  <c r="AJ1258" i="4"/>
  <c r="AJ1285" i="4" s="1"/>
  <c r="AJ1418" i="4"/>
  <c r="AJ1321" i="4"/>
  <c r="AJ1348" i="4" s="1"/>
  <c r="AJ1375" i="4" s="1"/>
  <c r="AJ1402" i="4" s="1"/>
  <c r="AJ1429" i="4" s="1"/>
  <c r="AJ1322" i="4"/>
  <c r="AJ1294" i="4"/>
  <c r="AJ1263" i="4"/>
  <c r="AJ1290" i="4" s="1"/>
  <c r="AJ1317" i="4" s="1"/>
  <c r="AJ1452" i="4"/>
  <c r="AJ1479" i="4" s="1"/>
  <c r="AJ1506" i="4" s="1"/>
  <c r="AJ1268" i="4"/>
  <c r="AJ1616" i="4"/>
  <c r="AJ1643" i="4" s="1"/>
  <c r="AJ1670" i="4" s="1"/>
  <c r="AJ1697" i="4" s="1"/>
  <c r="AJ1724" i="4" s="1"/>
  <c r="AJ1573" i="4"/>
  <c r="AJ1644" i="4"/>
  <c r="AJ1671" i="4" s="1"/>
  <c r="AJ1698" i="4" s="1"/>
  <c r="AJ1725" i="4" s="1"/>
  <c r="AJ1752" i="4" s="1"/>
  <c r="AJ1326" i="4"/>
  <c r="AJ1353" i="4" s="1"/>
  <c r="AJ1380" i="4" s="1"/>
  <c r="AJ1407" i="4" s="1"/>
  <c r="AJ1569" i="4"/>
  <c r="AJ1799" i="4"/>
  <c r="AJ1919" i="4"/>
  <c r="AJ1946" i="4" s="1"/>
  <c r="AJ1973" i="4" s="1"/>
  <c r="AJ1853" i="4"/>
  <c r="AJ1867" i="4"/>
  <c r="AJ1894" i="4" s="1"/>
  <c r="AJ1262" i="4"/>
  <c r="AJ1289" i="4" s="1"/>
  <c r="AJ2033" i="4"/>
  <c r="AJ2048" i="4"/>
  <c r="AJ1997" i="4"/>
  <c r="AJ2036" i="4"/>
  <c r="AJ2037" i="4"/>
  <c r="AJ2064" i="4" s="1"/>
  <c r="AJ1979" i="4"/>
  <c r="AJ2006" i="4" s="1"/>
  <c r="AJ2190" i="4"/>
  <c r="AJ2217" i="4" s="1"/>
  <c r="AJ2244" i="4" s="1"/>
  <c r="AJ2271" i="4" s="1"/>
  <c r="AJ2298" i="4" s="1"/>
  <c r="AJ2189" i="4"/>
  <c r="AJ2185" i="4"/>
  <c r="AJ2142" i="4"/>
  <c r="AJ2169" i="4" s="1"/>
  <c r="AJ2297" i="4"/>
  <c r="AJ2312" i="4"/>
  <c r="AJ2349" i="4"/>
  <c r="AJ2376" i="4" s="1"/>
  <c r="AJ2403" i="4" s="1"/>
  <c r="AJ2430" i="4" s="1"/>
  <c r="AJ2457" i="4" s="1"/>
  <c r="AJ2484" i="4" s="1"/>
  <c r="AJ2511" i="4" s="1"/>
  <c r="AJ2360" i="4"/>
  <c r="AJ2410" i="4"/>
  <c r="AJ2437" i="4" s="1"/>
  <c r="AJ2341" i="4"/>
  <c r="AJ2368" i="4" s="1"/>
  <c r="AJ2395" i="4" s="1"/>
  <c r="AJ2422" i="4" s="1"/>
  <c r="AJ2449" i="4" s="1"/>
  <c r="AJ2476" i="4" s="1"/>
  <c r="AJ2480" i="4"/>
  <c r="AJ2538" i="4"/>
  <c r="AJ2548" i="4"/>
  <c r="AJ2575" i="4" s="1"/>
  <c r="AD96" i="1"/>
  <c r="AJ2545" i="4"/>
  <c r="AJ2572" i="4" s="1"/>
  <c r="AC2592" i="4"/>
  <c r="AD2592" i="4" s="1"/>
  <c r="AE2592" i="4" s="1"/>
  <c r="AC2591" i="4"/>
  <c r="AD2591" i="4" s="1"/>
  <c r="AE2591" i="4" s="1"/>
  <c r="AF2587" i="4"/>
  <c r="AE2587" i="4"/>
  <c r="AF2586" i="4"/>
  <c r="AC2584" i="4"/>
  <c r="AD2584" i="4" s="1"/>
  <c r="AE2584" i="4" s="1"/>
  <c r="AF2583" i="4"/>
  <c r="AE2583" i="4"/>
  <c r="AF2582" i="4"/>
  <c r="AE2580" i="4"/>
  <c r="AF2580" i="4"/>
  <c r="AF2578" i="4"/>
  <c r="AC2577" i="4"/>
  <c r="AD2577" i="4" s="1"/>
  <c r="AE2577" i="4" s="1"/>
  <c r="AE2575" i="4"/>
  <c r="AF2575" i="4"/>
  <c r="AF2573" i="4"/>
  <c r="AF2572" i="4"/>
  <c r="AE2572" i="4"/>
  <c r="AF2576" i="4"/>
  <c r="AF2574" i="4"/>
  <c r="AF2571" i="4"/>
  <c r="AF2588" i="4"/>
  <c r="AF2585" i="4"/>
  <c r="AE2585" i="4"/>
  <c r="AC2593" i="4"/>
  <c r="AD2593" i="4" s="1"/>
  <c r="AE2593" i="4" s="1"/>
  <c r="AC2569" i="4"/>
  <c r="AD2569" i="4" s="1"/>
  <c r="AE2569" i="4" s="1"/>
  <c r="AF2589" i="4"/>
  <c r="AF2570" i="4"/>
  <c r="AF2590" i="4"/>
  <c r="AE2579" i="4"/>
  <c r="AF2579" i="4"/>
  <c r="AF2581" i="4"/>
  <c r="AE2568" i="4"/>
  <c r="AF2568" i="4"/>
  <c r="AF2567" i="4"/>
  <c r="AC2565" i="4"/>
  <c r="AD2565" i="4" s="1"/>
  <c r="AE2565" i="4" s="1"/>
  <c r="AF2560" i="4"/>
  <c r="AE2560" i="4"/>
  <c r="AF2559" i="4"/>
  <c r="AF2558" i="4"/>
  <c r="AF2555" i="4"/>
  <c r="AF2551" i="4"/>
  <c r="AF2546" i="4"/>
  <c r="AF2547" i="4"/>
  <c r="AC2543" i="4"/>
  <c r="AD2543" i="4" s="1"/>
  <c r="AE2543" i="4" s="1"/>
  <c r="AE2552" i="4"/>
  <c r="AF2552" i="4"/>
  <c r="AF2556" i="4"/>
  <c r="AF2544" i="4"/>
  <c r="AF2541" i="4"/>
  <c r="AE2541" i="4"/>
  <c r="AE2549" i="4"/>
  <c r="AF2549" i="4"/>
  <c r="AF2557" i="4"/>
  <c r="AE2557" i="4"/>
  <c r="AF2548" i="4"/>
  <c r="AE2550" i="4"/>
  <c r="AF2550" i="4"/>
  <c r="AC2566" i="4"/>
  <c r="AD2566" i="4" s="1"/>
  <c r="AE2566" i="4" s="1"/>
  <c r="AF2542" i="4"/>
  <c r="AE2564" i="4"/>
  <c r="AF2564" i="4"/>
  <c r="AF2554" i="4"/>
  <c r="AE2554" i="4"/>
  <c r="AE2545" i="4"/>
  <c r="AF2545" i="4"/>
  <c r="AF2561" i="4"/>
  <c r="AF2562" i="4"/>
  <c r="AE2562" i="4"/>
  <c r="AF2563" i="4"/>
  <c r="AC2553" i="4"/>
  <c r="AD2553" i="4" s="1"/>
  <c r="AE2553" i="4" s="1"/>
  <c r="AF2540" i="4"/>
  <c r="AJ157" i="4"/>
  <c r="AJ90" i="4"/>
  <c r="AJ117" i="4" s="1"/>
  <c r="AJ1084" i="4"/>
  <c r="AJ1111" i="4" s="1"/>
  <c r="AJ1138" i="4" s="1"/>
  <c r="AJ1273" i="4"/>
  <c r="AJ85" i="4"/>
  <c r="AJ112" i="4" s="1"/>
  <c r="AJ120" i="4"/>
  <c r="AF2517" i="4"/>
  <c r="AE2517" i="4"/>
  <c r="AF2532" i="4"/>
  <c r="AE2532" i="4"/>
  <c r="AE2523" i="4"/>
  <c r="AF2523" i="4"/>
  <c r="AC2524" i="4"/>
  <c r="AD2524" i="4" s="1"/>
  <c r="AE2524" i="4" s="1"/>
  <c r="AE2528" i="4"/>
  <c r="AF2528" i="4"/>
  <c r="AE2533" i="4"/>
  <c r="AF2533" i="4"/>
  <c r="AC2538" i="4"/>
  <c r="AD2538" i="4" s="1"/>
  <c r="AE2538" i="4" s="1"/>
  <c r="AC2539" i="4"/>
  <c r="AD2539" i="4" s="1"/>
  <c r="AE2539" i="4" s="1"/>
  <c r="AF2531" i="4"/>
  <c r="AE2531" i="4"/>
  <c r="AF2536" i="4"/>
  <c r="AE2536" i="4"/>
  <c r="AC2513" i="4"/>
  <c r="AD2513" i="4" s="1"/>
  <c r="AE2513" i="4" s="1"/>
  <c r="AF2530" i="4"/>
  <c r="AE2530" i="4"/>
  <c r="AF2525" i="4"/>
  <c r="AE2525" i="4"/>
  <c r="AC2515" i="4"/>
  <c r="AD2515" i="4" s="1"/>
  <c r="AE2515" i="4" s="1"/>
  <c r="AF2521" i="4"/>
  <c r="AC2519" i="4"/>
  <c r="AD2519" i="4" s="1"/>
  <c r="AE2519" i="4" s="1"/>
  <c r="AC2535" i="4"/>
  <c r="AD2535" i="4" s="1"/>
  <c r="AE2535" i="4" s="1"/>
  <c r="AC2522" i="4"/>
  <c r="AD2522" i="4" s="1"/>
  <c r="AE2522" i="4" s="1"/>
  <c r="AC2516" i="4"/>
  <c r="AD2516" i="4" s="1"/>
  <c r="AE2516" i="4" s="1"/>
  <c r="AC2526" i="4"/>
  <c r="AD2526" i="4" s="1"/>
  <c r="AE2526" i="4" s="1"/>
  <c r="AC2537" i="4"/>
  <c r="AD2537" i="4" s="1"/>
  <c r="AE2537" i="4" s="1"/>
  <c r="AE2527" i="4"/>
  <c r="AF2527" i="4"/>
  <c r="AC2529" i="4"/>
  <c r="AD2529" i="4" s="1"/>
  <c r="AE2529" i="4" s="1"/>
  <c r="AF2518" i="4"/>
  <c r="AE2520" i="4"/>
  <c r="AF2520" i="4"/>
  <c r="AC2514" i="4"/>
  <c r="AD2514" i="4" s="1"/>
  <c r="AE2514" i="4" s="1"/>
  <c r="AE2534" i="4"/>
  <c r="AF2534" i="4" s="1"/>
  <c r="AE2505" i="4"/>
  <c r="AF2505" i="4"/>
  <c r="AE2504" i="4"/>
  <c r="AF2504" i="4"/>
  <c r="AE2501" i="4"/>
  <c r="AF2501" i="4"/>
  <c r="AF2499" i="4"/>
  <c r="AC2495" i="4"/>
  <c r="AD2495" i="4" s="1"/>
  <c r="AE2495" i="4" s="1"/>
  <c r="AC2489" i="4"/>
  <c r="AD2489" i="4" s="1"/>
  <c r="AE2489" i="4" s="1"/>
  <c r="AC2490" i="4"/>
  <c r="AD2490" i="4" s="1"/>
  <c r="AE2490" i="4" s="1"/>
  <c r="AF2492" i="4"/>
  <c r="AE2492" i="4"/>
  <c r="AE2508" i="4"/>
  <c r="AF2508" i="4"/>
  <c r="AE2507" i="4"/>
  <c r="AF2507" i="4"/>
  <c r="AC2509" i="4"/>
  <c r="AD2509" i="4" s="1"/>
  <c r="AE2509" i="4" s="1"/>
  <c r="AF2491" i="4"/>
  <c r="AE2491" i="4"/>
  <c r="AF2503" i="4"/>
  <c r="AF2498" i="4"/>
  <c r="AC2500" i="4"/>
  <c r="AD2500" i="4" s="1"/>
  <c r="AE2500" i="4" s="1"/>
  <c r="AC2511" i="4"/>
  <c r="AD2511" i="4" s="1"/>
  <c r="AE2511" i="4" s="1"/>
  <c r="AC2512" i="4"/>
  <c r="AD2512" i="4" s="1"/>
  <c r="AE2512" i="4" s="1"/>
  <c r="AF2488" i="4"/>
  <c r="AE2488" i="4"/>
  <c r="AF2510" i="4"/>
  <c r="AE2510" i="4"/>
  <c r="AE2502" i="4"/>
  <c r="AF2502" i="4"/>
  <c r="AE2494" i="4"/>
  <c r="AF2494" i="4"/>
  <c r="AF2487" i="4"/>
  <c r="AE2497" i="4"/>
  <c r="AF2497" i="4"/>
  <c r="AC2493" i="4"/>
  <c r="AD2493" i="4" s="1"/>
  <c r="AE2493" i="4" s="1"/>
  <c r="AF2496" i="4"/>
  <c r="AE2486" i="4"/>
  <c r="AF2486" i="4"/>
  <c r="AD94" i="1"/>
  <c r="AD95" i="1"/>
  <c r="AD93" i="1"/>
  <c r="AC2485" i="4"/>
  <c r="AD2485" i="4" s="1"/>
  <c r="AE2485" i="4" s="1"/>
  <c r="AE2483" i="4"/>
  <c r="AF2483" i="4"/>
  <c r="AF2480" i="4"/>
  <c r="AF2477" i="4"/>
  <c r="AC2475" i="4"/>
  <c r="AD2475" i="4" s="1"/>
  <c r="AE2475" i="4" s="1"/>
  <c r="AF2466" i="4"/>
  <c r="AF2468" i="4"/>
  <c r="AF2470" i="4"/>
  <c r="AF2472" i="4"/>
  <c r="AF2471" i="4"/>
  <c r="AC2467" i="4"/>
  <c r="AD2467" i="4" s="1"/>
  <c r="AE2467" i="4" s="1"/>
  <c r="AC2464" i="4"/>
  <c r="AD2464" i="4" s="1"/>
  <c r="AE2464" i="4" s="1"/>
  <c r="AF2463" i="4"/>
  <c r="AC2462" i="4"/>
  <c r="AD2462" i="4" s="1"/>
  <c r="AE2462" i="4" s="1"/>
  <c r="AF2460" i="4"/>
  <c r="AC2469" i="4"/>
  <c r="AD2469" i="4" s="1"/>
  <c r="AE2469" i="4" s="1"/>
  <c r="AF2481" i="4"/>
  <c r="AF2474" i="4"/>
  <c r="AF2482" i="4"/>
  <c r="AF2461" i="4"/>
  <c r="AF2465" i="4"/>
  <c r="AE2478" i="4"/>
  <c r="AF2478" i="4" s="1"/>
  <c r="AC2484" i="4"/>
  <c r="AD2484" i="4" s="1"/>
  <c r="AE2484" i="4" s="1"/>
  <c r="AF2484" i="4" s="1"/>
  <c r="AF2476" i="4"/>
  <c r="AF2473" i="4"/>
  <c r="AF2459" i="4"/>
  <c r="AD92" i="1"/>
  <c r="AD91" i="1"/>
  <c r="AC2432" i="4"/>
  <c r="AD2432" i="4" s="1"/>
  <c r="AE2432" i="4" s="1"/>
  <c r="AC2433" i="4"/>
  <c r="AD2433" i="4" s="1"/>
  <c r="AE2433" i="4" s="1"/>
  <c r="AC2437" i="4"/>
  <c r="AD2437" i="4" s="1"/>
  <c r="AE2437" i="4" s="1"/>
  <c r="AC2443" i="4"/>
  <c r="AD2443" i="4" s="1"/>
  <c r="AE2443" i="4" s="1"/>
  <c r="AC2442" i="4"/>
  <c r="AD2442" i="4" s="1"/>
  <c r="AE2442" i="4" s="1"/>
  <c r="AC2458" i="4"/>
  <c r="AD2458" i="4" s="1"/>
  <c r="AE2458" i="4" s="1"/>
  <c r="AC2453" i="4"/>
  <c r="AD2453" i="4" s="1"/>
  <c r="AE2453" i="4" s="1"/>
  <c r="AC2454" i="4"/>
  <c r="AD2454" i="4" s="1"/>
  <c r="AE2454" i="4" s="1"/>
  <c r="AC2452" i="4"/>
  <c r="AD2452" i="4" s="1"/>
  <c r="AE2452" i="4" s="1"/>
  <c r="AC2451" i="4"/>
  <c r="AD2451" i="4" s="1"/>
  <c r="AE2451" i="4" s="1"/>
  <c r="AC2450" i="4"/>
  <c r="AD2450" i="4" s="1"/>
  <c r="AE2450" i="4" s="1"/>
  <c r="AC2441" i="4"/>
  <c r="AD2441" i="4" s="1"/>
  <c r="AE2441" i="4" s="1"/>
  <c r="AC2438" i="4"/>
  <c r="AD2438" i="4" s="1"/>
  <c r="AE2438" i="4" s="1"/>
  <c r="AC2457" i="4"/>
  <c r="AD2457" i="4" s="1"/>
  <c r="AE2457" i="4" s="1"/>
  <c r="AC2449" i="4"/>
  <c r="AD2449" i="4" s="1"/>
  <c r="AE2449" i="4" s="1"/>
  <c r="AC2439" i="4"/>
  <c r="AD2439" i="4" s="1"/>
  <c r="AE2439" i="4" s="1"/>
  <c r="AC2445" i="4"/>
  <c r="AD2445" i="4" s="1"/>
  <c r="AE2445" i="4" s="1"/>
  <c r="AC2456" i="4"/>
  <c r="AD2456" i="4" s="1"/>
  <c r="AE2456" i="4" s="1"/>
  <c r="AC2446" i="4"/>
  <c r="AD2446" i="4" s="1"/>
  <c r="AE2446" i="4" s="1"/>
  <c r="AC2448" i="4"/>
  <c r="AD2448" i="4" s="1"/>
  <c r="AE2448" i="4" s="1"/>
  <c r="AC2440" i="4"/>
  <c r="AD2440" i="4" s="1"/>
  <c r="AE2440" i="4" s="1"/>
  <c r="AC2434" i="4"/>
  <c r="AD2434" i="4" s="1"/>
  <c r="AE2434" i="4" s="1"/>
  <c r="AC2455" i="4"/>
  <c r="AD2455" i="4" s="1"/>
  <c r="AE2455" i="4" s="1"/>
  <c r="AC2435" i="4"/>
  <c r="AD2435" i="4" s="1"/>
  <c r="AE2435" i="4" s="1"/>
  <c r="AE2436" i="4"/>
  <c r="AF2436" i="4" s="1"/>
  <c r="AC2444" i="4"/>
  <c r="AD2444" i="4" s="1"/>
  <c r="AE2444" i="4" s="1"/>
  <c r="AC2447" i="4"/>
  <c r="AD2447" i="4" s="1"/>
  <c r="AE2447" i="4" s="1"/>
  <c r="AC2431" i="4"/>
  <c r="AD2431" i="4" s="1"/>
  <c r="AE2431" i="4" s="1"/>
  <c r="AC2425" i="4"/>
  <c r="AD2425" i="4" s="1"/>
  <c r="AE2425" i="4" s="1"/>
  <c r="AC2424" i="4"/>
  <c r="AD2424" i="4" s="1"/>
  <c r="AE2424" i="4" s="1"/>
  <c r="AC2423" i="4"/>
  <c r="AD2423" i="4" s="1"/>
  <c r="AE2423" i="4" s="1"/>
  <c r="AE2420" i="4"/>
  <c r="AF2420" i="4"/>
  <c r="AC2416" i="4"/>
  <c r="AD2416" i="4" s="1"/>
  <c r="AE2416" i="4" s="1"/>
  <c r="AC2412" i="4"/>
  <c r="AD2412" i="4" s="1"/>
  <c r="AE2412" i="4" s="1"/>
  <c r="AC2411" i="4"/>
  <c r="AD2411" i="4" s="1"/>
  <c r="AE2411" i="4" s="1"/>
  <c r="AC2410" i="4"/>
  <c r="AD2410" i="4" s="1"/>
  <c r="AE2410" i="4" s="1"/>
  <c r="AC2408" i="4"/>
  <c r="AD2408" i="4" s="1"/>
  <c r="AE2408" i="4" s="1"/>
  <c r="AC2407" i="4"/>
  <c r="AD2407" i="4" s="1"/>
  <c r="AE2407" i="4" s="1"/>
  <c r="AC2417" i="4"/>
  <c r="AD2417" i="4" s="1"/>
  <c r="AE2417" i="4" s="1"/>
  <c r="AC2418" i="4"/>
  <c r="AD2418" i="4" s="1"/>
  <c r="AE2418" i="4" s="1"/>
  <c r="AC2421" i="4"/>
  <c r="AD2421" i="4" s="1"/>
  <c r="AE2421" i="4" s="1"/>
  <c r="AC2413" i="4"/>
  <c r="AD2413" i="4" s="1"/>
  <c r="AE2413" i="4" s="1"/>
  <c r="AC2406" i="4"/>
  <c r="AD2406" i="4" s="1"/>
  <c r="AE2406" i="4" s="1"/>
  <c r="AE2427" i="4"/>
  <c r="AF2427" i="4"/>
  <c r="AF2422" i="4"/>
  <c r="AC2429" i="4"/>
  <c r="AD2429" i="4" s="1"/>
  <c r="AE2429" i="4" s="1"/>
  <c r="AC2430" i="4"/>
  <c r="AD2430" i="4" s="1"/>
  <c r="AE2430" i="4" s="1"/>
  <c r="AC2414" i="4"/>
  <c r="AD2414" i="4" s="1"/>
  <c r="AE2414" i="4" s="1"/>
  <c r="AE2426" i="4"/>
  <c r="AF2426" i="4"/>
  <c r="AC2428" i="4"/>
  <c r="AD2428" i="4" s="1"/>
  <c r="AE2428" i="4" s="1"/>
  <c r="AC2419" i="4"/>
  <c r="AD2419" i="4" s="1"/>
  <c r="AE2419" i="4" s="1"/>
  <c r="AE2405" i="4"/>
  <c r="AF2405" i="4"/>
  <c r="AC2415" i="4"/>
  <c r="AD2415" i="4" s="1"/>
  <c r="AE2415" i="4" s="1"/>
  <c r="AC2409" i="4"/>
  <c r="AD2409" i="4" s="1"/>
  <c r="AE2409" i="4" s="1"/>
  <c r="AE2400" i="4"/>
  <c r="AF2400" i="4"/>
  <c r="AC2398" i="4"/>
  <c r="AD2398" i="4" s="1"/>
  <c r="AE2398" i="4" s="1"/>
  <c r="AC2397" i="4"/>
  <c r="AD2397" i="4" s="1"/>
  <c r="AE2397" i="4" s="1"/>
  <c r="AC2395" i="4"/>
  <c r="AD2395" i="4" s="1"/>
  <c r="AE2395" i="4" s="1"/>
  <c r="AC2394" i="4"/>
  <c r="AD2394" i="4" s="1"/>
  <c r="AE2394" i="4" s="1"/>
  <c r="AC2392" i="4"/>
  <c r="AD2392" i="4" s="1"/>
  <c r="AE2392" i="4" s="1"/>
  <c r="AC2391" i="4"/>
  <c r="AD2391" i="4" s="1"/>
  <c r="AE2391" i="4" s="1"/>
  <c r="AC2389" i="4"/>
  <c r="AD2389" i="4" s="1"/>
  <c r="AE2389" i="4" s="1"/>
  <c r="AE2387" i="4"/>
  <c r="AF2387" i="4"/>
  <c r="AE2386" i="4"/>
  <c r="AF2386" i="4"/>
  <c r="AC2385" i="4"/>
  <c r="AD2385" i="4" s="1"/>
  <c r="AE2385" i="4" s="1"/>
  <c r="AC2384" i="4"/>
  <c r="AD2384" i="4" s="1"/>
  <c r="AE2384" i="4" s="1"/>
  <c r="AE2382" i="4"/>
  <c r="AF2382" i="4"/>
  <c r="AC2381" i="4"/>
  <c r="AD2381" i="4" s="1"/>
  <c r="AE2381" i="4" s="1"/>
  <c r="AE2388" i="4"/>
  <c r="AF2388" i="4"/>
  <c r="AC2393" i="4"/>
  <c r="AD2393" i="4" s="1"/>
  <c r="AE2393" i="4" s="1"/>
  <c r="AC2403" i="4"/>
  <c r="AD2403" i="4" s="1"/>
  <c r="AE2403" i="4" s="1"/>
  <c r="AF2390" i="4"/>
  <c r="AE2390" i="4"/>
  <c r="AC2399" i="4"/>
  <c r="AD2399" i="4" s="1"/>
  <c r="AE2399" i="4" s="1"/>
  <c r="AF2399" i="4" s="1"/>
  <c r="AC2402" i="4"/>
  <c r="AD2402" i="4" s="1"/>
  <c r="AE2402" i="4" s="1"/>
  <c r="AF2402" i="4" s="1"/>
  <c r="AC2401" i="4"/>
  <c r="AD2401" i="4" s="1"/>
  <c r="AE2401" i="4" s="1"/>
  <c r="AF2401" i="4" s="1"/>
  <c r="AC2404" i="4"/>
  <c r="AD2404" i="4" s="1"/>
  <c r="AE2404" i="4" s="1"/>
  <c r="AC2396" i="4"/>
  <c r="AD2396" i="4" s="1"/>
  <c r="AE2396" i="4" s="1"/>
  <c r="AE2380" i="4"/>
  <c r="AF2380" i="4" s="1"/>
  <c r="AE2383" i="4"/>
  <c r="AF2383" i="4" s="1"/>
  <c r="AF2378" i="4"/>
  <c r="AC2379" i="4"/>
  <c r="AD2379" i="4" s="1"/>
  <c r="AE2379" i="4" s="1"/>
  <c r="AF2368" i="4"/>
  <c r="AE2368" i="4"/>
  <c r="AC2355" i="4"/>
  <c r="AD2355" i="4" s="1"/>
  <c r="AE2355" i="4" s="1"/>
  <c r="AF2360" i="4"/>
  <c r="AE2360" i="4"/>
  <c r="AF2362" i="4"/>
  <c r="AE2362" i="4"/>
  <c r="AC2363" i="4"/>
  <c r="AD2363" i="4" s="1"/>
  <c r="AE2363" i="4" s="1"/>
  <c r="AE2371" i="4"/>
  <c r="AF2371" i="4"/>
  <c r="AE2373" i="4"/>
  <c r="AF2373" i="4"/>
  <c r="AC2364" i="4"/>
  <c r="AD2364" i="4" s="1"/>
  <c r="AE2364" i="4" s="1"/>
  <c r="AF2357" i="4"/>
  <c r="AE2357" i="4"/>
  <c r="AC2367" i="4"/>
  <c r="AD2367" i="4" s="1"/>
  <c r="AE2367" i="4" s="1"/>
  <c r="AF2359" i="4"/>
  <c r="AE2359" i="4"/>
  <c r="AE2370" i="4"/>
  <c r="AF2370" i="4"/>
  <c r="AC2352" i="4"/>
  <c r="AD2352" i="4" s="1"/>
  <c r="AE2352" i="4" s="1"/>
  <c r="AF2361" i="4"/>
  <c r="AE2361" i="4"/>
  <c r="AF2372" i="4"/>
  <c r="AE2372" i="4"/>
  <c r="AC2353" i="4"/>
  <c r="AD2353" i="4" s="1"/>
  <c r="AE2353" i="4" s="1"/>
  <c r="AC2374" i="4"/>
  <c r="AD2374" i="4" s="1"/>
  <c r="AE2374" i="4" s="1"/>
  <c r="AC2354" i="4"/>
  <c r="AD2354" i="4" s="1"/>
  <c r="AE2354" i="4" s="1"/>
  <c r="AE2375" i="4"/>
  <c r="AF2375" i="4"/>
  <c r="AE2365" i="4"/>
  <c r="AF2365" i="4"/>
  <c r="AE2356" i="4"/>
  <c r="AF2356" i="4"/>
  <c r="AC2377" i="4"/>
  <c r="AD2377" i="4" s="1"/>
  <c r="AE2377" i="4" s="1"/>
  <c r="AC2358" i="4"/>
  <c r="AD2358" i="4" s="1"/>
  <c r="AE2358" i="4" s="1"/>
  <c r="AC2369" i="4"/>
  <c r="AD2369" i="4" s="1"/>
  <c r="AE2369" i="4" s="1"/>
  <c r="AC2366" i="4"/>
  <c r="AD2366" i="4" s="1"/>
  <c r="AE2366" i="4" s="1"/>
  <c r="AC2376" i="4"/>
  <c r="AD2376" i="4" s="1"/>
  <c r="AE2376" i="4" s="1"/>
  <c r="AF2351" i="4"/>
  <c r="AE2351" i="4"/>
  <c r="AF2328" i="4"/>
  <c r="AE2328" i="4"/>
  <c r="AF2330" i="4"/>
  <c r="AE2330" i="4"/>
  <c r="AE2335" i="4"/>
  <c r="AF2335" i="4"/>
  <c r="AE2343" i="4"/>
  <c r="AF2343" i="4"/>
  <c r="AE2346" i="4"/>
  <c r="AF2346" i="4"/>
  <c r="AE2347" i="4"/>
  <c r="AF2347" i="4" s="1"/>
  <c r="AE2350" i="4"/>
  <c r="AF2350" i="4"/>
  <c r="AF2331" i="4"/>
  <c r="AF2325" i="4"/>
  <c r="AE2325" i="4"/>
  <c r="AC2324" i="4"/>
  <c r="AD2324" i="4" s="1"/>
  <c r="AE2324" i="4" s="1"/>
  <c r="AE2339" i="4"/>
  <c r="AF2339" i="4"/>
  <c r="AE2342" i="4"/>
  <c r="AF2342" i="4"/>
  <c r="AF2326" i="4"/>
  <c r="AE2326" i="4"/>
  <c r="AF2338" i="4"/>
  <c r="AE2338" i="4"/>
  <c r="AC2349" i="4"/>
  <c r="AD2349" i="4" s="1"/>
  <c r="AE2349" i="4" s="1"/>
  <c r="AE2345" i="4"/>
  <c r="AF2345" i="4"/>
  <c r="AE2341" i="4"/>
  <c r="AF2341" i="4"/>
  <c r="AF2327" i="4"/>
  <c r="AE2327" i="4"/>
  <c r="AE2336" i="4"/>
  <c r="AF2336" i="4"/>
  <c r="AE2337" i="4"/>
  <c r="AF2337" i="4"/>
  <c r="AE2332" i="4"/>
  <c r="AF2332" i="4"/>
  <c r="AF2344" i="4"/>
  <c r="AE2344" i="4"/>
  <c r="AE2333" i="4"/>
  <c r="AF2333" i="4" s="1"/>
  <c r="AE2348" i="4"/>
  <c r="AF2348" i="4" s="1"/>
  <c r="AE2340" i="4"/>
  <c r="AF2340" i="4" s="1"/>
  <c r="AF2329" i="4"/>
  <c r="AE2334" i="4"/>
  <c r="AF2334" i="4" s="1"/>
  <c r="AD88" i="1"/>
  <c r="AD87" i="1"/>
  <c r="AD89" i="1"/>
  <c r="AD90" i="1"/>
  <c r="AE2314" i="4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J2408" i="4"/>
  <c r="K2408" i="4" s="1"/>
  <c r="J2412" i="4"/>
  <c r="K2412" i="4" s="1"/>
  <c r="J2424" i="4"/>
  <c r="K2424" i="4" s="1"/>
  <c r="J2426" i="4"/>
  <c r="J2419" i="4"/>
  <c r="K2419" i="4" s="1"/>
  <c r="J2413" i="4"/>
  <c r="K2413" i="4" s="1"/>
  <c r="J2405" i="4"/>
  <c r="K2405" i="4" s="1"/>
  <c r="J2416" i="4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J2407" i="4"/>
  <c r="J2410" i="4"/>
  <c r="K2410" i="4" s="1"/>
  <c r="J2422" i="4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J52" i="4" s="1"/>
  <c r="AK52" i="4" s="1"/>
  <c r="AF64" i="4"/>
  <c r="AF66" i="4"/>
  <c r="AF72" i="4"/>
  <c r="AF61" i="4"/>
  <c r="AF69" i="4"/>
  <c r="AF57" i="4"/>
  <c r="AF59" i="4"/>
  <c r="AF79" i="4"/>
  <c r="AC29" i="4"/>
  <c r="AG79" i="4" l="1"/>
  <c r="AF2741" i="4"/>
  <c r="AF2733" i="4"/>
  <c r="AF2749" i="4"/>
  <c r="AF2751" i="4"/>
  <c r="AF2748" i="4"/>
  <c r="AF2731" i="4"/>
  <c r="AF2729" i="4"/>
  <c r="AF2747" i="4"/>
  <c r="AF2744" i="4"/>
  <c r="AF2755" i="4"/>
  <c r="AF2742" i="4"/>
  <c r="AF2734" i="4"/>
  <c r="AF2753" i="4"/>
  <c r="AF2738" i="4"/>
  <c r="AF2730" i="4"/>
  <c r="AF2732" i="4"/>
  <c r="AF2737" i="4"/>
  <c r="AF2719" i="4"/>
  <c r="AF2715" i="4"/>
  <c r="AF2722" i="4"/>
  <c r="AF2708" i="4"/>
  <c r="AF2711" i="4"/>
  <c r="AF2707" i="4"/>
  <c r="AF2716" i="4"/>
  <c r="AF2704" i="4"/>
  <c r="AF2718" i="4"/>
  <c r="AF2723" i="4"/>
  <c r="AF2703" i="4"/>
  <c r="AF2728" i="4"/>
  <c r="AF2714" i="4"/>
  <c r="AF2702" i="4"/>
  <c r="AF2684" i="4"/>
  <c r="AF2696" i="4"/>
  <c r="AF2677" i="4"/>
  <c r="AF2694" i="4"/>
  <c r="AF2681" i="4"/>
  <c r="AF2690" i="4"/>
  <c r="AF2686" i="4"/>
  <c r="AF2697" i="4"/>
  <c r="AF2692" i="4"/>
  <c r="AF2698" i="4"/>
  <c r="AF2699" i="4"/>
  <c r="AF2668" i="4"/>
  <c r="AF2691" i="4"/>
  <c r="AF2667" i="4"/>
  <c r="AF2658" i="4"/>
  <c r="AF2650" i="4"/>
  <c r="AF2653" i="4"/>
  <c r="AF2657" i="4"/>
  <c r="AF2673" i="4"/>
  <c r="AF2660" i="4"/>
  <c r="AF2656" i="4"/>
  <c r="AF2662" i="4"/>
  <c r="AF2664" i="4"/>
  <c r="AF2651" i="4"/>
  <c r="D2" i="11"/>
  <c r="J2808" i="4"/>
  <c r="K2808" i="4" s="1"/>
  <c r="J2788" i="4"/>
  <c r="K2788" i="4" s="1"/>
  <c r="J2800" i="4"/>
  <c r="K2800" i="4" s="1"/>
  <c r="J2795" i="4"/>
  <c r="K2795" i="4" s="1"/>
  <c r="J2792" i="4"/>
  <c r="K2792" i="4" s="1"/>
  <c r="J2806" i="4"/>
  <c r="K2806" i="4" s="1"/>
  <c r="J2785" i="4"/>
  <c r="K2785" i="4" s="1"/>
  <c r="J2787" i="4"/>
  <c r="K2787" i="4" s="1"/>
  <c r="J2783" i="4"/>
  <c r="K2783" i="4" s="1"/>
  <c r="J2798" i="4"/>
  <c r="K2798" i="4" s="1"/>
  <c r="J2809" i="4"/>
  <c r="K2809" i="4" s="1"/>
  <c r="J2804" i="4"/>
  <c r="K2804" i="4" s="1"/>
  <c r="J2784" i="4"/>
  <c r="K2784" i="4" s="1"/>
  <c r="J2794" i="4"/>
  <c r="K2794" i="4" s="1"/>
  <c r="J2807" i="4"/>
  <c r="K2807" i="4" s="1"/>
  <c r="J2803" i="4"/>
  <c r="K2803" i="4" s="1"/>
  <c r="J2791" i="4"/>
  <c r="K2791" i="4" s="1"/>
  <c r="J2797" i="4"/>
  <c r="K2797" i="4" s="1"/>
  <c r="J2805" i="4"/>
  <c r="K2805" i="4" s="1"/>
  <c r="J2789" i="4"/>
  <c r="K2789" i="4" s="1"/>
  <c r="J2799" i="4"/>
  <c r="K2799" i="4" s="1"/>
  <c r="J2786" i="4"/>
  <c r="K2786" i="4" s="1"/>
  <c r="J2793" i="4"/>
  <c r="K2793" i="4" s="1"/>
  <c r="J2796" i="4"/>
  <c r="K2796" i="4" s="1"/>
  <c r="J2801" i="4"/>
  <c r="K2801" i="4" s="1"/>
  <c r="J2802" i="4"/>
  <c r="K2802" i="4" s="1"/>
  <c r="J2790" i="4"/>
  <c r="K2790" i="4" s="1"/>
  <c r="D8" i="3"/>
  <c r="F43" i="3"/>
  <c r="E12" i="6" a="1"/>
  <c r="E12" i="6" s="1"/>
  <c r="E8" i="6" a="1"/>
  <c r="E8" i="6" s="1"/>
  <c r="F34" i="3"/>
  <c r="C32" i="3"/>
  <c r="E28" i="3"/>
  <c r="E10" i="6" a="1"/>
  <c r="E10" i="6" s="1"/>
  <c r="E5" i="6" a="1"/>
  <c r="E5" i="6" s="1"/>
  <c r="C21" i="3"/>
  <c r="C47" i="3"/>
  <c r="E2" i="6" a="1"/>
  <c r="E2" i="6" s="1"/>
  <c r="E5" i="3"/>
  <c r="C24" i="3"/>
  <c r="D39" i="3"/>
  <c r="H30" i="3"/>
  <c r="E15" i="6" a="1"/>
  <c r="E15" i="6" s="1"/>
  <c r="C9" i="3"/>
  <c r="E14" i="6" a="1"/>
  <c r="E14" i="6" s="1"/>
  <c r="E9" i="6" a="1"/>
  <c r="E9" i="6" s="1"/>
  <c r="E42" i="3"/>
  <c r="G46" i="3"/>
  <c r="F23" i="3"/>
  <c r="E13" i="6" a="1"/>
  <c r="E13" i="6" s="1"/>
  <c r="E6" i="6" a="1"/>
  <c r="E6" i="6" s="1"/>
  <c r="E4" i="6" a="1"/>
  <c r="E4" i="6" s="1"/>
  <c r="G16" i="3"/>
  <c r="E17" i="6" a="1"/>
  <c r="E17" i="6" s="1"/>
  <c r="E19" i="6" a="1"/>
  <c r="E19" i="6" s="1"/>
  <c r="E16" i="6" a="1"/>
  <c r="E16" i="6" s="1"/>
  <c r="F36" i="3"/>
  <c r="E22" i="6" a="1"/>
  <c r="E22" i="6" s="1"/>
  <c r="E21" i="6" a="1"/>
  <c r="E21" i="6" s="1"/>
  <c r="E20" i="6" a="1"/>
  <c r="E20" i="6" s="1"/>
  <c r="E3" i="6" a="1"/>
  <c r="E3" i="6" s="1"/>
  <c r="E7" i="6" a="1"/>
  <c r="E7" i="6" s="1"/>
  <c r="E11" i="6" a="1"/>
  <c r="E11" i="6" s="1"/>
  <c r="AF2639" i="4"/>
  <c r="AF2625" i="4"/>
  <c r="AF2638" i="4"/>
  <c r="AF2633" i="4"/>
  <c r="AF2641" i="4"/>
  <c r="AF2623" i="4"/>
  <c r="AF2637" i="4"/>
  <c r="AF2627" i="4"/>
  <c r="AF2646" i="4"/>
  <c r="AF2630" i="4"/>
  <c r="AF2647" i="4"/>
  <c r="F9" i="3"/>
  <c r="E6" i="3"/>
  <c r="E11" i="3"/>
  <c r="C14" i="3"/>
  <c r="F50" i="3"/>
  <c r="E4" i="3"/>
  <c r="E38" i="3"/>
  <c r="C23" i="3"/>
  <c r="D25" i="3"/>
  <c r="C38" i="3"/>
  <c r="D6" i="3"/>
  <c r="D45" i="3"/>
  <c r="F39" i="3"/>
  <c r="E50" i="3"/>
  <c r="D51" i="3"/>
  <c r="D16" i="3"/>
  <c r="D42" i="3"/>
  <c r="C51" i="3"/>
  <c r="E10" i="3"/>
  <c r="D35" i="3"/>
  <c r="E8" i="3"/>
  <c r="F44" i="3"/>
  <c r="E40" i="3"/>
  <c r="F11" i="3"/>
  <c r="C26" i="3"/>
  <c r="C36" i="3"/>
  <c r="D37" i="3"/>
  <c r="H37" i="3"/>
  <c r="G31" i="3"/>
  <c r="G9" i="3"/>
  <c r="H44" i="3"/>
  <c r="H47" i="3"/>
  <c r="E21" i="3"/>
  <c r="E34" i="3"/>
  <c r="F41" i="3"/>
  <c r="C28" i="3"/>
  <c r="C50" i="3"/>
  <c r="C48" i="3"/>
  <c r="D48" i="3"/>
  <c r="E14" i="3"/>
  <c r="C8" i="3"/>
  <c r="E44" i="3"/>
  <c r="E35" i="3"/>
  <c r="C29" i="3"/>
  <c r="D19" i="3"/>
  <c r="F15" i="3"/>
  <c r="D9" i="3"/>
  <c r="D15" i="3"/>
  <c r="D46" i="3"/>
  <c r="C25" i="3"/>
  <c r="F10" i="3"/>
  <c r="E16" i="3"/>
  <c r="F47" i="3"/>
  <c r="G27" i="3"/>
  <c r="H21" i="3"/>
  <c r="H22" i="3"/>
  <c r="G26" i="3"/>
  <c r="H11" i="3"/>
  <c r="H8" i="3"/>
  <c r="D26" i="3"/>
  <c r="D29" i="3"/>
  <c r="E29" i="3"/>
  <c r="F4" i="3"/>
  <c r="F12" i="3"/>
  <c r="C20" i="3"/>
  <c r="F8" i="3"/>
  <c r="E20" i="3"/>
  <c r="F29" i="3"/>
  <c r="C11" i="3"/>
  <c r="F48" i="3"/>
  <c r="D50" i="3"/>
  <c r="D36" i="3"/>
  <c r="F28" i="3"/>
  <c r="C40" i="3"/>
  <c r="F45" i="3"/>
  <c r="E47" i="3"/>
  <c r="D30" i="3"/>
  <c r="C39" i="3"/>
  <c r="D40" i="3"/>
  <c r="D4" i="3"/>
  <c r="G39" i="3"/>
  <c r="G11" i="3"/>
  <c r="I11" i="3" s="1"/>
  <c r="H42" i="3"/>
  <c r="D31" i="3"/>
  <c r="H26" i="3"/>
  <c r="G19" i="3"/>
  <c r="H10" i="3"/>
  <c r="H25" i="3"/>
  <c r="G48" i="3"/>
  <c r="F18" i="3"/>
  <c r="D10" i="3"/>
  <c r="J10" i="3" s="1"/>
  <c r="G13" i="3"/>
  <c r="H9" i="3"/>
  <c r="G33" i="3"/>
  <c r="G49" i="3"/>
  <c r="H13" i="3"/>
  <c r="F27" i="3"/>
  <c r="D17" i="3"/>
  <c r="E33" i="3"/>
  <c r="E49" i="3"/>
  <c r="E24" i="3"/>
  <c r="C19" i="3"/>
  <c r="E37" i="3"/>
  <c r="C35" i="3"/>
  <c r="F21" i="3"/>
  <c r="C16" i="3"/>
  <c r="E51" i="3"/>
  <c r="C46" i="3"/>
  <c r="F5" i="3"/>
  <c r="D14" i="3"/>
  <c r="C7" i="3"/>
  <c r="D5" i="3"/>
  <c r="J5" i="3" s="1"/>
  <c r="F40" i="3"/>
  <c r="D7" i="3"/>
  <c r="D27" i="3"/>
  <c r="G5" i="3"/>
  <c r="H45" i="3"/>
  <c r="H46" i="3"/>
  <c r="I46" i="3" s="1"/>
  <c r="G17" i="3"/>
  <c r="G42" i="3"/>
  <c r="G4" i="3"/>
  <c r="G30" i="3"/>
  <c r="I30" i="3" s="1"/>
  <c r="H14" i="3"/>
  <c r="E17" i="3"/>
  <c r="D22" i="3"/>
  <c r="D32" i="3"/>
  <c r="E31" i="3"/>
  <c r="D24" i="3"/>
  <c r="F42" i="3"/>
  <c r="C49" i="3"/>
  <c r="E43" i="3"/>
  <c r="E19" i="3"/>
  <c r="E32" i="3"/>
  <c r="C10" i="3"/>
  <c r="C15" i="3"/>
  <c r="F33" i="3"/>
  <c r="F16" i="3"/>
  <c r="C30" i="3"/>
  <c r="G7" i="3"/>
  <c r="H49" i="3"/>
  <c r="H15" i="3"/>
  <c r="H35" i="3"/>
  <c r="H12" i="3"/>
  <c r="G10" i="3"/>
  <c r="G36" i="3"/>
  <c r="C34" i="3"/>
  <c r="D13" i="3"/>
  <c r="C44" i="3"/>
  <c r="E26" i="3"/>
  <c r="C12" i="3"/>
  <c r="F49" i="3"/>
  <c r="D44" i="3"/>
  <c r="D20" i="3"/>
  <c r="D41" i="3"/>
  <c r="G34" i="3"/>
  <c r="F20" i="3"/>
  <c r="E15" i="3"/>
  <c r="E22" i="3"/>
  <c r="C31" i="3"/>
  <c r="F13" i="3"/>
  <c r="C6" i="3"/>
  <c r="D12" i="3"/>
  <c r="E9" i="3"/>
  <c r="J9" i="3" s="1"/>
  <c r="C43" i="3"/>
  <c r="C5" i="3"/>
  <c r="D33" i="3"/>
  <c r="C45" i="3"/>
  <c r="F14" i="3"/>
  <c r="G14" i="3"/>
  <c r="G38" i="3"/>
  <c r="H17" i="3"/>
  <c r="H39" i="3"/>
  <c r="H24" i="3"/>
  <c r="H23" i="3"/>
  <c r="H50" i="3"/>
  <c r="C17" i="3"/>
  <c r="C22" i="3"/>
  <c r="F22" i="3"/>
  <c r="C18" i="3"/>
  <c r="D18" i="3"/>
  <c r="D47" i="3"/>
  <c r="E46" i="3"/>
  <c r="J46" i="3" s="1"/>
  <c r="C4" i="3"/>
  <c r="D34" i="3"/>
  <c r="E48" i="3"/>
  <c r="H18" i="3"/>
  <c r="F6" i="3"/>
  <c r="D21" i="3"/>
  <c r="E12" i="3"/>
  <c r="E30" i="3"/>
  <c r="E27" i="3"/>
  <c r="C13" i="3"/>
  <c r="F25" i="3"/>
  <c r="E23" i="3"/>
  <c r="F51" i="3"/>
  <c r="D28" i="3"/>
  <c r="J28" i="3" s="1"/>
  <c r="E41" i="3"/>
  <c r="D11" i="3"/>
  <c r="D49" i="3"/>
  <c r="E25" i="3"/>
  <c r="F17" i="3"/>
  <c r="E36" i="3"/>
  <c r="E45" i="3"/>
  <c r="F30" i="3"/>
  <c r="E39" i="3"/>
  <c r="J39" i="3" s="1"/>
  <c r="F46" i="3"/>
  <c r="F26" i="3"/>
  <c r="F32" i="3"/>
  <c r="C27" i="3"/>
  <c r="E18" i="3"/>
  <c r="C37" i="3"/>
  <c r="F37" i="3"/>
  <c r="C33" i="3"/>
  <c r="F24" i="3"/>
  <c r="F7" i="3"/>
  <c r="F35" i="3"/>
  <c r="H32" i="3"/>
  <c r="H6" i="3"/>
  <c r="G28" i="3"/>
  <c r="G29" i="3"/>
  <c r="H51" i="3"/>
  <c r="H7" i="3"/>
  <c r="G45" i="3"/>
  <c r="I45" i="3" s="1"/>
  <c r="G51" i="3"/>
  <c r="H19" i="3"/>
  <c r="G50" i="3"/>
  <c r="H29" i="3"/>
  <c r="G43" i="3"/>
  <c r="H34" i="3"/>
  <c r="H48" i="3"/>
  <c r="G35" i="3"/>
  <c r="G25" i="3"/>
  <c r="I25" i="3" s="1"/>
  <c r="H33" i="3"/>
  <c r="H5" i="3"/>
  <c r="H20" i="3"/>
  <c r="G8" i="3"/>
  <c r="C42" i="3"/>
  <c r="H28" i="3"/>
  <c r="G6" i="3"/>
  <c r="G102" i="2"/>
  <c r="H36" i="3"/>
  <c r="I36" i="3" s="1"/>
  <c r="H16" i="3"/>
  <c r="I16" i="3" s="1"/>
  <c r="G20" i="3"/>
  <c r="G12" i="3"/>
  <c r="I12" i="3" s="1"/>
  <c r="H40" i="3"/>
  <c r="G44" i="3"/>
  <c r="G15" i="3"/>
  <c r="I15" i="3" s="1"/>
  <c r="G40" i="3"/>
  <c r="G21" i="3"/>
  <c r="G37" i="3"/>
  <c r="I37" i="3" s="1"/>
  <c r="H4" i="3"/>
  <c r="G47" i="3"/>
  <c r="H27" i="3"/>
  <c r="G41" i="3"/>
  <c r="G23" i="3"/>
  <c r="I23" i="3" s="1"/>
  <c r="H38" i="3"/>
  <c r="G24" i="3"/>
  <c r="I24" i="3" s="1"/>
  <c r="G32" i="3"/>
  <c r="F19" i="3"/>
  <c r="D23" i="3"/>
  <c r="F31" i="3"/>
  <c r="D38" i="3"/>
  <c r="F38" i="3"/>
  <c r="E13" i="3"/>
  <c r="D43" i="3"/>
  <c r="C41" i="3"/>
  <c r="E7" i="3"/>
  <c r="J7" i="3" s="1"/>
  <c r="G22" i="3"/>
  <c r="H41" i="3"/>
  <c r="H43" i="3"/>
  <c r="G18" i="3"/>
  <c r="I18" i="3" s="1"/>
  <c r="H31" i="3"/>
  <c r="AF2609" i="4"/>
  <c r="AF2619" i="4"/>
  <c r="AF2601" i="4"/>
  <c r="AF2617" i="4"/>
  <c r="AF2595" i="4"/>
  <c r="AJ79" i="4"/>
  <c r="AJ106" i="4" s="1"/>
  <c r="AF2592" i="4"/>
  <c r="AF2584" i="4"/>
  <c r="AF2591" i="4"/>
  <c r="AF2577" i="4"/>
  <c r="AF2593" i="4"/>
  <c r="AF2569" i="4"/>
  <c r="AF2543" i="4"/>
  <c r="AF2565" i="4"/>
  <c r="AF2566" i="4"/>
  <c r="AF2553" i="4"/>
  <c r="AF2524" i="4"/>
  <c r="AF2538" i="4"/>
  <c r="AF2539" i="4"/>
  <c r="AF2513" i="4"/>
  <c r="AF2519" i="4"/>
  <c r="AF2515" i="4"/>
  <c r="AF2535" i="4"/>
  <c r="AF2526" i="4"/>
  <c r="AF2522" i="4"/>
  <c r="AF2516" i="4"/>
  <c r="AF2537" i="4"/>
  <c r="AF2529" i="4"/>
  <c r="AF2514" i="4"/>
  <c r="AF2490" i="4"/>
  <c r="AF2489" i="4"/>
  <c r="AF2495" i="4"/>
  <c r="AF2509" i="4"/>
  <c r="AF2511" i="4"/>
  <c r="AF2500" i="4"/>
  <c r="AF2512" i="4"/>
  <c r="AF2493" i="4"/>
  <c r="K2417" i="4"/>
  <c r="K2426" i="4"/>
  <c r="K2414" i="4"/>
  <c r="K2422" i="4"/>
  <c r="K2416" i="4"/>
  <c r="K2407" i="4"/>
  <c r="AF2475" i="4"/>
  <c r="AF2485" i="4"/>
  <c r="AF2469" i="4"/>
  <c r="AF2467" i="4"/>
  <c r="AF2464" i="4"/>
  <c r="AF2462" i="4"/>
  <c r="AF2437" i="4"/>
  <c r="AF2433" i="4"/>
  <c r="AF2432" i="4"/>
  <c r="AF2443" i="4"/>
  <c r="AF2442" i="4"/>
  <c r="AF2451" i="4"/>
  <c r="AF2453" i="4"/>
  <c r="AF2458" i="4"/>
  <c r="AF2454" i="4"/>
  <c r="AF2452" i="4"/>
  <c r="AF2438" i="4"/>
  <c r="AF2450" i="4"/>
  <c r="AF2441" i="4"/>
  <c r="AF2457" i="4"/>
  <c r="AF2456" i="4"/>
  <c r="AF2439" i="4"/>
  <c r="AF2449" i="4"/>
  <c r="AF2445" i="4"/>
  <c r="AF2455" i="4"/>
  <c r="AF2448" i="4"/>
  <c r="AF2446" i="4"/>
  <c r="AF2435" i="4"/>
  <c r="AF2431" i="4"/>
  <c r="AF2434" i="4"/>
  <c r="AF2440" i="4"/>
  <c r="AF2424" i="4"/>
  <c r="AF2444" i="4"/>
  <c r="AF2425" i="4"/>
  <c r="AF2423" i="4"/>
  <c r="AF2447" i="4"/>
  <c r="AF2407" i="4"/>
  <c r="AF2413" i="4"/>
  <c r="AF2416" i="4"/>
  <c r="AF2421" i="4"/>
  <c r="AF2412" i="4"/>
  <c r="AF2410" i="4"/>
  <c r="AF2418" i="4"/>
  <c r="AF2417" i="4"/>
  <c r="AF2411" i="4"/>
  <c r="AF2406" i="4"/>
  <c r="AF2414" i="4"/>
  <c r="AF2408" i="4"/>
  <c r="AF2429" i="4"/>
  <c r="AF2430" i="4"/>
  <c r="AF2428" i="4"/>
  <c r="AF2419" i="4"/>
  <c r="AF2385" i="4"/>
  <c r="AF2391" i="4"/>
  <c r="AF2392" i="4"/>
  <c r="AF2415" i="4"/>
  <c r="AF2381" i="4"/>
  <c r="AF2398" i="4"/>
  <c r="AF2409" i="4"/>
  <c r="AF2395" i="4"/>
  <c r="AF2397" i="4"/>
  <c r="AF2394" i="4"/>
  <c r="AF2384" i="4"/>
  <c r="AF2389" i="4"/>
  <c r="AF2379" i="4"/>
  <c r="AF2403" i="4"/>
  <c r="AF2367" i="4"/>
  <c r="AF2393" i="4"/>
  <c r="AF2404" i="4"/>
  <c r="AF2396" i="4"/>
  <c r="AF2363" i="4"/>
  <c r="AF2355" i="4"/>
  <c r="AF2364" i="4"/>
  <c r="AF2374" i="4"/>
  <c r="AF2353" i="4"/>
  <c r="AF2352" i="4"/>
  <c r="AF2354" i="4"/>
  <c r="AF2358" i="4"/>
  <c r="AF2377" i="4"/>
  <c r="AF2369" i="4"/>
  <c r="AF2366" i="4"/>
  <c r="AF2376" i="4"/>
  <c r="AF2324" i="4"/>
  <c r="AF2349" i="4"/>
  <c r="D3" i="11"/>
  <c r="C3" i="11"/>
  <c r="B3" i="11"/>
  <c r="C4" i="11"/>
  <c r="B4" i="11"/>
  <c r="AF2306" i="4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C7" i="11" a="1"/>
  <c r="C7" i="11" s="1"/>
  <c r="B7" i="11" s="1"/>
  <c r="AF2241" i="4"/>
  <c r="AF2237" i="4"/>
  <c r="AF2236" i="4"/>
  <c r="AF2217" i="4"/>
  <c r="AF2224" i="4"/>
  <c r="AF2222" i="4"/>
  <c r="AF2219" i="4"/>
  <c r="D7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AF37" i="4"/>
  <c r="AF40" i="4"/>
  <c r="AD49" i="4"/>
  <c r="AF48" i="4"/>
  <c r="AF30" i="4"/>
  <c r="AD44" i="4"/>
  <c r="AF34" i="4"/>
  <c r="AF54" i="4"/>
  <c r="AF35" i="4"/>
  <c r="AF45" i="4"/>
  <c r="AF39" i="4"/>
  <c r="AF46" i="4"/>
  <c r="AF33" i="4"/>
  <c r="AD47" i="4"/>
  <c r="AE47" i="4" s="1"/>
  <c r="AF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J55" i="4"/>
  <c r="AK55" i="4" s="1"/>
  <c r="AK82" i="4" s="1"/>
  <c r="AK109" i="4" s="1"/>
  <c r="AK136" i="4" s="1"/>
  <c r="AK163" i="4" s="1"/>
  <c r="AK190" i="4" s="1"/>
  <c r="AK217" i="4" s="1"/>
  <c r="AK244" i="4" s="1"/>
  <c r="AK271" i="4" s="1"/>
  <c r="AK298" i="4" s="1"/>
  <c r="AK325" i="4" s="1"/>
  <c r="AK352" i="4" s="1"/>
  <c r="AK379" i="4" s="1"/>
  <c r="AK406" i="4" s="1"/>
  <c r="AK433" i="4" s="1"/>
  <c r="AK460" i="4" s="1"/>
  <c r="AK487" i="4" s="1"/>
  <c r="AK514" i="4" s="1"/>
  <c r="AK541" i="4" s="1"/>
  <c r="AK568" i="4" s="1"/>
  <c r="AK595" i="4" s="1"/>
  <c r="AK622" i="4" s="1"/>
  <c r="AK649" i="4" s="1"/>
  <c r="AK676" i="4" s="1"/>
  <c r="AK703" i="4" s="1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D36" i="4"/>
  <c r="AE36" i="4" s="1"/>
  <c r="AF36" i="4" s="1"/>
  <c r="AD38" i="4"/>
  <c r="AD42" i="4"/>
  <c r="AE42" i="4" s="1"/>
  <c r="AF42" i="4" s="1"/>
  <c r="AD32" i="4"/>
  <c r="AE32" i="4" s="1"/>
  <c r="AF32" i="4" s="1"/>
  <c r="AD43" i="4"/>
  <c r="AD46" i="4"/>
  <c r="AD50" i="4"/>
  <c r="AD51" i="4"/>
  <c r="AD53" i="4"/>
  <c r="AE53" i="4" s="1"/>
  <c r="AD37" i="4"/>
  <c r="AD40" i="4"/>
  <c r="AD31" i="4"/>
  <c r="AE31" i="4" s="1"/>
  <c r="AF31" i="4" s="1"/>
  <c r="AD48" i="4"/>
  <c r="AE48" i="4" s="1"/>
  <c r="AD52" i="4"/>
  <c r="AD30" i="4"/>
  <c r="AD41" i="4"/>
  <c r="AD34" i="4"/>
  <c r="AD54" i="4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AF513" i="4"/>
  <c r="AF495" i="4"/>
  <c r="AF491" i="4"/>
  <c r="AF494" i="4"/>
  <c r="AF510" i="4"/>
  <c r="AF478" i="4"/>
  <c r="AF476" i="4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AF56" i="4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AG889" i="4" s="1"/>
  <c r="AF53" i="4"/>
  <c r="AD29" i="4"/>
  <c r="J16" i="3"/>
  <c r="AG1942" i="4" l="1"/>
  <c r="AG2509" i="4"/>
  <c r="AG2023" i="4"/>
  <c r="AG1240" i="4"/>
  <c r="AG1348" i="4"/>
  <c r="AG1186" i="4"/>
  <c r="AG268" i="4"/>
  <c r="AG808" i="4"/>
  <c r="AG1537" i="4"/>
  <c r="AG1456" i="4"/>
  <c r="AG2293" i="4"/>
  <c r="AG835" i="4"/>
  <c r="AG1078" i="4"/>
  <c r="AG1375" i="4"/>
  <c r="AG214" i="4"/>
  <c r="AG565" i="4"/>
  <c r="AG2725" i="4"/>
  <c r="AG2779" i="4"/>
  <c r="AG2077" i="4"/>
  <c r="AG1618" i="4"/>
  <c r="AG700" i="4"/>
  <c r="AG1132" i="4"/>
  <c r="AG376" i="4"/>
  <c r="AG457" i="4"/>
  <c r="AG2455" i="4"/>
  <c r="AG2671" i="4"/>
  <c r="AG1780" i="4"/>
  <c r="AG2104" i="4"/>
  <c r="AG1267" i="4"/>
  <c r="AG1402" i="4"/>
  <c r="AG322" i="4"/>
  <c r="AG349" i="4"/>
  <c r="AG2239" i="4"/>
  <c r="AG2212" i="4"/>
  <c r="AG1483" i="4"/>
  <c r="AG1996" i="4"/>
  <c r="AG1294" i="4"/>
  <c r="AG916" i="4"/>
  <c r="AG1159" i="4"/>
  <c r="AG241" i="4"/>
  <c r="AG2563" i="4"/>
  <c r="AG2482" i="4"/>
  <c r="AG1510" i="4"/>
  <c r="AG1213" i="4"/>
  <c r="AG1834" i="4"/>
  <c r="AG970" i="4"/>
  <c r="AG781" i="4"/>
  <c r="AG1051" i="4"/>
  <c r="AG133" i="4"/>
  <c r="AG2428" i="4"/>
  <c r="AG1888" i="4"/>
  <c r="AG2401" i="4"/>
  <c r="AG2266" i="4"/>
  <c r="AG1591" i="4"/>
  <c r="AG754" i="4"/>
  <c r="AG673" i="4"/>
  <c r="AG592" i="4"/>
  <c r="AG619" i="4"/>
  <c r="AG54" i="4"/>
  <c r="AG162" i="4"/>
  <c r="AG270" i="4"/>
  <c r="AG378" i="4"/>
  <c r="AG486" i="4"/>
  <c r="AG594" i="4"/>
  <c r="AG702" i="4"/>
  <c r="AG810" i="4"/>
  <c r="AG81" i="4"/>
  <c r="AG189" i="4"/>
  <c r="AG297" i="4"/>
  <c r="AG405" i="4"/>
  <c r="AG513" i="4"/>
  <c r="AG621" i="4"/>
  <c r="AG729" i="4"/>
  <c r="AG837" i="4"/>
  <c r="AG945" i="4"/>
  <c r="AG891" i="4"/>
  <c r="AG1134" i="4"/>
  <c r="AG432" i="4"/>
  <c r="AG459" i="4"/>
  <c r="AG756" i="4"/>
  <c r="AG972" i="4"/>
  <c r="AG324" i="4"/>
  <c r="AG351" i="4"/>
  <c r="AG216" i="4"/>
  <c r="AG243" i="4"/>
  <c r="AG648" i="4"/>
  <c r="AG108" i="4"/>
  <c r="AG135" i="4"/>
  <c r="AG864" i="4"/>
  <c r="AG1080" i="4"/>
  <c r="AG1215" i="4"/>
  <c r="AG1431" i="4"/>
  <c r="AG540" i="4"/>
  <c r="AG1404" i="4"/>
  <c r="AG1539" i="4"/>
  <c r="AG1647" i="4"/>
  <c r="AG999" i="4"/>
  <c r="AG918" i="4"/>
  <c r="AG1350" i="4"/>
  <c r="AG1566" i="4"/>
  <c r="AG567" i="4"/>
  <c r="AG1323" i="4"/>
  <c r="AG1161" i="4"/>
  <c r="AG1296" i="4"/>
  <c r="AG1593" i="4"/>
  <c r="AG1701" i="4"/>
  <c r="AG1809" i="4"/>
  <c r="AG1053" i="4"/>
  <c r="AG1188" i="4"/>
  <c r="AG1377" i="4"/>
  <c r="AG1917" i="4"/>
  <c r="AG2079" i="4"/>
  <c r="AG2187" i="4"/>
  <c r="AG2295" i="4"/>
  <c r="AG2403" i="4"/>
  <c r="AG1755" i="4"/>
  <c r="AG1890" i="4"/>
  <c r="AG1944" i="4"/>
  <c r="AG675" i="4"/>
  <c r="AG1863" i="4"/>
  <c r="AG1971" i="4"/>
  <c r="AG1107" i="4"/>
  <c r="AG1269" i="4"/>
  <c r="AG1836" i="4"/>
  <c r="AG1998" i="4"/>
  <c r="AG2106" i="4"/>
  <c r="AG2214" i="4"/>
  <c r="AG2322" i="4"/>
  <c r="AG2430" i="4"/>
  <c r="AG1674" i="4"/>
  <c r="AG1728" i="4"/>
  <c r="AG1485" i="4"/>
  <c r="AG2160" i="4"/>
  <c r="AG2052" i="4"/>
  <c r="AG2268" i="4"/>
  <c r="AG2619" i="4"/>
  <c r="AG2727" i="4"/>
  <c r="AG2835" i="4"/>
  <c r="AG2349" i="4"/>
  <c r="AG2025" i="4"/>
  <c r="AG1620" i="4"/>
  <c r="AG1242" i="4"/>
  <c r="AG1512" i="4"/>
  <c r="AG1458" i="4"/>
  <c r="AG2457" i="4"/>
  <c r="AG2673" i="4"/>
  <c r="AG2781" i="4"/>
  <c r="AG1026" i="4"/>
  <c r="AG2484" i="4"/>
  <c r="AG2538" i="4"/>
  <c r="AG2511" i="4"/>
  <c r="AG2808" i="4"/>
  <c r="AG783" i="4"/>
  <c r="AG1782" i="4"/>
  <c r="AG2754" i="4"/>
  <c r="AG2241" i="4"/>
  <c r="AG2700" i="4"/>
  <c r="AG2646" i="4"/>
  <c r="AG2376" i="4"/>
  <c r="AG2592" i="4"/>
  <c r="AG2565" i="4"/>
  <c r="AG2133" i="4"/>
  <c r="AG2374" i="4"/>
  <c r="AG2833" i="4"/>
  <c r="AG2347" i="4"/>
  <c r="AG2158" i="4"/>
  <c r="AG1105" i="4"/>
  <c r="AG430" i="4"/>
  <c r="AG862" i="4"/>
  <c r="AG538" i="4"/>
  <c r="AG511" i="4"/>
  <c r="AG32" i="4"/>
  <c r="AG140" i="4"/>
  <c r="AG248" i="4"/>
  <c r="AG356" i="4"/>
  <c r="AG464" i="4"/>
  <c r="AG572" i="4"/>
  <c r="AG680" i="4"/>
  <c r="AG788" i="4"/>
  <c r="AG896" i="4"/>
  <c r="AG59" i="4"/>
  <c r="AG167" i="4"/>
  <c r="AG275" i="4"/>
  <c r="AG383" i="4"/>
  <c r="AG491" i="4"/>
  <c r="AG599" i="4"/>
  <c r="AG707" i="4"/>
  <c r="AG815" i="4"/>
  <c r="AG923" i="4"/>
  <c r="AG1031" i="4"/>
  <c r="AG86" i="4"/>
  <c r="AG194" i="4"/>
  <c r="AG302" i="4"/>
  <c r="AG410" i="4"/>
  <c r="AG518" i="4"/>
  <c r="AG626" i="4"/>
  <c r="AG734" i="4"/>
  <c r="AG842" i="4"/>
  <c r="AG113" i="4"/>
  <c r="AG869" i="4"/>
  <c r="AG1085" i="4"/>
  <c r="AG1193" i="4"/>
  <c r="AG1301" i="4"/>
  <c r="AG1409" i="4"/>
  <c r="AG1517" i="4"/>
  <c r="AG1139" i="4"/>
  <c r="AG1247" i="4"/>
  <c r="AG1355" i="4"/>
  <c r="AG1463" i="4"/>
  <c r="AG545" i="4"/>
  <c r="AG329" i="4"/>
  <c r="AG1112" i="4"/>
  <c r="AG1598" i="4"/>
  <c r="AG1706" i="4"/>
  <c r="AG1814" i="4"/>
  <c r="AG653" i="4"/>
  <c r="AG950" i="4"/>
  <c r="AG1274" i="4"/>
  <c r="AG1220" i="4"/>
  <c r="AG1436" i="4"/>
  <c r="AG221" i="4"/>
  <c r="AG1544" i="4"/>
  <c r="AG1652" i="4"/>
  <c r="AG1760" i="4"/>
  <c r="AG1868" i="4"/>
  <c r="AG1976" i="4"/>
  <c r="AG437" i="4"/>
  <c r="AG761" i="4"/>
  <c r="AG1382" i="4"/>
  <c r="AG977" i="4"/>
  <c r="AG1490" i="4"/>
  <c r="AG1787" i="4"/>
  <c r="AG2057" i="4"/>
  <c r="AG1571" i="4"/>
  <c r="AG1922" i="4"/>
  <c r="AG2084" i="4"/>
  <c r="AG2192" i="4"/>
  <c r="AG2300" i="4"/>
  <c r="AG2408" i="4"/>
  <c r="AG2516" i="4"/>
  <c r="AG1004" i="4"/>
  <c r="AG1841" i="4"/>
  <c r="AG2003" i="4"/>
  <c r="AG2111" i="4"/>
  <c r="AG2219" i="4"/>
  <c r="AG2327" i="4"/>
  <c r="AG2435" i="4"/>
  <c r="AG2462" i="4"/>
  <c r="AG2678" i="4"/>
  <c r="AG2786" i="4"/>
  <c r="AG1679" i="4"/>
  <c r="AG2246" i="4"/>
  <c r="AG2489" i="4"/>
  <c r="AG1625" i="4"/>
  <c r="AG2138" i="4"/>
  <c r="AG2381" i="4"/>
  <c r="AG2543" i="4"/>
  <c r="AG2165" i="4"/>
  <c r="AG2570" i="4"/>
  <c r="AG2705" i="4"/>
  <c r="AG2813" i="4"/>
  <c r="AG2030" i="4"/>
  <c r="AG2273" i="4"/>
  <c r="AG1733" i="4"/>
  <c r="AG1166" i="4"/>
  <c r="AG1328" i="4"/>
  <c r="AG1949" i="4"/>
  <c r="AG2354" i="4"/>
  <c r="AG1058" i="4"/>
  <c r="AG1895" i="4"/>
  <c r="AG2759" i="4"/>
  <c r="AG2732" i="4"/>
  <c r="AG2651" i="4"/>
  <c r="AG2624" i="4"/>
  <c r="AG2597" i="4"/>
  <c r="AG128" i="4"/>
  <c r="AG236" i="4"/>
  <c r="AG344" i="4"/>
  <c r="AG452" i="4"/>
  <c r="AG560" i="4"/>
  <c r="AG668" i="4"/>
  <c r="AG776" i="4"/>
  <c r="AG884" i="4"/>
  <c r="AG47" i="4"/>
  <c r="AJ47" i="4" s="1"/>
  <c r="AG155" i="4"/>
  <c r="AG263" i="4"/>
  <c r="AG371" i="4"/>
  <c r="AG479" i="4"/>
  <c r="AG587" i="4"/>
  <c r="AG695" i="4"/>
  <c r="AG803" i="4"/>
  <c r="AG911" i="4"/>
  <c r="AG1019" i="4"/>
  <c r="AG74" i="4"/>
  <c r="AG182" i="4"/>
  <c r="AG290" i="4"/>
  <c r="AG398" i="4"/>
  <c r="AG506" i="4"/>
  <c r="AG614" i="4"/>
  <c r="AG722" i="4"/>
  <c r="AG830" i="4"/>
  <c r="AG965" i="4"/>
  <c r="AG938" i="4"/>
  <c r="AG1073" i="4"/>
  <c r="AG1181" i="4"/>
  <c r="AG1289" i="4"/>
  <c r="AG1397" i="4"/>
  <c r="AG1505" i="4"/>
  <c r="AG533" i="4"/>
  <c r="AG749" i="4"/>
  <c r="AG425" i="4"/>
  <c r="AG209" i="4"/>
  <c r="AG641" i="4"/>
  <c r="AG857" i="4"/>
  <c r="AG101" i="4"/>
  <c r="AG1127" i="4"/>
  <c r="AG1235" i="4"/>
  <c r="AG1343" i="4"/>
  <c r="AG1451" i="4"/>
  <c r="AG1316" i="4"/>
  <c r="AG1586" i="4"/>
  <c r="AG1694" i="4"/>
  <c r="AG1802" i="4"/>
  <c r="AG992" i="4"/>
  <c r="AG1154" i="4"/>
  <c r="AG1478" i="4"/>
  <c r="AG1100" i="4"/>
  <c r="AG1208" i="4"/>
  <c r="AG1424" i="4"/>
  <c r="AG1532" i="4"/>
  <c r="AG1640" i="4"/>
  <c r="AG1748" i="4"/>
  <c r="AG1856" i="4"/>
  <c r="AG1964" i="4"/>
  <c r="AG1613" i="4"/>
  <c r="AG1262" i="4"/>
  <c r="AG1046" i="4"/>
  <c r="AG1721" i="4"/>
  <c r="AG2045" i="4"/>
  <c r="AG317" i="4"/>
  <c r="AG1667" i="4"/>
  <c r="AG2072" i="4"/>
  <c r="AG2180" i="4"/>
  <c r="AG2288" i="4"/>
  <c r="AG2396" i="4"/>
  <c r="AG2504" i="4"/>
  <c r="AG1937" i="4"/>
  <c r="AG1991" i="4"/>
  <c r="AG2099" i="4"/>
  <c r="AG2207" i="4"/>
  <c r="AG2315" i="4"/>
  <c r="AG2423" i="4"/>
  <c r="AG2018" i="4"/>
  <c r="AG2342" i="4"/>
  <c r="AG2666" i="4"/>
  <c r="AG2774" i="4"/>
  <c r="AG1829" i="4"/>
  <c r="AG2450" i="4"/>
  <c r="AG1559" i="4"/>
  <c r="AG2477" i="4"/>
  <c r="AG1370" i="4"/>
  <c r="AG2531" i="4"/>
  <c r="AG2693" i="4"/>
  <c r="AG2801" i="4"/>
  <c r="AG1910" i="4"/>
  <c r="AG2585" i="4"/>
  <c r="AG1775" i="4"/>
  <c r="AG1883" i="4"/>
  <c r="AG2153" i="4"/>
  <c r="AG2747" i="4"/>
  <c r="AG2720" i="4"/>
  <c r="AG2612" i="4"/>
  <c r="AG2234" i="4"/>
  <c r="AG2639" i="4"/>
  <c r="AG2369" i="4"/>
  <c r="AG2558" i="4"/>
  <c r="AG2261" i="4"/>
  <c r="AG2126" i="4"/>
  <c r="AG2828" i="4"/>
  <c r="AG67" i="4"/>
  <c r="AG175" i="4"/>
  <c r="AG283" i="4"/>
  <c r="AG391" i="4"/>
  <c r="AG499" i="4"/>
  <c r="AG607" i="4"/>
  <c r="AG121" i="4"/>
  <c r="AG229" i="4"/>
  <c r="AG337" i="4"/>
  <c r="AG445" i="4"/>
  <c r="AG553" i="4"/>
  <c r="AG310" i="4"/>
  <c r="AG364" i="4"/>
  <c r="AG634" i="4"/>
  <c r="AG850" i="4"/>
  <c r="AG202" i="4"/>
  <c r="AG256" i="4"/>
  <c r="AG769" i="4"/>
  <c r="AG94" i="4"/>
  <c r="AG148" i="4"/>
  <c r="AG661" i="4"/>
  <c r="AG40" i="4"/>
  <c r="AG1012" i="4"/>
  <c r="AG1147" i="4"/>
  <c r="AG796" i="4"/>
  <c r="AG715" i="4"/>
  <c r="AG958" i="4"/>
  <c r="AG931" i="4"/>
  <c r="AG526" i="4"/>
  <c r="AG1417" i="4"/>
  <c r="AG904" i="4"/>
  <c r="AG1201" i="4"/>
  <c r="AG472" i="4"/>
  <c r="AG1039" i="4"/>
  <c r="AG1066" i="4"/>
  <c r="AG1390" i="4"/>
  <c r="AG1552" i="4"/>
  <c r="AG1660" i="4"/>
  <c r="AG418" i="4"/>
  <c r="AG688" i="4"/>
  <c r="AG877" i="4"/>
  <c r="AG1120" i="4"/>
  <c r="AG1309" i="4"/>
  <c r="AG823" i="4"/>
  <c r="AG1903" i="4"/>
  <c r="AG1930" i="4"/>
  <c r="AG1876" i="4"/>
  <c r="AG1957" i="4"/>
  <c r="AG2092" i="4"/>
  <c r="AG1228" i="4"/>
  <c r="AG1849" i="4"/>
  <c r="AG1984" i="4"/>
  <c r="AG1471" i="4"/>
  <c r="AG1822" i="4"/>
  <c r="AG1444" i="4"/>
  <c r="AG1525" i="4"/>
  <c r="AG580" i="4"/>
  <c r="AG742" i="4"/>
  <c r="AG1336" i="4"/>
  <c r="AG1579" i="4"/>
  <c r="AG2038" i="4"/>
  <c r="AG2146" i="4"/>
  <c r="AG2254" i="4"/>
  <c r="AG1174" i="4"/>
  <c r="AG1282" i="4"/>
  <c r="AG1606" i="4"/>
  <c r="AG1795" i="4"/>
  <c r="AG1093" i="4"/>
  <c r="AG1714" i="4"/>
  <c r="AG2308" i="4"/>
  <c r="AG2362" i="4"/>
  <c r="AG2416" i="4"/>
  <c r="AG1363" i="4"/>
  <c r="AG1498" i="4"/>
  <c r="AG2227" i="4"/>
  <c r="AG2632" i="4"/>
  <c r="AG2740" i="4"/>
  <c r="AG985" i="4"/>
  <c r="AG2119" i="4"/>
  <c r="AG2659" i="4"/>
  <c r="AG2767" i="4"/>
  <c r="AG1687" i="4"/>
  <c r="AG1768" i="4"/>
  <c r="AG1633" i="4"/>
  <c r="AG2065" i="4"/>
  <c r="AG2173" i="4"/>
  <c r="AG2335" i="4"/>
  <c r="AG2389" i="4"/>
  <c r="AG2443" i="4"/>
  <c r="AG2470" i="4"/>
  <c r="AG2794" i="4"/>
  <c r="AG1741" i="4"/>
  <c r="AG1255" i="4"/>
  <c r="AG2011" i="4"/>
  <c r="AG2497" i="4"/>
  <c r="AG2686" i="4"/>
  <c r="AG2281" i="4"/>
  <c r="AG2713" i="4"/>
  <c r="AG2605" i="4"/>
  <c r="AG2578" i="4"/>
  <c r="AG2551" i="4"/>
  <c r="AG2524" i="4"/>
  <c r="AG2200" i="4"/>
  <c r="AG2821" i="4"/>
  <c r="AG80" i="4"/>
  <c r="AG188" i="4"/>
  <c r="AG296" i="4"/>
  <c r="AG404" i="4"/>
  <c r="AG512" i="4"/>
  <c r="AG620" i="4"/>
  <c r="AG728" i="4"/>
  <c r="AG836" i="4"/>
  <c r="AG107" i="4"/>
  <c r="AG215" i="4"/>
  <c r="AG323" i="4"/>
  <c r="AG431" i="4"/>
  <c r="AG539" i="4"/>
  <c r="AG647" i="4"/>
  <c r="AG755" i="4"/>
  <c r="AG863" i="4"/>
  <c r="AG971" i="4"/>
  <c r="AG134" i="4"/>
  <c r="AG242" i="4"/>
  <c r="AG350" i="4"/>
  <c r="AG458" i="4"/>
  <c r="AG566" i="4"/>
  <c r="AG674" i="4"/>
  <c r="AG782" i="4"/>
  <c r="AG890" i="4"/>
  <c r="AG809" i="4"/>
  <c r="AG1133" i="4"/>
  <c r="AG1241" i="4"/>
  <c r="AG1349" i="4"/>
  <c r="AG1457" i="4"/>
  <c r="AG998" i="4"/>
  <c r="AG1025" i="4"/>
  <c r="AG485" i="4"/>
  <c r="AG377" i="4"/>
  <c r="AG269" i="4"/>
  <c r="AG944" i="4"/>
  <c r="AG1079" i="4"/>
  <c r="AG1187" i="4"/>
  <c r="AG1295" i="4"/>
  <c r="AG1403" i="4"/>
  <c r="AG161" i="4"/>
  <c r="AG593" i="4"/>
  <c r="AG1538" i="4"/>
  <c r="AG1646" i="4"/>
  <c r="AG1754" i="4"/>
  <c r="AG53" i="4"/>
  <c r="AG1376" i="4"/>
  <c r="AG1160" i="4"/>
  <c r="AG1592" i="4"/>
  <c r="AG1700" i="4"/>
  <c r="AG1808" i="4"/>
  <c r="AG1916" i="4"/>
  <c r="AG1052" i="4"/>
  <c r="AG1268" i="4"/>
  <c r="AG1565" i="4"/>
  <c r="AG1889" i="4"/>
  <c r="AG1943" i="4"/>
  <c r="AG1322" i="4"/>
  <c r="AG1862" i="4"/>
  <c r="AG1970" i="4"/>
  <c r="AG1106" i="4"/>
  <c r="AG1835" i="4"/>
  <c r="AG1997" i="4"/>
  <c r="AG2105" i="4"/>
  <c r="AG1619" i="4"/>
  <c r="AG701" i="4"/>
  <c r="AG2024" i="4"/>
  <c r="AG2132" i="4"/>
  <c r="AG2240" i="4"/>
  <c r="AG2348" i="4"/>
  <c r="AG2456" i="4"/>
  <c r="AG2564" i="4"/>
  <c r="AG2051" i="4"/>
  <c r="AG2159" i="4"/>
  <c r="AG2267" i="4"/>
  <c r="AG2375" i="4"/>
  <c r="AG2618" i="4"/>
  <c r="AG2726" i="4"/>
  <c r="AG2834" i="4"/>
  <c r="AG2078" i="4"/>
  <c r="AG2402" i="4"/>
  <c r="AG917" i="4"/>
  <c r="AG1214" i="4"/>
  <c r="AG1673" i="4"/>
  <c r="AG2186" i="4"/>
  <c r="AG1430" i="4"/>
  <c r="AG2645" i="4"/>
  <c r="AG2753" i="4"/>
  <c r="AG1511" i="4"/>
  <c r="AG1727" i="4"/>
  <c r="AG2294" i="4"/>
  <c r="AG2483" i="4"/>
  <c r="AG1781" i="4"/>
  <c r="AG2510" i="4"/>
  <c r="AG2699" i="4"/>
  <c r="AG2807" i="4"/>
  <c r="AG2780" i="4"/>
  <c r="AG1484" i="4"/>
  <c r="AG2213" i="4"/>
  <c r="AG2672" i="4"/>
  <c r="AG2321" i="4"/>
  <c r="AG2537" i="4"/>
  <c r="AG2591" i="4"/>
  <c r="AG2429" i="4"/>
  <c r="AG127" i="4"/>
  <c r="AG235" i="4"/>
  <c r="AG343" i="4"/>
  <c r="AG451" i="4"/>
  <c r="AG559" i="4"/>
  <c r="AG667" i="4"/>
  <c r="AG73" i="4"/>
  <c r="AG181" i="4"/>
  <c r="AG289" i="4"/>
  <c r="AG397" i="4"/>
  <c r="AG505" i="4"/>
  <c r="AG586" i="4"/>
  <c r="AG829" i="4"/>
  <c r="AG937" i="4"/>
  <c r="AG1072" i="4"/>
  <c r="AG478" i="4"/>
  <c r="AG532" i="4"/>
  <c r="AG748" i="4"/>
  <c r="AG370" i="4"/>
  <c r="AG424" i="4"/>
  <c r="AG613" i="4"/>
  <c r="AG262" i="4"/>
  <c r="AG316" i="4"/>
  <c r="AG910" i="4"/>
  <c r="AG1099" i="4"/>
  <c r="AG1207" i="4"/>
  <c r="AG46" i="4"/>
  <c r="AJ46" i="4" s="1"/>
  <c r="AG100" i="4"/>
  <c r="AG775" i="4"/>
  <c r="AG694" i="4"/>
  <c r="AG802" i="4"/>
  <c r="AG721" i="4"/>
  <c r="AG991" i="4"/>
  <c r="AG208" i="4"/>
  <c r="AG1153" i="4"/>
  <c r="AG1288" i="4"/>
  <c r="AG856" i="4"/>
  <c r="AG1261" i="4"/>
  <c r="AG1612" i="4"/>
  <c r="AG154" i="4"/>
  <c r="AG1045" i="4"/>
  <c r="AG1234" i="4"/>
  <c r="AG1450" i="4"/>
  <c r="AG1504" i="4"/>
  <c r="AG883" i="4"/>
  <c r="AG1018" i="4"/>
  <c r="AG1396" i="4"/>
  <c r="AG640" i="4"/>
  <c r="AG1801" i="4"/>
  <c r="AG1639" i="4"/>
  <c r="AG1720" i="4"/>
  <c r="AG2044" i="4"/>
  <c r="AG2152" i="4"/>
  <c r="AG1666" i="4"/>
  <c r="AG1774" i="4"/>
  <c r="AG1882" i="4"/>
  <c r="AG1909" i="4"/>
  <c r="AG1423" i="4"/>
  <c r="AG1531" i="4"/>
  <c r="AG1963" i="4"/>
  <c r="AG1990" i="4"/>
  <c r="AG2098" i="4"/>
  <c r="AG2206" i="4"/>
  <c r="AG1369" i="4"/>
  <c r="AG1558" i="4"/>
  <c r="AG1693" i="4"/>
  <c r="AG1747" i="4"/>
  <c r="AG1855" i="4"/>
  <c r="AG1828" i="4"/>
  <c r="AG2449" i="4"/>
  <c r="AG2287" i="4"/>
  <c r="AG2476" i="4"/>
  <c r="AG2503" i="4"/>
  <c r="AG2530" i="4"/>
  <c r="AG2692" i="4"/>
  <c r="AG2800" i="4"/>
  <c r="AG964" i="4"/>
  <c r="AG1126" i="4"/>
  <c r="AG1936" i="4"/>
  <c r="AG2557" i="4"/>
  <c r="AG2233" i="4"/>
  <c r="AG2314" i="4"/>
  <c r="AG2368" i="4"/>
  <c r="AG2422" i="4"/>
  <c r="AG2611" i="4"/>
  <c r="AG2719" i="4"/>
  <c r="AG2827" i="4"/>
  <c r="AG1315" i="4"/>
  <c r="AG1585" i="4"/>
  <c r="AG2125" i="4"/>
  <c r="AG2638" i="4"/>
  <c r="AG2746" i="4"/>
  <c r="AG1342" i="4"/>
  <c r="AG2071" i="4"/>
  <c r="AG2773" i="4"/>
  <c r="AG2341" i="4"/>
  <c r="AG2395" i="4"/>
  <c r="AG1477" i="4"/>
  <c r="AG2665" i="4"/>
  <c r="AG2179" i="4"/>
  <c r="AG2584" i="4"/>
  <c r="AG2017" i="4"/>
  <c r="AG1180" i="4"/>
  <c r="AG2260" i="4"/>
  <c r="AG2320" i="4"/>
  <c r="AG2806" i="4"/>
  <c r="AG2752" i="4"/>
  <c r="AG2050" i="4"/>
  <c r="AG1969" i="4"/>
  <c r="AG1321" i="4"/>
  <c r="AG160" i="4"/>
  <c r="AG1024" i="4"/>
  <c r="AG403" i="4"/>
  <c r="AG42" i="4"/>
  <c r="AG150" i="4"/>
  <c r="AG258" i="4"/>
  <c r="AG366" i="4"/>
  <c r="AG474" i="4"/>
  <c r="AG582" i="4"/>
  <c r="AG690" i="4"/>
  <c r="AG798" i="4"/>
  <c r="AG69" i="4"/>
  <c r="AG177" i="4"/>
  <c r="AG285" i="4"/>
  <c r="AG393" i="4"/>
  <c r="AG501" i="4"/>
  <c r="AG609" i="4"/>
  <c r="AG717" i="4"/>
  <c r="AG825" i="4"/>
  <c r="AG933" i="4"/>
  <c r="AG420" i="4"/>
  <c r="AG447" i="4"/>
  <c r="AG312" i="4"/>
  <c r="AG339" i="4"/>
  <c r="AG636" i="4"/>
  <c r="AG852" i="4"/>
  <c r="AG906" i="4"/>
  <c r="AG204" i="4"/>
  <c r="AG231" i="4"/>
  <c r="AG771" i="4"/>
  <c r="AG1122" i="4"/>
  <c r="AG96" i="4"/>
  <c r="AG123" i="4"/>
  <c r="AG663" i="4"/>
  <c r="AG879" i="4"/>
  <c r="AG1014" i="4"/>
  <c r="AG987" i="4"/>
  <c r="AG1041" i="4"/>
  <c r="AG960" i="4"/>
  <c r="AG1068" i="4"/>
  <c r="AG528" i="4"/>
  <c r="AG1230" i="4"/>
  <c r="AG1446" i="4"/>
  <c r="AG1500" i="4"/>
  <c r="AG1527" i="4"/>
  <c r="AG1635" i="4"/>
  <c r="AG1743" i="4"/>
  <c r="AG1419" i="4"/>
  <c r="AG744" i="4"/>
  <c r="AG1554" i="4"/>
  <c r="AG1662" i="4"/>
  <c r="AG555" i="4"/>
  <c r="AG1176" i="4"/>
  <c r="AG1338" i="4"/>
  <c r="AG1581" i="4"/>
  <c r="AG1689" i="4"/>
  <c r="AG1797" i="4"/>
  <c r="AG1095" i="4"/>
  <c r="AG1257" i="4"/>
  <c r="AG2067" i="4"/>
  <c r="AG2175" i="4"/>
  <c r="AG2283" i="4"/>
  <c r="AG2391" i="4"/>
  <c r="AG1149" i="4"/>
  <c r="AG1770" i="4"/>
  <c r="AG1905" i="4"/>
  <c r="AG1932" i="4"/>
  <c r="AG1878" i="4"/>
  <c r="AG1959" i="4"/>
  <c r="AG2094" i="4"/>
  <c r="AG2202" i="4"/>
  <c r="AG2310" i="4"/>
  <c r="AG2418" i="4"/>
  <c r="AG1203" i="4"/>
  <c r="AG1473" i="4"/>
  <c r="AG1824" i="4"/>
  <c r="AG1365" i="4"/>
  <c r="AG1311" i="4"/>
  <c r="AG1284" i="4"/>
  <c r="AG2580" i="4"/>
  <c r="AG1608" i="4"/>
  <c r="AG2607" i="4"/>
  <c r="AG2715" i="4"/>
  <c r="AG2823" i="4"/>
  <c r="AG2364" i="4"/>
  <c r="AG1716" i="4"/>
  <c r="AG2229" i="4"/>
  <c r="AG1392" i="4"/>
  <c r="AG2661" i="4"/>
  <c r="AG2769" i="4"/>
  <c r="AG1851" i="4"/>
  <c r="AG2040" i="4"/>
  <c r="AG2337" i="4"/>
  <c r="AG2445" i="4"/>
  <c r="AG2688" i="4"/>
  <c r="AG1986" i="4"/>
  <c r="AG2634" i="4"/>
  <c r="AG2013" i="4"/>
  <c r="AG2553" i="4"/>
  <c r="AG2121" i="4"/>
  <c r="AG2256" i="4"/>
  <c r="AG2796" i="4"/>
  <c r="AG2742" i="4"/>
  <c r="AG2526" i="4"/>
  <c r="AG2499" i="4"/>
  <c r="AG2472" i="4"/>
  <c r="AG2148" i="4"/>
  <c r="AJ33" i="4"/>
  <c r="AG114" i="4"/>
  <c r="AG222" i="4"/>
  <c r="AG330" i="4"/>
  <c r="AG438" i="4"/>
  <c r="AG546" i="4"/>
  <c r="AG654" i="4"/>
  <c r="AG762" i="4"/>
  <c r="AG870" i="4"/>
  <c r="AG33" i="4"/>
  <c r="AG141" i="4"/>
  <c r="AG249" i="4"/>
  <c r="AG357" i="4"/>
  <c r="AG465" i="4"/>
  <c r="AG573" i="4"/>
  <c r="AG681" i="4"/>
  <c r="AG789" i="4"/>
  <c r="AG897" i="4"/>
  <c r="AG1005" i="4"/>
  <c r="AG60" i="4"/>
  <c r="AG951" i="4"/>
  <c r="AG708" i="4"/>
  <c r="AG924" i="4"/>
  <c r="AG1086" i="4"/>
  <c r="AG735" i="4"/>
  <c r="AG519" i="4"/>
  <c r="AG600" i="4"/>
  <c r="AG411" i="4"/>
  <c r="AG492" i="4"/>
  <c r="AG843" i="4"/>
  <c r="AG1140" i="4"/>
  <c r="AG195" i="4"/>
  <c r="AG1167" i="4"/>
  <c r="AG1302" i="4"/>
  <c r="AG1113" i="4"/>
  <c r="AG1599" i="4"/>
  <c r="AG1707" i="4"/>
  <c r="AG276" i="4"/>
  <c r="AG1275" i="4"/>
  <c r="AG1491" i="4"/>
  <c r="AG1518" i="4"/>
  <c r="AG1626" i="4"/>
  <c r="AG303" i="4"/>
  <c r="AG627" i="4"/>
  <c r="AG816" i="4"/>
  <c r="AG1410" i="4"/>
  <c r="AG87" i="4"/>
  <c r="AG168" i="4"/>
  <c r="AG1545" i="4"/>
  <c r="AG1653" i="4"/>
  <c r="AG1761" i="4"/>
  <c r="AG1869" i="4"/>
  <c r="AG1194" i="4"/>
  <c r="AG1032" i="4"/>
  <c r="AG1464" i="4"/>
  <c r="AG2031" i="4"/>
  <c r="AG2139" i="4"/>
  <c r="AG2247" i="4"/>
  <c r="AG2355" i="4"/>
  <c r="AG1437" i="4"/>
  <c r="AG1383" i="4"/>
  <c r="AG1788" i="4"/>
  <c r="AG1356" i="4"/>
  <c r="AG2058" i="4"/>
  <c r="AG2166" i="4"/>
  <c r="AG2274" i="4"/>
  <c r="AG2382" i="4"/>
  <c r="AG978" i="4"/>
  <c r="AG1059" i="4"/>
  <c r="AG1329" i="4"/>
  <c r="AG1896" i="4"/>
  <c r="AG384" i="4"/>
  <c r="AG1950" i="4"/>
  <c r="AG1977" i="4"/>
  <c r="AG1248" i="4"/>
  <c r="AG2463" i="4"/>
  <c r="AG2679" i="4"/>
  <c r="AG2787" i="4"/>
  <c r="AG2112" i="4"/>
  <c r="AG2328" i="4"/>
  <c r="AG2436" i="4"/>
  <c r="AG2490" i="4"/>
  <c r="AG2517" i="4"/>
  <c r="AG2085" i="4"/>
  <c r="AG2544" i="4"/>
  <c r="AG1221" i="4"/>
  <c r="AG1572" i="4"/>
  <c r="AG1680" i="4"/>
  <c r="AG1842" i="4"/>
  <c r="AG2004" i="4"/>
  <c r="AG2598" i="4"/>
  <c r="AG2625" i="4"/>
  <c r="AG2733" i="4"/>
  <c r="AG1734" i="4"/>
  <c r="AG1815" i="4"/>
  <c r="AG2409" i="4"/>
  <c r="AG2220" i="4"/>
  <c r="AG2571" i="4"/>
  <c r="AG2814" i="4"/>
  <c r="AG2301" i="4"/>
  <c r="AG1923" i="4"/>
  <c r="AG2760" i="4"/>
  <c r="AG2193" i="4"/>
  <c r="AG2706" i="4"/>
  <c r="AG2652" i="4"/>
  <c r="AG91" i="4"/>
  <c r="AG199" i="4"/>
  <c r="AG307" i="4"/>
  <c r="AG415" i="4"/>
  <c r="AG523" i="4"/>
  <c r="AG631" i="4"/>
  <c r="AG37" i="4"/>
  <c r="AG145" i="4"/>
  <c r="AG253" i="4"/>
  <c r="AG361" i="4"/>
  <c r="AG469" i="4"/>
  <c r="AG577" i="4"/>
  <c r="AG226" i="4"/>
  <c r="AG280" i="4"/>
  <c r="AG658" i="4"/>
  <c r="AG1009" i="4"/>
  <c r="AG118" i="4"/>
  <c r="AG172" i="4"/>
  <c r="AG1036" i="4"/>
  <c r="AG64" i="4"/>
  <c r="AG685" i="4"/>
  <c r="AG874" i="4"/>
  <c r="AG982" i="4"/>
  <c r="AG793" i="4"/>
  <c r="AG1063" i="4"/>
  <c r="AG1171" i="4"/>
  <c r="AG928" i="4"/>
  <c r="AG820" i="4"/>
  <c r="AG739" i="4"/>
  <c r="AG901" i="4"/>
  <c r="AG388" i="4"/>
  <c r="AG334" i="4"/>
  <c r="AG847" i="4"/>
  <c r="AG1360" i="4"/>
  <c r="AG604" i="4"/>
  <c r="AG955" i="4"/>
  <c r="AG1090" i="4"/>
  <c r="AG1333" i="4"/>
  <c r="AG1576" i="4"/>
  <c r="AG550" i="4"/>
  <c r="AG1306" i="4"/>
  <c r="AG496" i="4"/>
  <c r="AG1252" i="4"/>
  <c r="AG1468" i="4"/>
  <c r="AG1495" i="4"/>
  <c r="AG442" i="4"/>
  <c r="AG1144" i="4"/>
  <c r="AG1225" i="4"/>
  <c r="AG1684" i="4"/>
  <c r="AG1738" i="4"/>
  <c r="AG2008" i="4"/>
  <c r="AG2116" i="4"/>
  <c r="AG1441" i="4"/>
  <c r="AG1522" i="4"/>
  <c r="AG1819" i="4"/>
  <c r="AG1387" i="4"/>
  <c r="AG1549" i="4"/>
  <c r="AG1792" i="4"/>
  <c r="AG1279" i="4"/>
  <c r="AG1603" i="4"/>
  <c r="AG2062" i="4"/>
  <c r="AG2170" i="4"/>
  <c r="AG2278" i="4"/>
  <c r="AG1630" i="4"/>
  <c r="AG1711" i="4"/>
  <c r="AG1198" i="4"/>
  <c r="AG1657" i="4"/>
  <c r="AG1927" i="4"/>
  <c r="AG2224" i="4"/>
  <c r="AG2251" i="4"/>
  <c r="AG1900" i="4"/>
  <c r="AG1765" i="4"/>
  <c r="AG2143" i="4"/>
  <c r="AG1117" i="4"/>
  <c r="AG2656" i="4"/>
  <c r="AG2764" i="4"/>
  <c r="AG1873" i="4"/>
  <c r="AG2089" i="4"/>
  <c r="AG2332" i="4"/>
  <c r="AG2386" i="4"/>
  <c r="AG2440" i="4"/>
  <c r="AG2467" i="4"/>
  <c r="AG2494" i="4"/>
  <c r="AG2683" i="4"/>
  <c r="AG2791" i="4"/>
  <c r="AG712" i="4"/>
  <c r="AG1846" i="4"/>
  <c r="AG2548" i="4"/>
  <c r="AG2818" i="4"/>
  <c r="AG766" i="4"/>
  <c r="AG2197" i="4"/>
  <c r="AG2575" i="4"/>
  <c r="AG2602" i="4"/>
  <c r="AG2710" i="4"/>
  <c r="AG1981" i="4"/>
  <c r="AG2629" i="4"/>
  <c r="AG1414" i="4"/>
  <c r="AG2521" i="4"/>
  <c r="AG2305" i="4"/>
  <c r="AG2359" i="4"/>
  <c r="AG2413" i="4"/>
  <c r="AG2035" i="4"/>
  <c r="AG1954" i="4"/>
  <c r="AG2737" i="4"/>
  <c r="AG90" i="4"/>
  <c r="AG198" i="4"/>
  <c r="AG306" i="4"/>
  <c r="AG414" i="4"/>
  <c r="AG522" i="4"/>
  <c r="AG630" i="4"/>
  <c r="AG738" i="4"/>
  <c r="AG846" i="4"/>
  <c r="AG117" i="4"/>
  <c r="AG225" i="4"/>
  <c r="AG333" i="4"/>
  <c r="AG441" i="4"/>
  <c r="AG549" i="4"/>
  <c r="AG657" i="4"/>
  <c r="AG765" i="4"/>
  <c r="AG873" i="4"/>
  <c r="AG981" i="4"/>
  <c r="AG144" i="4"/>
  <c r="AG171" i="4"/>
  <c r="AG1035" i="4"/>
  <c r="AG36" i="4"/>
  <c r="AG63" i="4"/>
  <c r="AG684" i="4"/>
  <c r="AG792" i="4"/>
  <c r="AG1062" i="4"/>
  <c r="AG711" i="4"/>
  <c r="AG954" i="4"/>
  <c r="AG819" i="4"/>
  <c r="AG900" i="4"/>
  <c r="AG576" i="4"/>
  <c r="AG1116" i="4"/>
  <c r="AG468" i="4"/>
  <c r="AG1359" i="4"/>
  <c r="AG603" i="4"/>
  <c r="AG1089" i="4"/>
  <c r="AG1332" i="4"/>
  <c r="AG1575" i="4"/>
  <c r="AG1683" i="4"/>
  <c r="AG1170" i="4"/>
  <c r="AG279" i="4"/>
  <c r="AG1278" i="4"/>
  <c r="AG1602" i="4"/>
  <c r="AG360" i="4"/>
  <c r="AG495" i="4"/>
  <c r="AG927" i="4"/>
  <c r="AG1251" i="4"/>
  <c r="AG1467" i="4"/>
  <c r="AG1494" i="4"/>
  <c r="AG1143" i="4"/>
  <c r="AG1224" i="4"/>
  <c r="AG1440" i="4"/>
  <c r="AG1521" i="4"/>
  <c r="AG1629" i="4"/>
  <c r="AG1737" i="4"/>
  <c r="AG1845" i="4"/>
  <c r="AG252" i="4"/>
  <c r="AG2007" i="4"/>
  <c r="AG2115" i="4"/>
  <c r="AG2223" i="4"/>
  <c r="AG2331" i="4"/>
  <c r="AG2439" i="4"/>
  <c r="AG1818" i="4"/>
  <c r="AG1197" i="4"/>
  <c r="AG1413" i="4"/>
  <c r="AG2034" i="4"/>
  <c r="AG2142" i="4"/>
  <c r="AG2250" i="4"/>
  <c r="AG2358" i="4"/>
  <c r="AG1710" i="4"/>
  <c r="AG387" i="4"/>
  <c r="AG1764" i="4"/>
  <c r="AG1899" i="4"/>
  <c r="AG1548" i="4"/>
  <c r="AG1791" i="4"/>
  <c r="AG2655" i="4"/>
  <c r="AG2763" i="4"/>
  <c r="AG2088" i="4"/>
  <c r="AG2385" i="4"/>
  <c r="AG1872" i="4"/>
  <c r="AG1305" i="4"/>
  <c r="AG2061" i="4"/>
  <c r="AG2169" i="4"/>
  <c r="AG2520" i="4"/>
  <c r="AG1008" i="4"/>
  <c r="AG1386" i="4"/>
  <c r="AG2196" i="4"/>
  <c r="AG2277" i="4"/>
  <c r="AG2574" i="4"/>
  <c r="AG2601" i="4"/>
  <c r="AG2709" i="4"/>
  <c r="AG2817" i="4"/>
  <c r="AG1980" i="4"/>
  <c r="AG2547" i="4"/>
  <c r="AG2304" i="4"/>
  <c r="AG2412" i="4"/>
  <c r="AG1926" i="4"/>
  <c r="AG2493" i="4"/>
  <c r="AG2790" i="4"/>
  <c r="AG2682" i="4"/>
  <c r="AG2628" i="4"/>
  <c r="AG1953" i="4"/>
  <c r="AG2466" i="4"/>
  <c r="AG2736" i="4"/>
  <c r="AG1656" i="4"/>
  <c r="AG66" i="4"/>
  <c r="AG174" i="4"/>
  <c r="AG282" i="4"/>
  <c r="AG390" i="4"/>
  <c r="AG498" i="4"/>
  <c r="AG606" i="4"/>
  <c r="AG714" i="4"/>
  <c r="AG822" i="4"/>
  <c r="AG93" i="4"/>
  <c r="AG201" i="4"/>
  <c r="AG309" i="4"/>
  <c r="AG417" i="4"/>
  <c r="AG525" i="4"/>
  <c r="AG633" i="4"/>
  <c r="AG741" i="4"/>
  <c r="AG849" i="4"/>
  <c r="AG957" i="4"/>
  <c r="AG255" i="4"/>
  <c r="AG336" i="4"/>
  <c r="AG768" i="4"/>
  <c r="AG147" i="4"/>
  <c r="AG228" i="4"/>
  <c r="AG660" i="4"/>
  <c r="AG39" i="4"/>
  <c r="AG120" i="4"/>
  <c r="AG1011" i="4"/>
  <c r="AG687" i="4"/>
  <c r="AG876" i="4"/>
  <c r="AG984" i="4"/>
  <c r="AG1038" i="4"/>
  <c r="AG930" i="4"/>
  <c r="AG1092" i="4"/>
  <c r="AG903" i="4"/>
  <c r="AG1200" i="4"/>
  <c r="AG471" i="4"/>
  <c r="AG1065" i="4"/>
  <c r="AG1389" i="4"/>
  <c r="AG1551" i="4"/>
  <c r="AG1659" i="4"/>
  <c r="AG795" i="4"/>
  <c r="AG1362" i="4"/>
  <c r="AG552" i="4"/>
  <c r="AG1173" i="4"/>
  <c r="AG1335" i="4"/>
  <c r="AG1578" i="4"/>
  <c r="AG363" i="4"/>
  <c r="AG1281" i="4"/>
  <c r="AG1605" i="4"/>
  <c r="AG1713" i="4"/>
  <c r="AG1821" i="4"/>
  <c r="AG579" i="4"/>
  <c r="AG1254" i="4"/>
  <c r="AG1875" i="4"/>
  <c r="AG1956" i="4"/>
  <c r="AG2091" i="4"/>
  <c r="AG2199" i="4"/>
  <c r="AG2307" i="4"/>
  <c r="AG2415" i="4"/>
  <c r="AG1227" i="4"/>
  <c r="AG1848" i="4"/>
  <c r="AG1983" i="4"/>
  <c r="AG1470" i="4"/>
  <c r="AG1497" i="4"/>
  <c r="AG1686" i="4"/>
  <c r="AG1740" i="4"/>
  <c r="AG2010" i="4"/>
  <c r="AG2118" i="4"/>
  <c r="AG2226" i="4"/>
  <c r="AG2334" i="4"/>
  <c r="AG2442" i="4"/>
  <c r="AG1119" i="4"/>
  <c r="AG1416" i="4"/>
  <c r="AG1308" i="4"/>
  <c r="AG1794" i="4"/>
  <c r="AG2361" i="4"/>
  <c r="AG1929" i="4"/>
  <c r="AG2631" i="4"/>
  <c r="AG2739" i="4"/>
  <c r="AG1902" i="4"/>
  <c r="AG1443" i="4"/>
  <c r="AG1767" i="4"/>
  <c r="AG2145" i="4"/>
  <c r="AG2253" i="4"/>
  <c r="AG444" i="4"/>
  <c r="AG1146" i="4"/>
  <c r="AG1632" i="4"/>
  <c r="AG1524" i="4"/>
  <c r="AG2037" i="4"/>
  <c r="AG2496" i="4"/>
  <c r="AG2685" i="4"/>
  <c r="AG2793" i="4"/>
  <c r="AG2280" i="4"/>
  <c r="AG2523" i="4"/>
  <c r="AG2604" i="4"/>
  <c r="AG2712" i="4"/>
  <c r="AG2658" i="4"/>
  <c r="AG2577" i="4"/>
  <c r="AG2172" i="4"/>
  <c r="AG2550" i="4"/>
  <c r="AG2064" i="4"/>
  <c r="AG2820" i="4"/>
  <c r="AG2469" i="4"/>
  <c r="AG2388" i="4"/>
  <c r="AG2766" i="4"/>
  <c r="AG31" i="4"/>
  <c r="AG139" i="4"/>
  <c r="AG247" i="4"/>
  <c r="AG355" i="4"/>
  <c r="AG463" i="4"/>
  <c r="AG571" i="4"/>
  <c r="AG679" i="4"/>
  <c r="AG85" i="4"/>
  <c r="AG193" i="4"/>
  <c r="AG301" i="4"/>
  <c r="AG409" i="4"/>
  <c r="AG517" i="4"/>
  <c r="AG706" i="4"/>
  <c r="AG787" i="4"/>
  <c r="AG922" i="4"/>
  <c r="AG1084" i="4"/>
  <c r="AG814" i="4"/>
  <c r="AG1111" i="4"/>
  <c r="AG895" i="4"/>
  <c r="AG598" i="4"/>
  <c r="AG490" i="4"/>
  <c r="AG544" i="4"/>
  <c r="AG841" i="4"/>
  <c r="AG382" i="4"/>
  <c r="AG436" i="4"/>
  <c r="AG625" i="4"/>
  <c r="AG760" i="4"/>
  <c r="AG1003" i="4"/>
  <c r="AG1030" i="4"/>
  <c r="AG112" i="4"/>
  <c r="AG328" i="4"/>
  <c r="AG652" i="4"/>
  <c r="AG949" i="4"/>
  <c r="AG1273" i="4"/>
  <c r="AG274" i="4"/>
  <c r="AG733" i="4"/>
  <c r="AG1246" i="4"/>
  <c r="AG1462" i="4"/>
  <c r="AG1489" i="4"/>
  <c r="AG1624" i="4"/>
  <c r="AG58" i="4"/>
  <c r="AG220" i="4"/>
  <c r="AG1138" i="4"/>
  <c r="AG166" i="4"/>
  <c r="AG1381" i="4"/>
  <c r="AG976" i="4"/>
  <c r="AG1192" i="4"/>
  <c r="AG1435" i="4"/>
  <c r="AG1516" i="4"/>
  <c r="AG1786" i="4"/>
  <c r="AG1408" i="4"/>
  <c r="AG1543" i="4"/>
  <c r="AG2056" i="4"/>
  <c r="AG2164" i="4"/>
  <c r="AG1354" i="4"/>
  <c r="AG1570" i="4"/>
  <c r="AG1057" i="4"/>
  <c r="AG1327" i="4"/>
  <c r="AG1894" i="4"/>
  <c r="AG1165" i="4"/>
  <c r="AG1300" i="4"/>
  <c r="AG1597" i="4"/>
  <c r="AG1759" i="4"/>
  <c r="AG1948" i="4"/>
  <c r="AG1651" i="4"/>
  <c r="AG1840" i="4"/>
  <c r="AG2002" i="4"/>
  <c r="AG2110" i="4"/>
  <c r="AG2218" i="4"/>
  <c r="AG868" i="4"/>
  <c r="AG2245" i="4"/>
  <c r="AG2488" i="4"/>
  <c r="AG2137" i="4"/>
  <c r="AG2326" i="4"/>
  <c r="AG2380" i="4"/>
  <c r="AG2434" i="4"/>
  <c r="AG2515" i="4"/>
  <c r="AG2542" i="4"/>
  <c r="AG2029" i="4"/>
  <c r="AG1867" i="4"/>
  <c r="AG2083" i="4"/>
  <c r="AG2569" i="4"/>
  <c r="AG2704" i="4"/>
  <c r="AG2812" i="4"/>
  <c r="AG2272" i="4"/>
  <c r="AG1219" i="4"/>
  <c r="AG1678" i="4"/>
  <c r="AG2596" i="4"/>
  <c r="AG2191" i="4"/>
  <c r="AG2623" i="4"/>
  <c r="AG2731" i="4"/>
  <c r="AG1732" i="4"/>
  <c r="AG1813" i="4"/>
  <c r="AG2353" i="4"/>
  <c r="AG2407" i="4"/>
  <c r="AG2299" i="4"/>
  <c r="AG2650" i="4"/>
  <c r="AG2758" i="4"/>
  <c r="AG1705" i="4"/>
  <c r="AG1921" i="4"/>
  <c r="AG1975" i="4"/>
  <c r="AG2785" i="4"/>
  <c r="AG2461" i="4"/>
  <c r="AG2677" i="4"/>
  <c r="AG703" i="4"/>
  <c r="AG1108" i="4"/>
  <c r="AG730" i="4"/>
  <c r="AG811" i="4"/>
  <c r="AG892" i="4"/>
  <c r="AG1135" i="4"/>
  <c r="AG838" i="4"/>
  <c r="AG1000" i="4"/>
  <c r="AG1027" i="4"/>
  <c r="AG757" i="4"/>
  <c r="AG973" i="4"/>
  <c r="AG1054" i="4"/>
  <c r="AG946" i="4"/>
  <c r="AG784" i="4"/>
  <c r="AG1513" i="4"/>
  <c r="AG1216" i="4"/>
  <c r="AG1432" i="4"/>
  <c r="AG1405" i="4"/>
  <c r="AG1540" i="4"/>
  <c r="AG1648" i="4"/>
  <c r="AG1189" i="4"/>
  <c r="AG1378" i="4"/>
  <c r="AG1324" i="4"/>
  <c r="AG1162" i="4"/>
  <c r="AG1351" i="4"/>
  <c r="AG1567" i="4"/>
  <c r="AG1702" i="4"/>
  <c r="AG1918" i="4"/>
  <c r="AG2080" i="4"/>
  <c r="AG1297" i="4"/>
  <c r="AG1594" i="4"/>
  <c r="AG1756" i="4"/>
  <c r="AG1891" i="4"/>
  <c r="AG1945" i="4"/>
  <c r="AG1864" i="4"/>
  <c r="AG1972" i="4"/>
  <c r="AG865" i="4"/>
  <c r="AG1621" i="4"/>
  <c r="AG1243" i="4"/>
  <c r="AG2026" i="4"/>
  <c r="AG2134" i="4"/>
  <c r="AG2242" i="4"/>
  <c r="AG1081" i="4"/>
  <c r="AG1675" i="4"/>
  <c r="AG1729" i="4"/>
  <c r="AG2107" i="4"/>
  <c r="AG2593" i="4"/>
  <c r="AG1486" i="4"/>
  <c r="AG2161" i="4"/>
  <c r="AG2053" i="4"/>
  <c r="AG2269" i="4"/>
  <c r="AG2620" i="4"/>
  <c r="AG2728" i="4"/>
  <c r="AG2836" i="4"/>
  <c r="AG919" i="4"/>
  <c r="AG1837" i="4"/>
  <c r="AG1999" i="4"/>
  <c r="AG2188" i="4"/>
  <c r="AG2350" i="4"/>
  <c r="AG2404" i="4"/>
  <c r="AG2647" i="4"/>
  <c r="AG2755" i="4"/>
  <c r="AG1810" i="4"/>
  <c r="AG2215" i="4"/>
  <c r="AG1459" i="4"/>
  <c r="AG2458" i="4"/>
  <c r="AG2674" i="4"/>
  <c r="AG2782" i="4"/>
  <c r="AG2809" i="4"/>
  <c r="AG2539" i="4"/>
  <c r="AG1783" i="4"/>
  <c r="AG2512" i="4"/>
  <c r="AG2485" i="4"/>
  <c r="AG2296" i="4"/>
  <c r="AG2701" i="4"/>
  <c r="AG2431" i="4"/>
  <c r="AG2377" i="4"/>
  <c r="AG1270" i="4"/>
  <c r="AG2323" i="4"/>
  <c r="AG2566" i="4"/>
  <c r="AG126" i="4"/>
  <c r="AG234" i="4"/>
  <c r="AG342" i="4"/>
  <c r="AG450" i="4"/>
  <c r="AG558" i="4"/>
  <c r="AG666" i="4"/>
  <c r="AG774" i="4"/>
  <c r="AG45" i="4"/>
  <c r="AJ45" i="4" s="1"/>
  <c r="AJ72" i="4" s="1"/>
  <c r="AG153" i="4"/>
  <c r="AG261" i="4"/>
  <c r="AG369" i="4"/>
  <c r="AG477" i="4"/>
  <c r="AG585" i="4"/>
  <c r="AG693" i="4"/>
  <c r="AG801" i="4"/>
  <c r="AG909" i="4"/>
  <c r="AG531" i="4"/>
  <c r="AG747" i="4"/>
  <c r="AG423" i="4"/>
  <c r="AG504" i="4"/>
  <c r="AG612" i="4"/>
  <c r="AG315" i="4"/>
  <c r="AG396" i="4"/>
  <c r="AG1098" i="4"/>
  <c r="AG207" i="4"/>
  <c r="AG288" i="4"/>
  <c r="AG639" i="4"/>
  <c r="AG855" i="4"/>
  <c r="AG72" i="4"/>
  <c r="AG720" i="4"/>
  <c r="AG882" i="4"/>
  <c r="AG1017" i="4"/>
  <c r="AG1044" i="4"/>
  <c r="AG1152" i="4"/>
  <c r="AG1287" i="4"/>
  <c r="AG1260" i="4"/>
  <c r="AG1611" i="4"/>
  <c r="AG1719" i="4"/>
  <c r="AG1476" i="4"/>
  <c r="AG963" i="4"/>
  <c r="AG1422" i="4"/>
  <c r="AG1530" i="4"/>
  <c r="AG1638" i="4"/>
  <c r="AG1395" i="4"/>
  <c r="AG1368" i="4"/>
  <c r="AG1557" i="4"/>
  <c r="AG1665" i="4"/>
  <c r="AG1773" i="4"/>
  <c r="AG1881" i="4"/>
  <c r="AG99" i="4"/>
  <c r="AG180" i="4"/>
  <c r="AG1125" i="4"/>
  <c r="AG936" i="4"/>
  <c r="AG2043" i="4"/>
  <c r="AG2151" i="4"/>
  <c r="AG2259" i="4"/>
  <c r="AG2367" i="4"/>
  <c r="AG828" i="4"/>
  <c r="AG1233" i="4"/>
  <c r="AG2070" i="4"/>
  <c r="AG2178" i="4"/>
  <c r="AG2286" i="4"/>
  <c r="AG2394" i="4"/>
  <c r="AG1935" i="4"/>
  <c r="AG990" i="4"/>
  <c r="AG1071" i="4"/>
  <c r="AG1692" i="4"/>
  <c r="AG1746" i="4"/>
  <c r="AG1854" i="4"/>
  <c r="AG1827" i="4"/>
  <c r="AG2475" i="4"/>
  <c r="AG1800" i="4"/>
  <c r="AG2421" i="4"/>
  <c r="AG1206" i="4"/>
  <c r="AG1962" i="4"/>
  <c r="AG2205" i="4"/>
  <c r="AG2502" i="4"/>
  <c r="AG2529" i="4"/>
  <c r="AG2691" i="4"/>
  <c r="AG2799" i="4"/>
  <c r="AG1908" i="4"/>
  <c r="AG2556" i="4"/>
  <c r="AG2313" i="4"/>
  <c r="AG1503" i="4"/>
  <c r="AG2583" i="4"/>
  <c r="AG2232" i="4"/>
  <c r="AG1449" i="4"/>
  <c r="AG1314" i="4"/>
  <c r="AG2124" i="4"/>
  <c r="AG2637" i="4"/>
  <c r="AG2745" i="4"/>
  <c r="AG1179" i="4"/>
  <c r="AG1584" i="4"/>
  <c r="AG2097" i="4"/>
  <c r="AG2718" i="4"/>
  <c r="AG2340" i="4"/>
  <c r="AG1989" i="4"/>
  <c r="AG2448" i="4"/>
  <c r="AG2664" i="4"/>
  <c r="AG2610" i="4"/>
  <c r="AG2016" i="4"/>
  <c r="AG1341" i="4"/>
  <c r="AG2772" i="4"/>
  <c r="AG2826" i="4"/>
  <c r="AG115" i="4"/>
  <c r="AG223" i="4"/>
  <c r="AG331" i="4"/>
  <c r="AG439" i="4"/>
  <c r="AG547" i="4"/>
  <c r="AG655" i="4"/>
  <c r="AG61" i="4"/>
  <c r="AG169" i="4"/>
  <c r="AG277" i="4"/>
  <c r="AG385" i="4"/>
  <c r="AG493" i="4"/>
  <c r="AG34" i="4"/>
  <c r="AG88" i="4"/>
  <c r="AG682" i="4"/>
  <c r="AG979" i="4"/>
  <c r="AG1060" i="4"/>
  <c r="AG790" i="4"/>
  <c r="AG871" i="4"/>
  <c r="AG952" i="4"/>
  <c r="AG709" i="4"/>
  <c r="AG925" i="4"/>
  <c r="AG1087" i="4"/>
  <c r="AG1195" i="4"/>
  <c r="AG817" i="4"/>
  <c r="AG736" i="4"/>
  <c r="AG898" i="4"/>
  <c r="AG574" i="4"/>
  <c r="AG466" i="4"/>
  <c r="AG520" i="4"/>
  <c r="AG601" i="4"/>
  <c r="AG196" i="4"/>
  <c r="AG1033" i="4"/>
  <c r="AG1330" i="4"/>
  <c r="AG1168" i="4"/>
  <c r="AG1303" i="4"/>
  <c r="AG412" i="4"/>
  <c r="AG1114" i="4"/>
  <c r="AG1600" i="4"/>
  <c r="AG142" i="4"/>
  <c r="AG358" i="4"/>
  <c r="AG1006" i="4"/>
  <c r="AG1249" i="4"/>
  <c r="AG1465" i="4"/>
  <c r="AG1222" i="4"/>
  <c r="AG1438" i="4"/>
  <c r="AG304" i="4"/>
  <c r="AG628" i="4"/>
  <c r="AG1411" i="4"/>
  <c r="AG763" i="4"/>
  <c r="AG1681" i="4"/>
  <c r="AG1735" i="4"/>
  <c r="AG1492" i="4"/>
  <c r="AG1519" i="4"/>
  <c r="AG2032" i="4"/>
  <c r="AG2140" i="4"/>
  <c r="AG1546" i="4"/>
  <c r="AG1384" i="4"/>
  <c r="AG1789" i="4"/>
  <c r="AG1573" i="4"/>
  <c r="AG1708" i="4"/>
  <c r="AG1627" i="4"/>
  <c r="AG1870" i="4"/>
  <c r="AG1924" i="4"/>
  <c r="AG2086" i="4"/>
  <c r="AG2194" i="4"/>
  <c r="AG2302" i="4"/>
  <c r="AG1654" i="4"/>
  <c r="AG1951" i="4"/>
  <c r="AG1978" i="4"/>
  <c r="AG1897" i="4"/>
  <c r="AG2059" i="4"/>
  <c r="AG2167" i="4"/>
  <c r="AG1357" i="4"/>
  <c r="AG2248" i="4"/>
  <c r="AG2464" i="4"/>
  <c r="AG2680" i="4"/>
  <c r="AG2788" i="4"/>
  <c r="AG1762" i="4"/>
  <c r="AG2113" i="4"/>
  <c r="AG2329" i="4"/>
  <c r="AG2383" i="4"/>
  <c r="AG2437" i="4"/>
  <c r="AG2491" i="4"/>
  <c r="AG2518" i="4"/>
  <c r="AG1141" i="4"/>
  <c r="AG2572" i="4"/>
  <c r="AG2707" i="4"/>
  <c r="AG2815" i="4"/>
  <c r="AG2626" i="4"/>
  <c r="AG2734" i="4"/>
  <c r="AG1816" i="4"/>
  <c r="AG2221" i="4"/>
  <c r="AG2545" i="4"/>
  <c r="AG2410" i="4"/>
  <c r="AG2653" i="4"/>
  <c r="AG2005" i="4"/>
  <c r="AG844" i="4"/>
  <c r="AG2356" i="4"/>
  <c r="AG2275" i="4"/>
  <c r="AG2599" i="4"/>
  <c r="AG1843" i="4"/>
  <c r="AG2761" i="4"/>
  <c r="AG250" i="4"/>
  <c r="AG1276" i="4"/>
  <c r="AG2131" i="4"/>
  <c r="AG2698" i="4"/>
  <c r="AG2644" i="4"/>
  <c r="AG1807" i="4"/>
  <c r="AG1861" i="4"/>
  <c r="AG484" i="4"/>
  <c r="AG106" i="4"/>
  <c r="AG997" i="4"/>
  <c r="AG295" i="4"/>
  <c r="AG116" i="4"/>
  <c r="AG224" i="4"/>
  <c r="AG332" i="4"/>
  <c r="AG440" i="4"/>
  <c r="AG548" i="4"/>
  <c r="AG656" i="4"/>
  <c r="AG764" i="4"/>
  <c r="AG872" i="4"/>
  <c r="AG35" i="4"/>
  <c r="AG143" i="4"/>
  <c r="AG251" i="4"/>
  <c r="AG359" i="4"/>
  <c r="AG467" i="4"/>
  <c r="AG575" i="4"/>
  <c r="AG683" i="4"/>
  <c r="AG791" i="4"/>
  <c r="AG899" i="4"/>
  <c r="AG1007" i="4"/>
  <c r="AG62" i="4"/>
  <c r="AG170" i="4"/>
  <c r="AG278" i="4"/>
  <c r="AG386" i="4"/>
  <c r="AG494" i="4"/>
  <c r="AG602" i="4"/>
  <c r="AG710" i="4"/>
  <c r="AG818" i="4"/>
  <c r="AG197" i="4"/>
  <c r="AG89" i="4"/>
  <c r="AG980" i="4"/>
  <c r="AG1061" i="4"/>
  <c r="AG1169" i="4"/>
  <c r="AG1277" i="4"/>
  <c r="AG1385" i="4"/>
  <c r="AG1493" i="4"/>
  <c r="AG953" i="4"/>
  <c r="AG926" i="4"/>
  <c r="AG737" i="4"/>
  <c r="AG1115" i="4"/>
  <c r="AG1223" i="4"/>
  <c r="AG1331" i="4"/>
  <c r="AG1439" i="4"/>
  <c r="AG845" i="4"/>
  <c r="AG1088" i="4"/>
  <c r="AG1574" i="4"/>
  <c r="AG1682" i="4"/>
  <c r="AG1790" i="4"/>
  <c r="AG1034" i="4"/>
  <c r="AG1304" i="4"/>
  <c r="AG413" i="4"/>
  <c r="AG1142" i="4"/>
  <c r="AG1520" i="4"/>
  <c r="AG1628" i="4"/>
  <c r="AG1736" i="4"/>
  <c r="AG1844" i="4"/>
  <c r="AG1952" i="4"/>
  <c r="AG305" i="4"/>
  <c r="AG629" i="4"/>
  <c r="AG1817" i="4"/>
  <c r="AG1466" i="4"/>
  <c r="AG1196" i="4"/>
  <c r="AG1412" i="4"/>
  <c r="AG2033" i="4"/>
  <c r="AG1547" i="4"/>
  <c r="AG1358" i="4"/>
  <c r="AG2060" i="4"/>
  <c r="AG2168" i="4"/>
  <c r="AG2276" i="4"/>
  <c r="AG2384" i="4"/>
  <c r="AG2492" i="4"/>
  <c r="AG2600" i="4"/>
  <c r="AG1763" i="4"/>
  <c r="AG1898" i="4"/>
  <c r="AG1871" i="4"/>
  <c r="AG1925" i="4"/>
  <c r="AG2087" i="4"/>
  <c r="AG2195" i="4"/>
  <c r="AG2303" i="4"/>
  <c r="AG2411" i="4"/>
  <c r="AG1709" i="4"/>
  <c r="AG2654" i="4"/>
  <c r="AG2762" i="4"/>
  <c r="AG2438" i="4"/>
  <c r="AG2141" i="4"/>
  <c r="AG2249" i="4"/>
  <c r="AG2465" i="4"/>
  <c r="AG2681" i="4"/>
  <c r="AG2789" i="4"/>
  <c r="AG2114" i="4"/>
  <c r="AG2330" i="4"/>
  <c r="AG2546" i="4"/>
  <c r="AG1250" i="4"/>
  <c r="AG1979" i="4"/>
  <c r="AG2006" i="4"/>
  <c r="AG2573" i="4"/>
  <c r="AG2627" i="4"/>
  <c r="AG2222" i="4"/>
  <c r="AG2519" i="4"/>
  <c r="AG2357" i="4"/>
  <c r="AG2816" i="4"/>
  <c r="AG2735" i="4"/>
  <c r="AG1655" i="4"/>
  <c r="AG521" i="4"/>
  <c r="AG1601" i="4"/>
  <c r="AG2708" i="4"/>
  <c r="AG30" i="4"/>
  <c r="AJ30" i="4" s="1"/>
  <c r="AG138" i="4"/>
  <c r="AG246" i="4"/>
  <c r="AG354" i="4"/>
  <c r="AG462" i="4"/>
  <c r="AG570" i="4"/>
  <c r="AG678" i="4"/>
  <c r="AG786" i="4"/>
  <c r="AG57" i="4"/>
  <c r="AG165" i="4"/>
  <c r="AG273" i="4"/>
  <c r="AG381" i="4"/>
  <c r="AG489" i="4"/>
  <c r="AG597" i="4"/>
  <c r="AG705" i="4"/>
  <c r="AG813" i="4"/>
  <c r="AG921" i="4"/>
  <c r="AG1110" i="4"/>
  <c r="AG732" i="4"/>
  <c r="AG516" i="4"/>
  <c r="AG543" i="4"/>
  <c r="AG840" i="4"/>
  <c r="AG408" i="4"/>
  <c r="AG435" i="4"/>
  <c r="AG624" i="4"/>
  <c r="AG759" i="4"/>
  <c r="AG1002" i="4"/>
  <c r="AG1029" i="4"/>
  <c r="AG300" i="4"/>
  <c r="AG327" i="4"/>
  <c r="AG975" i="4"/>
  <c r="AG1056" i="4"/>
  <c r="AG651" i="4"/>
  <c r="AG1245" i="4"/>
  <c r="AG1461" i="4"/>
  <c r="AG1488" i="4"/>
  <c r="AG1623" i="4"/>
  <c r="AG1731" i="4"/>
  <c r="AG1218" i="4"/>
  <c r="AG1434" i="4"/>
  <c r="AG1515" i="4"/>
  <c r="AG219" i="4"/>
  <c r="AG867" i="4"/>
  <c r="AG1407" i="4"/>
  <c r="AG1542" i="4"/>
  <c r="AG1650" i="4"/>
  <c r="AG84" i="4"/>
  <c r="AG1191" i="4"/>
  <c r="AG1353" i="4"/>
  <c r="AG1569" i="4"/>
  <c r="AG1677" i="4"/>
  <c r="AG1785" i="4"/>
  <c r="AG1893" i="4"/>
  <c r="AG2055" i="4"/>
  <c r="AG2163" i="4"/>
  <c r="AG2271" i="4"/>
  <c r="AG2379" i="4"/>
  <c r="AG1380" i="4"/>
  <c r="AG948" i="4"/>
  <c r="AG1326" i="4"/>
  <c r="AG1704" i="4"/>
  <c r="AG1920" i="4"/>
  <c r="AG2082" i="4"/>
  <c r="AG2190" i="4"/>
  <c r="AG2298" i="4"/>
  <c r="AG2406" i="4"/>
  <c r="AG1272" i="4"/>
  <c r="AG1866" i="4"/>
  <c r="AG1974" i="4"/>
  <c r="AG192" i="4"/>
  <c r="AG894" i="4"/>
  <c r="AG1812" i="4"/>
  <c r="AG1083" i="4"/>
  <c r="AG2136" i="4"/>
  <c r="AG2325" i="4"/>
  <c r="AG2433" i="4"/>
  <c r="AG2514" i="4"/>
  <c r="AG2541" i="4"/>
  <c r="AG2109" i="4"/>
  <c r="AG2568" i="4"/>
  <c r="AG2703" i="4"/>
  <c r="AG2811" i="4"/>
  <c r="AG1758" i="4"/>
  <c r="AG2595" i="4"/>
  <c r="AG1839" i="4"/>
  <c r="AG1299" i="4"/>
  <c r="AG2028" i="4"/>
  <c r="AG111" i="4"/>
  <c r="AG1137" i="4"/>
  <c r="AG2001" i="4"/>
  <c r="AG1164" i="4"/>
  <c r="AG1947" i="4"/>
  <c r="AG2649" i="4"/>
  <c r="AG2757" i="4"/>
  <c r="AG2217" i="4"/>
  <c r="AG2784" i="4"/>
  <c r="AG2352" i="4"/>
  <c r="AG2487" i="4"/>
  <c r="AG2730" i="4"/>
  <c r="AG2244" i="4"/>
  <c r="AG2460" i="4"/>
  <c r="AG1596" i="4"/>
  <c r="AG2676" i="4"/>
  <c r="AG2622" i="4"/>
  <c r="AG44" i="4"/>
  <c r="AG152" i="4"/>
  <c r="AG260" i="4"/>
  <c r="AG368" i="4"/>
  <c r="AG476" i="4"/>
  <c r="AG584" i="4"/>
  <c r="AG692" i="4"/>
  <c r="AG800" i="4"/>
  <c r="AG908" i="4"/>
  <c r="AG71" i="4"/>
  <c r="AG179" i="4"/>
  <c r="AG287" i="4"/>
  <c r="AG395" i="4"/>
  <c r="AG503" i="4"/>
  <c r="AG611" i="4"/>
  <c r="AG719" i="4"/>
  <c r="AG827" i="4"/>
  <c r="AG935" i="4"/>
  <c r="AG1043" i="4"/>
  <c r="AG98" i="4"/>
  <c r="AG206" i="4"/>
  <c r="AG314" i="4"/>
  <c r="AG422" i="4"/>
  <c r="AG530" i="4"/>
  <c r="AG638" i="4"/>
  <c r="AG746" i="4"/>
  <c r="AG854" i="4"/>
  <c r="AG557" i="4"/>
  <c r="AG1097" i="4"/>
  <c r="AG1205" i="4"/>
  <c r="AG1313" i="4"/>
  <c r="AG1421" i="4"/>
  <c r="AG449" i="4"/>
  <c r="AG341" i="4"/>
  <c r="AG125" i="4"/>
  <c r="AG665" i="4"/>
  <c r="AG881" i="4"/>
  <c r="AG1016" i="4"/>
  <c r="AG1151" i="4"/>
  <c r="AG1259" i="4"/>
  <c r="AG1367" i="4"/>
  <c r="AG989" i="4"/>
  <c r="AG1610" i="4"/>
  <c r="AG1718" i="4"/>
  <c r="AG1475" i="4"/>
  <c r="AG1232" i="4"/>
  <c r="AG1448" i="4"/>
  <c r="AG1502" i="4"/>
  <c r="AG1070" i="4"/>
  <c r="AG233" i="4"/>
  <c r="AG1556" i="4"/>
  <c r="AG1664" i="4"/>
  <c r="AG1772" i="4"/>
  <c r="AG1880" i="4"/>
  <c r="AG1988" i="4"/>
  <c r="AG1124" i="4"/>
  <c r="AG1178" i="4"/>
  <c r="AG1637" i="4"/>
  <c r="AG2069" i="4"/>
  <c r="AG962" i="4"/>
  <c r="AG1907" i="4"/>
  <c r="AG1961" i="4"/>
  <c r="AG2096" i="4"/>
  <c r="AG2204" i="4"/>
  <c r="AG2312" i="4"/>
  <c r="AG2420" i="4"/>
  <c r="AG2528" i="4"/>
  <c r="AG1394" i="4"/>
  <c r="AG1826" i="4"/>
  <c r="AG1340" i="4"/>
  <c r="AG2015" i="4"/>
  <c r="AG2123" i="4"/>
  <c r="AG2231" i="4"/>
  <c r="AG2339" i="4"/>
  <c r="AG2285" i="4"/>
  <c r="AG2501" i="4"/>
  <c r="AG2690" i="4"/>
  <c r="AG2798" i="4"/>
  <c r="AG2555" i="4"/>
  <c r="AG1286" i="4"/>
  <c r="AG1934" i="4"/>
  <c r="AG2582" i="4"/>
  <c r="AG1799" i="4"/>
  <c r="AG2609" i="4"/>
  <c r="AG2717" i="4"/>
  <c r="AG2825" i="4"/>
  <c r="AG2366" i="4"/>
  <c r="AG1583" i="4"/>
  <c r="AG1691" i="4"/>
  <c r="AG773" i="4"/>
  <c r="AG1529" i="4"/>
  <c r="AG2150" i="4"/>
  <c r="AG2258" i="4"/>
  <c r="AG2474" i="4"/>
  <c r="AG1745" i="4"/>
  <c r="AG2393" i="4"/>
  <c r="AG2447" i="4"/>
  <c r="AG2663" i="4"/>
  <c r="AG2636" i="4"/>
  <c r="AG2177" i="4"/>
  <c r="AG2744" i="4"/>
  <c r="AG2042" i="4"/>
  <c r="AG1853" i="4"/>
  <c r="AG2771" i="4"/>
  <c r="AG102" i="4"/>
  <c r="AG210" i="4"/>
  <c r="AG318" i="4"/>
  <c r="AG426" i="4"/>
  <c r="AG534" i="4"/>
  <c r="AG642" i="4"/>
  <c r="AG750" i="4"/>
  <c r="AG858" i="4"/>
  <c r="AG129" i="4"/>
  <c r="AG237" i="4"/>
  <c r="AG345" i="4"/>
  <c r="AG453" i="4"/>
  <c r="AG561" i="4"/>
  <c r="AG669" i="4"/>
  <c r="AG777" i="4"/>
  <c r="AG885" i="4"/>
  <c r="AG993" i="4"/>
  <c r="AG588" i="4"/>
  <c r="AG831" i="4"/>
  <c r="AG966" i="4"/>
  <c r="AG480" i="4"/>
  <c r="AG507" i="4"/>
  <c r="AG939" i="4"/>
  <c r="AG1074" i="4"/>
  <c r="AG372" i="4"/>
  <c r="AG399" i="4"/>
  <c r="AG615" i="4"/>
  <c r="AG156" i="4"/>
  <c r="AG183" i="4"/>
  <c r="AG48" i="4"/>
  <c r="AG75" i="4"/>
  <c r="AG696" i="4"/>
  <c r="AG1128" i="4"/>
  <c r="AG264" i="4"/>
  <c r="AG723" i="4"/>
  <c r="AG1317" i="4"/>
  <c r="AG1587" i="4"/>
  <c r="AG1695" i="4"/>
  <c r="AG912" i="4"/>
  <c r="AG1290" i="4"/>
  <c r="AG291" i="4"/>
  <c r="AG1263" i="4"/>
  <c r="AG1614" i="4"/>
  <c r="AG1047" i="4"/>
  <c r="AG1101" i="4"/>
  <c r="AG1209" i="4"/>
  <c r="AG1425" i="4"/>
  <c r="AG1533" i="4"/>
  <c r="AG1641" i="4"/>
  <c r="AG1749" i="4"/>
  <c r="AG1857" i="4"/>
  <c r="AG1020" i="4"/>
  <c r="AG804" i="4"/>
  <c r="AG2019" i="4"/>
  <c r="AG2127" i="4"/>
  <c r="AG2235" i="4"/>
  <c r="AG2343" i="4"/>
  <c r="AG1803" i="4"/>
  <c r="AG1155" i="4"/>
  <c r="AG1722" i="4"/>
  <c r="AG2046" i="4"/>
  <c r="AG2154" i="4"/>
  <c r="AG2262" i="4"/>
  <c r="AG2370" i="4"/>
  <c r="AG1776" i="4"/>
  <c r="AG1452" i="4"/>
  <c r="AG1479" i="4"/>
  <c r="AG1506" i="4"/>
  <c r="AG1884" i="4"/>
  <c r="AG1911" i="4"/>
  <c r="AG1398" i="4"/>
  <c r="AG1938" i="4"/>
  <c r="AG1965" i="4"/>
  <c r="AG1344" i="4"/>
  <c r="AG1992" i="4"/>
  <c r="AG2397" i="4"/>
  <c r="AG1668" i="4"/>
  <c r="AG2667" i="4"/>
  <c r="AG2775" i="4"/>
  <c r="AG1830" i="4"/>
  <c r="AG2208" i="4"/>
  <c r="AG2289" i="4"/>
  <c r="AG2451" i="4"/>
  <c r="AG1560" i="4"/>
  <c r="AG2478" i="4"/>
  <c r="AG2505" i="4"/>
  <c r="AG1371" i="4"/>
  <c r="AG1236" i="4"/>
  <c r="AG2559" i="4"/>
  <c r="AG2613" i="4"/>
  <c r="AG2721" i="4"/>
  <c r="AG2829" i="4"/>
  <c r="AG2748" i="4"/>
  <c r="AG2100" i="4"/>
  <c r="AG2640" i="4"/>
  <c r="AG2073" i="4"/>
  <c r="AG2802" i="4"/>
  <c r="AG2694" i="4"/>
  <c r="AG2181" i="4"/>
  <c r="AG2586" i="4"/>
  <c r="AG2316" i="4"/>
  <c r="AG2424" i="4"/>
  <c r="AG2532" i="4"/>
  <c r="AG1182" i="4"/>
  <c r="AG56" i="4"/>
  <c r="AG164" i="4"/>
  <c r="AG272" i="4"/>
  <c r="AG380" i="4"/>
  <c r="AG488" i="4"/>
  <c r="AG596" i="4"/>
  <c r="AG704" i="4"/>
  <c r="AG812" i="4"/>
  <c r="AG920" i="4"/>
  <c r="AG83" i="4"/>
  <c r="AG191" i="4"/>
  <c r="AG299" i="4"/>
  <c r="AG407" i="4"/>
  <c r="AG515" i="4"/>
  <c r="AG623" i="4"/>
  <c r="AG731" i="4"/>
  <c r="AG839" i="4"/>
  <c r="AG947" i="4"/>
  <c r="AG110" i="4"/>
  <c r="AG218" i="4"/>
  <c r="AG326" i="4"/>
  <c r="AG434" i="4"/>
  <c r="AG542" i="4"/>
  <c r="AG650" i="4"/>
  <c r="AG758" i="4"/>
  <c r="AG866" i="4"/>
  <c r="AG1109" i="4"/>
  <c r="AG1217" i="4"/>
  <c r="AG1325" i="4"/>
  <c r="AG1433" i="4"/>
  <c r="AG893" i="4"/>
  <c r="AG569" i="4"/>
  <c r="AG1001" i="4"/>
  <c r="AG1028" i="4"/>
  <c r="AG461" i="4"/>
  <c r="AG974" i="4"/>
  <c r="AG1055" i="4"/>
  <c r="AG1163" i="4"/>
  <c r="AG1271" i="4"/>
  <c r="AG1379" i="4"/>
  <c r="AG353" i="4"/>
  <c r="AG1244" i="4"/>
  <c r="AG1460" i="4"/>
  <c r="AG1487" i="4"/>
  <c r="AG1622" i="4"/>
  <c r="AG1730" i="4"/>
  <c r="AG785" i="4"/>
  <c r="AG1514" i="4"/>
  <c r="AG137" i="4"/>
  <c r="AG1136" i="4"/>
  <c r="AG1352" i="4"/>
  <c r="AG1568" i="4"/>
  <c r="AG1676" i="4"/>
  <c r="AG1784" i="4"/>
  <c r="AG1892" i="4"/>
  <c r="AG245" i="4"/>
  <c r="AG1406" i="4"/>
  <c r="AG1541" i="4"/>
  <c r="AG1190" i="4"/>
  <c r="AG1703" i="4"/>
  <c r="AG1919" i="4"/>
  <c r="AG2081" i="4"/>
  <c r="AG1298" i="4"/>
  <c r="AG1595" i="4"/>
  <c r="AG1757" i="4"/>
  <c r="AG1946" i="4"/>
  <c r="AG1838" i="4"/>
  <c r="AG2000" i="4"/>
  <c r="AG2108" i="4"/>
  <c r="AG2216" i="4"/>
  <c r="AG2324" i="4"/>
  <c r="AG2432" i="4"/>
  <c r="AG2540" i="4"/>
  <c r="AG1811" i="4"/>
  <c r="AG2027" i="4"/>
  <c r="AG2135" i="4"/>
  <c r="AG2243" i="4"/>
  <c r="AG2351" i="4"/>
  <c r="AG2378" i="4"/>
  <c r="AG2567" i="4"/>
  <c r="AG2702" i="4"/>
  <c r="AG2810" i="4"/>
  <c r="AG1865" i="4"/>
  <c r="AG2594" i="4"/>
  <c r="AG2162" i="4"/>
  <c r="AG2189" i="4"/>
  <c r="AG2054" i="4"/>
  <c r="AG2270" i="4"/>
  <c r="AG2621" i="4"/>
  <c r="AG2729" i="4"/>
  <c r="AG1973" i="4"/>
  <c r="AG677" i="4"/>
  <c r="AG2297" i="4"/>
  <c r="AG1649" i="4"/>
  <c r="AG2405" i="4"/>
  <c r="AG2783" i="4"/>
  <c r="AG2486" i="4"/>
  <c r="AG2756" i="4"/>
  <c r="AG2513" i="4"/>
  <c r="AG2459" i="4"/>
  <c r="AG1082" i="4"/>
  <c r="AG2675" i="4"/>
  <c r="AG2648" i="4"/>
  <c r="AG2617" i="4"/>
  <c r="AG2536" i="4"/>
  <c r="AG1429" i="4"/>
  <c r="AG1726" i="4"/>
  <c r="AG1753" i="4"/>
  <c r="AG1672" i="4"/>
  <c r="AG943" i="4"/>
  <c r="AG727" i="4"/>
  <c r="AG187" i="4"/>
  <c r="AG2590" i="4"/>
  <c r="AG1915" i="4"/>
  <c r="AG2185" i="4"/>
  <c r="AG1645" i="4"/>
  <c r="AG1699" i="4"/>
  <c r="AG1564" i="4"/>
  <c r="AG646" i="4"/>
  <c r="J36" i="3"/>
  <c r="J8" i="3"/>
  <c r="K8" i="3" s="1"/>
  <c r="J44" i="3"/>
  <c r="J40" i="3"/>
  <c r="J42" i="3"/>
  <c r="J33" i="3"/>
  <c r="J24" i="3"/>
  <c r="J35" i="3"/>
  <c r="J20" i="3"/>
  <c r="J51" i="3"/>
  <c r="K51" i="3" s="1"/>
  <c r="I47" i="3"/>
  <c r="J15" i="3"/>
  <c r="I12" i="6"/>
  <c r="J12" i="6" s="1"/>
  <c r="J31" i="3"/>
  <c r="K31" i="3" s="1"/>
  <c r="J26" i="3"/>
  <c r="I29" i="3"/>
  <c r="J37" i="3"/>
  <c r="J43" i="3"/>
  <c r="K41" i="3" s="1"/>
  <c r="I32" i="3"/>
  <c r="J47" i="3"/>
  <c r="K47" i="3" s="1"/>
  <c r="J11" i="3"/>
  <c r="J32" i="3"/>
  <c r="K32" i="3" s="1"/>
  <c r="I51" i="3"/>
  <c r="I22" i="3"/>
  <c r="J34" i="3"/>
  <c r="I13" i="6"/>
  <c r="J13" i="6" s="1"/>
  <c r="I48" i="3"/>
  <c r="J17" i="3"/>
  <c r="J50" i="3"/>
  <c r="J6" i="3"/>
  <c r="I35" i="3"/>
  <c r="I28" i="3"/>
  <c r="I14" i="3"/>
  <c r="J45" i="3"/>
  <c r="K44" i="3" s="1"/>
  <c r="J30" i="3"/>
  <c r="K28" i="3" s="1"/>
  <c r="I5" i="6"/>
  <c r="J5" i="6" s="1"/>
  <c r="I16" i="7"/>
  <c r="I27" i="7"/>
  <c r="I13" i="7"/>
  <c r="I50" i="3"/>
  <c r="I21" i="3"/>
  <c r="I17" i="6"/>
  <c r="J17" i="6" s="1"/>
  <c r="I31" i="3"/>
  <c r="I8" i="3"/>
  <c r="J21" i="3"/>
  <c r="I20" i="6"/>
  <c r="J20" i="6" s="1"/>
  <c r="I23" i="7"/>
  <c r="I15" i="6"/>
  <c r="J15" i="6" s="1"/>
  <c r="I9" i="7"/>
  <c r="I44" i="3"/>
  <c r="I21" i="6"/>
  <c r="J21" i="6" s="1"/>
  <c r="I22" i="6"/>
  <c r="J22" i="6" s="1"/>
  <c r="I10" i="6"/>
  <c r="J10" i="6" s="1"/>
  <c r="I38" i="3"/>
  <c r="I4" i="6"/>
  <c r="J4" i="6" s="1"/>
  <c r="I21" i="7"/>
  <c r="K21" i="7" s="1"/>
  <c r="M21" i="7" s="1"/>
  <c r="I20" i="3"/>
  <c r="I6" i="7"/>
  <c r="I6" i="6"/>
  <c r="J6" i="6" s="1"/>
  <c r="I17" i="7"/>
  <c r="I22" i="7"/>
  <c r="K22" i="7" s="1"/>
  <c r="M22" i="7" s="1"/>
  <c r="I10" i="7"/>
  <c r="K10" i="7" s="1"/>
  <c r="M10" i="7" s="1"/>
  <c r="I12" i="7"/>
  <c r="K12" i="7" s="1"/>
  <c r="M12" i="7" s="1"/>
  <c r="I3" i="7"/>
  <c r="I11" i="7"/>
  <c r="K11" i="7" s="1"/>
  <c r="M11" i="7" s="1"/>
  <c r="I14" i="7"/>
  <c r="K14" i="7" s="1"/>
  <c r="M14" i="7" s="1"/>
  <c r="I7" i="7"/>
  <c r="K7" i="7" s="1"/>
  <c r="M7" i="7" s="1"/>
  <c r="I2" i="7"/>
  <c r="K2" i="7" s="1"/>
  <c r="M2" i="7" s="1"/>
  <c r="I24" i="7"/>
  <c r="K24" i="7" s="1"/>
  <c r="M24" i="7" s="1"/>
  <c r="I19" i="7"/>
  <c r="K19" i="7" s="1"/>
  <c r="M19" i="7" s="1"/>
  <c r="I25" i="7"/>
  <c r="K25" i="7" s="1"/>
  <c r="M25" i="7" s="1"/>
  <c r="I9" i="6"/>
  <c r="J9" i="6" s="1"/>
  <c r="I2" i="6"/>
  <c r="J2" i="6" s="1"/>
  <c r="I11" i="6"/>
  <c r="J11" i="6" s="1"/>
  <c r="I14" i="6"/>
  <c r="J14" i="6" s="1"/>
  <c r="I10" i="3"/>
  <c r="I7" i="6"/>
  <c r="J7" i="6" s="1"/>
  <c r="I16" i="6"/>
  <c r="J16" i="6" s="1"/>
  <c r="I8" i="6"/>
  <c r="J8" i="6" s="1"/>
  <c r="I5" i="7"/>
  <c r="K5" i="7" s="1"/>
  <c r="M5" i="7" s="1"/>
  <c r="I3" i="6"/>
  <c r="J3" i="6" s="1"/>
  <c r="I4" i="7"/>
  <c r="I20" i="7"/>
  <c r="K20" i="7" s="1"/>
  <c r="M20" i="7" s="1"/>
  <c r="I15" i="7"/>
  <c r="I8" i="7"/>
  <c r="K8" i="7" s="1"/>
  <c r="M8" i="7" s="1"/>
  <c r="I18" i="7"/>
  <c r="I26" i="7"/>
  <c r="K26" i="7" s="1"/>
  <c r="M26" i="7" s="1"/>
  <c r="I19" i="6"/>
  <c r="J19" i="6" s="1"/>
  <c r="I18" i="6"/>
  <c r="J18" i="6" s="1"/>
  <c r="J27" i="3"/>
  <c r="K27" i="3" s="1"/>
  <c r="J22" i="3"/>
  <c r="I42" i="3"/>
  <c r="I43" i="3"/>
  <c r="J12" i="3"/>
  <c r="K13" i="3" s="1"/>
  <c r="I41" i="3"/>
  <c r="I40" i="3"/>
  <c r="J18" i="3"/>
  <c r="J23" i="3"/>
  <c r="K22" i="3" s="1"/>
  <c r="J29" i="3"/>
  <c r="I6" i="3"/>
  <c r="I34" i="3"/>
  <c r="I17" i="3"/>
  <c r="I49" i="3"/>
  <c r="J41" i="3"/>
  <c r="K42" i="3" s="1"/>
  <c r="I33" i="3"/>
  <c r="I39" i="3"/>
  <c r="I26" i="3"/>
  <c r="J19" i="3"/>
  <c r="J25" i="3"/>
  <c r="I5" i="3"/>
  <c r="I13" i="3"/>
  <c r="I7" i="3"/>
  <c r="J38" i="3"/>
  <c r="X13" i="7" a="1"/>
  <c r="X13" i="7" s="1"/>
  <c r="I27" i="3"/>
  <c r="I9" i="3"/>
  <c r="J4" i="3"/>
  <c r="J49" i="3"/>
  <c r="K48" i="3" s="1"/>
  <c r="J14" i="3"/>
  <c r="J13" i="3"/>
  <c r="J48" i="3"/>
  <c r="I19" i="3"/>
  <c r="I4" i="3"/>
  <c r="J2732" i="4"/>
  <c r="J2746" i="4"/>
  <c r="J2749" i="4"/>
  <c r="J2750" i="4"/>
  <c r="J2739" i="4"/>
  <c r="J2743" i="4"/>
  <c r="J2730" i="4"/>
  <c r="J2745" i="4"/>
  <c r="J2744" i="4"/>
  <c r="J2752" i="4"/>
  <c r="J2751" i="4"/>
  <c r="J2736" i="4"/>
  <c r="J2733" i="4"/>
  <c r="J2740" i="4"/>
  <c r="K2740" i="4" s="1"/>
  <c r="J2754" i="4"/>
  <c r="J2735" i="4"/>
  <c r="J2753" i="4"/>
  <c r="J2755" i="4"/>
  <c r="J2742" i="4"/>
  <c r="J2747" i="4"/>
  <c r="J2734" i="4"/>
  <c r="J2748" i="4"/>
  <c r="J2729" i="4"/>
  <c r="J2737" i="4"/>
  <c r="J2738" i="4"/>
  <c r="J2731" i="4"/>
  <c r="J2741" i="4"/>
  <c r="AE37" i="4"/>
  <c r="AE41" i="4"/>
  <c r="AF41" i="4" s="1"/>
  <c r="AE33" i="4"/>
  <c r="AE51" i="4"/>
  <c r="AF51" i="4" s="1"/>
  <c r="AJ60" i="4"/>
  <c r="AE46" i="4"/>
  <c r="AE44" i="4"/>
  <c r="AE39" i="4"/>
  <c r="AE40" i="4"/>
  <c r="AE38" i="4"/>
  <c r="AF38" i="4" s="1"/>
  <c r="AE52" i="4"/>
  <c r="AE50" i="4"/>
  <c r="AE54" i="4"/>
  <c r="AE34" i="4"/>
  <c r="AE43" i="4"/>
  <c r="AF43" i="4" s="1"/>
  <c r="AG2878" i="4" s="1"/>
  <c r="AE30" i="4"/>
  <c r="AE49" i="4"/>
  <c r="AE29" i="4"/>
  <c r="C8" i="11" a="1"/>
  <c r="C8" i="11" s="1"/>
  <c r="B8" i="11" s="1"/>
  <c r="D8" i="11"/>
  <c r="AJ40" i="4"/>
  <c r="AJ34" i="4"/>
  <c r="AJ54" i="4"/>
  <c r="P2" i="7"/>
  <c r="AG29" i="4"/>
  <c r="AJ29" i="4" s="1"/>
  <c r="AJ39" i="4"/>
  <c r="P3" i="7"/>
  <c r="V3" i="7" s="1"/>
  <c r="P12" i="7"/>
  <c r="V12" i="7" s="1"/>
  <c r="P19" i="7"/>
  <c r="V19" i="7" s="1"/>
  <c r="P7" i="7"/>
  <c r="V7" i="7" s="1"/>
  <c r="P8" i="7"/>
  <c r="V8" i="7" s="1"/>
  <c r="P6" i="7"/>
  <c r="V6" i="7" s="1"/>
  <c r="P25" i="7"/>
  <c r="V25" i="7" s="1"/>
  <c r="P18" i="7"/>
  <c r="V18" i="7" s="1"/>
  <c r="P10" i="7"/>
  <c r="V10" i="7" s="1"/>
  <c r="P20" i="7"/>
  <c r="V20" i="7" s="1"/>
  <c r="P27" i="7"/>
  <c r="V27" i="7" s="1"/>
  <c r="P4" i="7"/>
  <c r="V4" i="7" s="1"/>
  <c r="P5" i="7"/>
  <c r="V5" i="7" s="1"/>
  <c r="P26" i="7"/>
  <c r="V26" i="7" s="1"/>
  <c r="P15" i="7"/>
  <c r="V15" i="7" s="1"/>
  <c r="P21" i="7"/>
  <c r="V21" i="7" s="1"/>
  <c r="P13" i="7"/>
  <c r="V13" i="7" s="1"/>
  <c r="P17" i="7"/>
  <c r="V17" i="7" s="1"/>
  <c r="P28" i="7"/>
  <c r="V28" i="7" s="1"/>
  <c r="P9" i="7"/>
  <c r="V9" i="7" s="1"/>
  <c r="AG2890" i="4"/>
  <c r="AG2863" i="4"/>
  <c r="AG2845" i="4"/>
  <c r="AG2888" i="4"/>
  <c r="AG2861" i="4"/>
  <c r="AG2854" i="4"/>
  <c r="AG2881" i="4"/>
  <c r="AG2860" i="4"/>
  <c r="AG2887" i="4"/>
  <c r="AG2842" i="4"/>
  <c r="AG2869" i="4"/>
  <c r="AG2870" i="4"/>
  <c r="AG2843" i="4"/>
  <c r="AG2852" i="4"/>
  <c r="AG2879" i="4"/>
  <c r="AG2837" i="4"/>
  <c r="AG2872" i="4"/>
  <c r="AG2866" i="4"/>
  <c r="AG2839" i="4"/>
  <c r="AG2844" i="4"/>
  <c r="AG2871" i="4"/>
  <c r="AG2856" i="4"/>
  <c r="AG2880" i="4"/>
  <c r="AG2853" i="4"/>
  <c r="AG2848" i="4"/>
  <c r="AG2876" i="4"/>
  <c r="AG2849" i="4"/>
  <c r="AG2851" i="4"/>
  <c r="AG2889" i="4"/>
  <c r="AG2862" i="4"/>
  <c r="AG2875" i="4"/>
  <c r="AG2855" i="4"/>
  <c r="AG2838" i="4"/>
  <c r="AG2865" i="4"/>
  <c r="AG2847" i="4"/>
  <c r="AG2874" i="4"/>
  <c r="AG2840" i="4"/>
  <c r="AG2867" i="4"/>
  <c r="AG2883" i="4"/>
  <c r="AG2882" i="4"/>
  <c r="AG2868" i="4"/>
  <c r="AG2841" i="4"/>
  <c r="AG2877" i="4"/>
  <c r="AG2850" i="4"/>
  <c r="AG2864" i="4"/>
  <c r="AJ53" i="4"/>
  <c r="AJ44" i="4"/>
  <c r="AJ31" i="4"/>
  <c r="AJ32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35" i="3"/>
  <c r="K38" i="3"/>
  <c r="K46" i="3"/>
  <c r="K45" i="3"/>
  <c r="K40" i="3"/>
  <c r="K39" i="3"/>
  <c r="K43" i="3"/>
  <c r="K37" i="3"/>
  <c r="K26" i="3"/>
  <c r="K24" i="3"/>
  <c r="K34" i="3"/>
  <c r="K23" i="3"/>
  <c r="K30" i="3"/>
  <c r="K18" i="3"/>
  <c r="K19" i="3"/>
  <c r="K16" i="3"/>
  <c r="K21" i="3"/>
  <c r="K36" i="3"/>
  <c r="K25" i="3"/>
  <c r="K9" i="3"/>
  <c r="K11" i="3"/>
  <c r="K15" i="3"/>
  <c r="K20" i="3" l="1"/>
  <c r="K49" i="3"/>
  <c r="P14" i="7"/>
  <c r="V14" i="7" s="1"/>
  <c r="AG68" i="4"/>
  <c r="AG176" i="4"/>
  <c r="AG284" i="4"/>
  <c r="AG392" i="4"/>
  <c r="AG500" i="4"/>
  <c r="AG608" i="4"/>
  <c r="AG716" i="4"/>
  <c r="AG824" i="4"/>
  <c r="AG95" i="4"/>
  <c r="AG203" i="4"/>
  <c r="AG311" i="4"/>
  <c r="AG419" i="4"/>
  <c r="AG527" i="4"/>
  <c r="AG635" i="4"/>
  <c r="AG743" i="4"/>
  <c r="AG851" i="4"/>
  <c r="AG959" i="4"/>
  <c r="AG122" i="4"/>
  <c r="AG230" i="4"/>
  <c r="AG338" i="4"/>
  <c r="AG446" i="4"/>
  <c r="AG554" i="4"/>
  <c r="AG662" i="4"/>
  <c r="AG770" i="4"/>
  <c r="AG878" i="4"/>
  <c r="AG473" i="4"/>
  <c r="AG905" i="4"/>
  <c r="AG365" i="4"/>
  <c r="AG1121" i="4"/>
  <c r="AG1229" i="4"/>
  <c r="AG1337" i="4"/>
  <c r="AG1445" i="4"/>
  <c r="AG257" i="4"/>
  <c r="AG149" i="4"/>
  <c r="AG689" i="4"/>
  <c r="AG986" i="4"/>
  <c r="AG797" i="4"/>
  <c r="AG1067" i="4"/>
  <c r="AG1175" i="4"/>
  <c r="AG1283" i="4"/>
  <c r="AG1391" i="4"/>
  <c r="AG41" i="4"/>
  <c r="AG1526" i="4"/>
  <c r="AG1634" i="4"/>
  <c r="AG1742" i="4"/>
  <c r="AG1418" i="4"/>
  <c r="AG1202" i="4"/>
  <c r="AG1094" i="4"/>
  <c r="AG1364" i="4"/>
  <c r="AG1013" i="4"/>
  <c r="AG1580" i="4"/>
  <c r="AG1688" i="4"/>
  <c r="AG1796" i="4"/>
  <c r="AG1904" i="4"/>
  <c r="AG932" i="4"/>
  <c r="AG1310" i="4"/>
  <c r="AG1148" i="4"/>
  <c r="AG1661" i="4"/>
  <c r="AG1769" i="4"/>
  <c r="AG1040" i="4"/>
  <c r="AG1931" i="4"/>
  <c r="AG1877" i="4"/>
  <c r="AG1958" i="4"/>
  <c r="AG2093" i="4"/>
  <c r="AG1850" i="4"/>
  <c r="AG1985" i="4"/>
  <c r="AG1499" i="4"/>
  <c r="AG2012" i="4"/>
  <c r="AG2120" i="4"/>
  <c r="AG2228" i="4"/>
  <c r="AG2336" i="4"/>
  <c r="AG2444" i="4"/>
  <c r="AG2552" i="4"/>
  <c r="AG581" i="4"/>
  <c r="AG2039" i="4"/>
  <c r="AG2147" i="4"/>
  <c r="AG2255" i="4"/>
  <c r="AG2363" i="4"/>
  <c r="AG1607" i="4"/>
  <c r="AG2606" i="4"/>
  <c r="AG2714" i="4"/>
  <c r="AG2822" i="4"/>
  <c r="AG1553" i="4"/>
  <c r="AG1715" i="4"/>
  <c r="AG2309" i="4"/>
  <c r="AG2417" i="4"/>
  <c r="AG2633" i="4"/>
  <c r="AG2741" i="4"/>
  <c r="AG1472" i="4"/>
  <c r="AG2066" i="4"/>
  <c r="AG2174" i="4"/>
  <c r="AG2390" i="4"/>
  <c r="AG2471" i="4"/>
  <c r="AG1256" i="4"/>
  <c r="AG2660" i="4"/>
  <c r="AG2282" i="4"/>
  <c r="AG2579" i="4"/>
  <c r="AG2687" i="4"/>
  <c r="AG1823" i="4"/>
  <c r="AG2525" i="4"/>
  <c r="AG2201" i="4"/>
  <c r="AG2498" i="4"/>
  <c r="AG2795" i="4"/>
  <c r="AG2768" i="4"/>
  <c r="K33" i="3"/>
  <c r="P16" i="7"/>
  <c r="V16" i="7" s="1"/>
  <c r="AG43" i="4"/>
  <c r="AJ43" i="4" s="1"/>
  <c r="AG151" i="4"/>
  <c r="AG259" i="4"/>
  <c r="AG367" i="4"/>
  <c r="AG475" i="4"/>
  <c r="AG583" i="4"/>
  <c r="AG691" i="4"/>
  <c r="AG97" i="4"/>
  <c r="AG205" i="4"/>
  <c r="AG313" i="4"/>
  <c r="AG421" i="4"/>
  <c r="AG529" i="4"/>
  <c r="AG502" i="4"/>
  <c r="AG556" i="4"/>
  <c r="AG610" i="4"/>
  <c r="AG1096" i="4"/>
  <c r="AG394" i="4"/>
  <c r="AG448" i="4"/>
  <c r="AG286" i="4"/>
  <c r="AG340" i="4"/>
  <c r="AG637" i="4"/>
  <c r="AG853" i="4"/>
  <c r="AG907" i="4"/>
  <c r="AG178" i="4"/>
  <c r="AG232" i="4"/>
  <c r="AG772" i="4"/>
  <c r="AG1123" i="4"/>
  <c r="AG880" i="4"/>
  <c r="AG1015" i="4"/>
  <c r="AG718" i="4"/>
  <c r="AG799" i="4"/>
  <c r="AG988" i="4"/>
  <c r="AG1042" i="4"/>
  <c r="AG961" i="4"/>
  <c r="AG124" i="4"/>
  <c r="AG1150" i="4"/>
  <c r="AG1258" i="4"/>
  <c r="AG1474" i="4"/>
  <c r="AG1231" i="4"/>
  <c r="AG1447" i="4"/>
  <c r="AG1501" i="4"/>
  <c r="AG664" i="4"/>
  <c r="AG1528" i="4"/>
  <c r="AG1636" i="4"/>
  <c r="AG70" i="4"/>
  <c r="AG1204" i="4"/>
  <c r="AG1393" i="4"/>
  <c r="AG1366" i="4"/>
  <c r="AG1177" i="4"/>
  <c r="AG1339" i="4"/>
  <c r="AG826" i="4"/>
  <c r="AG934" i="4"/>
  <c r="AG1717" i="4"/>
  <c r="AG1663" i="4"/>
  <c r="AG2068" i="4"/>
  <c r="AG2176" i="4"/>
  <c r="AG1771" i="4"/>
  <c r="AG1906" i="4"/>
  <c r="AG1933" i="4"/>
  <c r="AG1690" i="4"/>
  <c r="AG1744" i="4"/>
  <c r="AG1852" i="4"/>
  <c r="AG1987" i="4"/>
  <c r="AG1555" i="4"/>
  <c r="AG2014" i="4"/>
  <c r="AG2122" i="4"/>
  <c r="AG2230" i="4"/>
  <c r="AG745" i="4"/>
  <c r="AG1582" i="4"/>
  <c r="AG1420" i="4"/>
  <c r="AG1960" i="4"/>
  <c r="AG2203" i="4"/>
  <c r="AG2527" i="4"/>
  <c r="AG2554" i="4"/>
  <c r="AG1285" i="4"/>
  <c r="AG2581" i="4"/>
  <c r="AG1609" i="4"/>
  <c r="AG1798" i="4"/>
  <c r="AG2608" i="4"/>
  <c r="AG2716" i="4"/>
  <c r="AG2824" i="4"/>
  <c r="AG2311" i="4"/>
  <c r="AG2365" i="4"/>
  <c r="AG2419" i="4"/>
  <c r="AG1312" i="4"/>
  <c r="AG2635" i="4"/>
  <c r="AG2743" i="4"/>
  <c r="AG2095" i="4"/>
  <c r="AG2149" i="4"/>
  <c r="AG2257" i="4"/>
  <c r="AG2662" i="4"/>
  <c r="AG2770" i="4"/>
  <c r="AG2338" i="4"/>
  <c r="AG2392" i="4"/>
  <c r="AG2446" i="4"/>
  <c r="AG1879" i="4"/>
  <c r="AG2689" i="4"/>
  <c r="AG2284" i="4"/>
  <c r="AG1069" i="4"/>
  <c r="AG1825" i="4"/>
  <c r="AG2500" i="4"/>
  <c r="AG2797" i="4"/>
  <c r="AG2041" i="4"/>
  <c r="AG2473" i="4"/>
  <c r="P24" i="7"/>
  <c r="V24" i="7" s="1"/>
  <c r="AG78" i="4"/>
  <c r="AG186" i="4"/>
  <c r="AG294" i="4"/>
  <c r="AG402" i="4"/>
  <c r="AG510" i="4"/>
  <c r="AG618" i="4"/>
  <c r="AG726" i="4"/>
  <c r="AG834" i="4"/>
  <c r="AG105" i="4"/>
  <c r="AG213" i="4"/>
  <c r="AG321" i="4"/>
  <c r="AG429" i="4"/>
  <c r="AG537" i="4"/>
  <c r="AG645" i="4"/>
  <c r="AG753" i="4"/>
  <c r="AG861" i="4"/>
  <c r="AG969" i="4"/>
  <c r="AG996" i="4"/>
  <c r="AG1023" i="4"/>
  <c r="AG591" i="4"/>
  <c r="AG1050" i="4"/>
  <c r="AG483" i="4"/>
  <c r="AG564" i="4"/>
  <c r="AG267" i="4"/>
  <c r="AG348" i="4"/>
  <c r="AG942" i="4"/>
  <c r="AG159" i="4"/>
  <c r="AG240" i="4"/>
  <c r="AG51" i="4"/>
  <c r="AG132" i="4"/>
  <c r="AG672" i="4"/>
  <c r="AG780" i="4"/>
  <c r="AG915" i="4"/>
  <c r="AG1104" i="4"/>
  <c r="AG1131" i="4"/>
  <c r="AG1374" i="4"/>
  <c r="AG1185" i="4"/>
  <c r="AG1563" i="4"/>
  <c r="AG1671" i="4"/>
  <c r="AG1347" i="4"/>
  <c r="AG1590" i="4"/>
  <c r="AG1266" i="4"/>
  <c r="AG375" i="4"/>
  <c r="AG699" i="4"/>
  <c r="AG1077" i="4"/>
  <c r="AG1482" i="4"/>
  <c r="AG1617" i="4"/>
  <c r="AG1725" i="4"/>
  <c r="AG1833" i="4"/>
  <c r="AG1239" i="4"/>
  <c r="AG456" i="4"/>
  <c r="AG1320" i="4"/>
  <c r="AG1995" i="4"/>
  <c r="AG2103" i="4"/>
  <c r="AG2211" i="4"/>
  <c r="AG2319" i="4"/>
  <c r="AG2427" i="4"/>
  <c r="AG807" i="4"/>
  <c r="AG1293" i="4"/>
  <c r="AG1158" i="4"/>
  <c r="AG2022" i="4"/>
  <c r="AG2130" i="4"/>
  <c r="AG2238" i="4"/>
  <c r="AG2346" i="4"/>
  <c r="AG888" i="4"/>
  <c r="AG1212" i="4"/>
  <c r="AG1779" i="4"/>
  <c r="AG1455" i="4"/>
  <c r="AG1509" i="4"/>
  <c r="AG1860" i="4"/>
  <c r="AG2049" i="4"/>
  <c r="AG2184" i="4"/>
  <c r="AG2265" i="4"/>
  <c r="AG1968" i="4"/>
  <c r="AG1428" i="4"/>
  <c r="AG1752" i="4"/>
  <c r="AG2643" i="4"/>
  <c r="AG2751" i="4"/>
  <c r="AG2400" i="4"/>
  <c r="AG2292" i="4"/>
  <c r="AG1806" i="4"/>
  <c r="AG1941" i="4"/>
  <c r="AG2454" i="4"/>
  <c r="AG2481" i="4"/>
  <c r="AG1914" i="4"/>
  <c r="AG2535" i="4"/>
  <c r="AG2697" i="4"/>
  <c r="AG2805" i="4"/>
  <c r="AG1644" i="4"/>
  <c r="AG2373" i="4"/>
  <c r="AG2562" i="4"/>
  <c r="AG2589" i="4"/>
  <c r="AG1887" i="4"/>
  <c r="AG2508" i="4"/>
  <c r="AG2832" i="4"/>
  <c r="AG2778" i="4"/>
  <c r="AG2724" i="4"/>
  <c r="AG1401" i="4"/>
  <c r="AG1698" i="4"/>
  <c r="AG2076" i="4"/>
  <c r="AG2157" i="4"/>
  <c r="AG2670" i="4"/>
  <c r="AG1536" i="4"/>
  <c r="AG2616" i="4"/>
  <c r="P11" i="7"/>
  <c r="V11" i="7" s="1"/>
  <c r="AG92" i="4"/>
  <c r="AG200" i="4"/>
  <c r="AG308" i="4"/>
  <c r="AG416" i="4"/>
  <c r="AG524" i="4"/>
  <c r="AG632" i="4"/>
  <c r="AG740" i="4"/>
  <c r="AG848" i="4"/>
  <c r="AG119" i="4"/>
  <c r="AG227" i="4"/>
  <c r="AG335" i="4"/>
  <c r="AG443" i="4"/>
  <c r="AG551" i="4"/>
  <c r="AG659" i="4"/>
  <c r="AG767" i="4"/>
  <c r="AG875" i="4"/>
  <c r="AG983" i="4"/>
  <c r="AG38" i="4"/>
  <c r="AG146" i="4"/>
  <c r="AG254" i="4"/>
  <c r="AG362" i="4"/>
  <c r="AG470" i="4"/>
  <c r="AG578" i="4"/>
  <c r="AG686" i="4"/>
  <c r="AG794" i="4"/>
  <c r="AG389" i="4"/>
  <c r="AG281" i="4"/>
  <c r="AG1010" i="4"/>
  <c r="AG1145" i="4"/>
  <c r="AG1253" i="4"/>
  <c r="AG1361" i="4"/>
  <c r="AG1469" i="4"/>
  <c r="AG173" i="4"/>
  <c r="AG1037" i="4"/>
  <c r="AG65" i="4"/>
  <c r="AG713" i="4"/>
  <c r="AG956" i="4"/>
  <c r="AG929" i="4"/>
  <c r="AG1091" i="4"/>
  <c r="AG1199" i="4"/>
  <c r="AG1307" i="4"/>
  <c r="AG1415" i="4"/>
  <c r="AG821" i="4"/>
  <c r="AG1064" i="4"/>
  <c r="AG1388" i="4"/>
  <c r="AG1550" i="4"/>
  <c r="AG1658" i="4"/>
  <c r="AG1766" i="4"/>
  <c r="AG1118" i="4"/>
  <c r="AG1280" i="4"/>
  <c r="AG1604" i="4"/>
  <c r="AG1712" i="4"/>
  <c r="AG1820" i="4"/>
  <c r="AG1928" i="4"/>
  <c r="AG497" i="4"/>
  <c r="AG1226" i="4"/>
  <c r="AG1847" i="4"/>
  <c r="AG1982" i="4"/>
  <c r="AG1496" i="4"/>
  <c r="AG1685" i="4"/>
  <c r="AG1739" i="4"/>
  <c r="AG2009" i="4"/>
  <c r="AG2117" i="4"/>
  <c r="AG1442" i="4"/>
  <c r="AG1523" i="4"/>
  <c r="AG2036" i="4"/>
  <c r="AG2144" i="4"/>
  <c r="AG2252" i="4"/>
  <c r="AG2360" i="4"/>
  <c r="AG2468" i="4"/>
  <c r="AG2576" i="4"/>
  <c r="AG1172" i="4"/>
  <c r="AG2063" i="4"/>
  <c r="AG2171" i="4"/>
  <c r="AG2279" i="4"/>
  <c r="AG2387" i="4"/>
  <c r="AG2306" i="4"/>
  <c r="AG2414" i="4"/>
  <c r="AG2630" i="4"/>
  <c r="AG2738" i="4"/>
  <c r="AG902" i="4"/>
  <c r="AG1793" i="4"/>
  <c r="AG2225" i="4"/>
  <c r="AG605" i="4"/>
  <c r="AG1901" i="4"/>
  <c r="AG2657" i="4"/>
  <c r="AG2765" i="4"/>
  <c r="AG1631" i="4"/>
  <c r="AG1874" i="4"/>
  <c r="AG1577" i="4"/>
  <c r="AG2522" i="4"/>
  <c r="AG1334" i="4"/>
  <c r="AG2549" i="4"/>
  <c r="AG2603" i="4"/>
  <c r="AG2090" i="4"/>
  <c r="AG2684" i="4"/>
  <c r="AG2819" i="4"/>
  <c r="AG2441" i="4"/>
  <c r="AG2495" i="4"/>
  <c r="AG2792" i="4"/>
  <c r="AG1955" i="4"/>
  <c r="AG2198" i="4"/>
  <c r="AG2711" i="4"/>
  <c r="AG2333" i="4"/>
  <c r="K50" i="3"/>
  <c r="K14" i="3"/>
  <c r="K10" i="3"/>
  <c r="AG2859" i="4"/>
  <c r="AG2886" i="4"/>
  <c r="AG2846" i="4"/>
  <c r="AG2873" i="4"/>
  <c r="K19" i="6"/>
  <c r="M19" i="6" s="1"/>
  <c r="K7" i="3"/>
  <c r="K20" i="6"/>
  <c r="M20" i="6" s="1"/>
  <c r="K8" i="6"/>
  <c r="M8" i="6" s="1"/>
  <c r="K11" i="6"/>
  <c r="M11" i="6" s="1"/>
  <c r="K3" i="7"/>
  <c r="M3" i="7"/>
  <c r="K4" i="6"/>
  <c r="M4" i="6" s="1"/>
  <c r="X2856" i="4" s="1"/>
  <c r="K17" i="6"/>
  <c r="M17" i="6" s="1"/>
  <c r="K7" i="6"/>
  <c r="M7" i="6" s="1"/>
  <c r="K21" i="6"/>
  <c r="M21" i="6" s="1"/>
  <c r="K16" i="6"/>
  <c r="M16" i="6" s="1"/>
  <c r="K2" i="6"/>
  <c r="M2" i="6" s="1"/>
  <c r="K29" i="7"/>
  <c r="K9" i="7"/>
  <c r="M9" i="7" s="1"/>
  <c r="M13" i="7"/>
  <c r="K13" i="7"/>
  <c r="M18" i="7"/>
  <c r="K18" i="7"/>
  <c r="K9" i="6"/>
  <c r="M9" i="6" s="1"/>
  <c r="K17" i="7"/>
  <c r="M17" i="7"/>
  <c r="K10" i="6"/>
  <c r="M10" i="6" s="1"/>
  <c r="K15" i="6"/>
  <c r="M15" i="6" s="1"/>
  <c r="M27" i="7"/>
  <c r="K27" i="7"/>
  <c r="K6" i="6"/>
  <c r="M6" i="6" s="1"/>
  <c r="M23" i="7"/>
  <c r="K23" i="7"/>
  <c r="M16" i="7"/>
  <c r="K16" i="7"/>
  <c r="K15" i="7"/>
  <c r="M15" i="7"/>
  <c r="K6" i="7"/>
  <c r="M6" i="7"/>
  <c r="K5" i="6"/>
  <c r="M5" i="6" s="1"/>
  <c r="K14" i="6"/>
  <c r="M14" i="6" s="1"/>
  <c r="K22" i="6"/>
  <c r="M22" i="6" s="1"/>
  <c r="M4" i="7"/>
  <c r="K4" i="7"/>
  <c r="K13" i="6"/>
  <c r="M13" i="6" s="1"/>
  <c r="K18" i="6"/>
  <c r="M18" i="6" s="1"/>
  <c r="K3" i="6"/>
  <c r="M3" i="6" s="1"/>
  <c r="K12" i="6"/>
  <c r="M12" i="6" s="1"/>
  <c r="K5" i="3"/>
  <c r="K4" i="3"/>
  <c r="K6" i="3"/>
  <c r="K12" i="3"/>
  <c r="K2748" i="4"/>
  <c r="Y21" i="7" a="1"/>
  <c r="Y21" i="7" s="1"/>
  <c r="X21" i="7" a="1"/>
  <c r="X21" i="7" s="1"/>
  <c r="K2752" i="4"/>
  <c r="X25" i="7" a="1"/>
  <c r="X25" i="7" s="1"/>
  <c r="K2734" i="4"/>
  <c r="X7" i="7" a="1"/>
  <c r="X7" i="7" s="1"/>
  <c r="K2744" i="4"/>
  <c r="X17" i="7" a="1"/>
  <c r="X17" i="7" s="1"/>
  <c r="K2747" i="4"/>
  <c r="X20" i="7" a="1"/>
  <c r="X20" i="7" s="1"/>
  <c r="K2745" i="4"/>
  <c r="X18" i="7" a="1"/>
  <c r="X18" i="7" s="1"/>
  <c r="K2742" i="4"/>
  <c r="X15" i="7" s="1" a="1"/>
  <c r="X15" i="7" s="1"/>
  <c r="K2730" i="4"/>
  <c r="X3" i="7" s="1" a="1"/>
  <c r="X3" i="7" s="1"/>
  <c r="K2755" i="4"/>
  <c r="X28" i="7" s="1" a="1"/>
  <c r="X28" i="7" s="1"/>
  <c r="Y28" i="7" a="1"/>
  <c r="Y28" i="7" s="1"/>
  <c r="K2743" i="4"/>
  <c r="X16" i="7" s="1" a="1"/>
  <c r="X16" i="7" s="1"/>
  <c r="K2753" i="4"/>
  <c r="X26" i="7" s="1" a="1"/>
  <c r="X26" i="7" s="1"/>
  <c r="K2739" i="4"/>
  <c r="X12" i="7" s="1" a="1"/>
  <c r="X12" i="7" s="1"/>
  <c r="K2735" i="4"/>
  <c r="X8" i="7" s="1" a="1"/>
  <c r="X8" i="7" s="1"/>
  <c r="K2750" i="4"/>
  <c r="X23" i="7" s="1" a="1"/>
  <c r="X23" i="7" s="1"/>
  <c r="K2741" i="4"/>
  <c r="X14" i="7" s="1" a="1"/>
  <c r="X14" i="7" s="1"/>
  <c r="K2754" i="4"/>
  <c r="X27" i="7" s="1" a="1"/>
  <c r="X27" i="7" s="1"/>
  <c r="K2749" i="4"/>
  <c r="X22" i="7" s="1" a="1"/>
  <c r="X22" i="7" s="1"/>
  <c r="K2731" i="4"/>
  <c r="X4" i="7" s="1" a="1"/>
  <c r="X4" i="7" s="1"/>
  <c r="K2746" i="4"/>
  <c r="X19" i="7" s="1" a="1"/>
  <c r="X19" i="7" s="1"/>
  <c r="K2738" i="4"/>
  <c r="X11" i="7" a="1"/>
  <c r="X11" i="7" s="1"/>
  <c r="K2733" i="4"/>
  <c r="X6" i="7" s="1" a="1"/>
  <c r="X6" i="7" s="1"/>
  <c r="K2732" i="4"/>
  <c r="K2737" i="4"/>
  <c r="X10" i="7" s="1" a="1"/>
  <c r="X10" i="7" s="1"/>
  <c r="K2736" i="4"/>
  <c r="K2729" i="4"/>
  <c r="K2751" i="4"/>
  <c r="X24" i="7" s="1" a="1"/>
  <c r="X24" i="7" s="1"/>
  <c r="V2" i="7"/>
  <c r="AA28" i="7" a="1"/>
  <c r="AA28" i="7" s="1"/>
  <c r="AF50" i="4"/>
  <c r="AJ80" i="4"/>
  <c r="AJ66" i="4"/>
  <c r="AF49" i="4"/>
  <c r="Z28" i="7" a="1"/>
  <c r="Z28" i="7" s="1"/>
  <c r="AJ38" i="4"/>
  <c r="AJ42" i="4"/>
  <c r="AJ35" i="4"/>
  <c r="AJ37" i="4"/>
  <c r="AJ36" i="4"/>
  <c r="AJ51" i="4"/>
  <c r="AJ41" i="4"/>
  <c r="AJ48" i="4"/>
  <c r="T17" i="7"/>
  <c r="S17" i="7"/>
  <c r="T20" i="7"/>
  <c r="S20" i="7"/>
  <c r="T16" i="7"/>
  <c r="S16" i="7"/>
  <c r="T13" i="7"/>
  <c r="S13" i="7"/>
  <c r="T7" i="7"/>
  <c r="S7" i="7"/>
  <c r="T11" i="7"/>
  <c r="S11" i="7"/>
  <c r="T10" i="7"/>
  <c r="S10" i="7"/>
  <c r="T18" i="7"/>
  <c r="S18" i="7"/>
  <c r="T21" i="7"/>
  <c r="S21" i="7"/>
  <c r="T25" i="7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AG104" i="4" l="1"/>
  <c r="AG212" i="4"/>
  <c r="AG320" i="4"/>
  <c r="AG428" i="4"/>
  <c r="AG536" i="4"/>
  <c r="AG644" i="4"/>
  <c r="AG752" i="4"/>
  <c r="AG860" i="4"/>
  <c r="AG131" i="4"/>
  <c r="AG239" i="4"/>
  <c r="AG347" i="4"/>
  <c r="AG455" i="4"/>
  <c r="AG563" i="4"/>
  <c r="AG671" i="4"/>
  <c r="AG779" i="4"/>
  <c r="AG887" i="4"/>
  <c r="AG995" i="4"/>
  <c r="AG50" i="4"/>
  <c r="AG158" i="4"/>
  <c r="AG266" i="4"/>
  <c r="AG374" i="4"/>
  <c r="AG482" i="4"/>
  <c r="AG590" i="4"/>
  <c r="AG698" i="4"/>
  <c r="AG806" i="4"/>
  <c r="AG725" i="4"/>
  <c r="AG1022" i="4"/>
  <c r="AG1049" i="4"/>
  <c r="AG1157" i="4"/>
  <c r="AG1265" i="4"/>
  <c r="AG1373" i="4"/>
  <c r="AG1481" i="4"/>
  <c r="AG833" i="4"/>
  <c r="AG968" i="4"/>
  <c r="AG401" i="4"/>
  <c r="AG617" i="4"/>
  <c r="AG293" i="4"/>
  <c r="AG914" i="4"/>
  <c r="AG185" i="4"/>
  <c r="AG1103" i="4"/>
  <c r="AG1211" i="4"/>
  <c r="AG1319" i="4"/>
  <c r="AG1427" i="4"/>
  <c r="AG77" i="4"/>
  <c r="AG1184" i="4"/>
  <c r="AG1562" i="4"/>
  <c r="AG1670" i="4"/>
  <c r="AG1778" i="4"/>
  <c r="AG1346" i="4"/>
  <c r="AG1292" i="4"/>
  <c r="AG1076" i="4"/>
  <c r="AG1616" i="4"/>
  <c r="AG1724" i="4"/>
  <c r="AG1832" i="4"/>
  <c r="AG1940" i="4"/>
  <c r="AG1238" i="4"/>
  <c r="AG1454" i="4"/>
  <c r="AG1508" i="4"/>
  <c r="AG509" i="4"/>
  <c r="AG1589" i="4"/>
  <c r="AG941" i="4"/>
  <c r="AG2021" i="4"/>
  <c r="AG2129" i="4"/>
  <c r="AG1643" i="4"/>
  <c r="AG1805" i="4"/>
  <c r="AG2048" i="4"/>
  <c r="AG2156" i="4"/>
  <c r="AG2264" i="4"/>
  <c r="AG2372" i="4"/>
  <c r="AG2480" i="4"/>
  <c r="AG2588" i="4"/>
  <c r="AG1130" i="4"/>
  <c r="AG2075" i="4"/>
  <c r="AG2183" i="4"/>
  <c r="AG2291" i="4"/>
  <c r="AG2399" i="4"/>
  <c r="AG1751" i="4"/>
  <c r="AG2642" i="4"/>
  <c r="AG2750" i="4"/>
  <c r="AG2210" i="4"/>
  <c r="AG1994" i="4"/>
  <c r="AG2345" i="4"/>
  <c r="AG1967" i="4"/>
  <c r="AG2669" i="4"/>
  <c r="AG2777" i="4"/>
  <c r="AG2507" i="4"/>
  <c r="AG2561" i="4"/>
  <c r="AG1886" i="4"/>
  <c r="AG2237" i="4"/>
  <c r="AG2318" i="4"/>
  <c r="AG2426" i="4"/>
  <c r="AG1400" i="4"/>
  <c r="AG1535" i="4"/>
  <c r="AG1697" i="4"/>
  <c r="AG2804" i="4"/>
  <c r="AG2453" i="4"/>
  <c r="AG2696" i="4"/>
  <c r="AG2723" i="4"/>
  <c r="AG2831" i="4"/>
  <c r="AG1913" i="4"/>
  <c r="AG2615" i="4"/>
  <c r="AG2102" i="4"/>
  <c r="AG1859" i="4"/>
  <c r="AG2534" i="4"/>
  <c r="S24" i="7"/>
  <c r="T24" i="7"/>
  <c r="AG103" i="4"/>
  <c r="AG211" i="4"/>
  <c r="AG319" i="4"/>
  <c r="AG427" i="4"/>
  <c r="AG535" i="4"/>
  <c r="AG643" i="4"/>
  <c r="AG49" i="4"/>
  <c r="AG157" i="4"/>
  <c r="AG265" i="4"/>
  <c r="AG373" i="4"/>
  <c r="AG481" i="4"/>
  <c r="AG589" i="4"/>
  <c r="AG994" i="4"/>
  <c r="AG1048" i="4"/>
  <c r="AG562" i="4"/>
  <c r="AG832" i="4"/>
  <c r="AG967" i="4"/>
  <c r="AG454" i="4"/>
  <c r="AG508" i="4"/>
  <c r="AG751" i="4"/>
  <c r="AG940" i="4"/>
  <c r="AG1075" i="4"/>
  <c r="AG1183" i="4"/>
  <c r="AG238" i="4"/>
  <c r="AG292" i="4"/>
  <c r="AG913" i="4"/>
  <c r="AG130" i="4"/>
  <c r="AG184" i="4"/>
  <c r="AG670" i="4"/>
  <c r="AG778" i="4"/>
  <c r="AG859" i="4"/>
  <c r="AG76" i="4"/>
  <c r="AG697" i="4"/>
  <c r="AG400" i="4"/>
  <c r="AG1345" i="4"/>
  <c r="AG724" i="4"/>
  <c r="AG346" i="4"/>
  <c r="AG1318" i="4"/>
  <c r="AG1588" i="4"/>
  <c r="AG616" i="4"/>
  <c r="AG805" i="4"/>
  <c r="AG1156" i="4"/>
  <c r="AG1237" i="4"/>
  <c r="AG1453" i="4"/>
  <c r="AG1480" i="4"/>
  <c r="AG1507" i="4"/>
  <c r="AG886" i="4"/>
  <c r="AG1102" i="4"/>
  <c r="AG1210" i="4"/>
  <c r="AG1291" i="4"/>
  <c r="AG1831" i="4"/>
  <c r="AG1615" i="4"/>
  <c r="AG2020" i="4"/>
  <c r="AG2128" i="4"/>
  <c r="AG1264" i="4"/>
  <c r="AG1642" i="4"/>
  <c r="AG1804" i="4"/>
  <c r="AG1669" i="4"/>
  <c r="AG1129" i="4"/>
  <c r="AG2074" i="4"/>
  <c r="AG2182" i="4"/>
  <c r="AG2290" i="4"/>
  <c r="AG1426" i="4"/>
  <c r="AG1534" i="4"/>
  <c r="AG1885" i="4"/>
  <c r="AG1912" i="4"/>
  <c r="AG1993" i="4"/>
  <c r="AG2344" i="4"/>
  <c r="AG2398" i="4"/>
  <c r="AG1966" i="4"/>
  <c r="AG2668" i="4"/>
  <c r="AG2776" i="4"/>
  <c r="AG1939" i="4"/>
  <c r="AG2209" i="4"/>
  <c r="AG2452" i="4"/>
  <c r="AG1561" i="4"/>
  <c r="AG1723" i="4"/>
  <c r="AG1372" i="4"/>
  <c r="AG2533" i="4"/>
  <c r="AG2695" i="4"/>
  <c r="AG2803" i="4"/>
  <c r="AG1021" i="4"/>
  <c r="AG2236" i="4"/>
  <c r="AG2317" i="4"/>
  <c r="AG2371" i="4"/>
  <c r="AG2425" i="4"/>
  <c r="AG2587" i="4"/>
  <c r="AG1399" i="4"/>
  <c r="AG1696" i="4"/>
  <c r="AG1777" i="4"/>
  <c r="AG2614" i="4"/>
  <c r="AG2722" i="4"/>
  <c r="AG2830" i="4"/>
  <c r="AG2155" i="4"/>
  <c r="AG2479" i="4"/>
  <c r="AG1750" i="4"/>
  <c r="AG2749" i="4"/>
  <c r="AG2101" i="4"/>
  <c r="AG2641" i="4"/>
  <c r="AG2263" i="4"/>
  <c r="AG2506" i="4"/>
  <c r="AG1858" i="4"/>
  <c r="AG2047" i="4"/>
  <c r="AG2560" i="4"/>
  <c r="X2848" i="4"/>
  <c r="X2862" i="4"/>
  <c r="X2851" i="4"/>
  <c r="X2844" i="4"/>
  <c r="X2858" i="4"/>
  <c r="Y23" i="7" s="1" a="1"/>
  <c r="Y23" i="7" s="1"/>
  <c r="AA8" i="7" a="1"/>
  <c r="AA8" i="7" s="1"/>
  <c r="Y9" i="7" a="1"/>
  <c r="Y9" i="7" s="1"/>
  <c r="X2861" i="4"/>
  <c r="Y26" i="7" s="1" a="1"/>
  <c r="Y26" i="7" s="1"/>
  <c r="X2850" i="4"/>
  <c r="Y15" i="7" s="1" a="1"/>
  <c r="Y15" i="7" s="1"/>
  <c r="X2839" i="4"/>
  <c r="X2840" i="4"/>
  <c r="X2853" i="4"/>
  <c r="X2843" i="4"/>
  <c r="Y8" i="7" s="1" a="1"/>
  <c r="Y8" i="7" s="1"/>
  <c r="X2855" i="4"/>
  <c r="AA26" i="7" a="1"/>
  <c r="AA26" i="7" s="1"/>
  <c r="Y2" i="7" a="1"/>
  <c r="Y2" i="7" s="1"/>
  <c r="Y5" i="7" a="1"/>
  <c r="Y5" i="7" s="1"/>
  <c r="X2847" i="4"/>
  <c r="Y12" i="7" s="1" a="1"/>
  <c r="Y12" i="7" s="1"/>
  <c r="X2859" i="4"/>
  <c r="Y24" i="7" s="1" a="1"/>
  <c r="Y24" i="7" s="1"/>
  <c r="X2860" i="4"/>
  <c r="X2849" i="4"/>
  <c r="Y14" i="7" s="1" a="1"/>
  <c r="Y14" i="7" s="1"/>
  <c r="X2838" i="4"/>
  <c r="X2852" i="4"/>
  <c r="X2837" i="4"/>
  <c r="AA2" i="7" s="1" a="1"/>
  <c r="AA2" i="7" s="1"/>
  <c r="X2841" i="4"/>
  <c r="Z6" i="7" s="1" a="1"/>
  <c r="Z6" i="7" s="1"/>
  <c r="X2842" i="4"/>
  <c r="X2854" i="4"/>
  <c r="X2845" i="4"/>
  <c r="Y10" i="7" s="1" a="1"/>
  <c r="Y10" i="7" s="1"/>
  <c r="X2857" i="4"/>
  <c r="Y22" i="7" s="1" a="1"/>
  <c r="Y22" i="7" s="1"/>
  <c r="X2846" i="4"/>
  <c r="Y11" i="7" s="1" a="1"/>
  <c r="Y11" i="7" s="1"/>
  <c r="X9" i="7" a="1"/>
  <c r="X9" i="7" s="1"/>
  <c r="Z5" i="7" a="1"/>
  <c r="Z5" i="7" s="1"/>
  <c r="Z2" i="7" a="1"/>
  <c r="Z2" i="7" s="1"/>
  <c r="AA5" i="7" a="1"/>
  <c r="AA5" i="7" s="1"/>
  <c r="X5" i="7" a="1"/>
  <c r="X5" i="7" s="1"/>
  <c r="X2" i="7" a="1"/>
  <c r="X2" i="7" s="1"/>
  <c r="Z12" i="7" a="1"/>
  <c r="Z12" i="7" s="1"/>
  <c r="Z26" i="7" a="1"/>
  <c r="Z26" i="7" s="1"/>
  <c r="C5" i="11"/>
  <c r="P23" i="7"/>
  <c r="AG2858" i="4"/>
  <c r="AG2885" i="4"/>
  <c r="Z21" i="7" a="1"/>
  <c r="Z21" i="7" s="1"/>
  <c r="AJ68" i="4"/>
  <c r="Z14" i="7" s="1" a="1"/>
  <c r="Z14" i="7" s="1"/>
  <c r="AJ78" i="4"/>
  <c r="Z24" i="7" s="1" a="1"/>
  <c r="Z24" i="7" s="1"/>
  <c r="AJ64" i="4"/>
  <c r="AA10" i="7" s="1" a="1"/>
  <c r="AA10" i="7" s="1"/>
  <c r="Z8" i="7" a="1"/>
  <c r="Z8" i="7" s="1"/>
  <c r="AJ69" i="4"/>
  <c r="Z15" i="7" s="1" a="1"/>
  <c r="Z15" i="7" s="1"/>
  <c r="AG2857" i="4"/>
  <c r="P22" i="7"/>
  <c r="AG2884" i="4"/>
  <c r="B6" i="11" a="1"/>
  <c r="B6" i="11" s="1"/>
  <c r="D6" i="11" a="1"/>
  <c r="D6" i="11" s="1"/>
  <c r="B5" i="11"/>
  <c r="C6" i="11" a="1"/>
  <c r="C6" i="11" s="1"/>
  <c r="AJ49" i="4"/>
  <c r="D5" i="11"/>
  <c r="U25" i="7"/>
  <c r="U26" i="7"/>
  <c r="U24" i="7"/>
  <c r="U27" i="7"/>
  <c r="AA6" i="7" l="1" a="1"/>
  <c r="AA6" i="7" s="1"/>
  <c r="Y6" i="7" a="1"/>
  <c r="Y6" i="7" s="1"/>
  <c r="AA12" i="7" a="1"/>
  <c r="AA12" i="7" s="1"/>
  <c r="Z7" i="7" a="1"/>
  <c r="Z7" i="7" s="1"/>
  <c r="Y7" i="7" a="1"/>
  <c r="Y7" i="7" s="1"/>
  <c r="AA7" i="7" a="1"/>
  <c r="AA7" i="7" s="1"/>
  <c r="Z3" i="7" a="1"/>
  <c r="Z3" i="7" s="1"/>
  <c r="AA3" i="7" a="1"/>
  <c r="AA3" i="7" s="1"/>
  <c r="Y3" i="7" a="1"/>
  <c r="Y3" i="7" s="1"/>
  <c r="AA4" i="7" a="1"/>
  <c r="AA4" i="7" s="1"/>
  <c r="Y4" i="7" a="1"/>
  <c r="Y4" i="7" s="1"/>
  <c r="Z4" i="7" a="1"/>
  <c r="Z4" i="7" s="1"/>
  <c r="Z25" i="7" a="1"/>
  <c r="Z25" i="7" s="1"/>
  <c r="Y25" i="7" a="1"/>
  <c r="Y25" i="7" s="1"/>
  <c r="AA25" i="7" a="1"/>
  <c r="AA25" i="7" s="1"/>
  <c r="Z19" i="7" a="1"/>
  <c r="Z19" i="7" s="1"/>
  <c r="AA19" i="7" a="1"/>
  <c r="AA19" i="7" s="1"/>
  <c r="Y19" i="7" a="1"/>
  <c r="Y19" i="7" s="1"/>
  <c r="Y20" i="7" a="1"/>
  <c r="Y20" i="7" s="1"/>
  <c r="AA20" i="7" a="1"/>
  <c r="AA20" i="7" s="1"/>
  <c r="Z20" i="7" a="1"/>
  <c r="Z20" i="7" s="1"/>
  <c r="Y16" i="7" a="1"/>
  <c r="Y16" i="7" s="1"/>
  <c r="AA16" i="7" a="1"/>
  <c r="AA16" i="7" s="1"/>
  <c r="Z16" i="7" a="1"/>
  <c r="Z16" i="7" s="1"/>
  <c r="AA27" i="7" a="1"/>
  <c r="AA27" i="7" s="1"/>
  <c r="Z27" i="7" a="1"/>
  <c r="Z27" i="7" s="1"/>
  <c r="Y27" i="7" a="1"/>
  <c r="Y27" i="7" s="1"/>
  <c r="AA17" i="7" a="1"/>
  <c r="AA17" i="7" s="1"/>
  <c r="Z17" i="7" a="1"/>
  <c r="Z17" i="7" s="1"/>
  <c r="Y17" i="7" a="1"/>
  <c r="Y17" i="7" s="1"/>
  <c r="Y18" i="7" a="1"/>
  <c r="Y18" i="7" s="1"/>
  <c r="Z18" i="7" a="1"/>
  <c r="Z18" i="7" s="1"/>
  <c r="AA18" i="7" a="1"/>
  <c r="AA18" i="7" s="1"/>
  <c r="Y13" i="7" a="1"/>
  <c r="Y13" i="7" s="1"/>
  <c r="AA13" i="7" a="1"/>
  <c r="AA13" i="7" s="1"/>
  <c r="Z13" i="7" a="1"/>
  <c r="Z13" i="7" s="1"/>
  <c r="Z10" i="7" a="1"/>
  <c r="Z10" i="7" s="1"/>
  <c r="B11" i="11"/>
  <c r="D11" i="11" s="1"/>
  <c r="C11" i="11"/>
  <c r="AA24" i="7" a="1"/>
  <c r="AA24" i="7" s="1"/>
  <c r="AA11" i="7" a="1"/>
  <c r="AA11" i="7" s="1"/>
  <c r="AA9" i="7" a="1"/>
  <c r="AA9" i="7" s="1"/>
  <c r="AA14" i="7" a="1"/>
  <c r="AA14" i="7" s="1"/>
  <c r="AA21" i="7" a="1"/>
  <c r="AA21" i="7" s="1"/>
  <c r="AA15" i="7" a="1"/>
  <c r="AA15" i="7" s="1"/>
  <c r="AJ50" i="4"/>
  <c r="AA23" i="7" s="1" a="1"/>
  <c r="AA23" i="7" s="1"/>
  <c r="V23" i="7"/>
  <c r="T23" i="7"/>
  <c r="U23" i="7" s="1"/>
  <c r="S23" i="7"/>
  <c r="AJ76" i="4"/>
  <c r="AJ103" i="4" s="1"/>
  <c r="V22" i="7"/>
  <c r="T22" i="7"/>
  <c r="S22" i="7"/>
  <c r="D10" i="11"/>
  <c r="Z11" i="7" a="1"/>
  <c r="Z11" i="7" s="1"/>
  <c r="Z9" i="7" a="1"/>
  <c r="Z9" i="7" s="1"/>
  <c r="Z22" i="7" l="1" a="1"/>
  <c r="Z22" i="7" s="1"/>
  <c r="Z23" i="7" a="1"/>
  <c r="Z23" i="7" s="1"/>
  <c r="D13" i="11"/>
  <c r="C13" i="11"/>
  <c r="AA22" i="7" a="1"/>
  <c r="AA22" i="7" s="1"/>
  <c r="D15" i="11" s="1"/>
  <c r="U10" i="7"/>
  <c r="U16" i="7"/>
  <c r="U9" i="7"/>
  <c r="U14" i="7"/>
  <c r="U12" i="7"/>
  <c r="U22" i="7"/>
  <c r="U5" i="7"/>
  <c r="U21" i="7"/>
  <c r="U15" i="7"/>
  <c r="U2" i="7"/>
  <c r="U11" i="7"/>
  <c r="U20" i="7"/>
  <c r="U18" i="7"/>
  <c r="U19" i="7"/>
  <c r="U17" i="7"/>
  <c r="U4" i="7"/>
  <c r="D9" i="11"/>
  <c r="U8" i="7"/>
  <c r="U6" i="7"/>
  <c r="U13" i="7"/>
  <c r="U7" i="7"/>
  <c r="U3" i="7"/>
  <c r="D12" i="11"/>
  <c r="C12" i="11"/>
  <c r="B12" i="11"/>
  <c r="B14" i="11" l="1"/>
  <c r="D14" i="11"/>
  <c r="C14" i="11"/>
  <c r="B15" i="11"/>
  <c r="C15" i="11"/>
  <c r="C9" i="11"/>
  <c r="B9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<sst xmlns="http://schemas.openxmlformats.org/spreadsheetml/2006/main" count="2903" uniqueCount="481">
  <si>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</si>
  <si>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</si>
  <si>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</si>
  <si>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</si>
  <si>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</si>
  <si>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</si>
  <si>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</si>
  <si>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</si>
  <si>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</si>
  <si>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</si>
  <si>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</si>
  <si>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</si>
  <si>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</si>
  <si>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</si>
  <si>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</si>
  <si>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</si>
  <si>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</si>
  <si>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</si>
  <si>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</si>
  <si>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</si>
  <si>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</si>
  <si>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</si>
  <si>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</si>
  <si>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</si>
  <si>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</si>
  <si>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</si>
  <si>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</si>
  <si>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</si>
  <si>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</si>
  <si>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</si>
  <si>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</si>
  <si>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</si>
  <si>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</si>
  <si>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</si>
  <si>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</si>
  <si>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</si>
  <si>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</si>
  <si>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</si>
  <si>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</si>
  <si>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</si>
  <si>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</si>
  <si>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</si>
  <si>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</si>
  <si>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</si>
  <si>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</si>
  <si>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</si>
  <si>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</si>
  <si>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</si>
  <si>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</si>
  <si>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</si>
  <si>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</si>
  <si>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</si>
  <si>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</si>
  <si>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</si>
  <si>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</si>
  <si>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</si>
  <si>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</si>
  <si>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</si>
  <si>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</si>
  <si>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</si>
  <si>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</si>
  <si>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</si>
  <si>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</si>
  <si>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</si>
  <si>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</si>
  <si>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</si>
  <si>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</si>
  <si>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</si>
  <si>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</si>
  <si>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</si>
  <si>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</si>
  <si>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</si>
  <si>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</si>
  <si>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</si>
  <si>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</si>
  <si>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</si>
  <si>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</si>
  <si>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</si>
  <si>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</si>
  <si>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</si>
  <si>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</si>
  <si>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</si>
  <si>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</si>
  <si>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</si>
  <si>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</si>
  <si>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</si>
  <si>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</si>
  <si>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</si>
  <si>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</si>
  <si>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</si>
  <si>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</si>
  <si>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</si>
  <si>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</si>
  <si>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</si>
  <si>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</si>
  <si>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</si>
  <si>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</si>
  <si>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</si>
  <si>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</si>
  <si>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</si>
  <si>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</si>
  <si>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</si>
  <si>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</si>
  <si>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</si>
  <si>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</si>
  <si>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</si>
  <si>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</si>
  <si>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</si>
  <si>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</si>
  <si>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</si>
  <si>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</si>
  <si>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</si>
  <si>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</si>
  <si>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</si>
  <si>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</si>
  <si>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</si>
  <si>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</si>
  <si>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</si>
  <si>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</si>
  <si>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</si>
  <si>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</si>
  <si>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</si>
  <si>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</si>
  <si>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</si>
  <si>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</si>
  <si>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</si>
  <si>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</si>
  <si>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</si>
  <si>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</si>
  <si>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</si>
  <si>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</si>
  <si>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</si>
  <si>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</si>
  <si>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</si>
  <si>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</si>
  <si>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</si>
  <si>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</si>
  <si>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</si>
  <si>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</si>
  <si>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</si>
  <si>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</si>
  <si>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</si>
  <si>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</si>
  <si>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</si>
  <si>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</si>
  <si>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</si>
  <si>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</si>
  <si>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</si>
  <si>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</si>
  <si>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</si>
  <si>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</si>
  <si>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</si>
  <si>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</si>
  <si>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</si>
  <si>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</si>
  <si>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</si>
  <si>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</si>
  <si>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</si>
  <si>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</si>
  <si>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</si>
  <si>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</si>
  <si>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</si>
  <si>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</si>
  <si>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</si>
  <si>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</si>
  <si>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</si>
  <si>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</si>
  <si>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</si>
  <si>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</si>
  <si>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</si>
  <si>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</si>
  <si>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</si>
  <si>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</si>
  <si>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</si>
  <si>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</si>
  <si>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</si>
  <si>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</si>
  <si>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</si>
  <si>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</si>
  <si>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</si>
  <si>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</si>
  <si>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</si>
  <si>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</si>
  <si>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</si>
  <si>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</si>
  <si>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</si>
  <si>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</si>
  <si>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</si>
  <si>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</si>
  <si>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</si>
  <si>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</si>
  <si>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</si>
  <si>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</si>
  <si>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</si>
  <si>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</si>
  <si>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</si>
  <si>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</si>
  <si>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</si>
  <si>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</si>
  <si>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</si>
  <si>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</si>
  <si>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</si>
  <si>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</si>
  <si>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</si>
  <si>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</si>
  <si>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</si>
  <si>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</si>
  <si>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</si>
  <si>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</si>
  <si>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</si>
  <si>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</si>
  <si>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</si>
  <si>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</si>
  <si>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</si>
  <si>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</si>
  <si>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</si>
  <si>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</si>
  <si>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</si>
  <si>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</si>
  <si>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</si>
  <si>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</si>
  <si>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</si>
  <si>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</si>
  <si>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</si>
  <si>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</si>
  <si>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</si>
  <si>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</si>
  <si>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</si>
  <si>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</si>
  <si>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</si>
  <si>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</si>
  <si>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</si>
  <si>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</si>
  <si>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</si>
  <si>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</si>
  <si>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</si>
  <si>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</si>
  <si>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</si>
  <si>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</si>
  <si>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</si>
  <si>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</si>
  <si>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</si>
  <si>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</si>
  <si>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</si>
  <si>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</si>
  <si>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</si>
  <si>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</si>
  <si>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</si>
  <si>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</si>
  <si>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</si>
  <si>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</si>
  <si>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</si>
  <si>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</si>
  <si>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</si>
  <si>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</si>
  <si>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</si>
  <si>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</si>
  <si>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</si>
  <si>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</si>
  <si>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</si>
  <si>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</si>
  <si>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</si>
  <si>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</si>
  <si>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</si>
  <si>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</si>
  <si>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</si>
  <si>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</si>
  <si>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</si>
  <si>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</si>
  <si>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</si>
  <si>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</si>
  <si>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</si>
  <si>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</si>
  <si>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</si>
  <si>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</si>
  <si>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</si>
  <si>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</si>
  <si>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</si>
  <si>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</si>
  <si>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</si>
  <si>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</si>
  <si>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</si>
  <si>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</si>
  <si>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</si>
  <si>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</si>
  <si>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</si>
  <si>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</si>
  <si>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</si>
  <si>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</si>
  <si>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</si>
  <si>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</si>
  <si>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</si>
  <si>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</si>
  <si>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</si>
  <si>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</si>
  <si>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</si>
  <si>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</si>
  <si>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</si>
  <si>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</si>
  <si>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</si>
  <si>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</si>
  <si>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</si>
  <si>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</si>
  <si>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</si>
  <si>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</si>
  <si>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</si>
  <si>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</si>
  <si>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</si>
  <si>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</si>
  <si>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</si>
  <si>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</si>
  <si>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</si>
  <si>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</si>
  <si>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</si>
  <si>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</si>
  <si>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</si>
  <si>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</si>
  <si>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</si>
  <si>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</si>
  <si>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</si>
  <si>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</si>
  <si>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</si>
  <si>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</si>
  <si>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</si>
  <si>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</si>
  <si>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</si>
  <si>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</si>
  <si>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</si>
  <si>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</si>
  <si>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</si>
  <si>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</si>
  <si>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</si>
  <si>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</si>
  <si>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</si>
  <si>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</si>
  <si>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</si>
  <si>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</si>
  <si>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</si>
  <si>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</si>
  <si>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</si>
  <si>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</si>
  <si>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</si>
  <si>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</si>
  <si>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</si>
  <si>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</si>
  <si>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</si>
  <si>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</si>
  <si>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</si>
  <si>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</si>
  <si>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</si>
  <si>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</si>
  <si>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</si>
  <si>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</si>
  <si>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</si>
  <si>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</si>
  <si>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</si>
  <si>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</si>
  <si>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</si>
  <si>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</si>
  <si>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</si>
  <si>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</si>
  <si>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</si>
  <si>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</si>
  <si>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</si>
  <si>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</si>
  <si>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</si>
  <si>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</si>
  <si>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</si>
  <si>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</si>
  <si>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</si>
  <si>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</si>
  <si>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</si>
  <si>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</si>
  <si>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</si>
  <si>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</si>
  <si>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</si>
  <si>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</si>
  <si>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</si>
  <si>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</si>
  <si>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</si>
  <si>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</si>
  <si>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</si>
  <si>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</si>
  <si>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</si>
  <si>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</si>
  <si>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</si>
  <si>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</si>
  <si>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</si>
  <si>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</si>
  <si>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</si>
  <si>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</si>
  <si>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</si>
  <si>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</si>
  <si>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</si>
  <si>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</si>
  <si>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</si>
  <si>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</si>
  <si>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</si>
  <si>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</si>
  <si>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</si>
  <si>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</si>
  <si>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</si>
  <si>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</si>
  <si>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</si>
  <si>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</si>
  <si>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</si>
  <si>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</si>
  <si>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</si>
  <si>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</si>
  <si>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</si>
  <si>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</si>
  <si>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</si>
  <si>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</si>
  <si>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</si>
  <si>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</si>
  <si>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#0091FF</t>
  </si>
  <si>
    <t>#346C97</t>
  </si>
  <si>
    <t>nb_is_sleeping</t>
  </si>
  <si>
    <t>nom</t>
  </si>
  <si>
    <t>nb_match</t>
  </si>
  <si>
    <t>points par match (hors dodo)</t>
  </si>
  <si>
    <t>points par match</t>
  </si>
  <si>
    <t>score</t>
  </si>
  <si>
    <t>quadratic_x_monpetitprono</t>
  </si>
  <si>
    <t>Rang pts/match (hors dodo)</t>
  </si>
  <si>
    <t>Points / Bon prono</t>
  </si>
  <si>
    <t>Trophée de la sieste 😴</t>
  </si>
  <si>
    <t>x2 utilisé</t>
  </si>
  <si>
    <t>x2 match_id</t>
  </si>
  <si>
    <t>x2 bien utilisé</t>
  </si>
  <si>
    <t/>
  </si>
  <si>
    <t>3-1</t>
  </si>
  <si>
    <t>1-1</t>
  </si>
  <si>
    <t>2-1</t>
  </si>
  <si>
    <t>0-2</t>
  </si>
  <si>
    <t>0-1</t>
  </si>
  <si>
    <t>4-0</t>
  </si>
  <si>
    <t>1-0</t>
  </si>
  <si>
    <t>8-0</t>
  </si>
  <si>
    <t>1-2</t>
  </si>
  <si>
    <t>2-0</t>
  </si>
  <si>
    <t>5-1</t>
  </si>
  <si>
    <t>0-3</t>
  </si>
  <si>
    <t>2-2</t>
  </si>
  <si>
    <t>6-0</t>
  </si>
  <si>
    <t>3-0</t>
  </si>
  <si>
    <t>1-3</t>
  </si>
  <si>
    <t>1-5</t>
  </si>
  <si>
    <t>1-4</t>
  </si>
  <si>
    <t>0-0</t>
  </si>
  <si>
    <t>2-3</t>
  </si>
  <si>
    <t>0-4</t>
  </si>
  <si>
    <t>4-1</t>
  </si>
  <si>
    <t>3-2</t>
  </si>
  <si>
    <t>TBD</t>
  </si>
  <si>
    <t>TDB</t>
  </si>
  <si>
    <t>SuiveurDeCote</t>
  </si>
  <si>
    <t>Bot</t>
  </si>
  <si>
    <t>Matchs manqués avant de rejoindre la ligue ⏰</t>
  </si>
  <si>
    <t>Meileur ratio pts/match pronostiqué 👌</t>
  </si>
  <si>
    <t>% de Bonus x2 bien utilisés 😎</t>
  </si>
  <si>
    <t>Points moyen de la QuadraLigue ⚽</t>
  </si>
  <si>
    <t>Nombre de points moyen par match (Top 1) 🏆</t>
  </si>
  <si>
    <t>Nombre de points moyen par bon prono ⭐</t>
  </si>
  <si>
    <t>Win Streak Max</t>
  </si>
  <si>
    <t>Lose Streak Max</t>
  </si>
  <si>
    <t>Win Streak</t>
  </si>
  <si>
    <t>Lose Streak</t>
  </si>
  <si>
    <t>boule_de_cristal</t>
  </si>
  <si>
    <t>Pire série de mauvais pronos 🌧️</t>
  </si>
  <si>
    <t>Meilleure série de bons pronos 🔥</t>
  </si>
  <si>
    <t>Score maximal possible 🐙</t>
  </si>
  <si>
    <t>Leader Scores Exacts 🎯</t>
  </si>
  <si>
    <t>Leader Bons Résultats ✅</t>
  </si>
  <si>
    <t>Points max sur un match 🎉</t>
  </si>
  <si>
    <t>Points max sur un match sans x2 🙌</t>
  </si>
  <si>
    <t>100% de précision</t>
  </si>
  <si>
    <t>nation</t>
  </si>
  <si>
    <t>matchs</t>
  </si>
  <si>
    <t>rank_match</t>
  </si>
  <si>
    <t>rank_goal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</si>
</sst>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5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sz val="9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6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 indent="1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" fontId="4" fillId="4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" fontId="4" fillId="5" borderId="0" xfId="0" applyNumberFormat="1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14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164" fontId="0" fillId="5" borderId="0" xfId="0" applyNumberFormat="1" applyFill="1" applyAlignment="1">
      <alignment horizontal="center"/>
    </xf>
    <xf numFmtId="1" fontId="1" fillId="5" borderId="0" xfId="1" applyNumberFormat="1" applyFill="1" applyAlignment="1">
      <alignment horizontal="center" vertical="center"/>
    </xf>
    <xf numFmtId="165" fontId="1" fillId="5" borderId="0" xfId="1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16" fontId="0" fillId="7" borderId="0" xfId="0" applyNumberFormat="1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  <xf numFmtId="1" fontId="0" fillId="6" borderId="0" xfId="1" applyNumberFormat="1" applyFont="1" applyFill="1" applyAlignment="1">
      <alignment horizontal="center" vertical="center"/>
    </xf>
    <xf numFmtId="0" fontId="0" fillId="3" borderId="0" xfId="0" applyFill="1"/>
    <xf numFmtId="1" fontId="0" fillId="0" borderId="0" xfId="1" applyNumberFormat="1" applyFont="1" applyAlignment="1">
      <alignment horizontal="center"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19"/>
  <sheetViews>
    <sheetView topLeftCell="Q1" zoomScale="90" zoomScaleNormal="90" workbookViewId="0">
      <pane ySplit="1" topLeftCell="A91" activePane="bottomLeft" state="frozen"/>
      <selection activeCell="G1" sqref="G1"/>
      <selection pane="bottomLeft" activeCell="V102" sqref="V102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266</v>
      </c>
      <c r="W1" s="4" t="s">
        <v>20</v>
      </c>
      <c r="X1" s="5" t="s">
        <v>21</v>
      </c>
      <c r="Y1" s="6" t="s">
        <v>22</v>
      </c>
      <c r="Z1" s="6" t="s">
        <v>405</v>
      </c>
      <c r="AA1" s="6" t="s">
        <v>23</v>
      </c>
      <c r="AB1" s="6"/>
      <c r="AC1" s="6"/>
      <c r="AD1" s="1" t="s">
        <v>406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393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261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1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393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261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1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393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261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1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393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263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1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393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261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1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393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261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1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393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263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1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393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263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1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393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265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1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393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261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1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393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262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1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393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263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1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393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263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1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393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261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1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283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393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261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1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393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263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1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393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262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1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393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264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1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393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263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1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393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263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1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393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261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1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393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264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1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393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261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1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393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263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1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393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261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1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393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264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1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393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265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1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393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263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1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393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262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1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393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263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1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393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261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1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393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261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1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393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265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1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393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262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1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393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262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1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393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264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1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283</v>
      </c>
      <c r="J38" s="11">
        <v>31</v>
      </c>
      <c r="K38" s="11">
        <v>139</v>
      </c>
      <c r="L38" s="11">
        <v>176</v>
      </c>
      <c r="M38" s="11" t="s">
        <v>393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263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1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393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263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1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393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263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1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393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1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393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262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1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393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261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1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393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1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393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262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1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393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264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1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393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1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393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1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393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1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393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261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1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393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261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1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393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261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1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393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1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393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261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1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393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261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1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393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261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1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393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261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1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393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1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393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261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1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393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261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1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393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1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393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264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1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393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261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1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283</v>
      </c>
      <c r="J64" s="11">
        <v>99</v>
      </c>
      <c r="K64" s="11">
        <v>123</v>
      </c>
      <c r="L64" s="11">
        <v>94</v>
      </c>
      <c r="M64" s="11" t="s">
        <v>393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262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1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393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261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1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393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261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1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393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261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1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393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262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1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393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261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1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393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264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1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393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1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393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265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1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393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1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3" customFormat="1" x14ac:dyDescent="0.35">
      <c r="A74" s="45">
        <f t="shared" si="9"/>
        <v>73</v>
      </c>
      <c r="B74" s="45" t="s">
        <v>86</v>
      </c>
      <c r="C74" s="45" t="s">
        <v>25</v>
      </c>
      <c r="D74" s="45" t="s">
        <v>30</v>
      </c>
      <c r="E74" s="46">
        <v>46201</v>
      </c>
      <c r="F74" s="47">
        <v>0.875</v>
      </c>
      <c r="G74" s="48">
        <f t="shared" si="11"/>
        <v>46201.875</v>
      </c>
      <c r="H74" s="45" t="s">
        <v>27</v>
      </c>
      <c r="I74" s="45" t="s">
        <v>31</v>
      </c>
      <c r="J74" s="49">
        <v>141</v>
      </c>
      <c r="K74" s="49">
        <v>121</v>
      </c>
      <c r="L74" s="49">
        <v>64</v>
      </c>
      <c r="M74" s="49" t="s">
        <v>393</v>
      </c>
      <c r="N74" s="50">
        <v>0</v>
      </c>
      <c r="O74" s="50">
        <v>1</v>
      </c>
      <c r="P74" s="49"/>
      <c r="Q74" s="49"/>
      <c r="R74" s="49"/>
      <c r="S74" s="49"/>
      <c r="T74" s="49">
        <f t="shared" si="12"/>
        <v>0</v>
      </c>
      <c r="U74" s="49">
        <f t="shared" si="13"/>
        <v>1</v>
      </c>
      <c r="V74" s="49" t="s">
        <v>263</v>
      </c>
      <c r="W74" s="49" cm="1">
        <f t="array" ref="W74">IF(LEFT($B74,4)="Tour",0,IF(AND($N74=$O74,$P74=$Q74,NOT(ISBLANK(N74:Q74))),1,0))</f>
        <v>0</v>
      </c>
      <c r="X74" s="51" t="str">
        <f t="shared" si="10"/>
        <v>0-1</v>
      </c>
      <c r="Y74" s="45" t="str">
        <f t="shared" si="14"/>
        <v>Canada</v>
      </c>
      <c r="Z74" s="52">
        <f>IF(M74="Terminé",IF(T74&gt;U74,J74,IF(T74&lt;U74,L74,K74))+VLOOKUP(V74,Setup_ScoreExactBonus!$A:$D,4,FALSE),"")</f>
        <v>114</v>
      </c>
      <c r="AA74" s="45" t="str">
        <f t="shared" si="15"/>
        <v>Canada</v>
      </c>
      <c r="AB74" s="45">
        <f t="shared" si="16"/>
        <v>1</v>
      </c>
      <c r="AC74" s="45"/>
      <c r="AD74" s="45">
        <f>IF(M74="Terminé",SUMPRODUCT(Z$2:Z74,AB$2:AB74),"")</f>
        <v>8963</v>
      </c>
    </row>
    <row r="75" spans="1:30" s="53" customFormat="1" x14ac:dyDescent="0.35">
      <c r="A75" s="45">
        <f t="shared" si="9"/>
        <v>74</v>
      </c>
      <c r="B75" s="45" t="s">
        <v>86</v>
      </c>
      <c r="C75" s="45" t="s">
        <v>38</v>
      </c>
      <c r="D75" s="45" t="s">
        <v>48</v>
      </c>
      <c r="E75" s="46">
        <v>46202</v>
      </c>
      <c r="F75" s="47">
        <v>0.79166666666666663</v>
      </c>
      <c r="G75" s="48">
        <f t="shared" si="11"/>
        <v>46202.791666666664</v>
      </c>
      <c r="H75" s="45" t="s">
        <v>39</v>
      </c>
      <c r="I75" s="45" t="s">
        <v>50</v>
      </c>
      <c r="J75" s="49">
        <v>65</v>
      </c>
      <c r="K75" s="49">
        <v>121</v>
      </c>
      <c r="L75" s="49">
        <v>141</v>
      </c>
      <c r="M75" s="49" t="s">
        <v>393</v>
      </c>
      <c r="N75" s="50">
        <v>2</v>
      </c>
      <c r="O75" s="50">
        <v>1</v>
      </c>
      <c r="P75" s="49"/>
      <c r="Q75" s="49"/>
      <c r="R75" s="49"/>
      <c r="S75" s="49"/>
      <c r="T75" s="49">
        <f t="shared" si="12"/>
        <v>2</v>
      </c>
      <c r="U75" s="49">
        <f t="shared" si="13"/>
        <v>1</v>
      </c>
      <c r="V75" s="49" t="s">
        <v>261</v>
      </c>
      <c r="W75" s="49" cm="1">
        <f t="array" ref="W75">IF(LEFT($B75,4)="Tour",0,IF(AND($N75=$O75,$P75=$Q75,NOT(ISBLANK(N75:Q75))),1,0))</f>
        <v>0</v>
      </c>
      <c r="X75" s="51" t="str">
        <f t="shared" si="10"/>
        <v>2-1</v>
      </c>
      <c r="Y75" s="45" t="str">
        <f t="shared" si="14"/>
        <v>Brésil</v>
      </c>
      <c r="Z75" s="52">
        <f>IF(M75="Terminé",IF(T75&gt;U75,J75,IF(T75&lt;U75,L75,K75))+VLOOKUP(V75,Setup_ScoreExactBonus!$A:$D,4,FALSE),"")</f>
        <v>85</v>
      </c>
      <c r="AA75" s="45" t="str">
        <f t="shared" si="15"/>
        <v>Brésil</v>
      </c>
      <c r="AB75" s="45">
        <f t="shared" si="16"/>
        <v>1</v>
      </c>
      <c r="AC75" s="45"/>
      <c r="AD75" s="45">
        <f>IF(M75="Terminé",SUMPRODUCT(Z$2:Z75,AB$2:AB75),"")</f>
        <v>9048</v>
      </c>
    </row>
    <row r="76" spans="1:30" s="53" customFormat="1" x14ac:dyDescent="0.35">
      <c r="A76" s="45">
        <f t="shared" si="9"/>
        <v>75</v>
      </c>
      <c r="B76" s="45" t="s">
        <v>86</v>
      </c>
      <c r="C76" s="45" t="s">
        <v>45</v>
      </c>
      <c r="D76" s="45" t="s">
        <v>87</v>
      </c>
      <c r="E76" s="46">
        <v>46202</v>
      </c>
      <c r="F76" s="47">
        <v>0.9375</v>
      </c>
      <c r="G76" s="48">
        <f t="shared" si="11"/>
        <v>46202.9375</v>
      </c>
      <c r="H76" s="45" t="s">
        <v>46</v>
      </c>
      <c r="I76" s="45" t="s">
        <v>35</v>
      </c>
      <c r="J76" s="49">
        <v>45</v>
      </c>
      <c r="K76" s="49">
        <v>140</v>
      </c>
      <c r="L76" s="49">
        <v>169</v>
      </c>
      <c r="M76" s="49" t="s">
        <v>393</v>
      </c>
      <c r="N76" s="50">
        <v>1</v>
      </c>
      <c r="O76" s="50">
        <v>1</v>
      </c>
      <c r="P76" s="49">
        <v>1</v>
      </c>
      <c r="Q76" s="49">
        <v>1</v>
      </c>
      <c r="R76" s="49">
        <v>3</v>
      </c>
      <c r="S76" s="49">
        <v>4</v>
      </c>
      <c r="T76" s="49">
        <f t="shared" si="12"/>
        <v>1</v>
      </c>
      <c r="U76" s="49">
        <f t="shared" si="13"/>
        <v>1</v>
      </c>
      <c r="V76" s="49" t="s">
        <v>261</v>
      </c>
      <c r="W76" s="49" cm="1">
        <f t="array" ref="W76">IF(LEFT($B76,4)="Tour",0,IF(AND($N76=$O76,$P76=$Q76,NOT(ISBLANK(N76:Q76))),1,0))</f>
        <v>1</v>
      </c>
      <c r="X76" s="51" t="str">
        <f t="shared" si="10"/>
        <v>1-1 (tab 3-4)</v>
      </c>
      <c r="Y76" s="45" t="str">
        <f t="shared" si="14"/>
        <v>Nul</v>
      </c>
      <c r="Z76" s="52">
        <f>IF(M76="Terminé",IF(T76&gt;U76,J76,IF(T76&lt;U76,L76,K76))+VLOOKUP(V76,Setup_ScoreExactBonus!$A:$D,4,FALSE),"")</f>
        <v>160</v>
      </c>
      <c r="AA76" s="45" t="str">
        <f t="shared" si="15"/>
        <v>Paraguay</v>
      </c>
      <c r="AB76" s="45">
        <f t="shared" si="16"/>
        <v>1</v>
      </c>
      <c r="AC76" s="45"/>
      <c r="AD76" s="45">
        <f>IF(M76="Terminé",SUMPRODUCT(Z$2:Z76,AB$2:AB76),"")</f>
        <v>9208</v>
      </c>
    </row>
    <row r="77" spans="1:30" s="53" customFormat="1" x14ac:dyDescent="0.35">
      <c r="A77" s="45">
        <f t="shared" si="9"/>
        <v>76</v>
      </c>
      <c r="B77" s="45" t="s">
        <v>86</v>
      </c>
      <c r="C77" s="45" t="s">
        <v>48</v>
      </c>
      <c r="D77" s="45" t="s">
        <v>38</v>
      </c>
      <c r="E77" s="46">
        <v>46203</v>
      </c>
      <c r="F77" s="47">
        <v>0.125</v>
      </c>
      <c r="G77" s="48">
        <f t="shared" si="11"/>
        <v>46203.125</v>
      </c>
      <c r="H77" s="45" t="s">
        <v>49</v>
      </c>
      <c r="I77" s="45" t="s">
        <v>40</v>
      </c>
      <c r="J77" s="49">
        <v>80</v>
      </c>
      <c r="K77" s="49">
        <v>114</v>
      </c>
      <c r="L77" s="49">
        <v>122</v>
      </c>
      <c r="M77" s="49" t="s">
        <v>393</v>
      </c>
      <c r="N77" s="49">
        <v>1</v>
      </c>
      <c r="O77" s="49">
        <v>1</v>
      </c>
      <c r="P77" s="49">
        <v>1</v>
      </c>
      <c r="Q77" s="49">
        <v>1</v>
      </c>
      <c r="R77" s="49">
        <v>2</v>
      </c>
      <c r="S77" s="49">
        <v>3</v>
      </c>
      <c r="T77" s="49">
        <f t="shared" si="12"/>
        <v>1</v>
      </c>
      <c r="U77" s="49">
        <f t="shared" si="13"/>
        <v>1</v>
      </c>
      <c r="V77" s="49" t="s">
        <v>261</v>
      </c>
      <c r="W77" s="49" cm="1">
        <f t="array" ref="W77">IF(LEFT($B77,4)="Tour",0,IF(AND($N77=$O77,$P77=$Q77,NOT(ISBLANK(N77:Q77))),1,0))</f>
        <v>1</v>
      </c>
      <c r="X77" s="51" t="str">
        <f t="shared" si="10"/>
        <v>1-1 (tab 2-3)</v>
      </c>
      <c r="Y77" s="45" t="str">
        <f t="shared" si="14"/>
        <v>Nul</v>
      </c>
      <c r="Z77" s="52">
        <f>IF(M77="Terminé",IF(T77&gt;U77,J77,IF(T77&lt;U77,L77,K77))+VLOOKUP(V77,Setup_ScoreExactBonus!$A:$D,4,FALSE),"")</f>
        <v>134</v>
      </c>
      <c r="AA77" s="45" t="str">
        <f t="shared" si="15"/>
        <v>Maroc</v>
      </c>
      <c r="AB77" s="45">
        <f t="shared" si="16"/>
        <v>1</v>
      </c>
      <c r="AC77" s="45"/>
      <c r="AD77" s="45">
        <f>IF(M77="Terminé",SUMPRODUCT(Z$2:Z77,AB$2:AB77),"")</f>
        <v>9342</v>
      </c>
    </row>
    <row r="78" spans="1:30" s="53" customFormat="1" x14ac:dyDescent="0.35">
      <c r="A78" s="45">
        <f t="shared" si="9"/>
        <v>77</v>
      </c>
      <c r="B78" s="45" t="s">
        <v>86</v>
      </c>
      <c r="C78" s="45" t="s">
        <v>45</v>
      </c>
      <c r="D78" s="45" t="s">
        <v>64</v>
      </c>
      <c r="E78" s="46">
        <v>46203</v>
      </c>
      <c r="F78" s="47">
        <v>0.79166666666666663</v>
      </c>
      <c r="G78" s="48">
        <f t="shared" si="11"/>
        <v>46203.791666666664</v>
      </c>
      <c r="H78" s="45" t="s">
        <v>51</v>
      </c>
      <c r="I78" s="45" t="s">
        <v>68</v>
      </c>
      <c r="J78" s="49">
        <v>123</v>
      </c>
      <c r="K78" s="49">
        <v>119</v>
      </c>
      <c r="L78" s="49">
        <v>75</v>
      </c>
      <c r="M78" s="49" t="s">
        <v>393</v>
      </c>
      <c r="N78" s="49">
        <v>1</v>
      </c>
      <c r="O78" s="49">
        <v>2</v>
      </c>
      <c r="P78" s="49"/>
      <c r="Q78" s="49"/>
      <c r="R78" s="49"/>
      <c r="S78" s="49"/>
      <c r="T78" s="49">
        <f t="shared" si="12"/>
        <v>1</v>
      </c>
      <c r="U78" s="49">
        <f t="shared" si="13"/>
        <v>2</v>
      </c>
      <c r="V78" s="49" t="s">
        <v>261</v>
      </c>
      <c r="W78" s="49" cm="1">
        <f t="array" ref="W78">IF(LEFT($B78,4)="Tour",0,IF(AND($N78=$O78,$P78=$Q78,NOT(ISBLANK(N78:Q78))),1,0))</f>
        <v>0</v>
      </c>
      <c r="X78" s="51" t="str">
        <f t="shared" si="10"/>
        <v>1-2</v>
      </c>
      <c r="Y78" s="45" t="str">
        <f t="shared" si="14"/>
        <v>Norvège</v>
      </c>
      <c r="Z78" s="52">
        <f>IF(M78="Terminé",IF(T78&gt;U78,J78,IF(T78&lt;U78,L78,K78))+VLOOKUP(V78,Setup_ScoreExactBonus!$A:$D,4,FALSE),"")</f>
        <v>95</v>
      </c>
      <c r="AA78" s="45" t="str">
        <f t="shared" si="15"/>
        <v>Norvège</v>
      </c>
      <c r="AB78" s="45">
        <f t="shared" si="16"/>
        <v>1</v>
      </c>
      <c r="AC78" s="45"/>
      <c r="AD78" s="45">
        <f>IF(M78="Terminé",SUMPRODUCT(Z$2:Z78,AB$2:AB78),"")</f>
        <v>9437</v>
      </c>
    </row>
    <row r="79" spans="1:30" s="53" customFormat="1" x14ac:dyDescent="0.35">
      <c r="A79" s="45">
        <f t="shared" si="9"/>
        <v>78</v>
      </c>
      <c r="B79" s="45" t="s">
        <v>86</v>
      </c>
      <c r="C79" s="45" t="s">
        <v>64</v>
      </c>
      <c r="D79" s="45" t="s">
        <v>88</v>
      </c>
      <c r="E79" s="46">
        <v>46203</v>
      </c>
      <c r="F79" s="47">
        <v>0.95833333333333337</v>
      </c>
      <c r="G79" s="48">
        <f t="shared" si="11"/>
        <v>46203.958333333336</v>
      </c>
      <c r="H79" s="45" t="s">
        <v>65</v>
      </c>
      <c r="I79" s="45" t="s">
        <v>53</v>
      </c>
      <c r="J79" s="49">
        <v>38</v>
      </c>
      <c r="K79" s="49">
        <v>148</v>
      </c>
      <c r="L79" s="49">
        <v>182</v>
      </c>
      <c r="M79" s="49" t="s">
        <v>393</v>
      </c>
      <c r="N79" s="49">
        <v>3</v>
      </c>
      <c r="O79" s="49">
        <v>0</v>
      </c>
      <c r="P79" s="49"/>
      <c r="Q79" s="49"/>
      <c r="R79" s="49"/>
      <c r="S79" s="49"/>
      <c r="T79" s="49">
        <f t="shared" si="12"/>
        <v>3</v>
      </c>
      <c r="U79" s="49">
        <f t="shared" si="13"/>
        <v>0</v>
      </c>
      <c r="V79" s="49" t="s">
        <v>262</v>
      </c>
      <c r="W79" s="49" cm="1">
        <f t="array" ref="W79">IF(LEFT($B79,4)="Tour",0,IF(AND($N79=$O79,$P79=$Q79,NOT(ISBLANK(N79:Q79))),1,0))</f>
        <v>0</v>
      </c>
      <c r="X79" s="51" t="str">
        <f t="shared" si="10"/>
        <v>3-0</v>
      </c>
      <c r="Y79" s="45" t="str">
        <f t="shared" si="14"/>
        <v>France</v>
      </c>
      <c r="Z79" s="52">
        <f>IF(M79="Terminé",IF(T79&gt;U79,J79,IF(T79&lt;U79,L79,K79))+VLOOKUP(V79,Setup_ScoreExactBonus!$A:$D,4,FALSE),"")</f>
        <v>68</v>
      </c>
      <c r="AA79" s="45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5">
        <f t="shared" si="16"/>
        <v>1</v>
      </c>
      <c r="AC79" s="45"/>
      <c r="AD79" s="45">
        <f>IF(M79="Terminé",SUMPRODUCT(Z$2:Z79,AB$2:AB79),"")</f>
        <v>9505</v>
      </c>
    </row>
    <row r="80" spans="1:30" s="53" customFormat="1" x14ac:dyDescent="0.35">
      <c r="A80" s="45">
        <f t="shared" si="9"/>
        <v>79</v>
      </c>
      <c r="B80" s="45" t="s">
        <v>86</v>
      </c>
      <c r="C80" s="45" t="s">
        <v>25</v>
      </c>
      <c r="D80" s="45" t="s">
        <v>89</v>
      </c>
      <c r="E80" s="46">
        <v>46204</v>
      </c>
      <c r="F80" s="47">
        <v>0.125</v>
      </c>
      <c r="G80" s="48">
        <f t="shared" si="11"/>
        <v>46204.125</v>
      </c>
      <c r="H80" s="45" t="s">
        <v>26</v>
      </c>
      <c r="I80" s="45" t="s">
        <v>52</v>
      </c>
      <c r="J80" s="49">
        <v>84</v>
      </c>
      <c r="K80" s="49">
        <v>108</v>
      </c>
      <c r="L80" s="49">
        <v>122</v>
      </c>
      <c r="M80" s="49" t="s">
        <v>393</v>
      </c>
      <c r="N80" s="49">
        <v>2</v>
      </c>
      <c r="O80" s="49">
        <v>0</v>
      </c>
      <c r="P80" s="49"/>
      <c r="Q80" s="49"/>
      <c r="R80" s="49"/>
      <c r="S80" s="49"/>
      <c r="T80" s="49">
        <f t="shared" si="12"/>
        <v>2</v>
      </c>
      <c r="U80" s="49">
        <f t="shared" si="13"/>
        <v>0</v>
      </c>
      <c r="V80" s="49" t="s">
        <v>262</v>
      </c>
      <c r="W80" s="49" cm="1">
        <f t="array" ref="W80">IF(LEFT($B80,4)="Tour",0,IF(AND($N80=$O80,$P80=$Q80,NOT(ISBLANK(N80:Q80))),1,0))</f>
        <v>0</v>
      </c>
      <c r="X80" s="51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5" t="str">
        <f t="shared" si="14"/>
        <v>Mexique</v>
      </c>
      <c r="Z80" s="52">
        <f>IF(M80="Terminé",IF(T80&gt;U80,J80,IF(T80&lt;U80,L80,K80))+VLOOKUP(V80,Setup_ScoreExactBonus!$A:$D,4,FALSE),"")</f>
        <v>114</v>
      </c>
      <c r="AA80" s="45" t="str">
        <f t="shared" si="15"/>
        <v>Mexique</v>
      </c>
      <c r="AB80" s="45">
        <f t="shared" si="16"/>
        <v>1</v>
      </c>
      <c r="AC80" s="45"/>
      <c r="AD80" s="45">
        <f>IF(M80="Terminé",SUMPRODUCT(Z$2:Z80,AB$2:AB80),"")</f>
        <v>9619</v>
      </c>
    </row>
    <row r="81" spans="1:30" s="53" customFormat="1" x14ac:dyDescent="0.35">
      <c r="A81" s="45">
        <f t="shared" si="9"/>
        <v>80</v>
      </c>
      <c r="B81" s="45" t="s">
        <v>86</v>
      </c>
      <c r="C81" s="45" t="s">
        <v>77</v>
      </c>
      <c r="D81" s="45" t="s">
        <v>90</v>
      </c>
      <c r="E81" s="46">
        <v>46204</v>
      </c>
      <c r="F81" s="47">
        <v>0.75</v>
      </c>
      <c r="G81" s="48">
        <f t="shared" si="11"/>
        <v>46204.75</v>
      </c>
      <c r="H81" s="45" t="s">
        <v>78</v>
      </c>
      <c r="I81" s="45" t="s">
        <v>76</v>
      </c>
      <c r="J81" s="49">
        <v>39</v>
      </c>
      <c r="K81" s="49">
        <v>144</v>
      </c>
      <c r="L81" s="49">
        <v>181</v>
      </c>
      <c r="M81" s="49" t="s">
        <v>393</v>
      </c>
      <c r="N81" s="49">
        <v>2</v>
      </c>
      <c r="O81" s="49">
        <v>1</v>
      </c>
      <c r="P81" s="49"/>
      <c r="Q81" s="49"/>
      <c r="R81" s="49"/>
      <c r="S81" s="49"/>
      <c r="T81" s="49">
        <f>IF(OR(ISBLANK($N81),ISBLANK($O81)),"",IF(LEFT($B81,4)="Tour",N81,IF($N81&lt;&gt;$O81,N81,P81)))</f>
        <v>2</v>
      </c>
      <c r="U81" s="49">
        <f t="shared" si="13"/>
        <v>1</v>
      </c>
      <c r="V81" s="49" t="s">
        <v>263</v>
      </c>
      <c r="W81" s="49" cm="1">
        <f t="array" ref="W81">IF(LEFT($B81,4)="Tour",0,IF(AND($N81=$O81,$P81=$Q81,NOT(ISBLANK(N81:Q81))),1,0))</f>
        <v>0</v>
      </c>
      <c r="X81" s="51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5" t="str">
        <f t="shared" si="14"/>
        <v>Angleterre</v>
      </c>
      <c r="Z81" s="52">
        <f>IF(M81="Terminé",IF(T81&gt;U81,J81,IF(T81&lt;U81,L81,K81))+VLOOKUP(V81,Setup_ScoreExactBonus!$A:$D,4,FALSE),"")</f>
        <v>89</v>
      </c>
      <c r="AA81" s="45" t="str">
        <f t="shared" si="15"/>
        <v>Angleterre</v>
      </c>
      <c r="AB81" s="45">
        <f t="shared" si="16"/>
        <v>1</v>
      </c>
      <c r="AC81" s="45"/>
      <c r="AD81" s="45">
        <f>IF(M81="Terminé",SUMPRODUCT(Z$2:Z81,AB$2:AB81),"")</f>
        <v>9708</v>
      </c>
    </row>
    <row r="82" spans="1:30" s="53" customFormat="1" x14ac:dyDescent="0.35">
      <c r="A82" s="45">
        <f t="shared" si="9"/>
        <v>81</v>
      </c>
      <c r="B82" s="45" t="s">
        <v>86</v>
      </c>
      <c r="C82" s="45" t="s">
        <v>58</v>
      </c>
      <c r="D82" s="45" t="s">
        <v>91</v>
      </c>
      <c r="E82" s="46">
        <v>46204</v>
      </c>
      <c r="F82" s="47">
        <v>0.91666666666666663</v>
      </c>
      <c r="G82" s="48">
        <f t="shared" si="11"/>
        <v>46204.916666666664</v>
      </c>
      <c r="H82" s="45" t="s">
        <v>59</v>
      </c>
      <c r="I82" s="45" t="s">
        <v>66</v>
      </c>
      <c r="J82" s="49">
        <v>80</v>
      </c>
      <c r="K82" s="49">
        <v>112</v>
      </c>
      <c r="L82" s="49">
        <v>123</v>
      </c>
      <c r="M82" s="49" t="s">
        <v>393</v>
      </c>
      <c r="N82" s="49">
        <v>3</v>
      </c>
      <c r="O82" s="49">
        <v>2</v>
      </c>
      <c r="P82" s="49">
        <v>2</v>
      </c>
      <c r="Q82" s="49">
        <v>2</v>
      </c>
      <c r="R82" s="49"/>
      <c r="S82" s="49"/>
      <c r="T82" s="49">
        <f>IF(OR(ISBLANK($N82),ISBLANK($O82)),"",IF(LEFT($B82,4)="Tour",N82,IF($N82&lt;&gt;$O82,N82,P82)))</f>
        <v>3</v>
      </c>
      <c r="U82" s="49">
        <f t="shared" ref="U82:U105" si="18">IF(OR(ISBLANK($N82),ISBLANK($O82)),"",IF(LEFT($B82,4)="Tour",O82,IF($N82&lt;&gt;$O82,O82,Q82)))</f>
        <v>2</v>
      </c>
      <c r="V82" s="49" t="s">
        <v>264</v>
      </c>
      <c r="W82" s="49" cm="1">
        <f t="array" ref="W82">IF(LEFT($B82,4)="Tour",0,IF(AND($N82=$O82,$P82=$Q82,NOT(ISBLANK(N82:Q82))),1,0))</f>
        <v>0</v>
      </c>
      <c r="X82" s="51" t="str">
        <f t="shared" si="17"/>
        <v>3-2</v>
      </c>
      <c r="Y82" s="45" t="str">
        <f t="shared" si="14"/>
        <v>Belgique</v>
      </c>
      <c r="Z82" s="52">
        <f>IF(M82="Terminé",IF(T82&gt;U82,J82,IF(T82&lt;U82,L82,K82))+VLOOKUP(V82,Setup_ScoreExactBonus!$A:$D,4,FALSE),"")</f>
        <v>150</v>
      </c>
      <c r="AA82" s="45" t="str">
        <f t="shared" si="15"/>
        <v>Belgique</v>
      </c>
      <c r="AB82" s="45">
        <f t="shared" si="16"/>
        <v>1</v>
      </c>
      <c r="AC82" s="45"/>
      <c r="AD82" s="45">
        <f>IF(M82="Terminé",SUMPRODUCT(Z$2:Z82,AB$2:AB82),"")</f>
        <v>9858</v>
      </c>
    </row>
    <row r="83" spans="1:30" s="53" customFormat="1" x14ac:dyDescent="0.35">
      <c r="A83" s="45">
        <f t="shared" si="9"/>
        <v>82</v>
      </c>
      <c r="B83" s="45" t="s">
        <v>86</v>
      </c>
      <c r="C83" s="45" t="s">
        <v>33</v>
      </c>
      <c r="D83" s="45" t="s">
        <v>92</v>
      </c>
      <c r="E83" s="46">
        <v>46205</v>
      </c>
      <c r="F83" s="47">
        <v>8.3333333333333329E-2</v>
      </c>
      <c r="G83" s="48">
        <f t="shared" si="11"/>
        <v>46205.083333333336</v>
      </c>
      <c r="H83" s="45" t="s">
        <v>34</v>
      </c>
      <c r="I83" s="45" t="s">
        <v>32</v>
      </c>
      <c r="J83" s="49">
        <v>52</v>
      </c>
      <c r="K83" s="49">
        <v>132</v>
      </c>
      <c r="L83" s="49">
        <v>157</v>
      </c>
      <c r="M83" s="49" t="s">
        <v>393</v>
      </c>
      <c r="N83" s="49">
        <v>2</v>
      </c>
      <c r="O83" s="49">
        <v>0</v>
      </c>
      <c r="P83" s="49"/>
      <c r="Q83" s="49"/>
      <c r="R83" s="49"/>
      <c r="S83" s="49"/>
      <c r="T83" s="49">
        <f t="shared" ref="T82:T105" si="19">IF(OR(ISBLANK($N83),ISBLANK($O83)),"",IF(LEFT($B83,4)="Tour",N83,IF($N83&lt;&gt;$O83,N83,P83)))</f>
        <v>2</v>
      </c>
      <c r="U83" s="49">
        <f t="shared" si="18"/>
        <v>0</v>
      </c>
      <c r="V83" s="49" t="s">
        <v>261</v>
      </c>
      <c r="W83" s="49" cm="1">
        <f t="array" ref="W83">IF(LEFT($B83,4)="Tour",0,IF(AND($N83=$O83,$P83=$Q83,NOT(ISBLANK(N83:Q83))),1,0))</f>
        <v>0</v>
      </c>
      <c r="X83" s="51" t="str">
        <f t="shared" si="17"/>
        <v>2-0</v>
      </c>
      <c r="Y83" s="45" t="str">
        <f t="shared" si="14"/>
        <v>Etats-Unis</v>
      </c>
      <c r="Z83" s="52">
        <f>IF(M83="Terminé",IF(T83&gt;U83,J83,IF(T83&lt;U83,L83,K83))+VLOOKUP(V83,Setup_ScoreExactBonus!$A:$D,4,FALSE),"")</f>
        <v>72</v>
      </c>
      <c r="AA83" s="45" t="str">
        <f t="shared" si="15"/>
        <v>Etats-Unis</v>
      </c>
      <c r="AB83" s="45">
        <f t="shared" si="16"/>
        <v>1</v>
      </c>
      <c r="AC83" s="45"/>
      <c r="AD83" s="45">
        <f>IF(M83="Terminé",SUMPRODUCT(Z$2:Z83,AB$2:AB83),"")</f>
        <v>9930</v>
      </c>
    </row>
    <row r="84" spans="1:30" s="53" customFormat="1" x14ac:dyDescent="0.35">
      <c r="A84" s="45">
        <f t="shared" si="9"/>
        <v>83</v>
      </c>
      <c r="B84" s="45" t="s">
        <v>86</v>
      </c>
      <c r="C84" s="45" t="s">
        <v>55</v>
      </c>
      <c r="D84" s="45" t="s">
        <v>69</v>
      </c>
      <c r="E84" s="46">
        <v>46205</v>
      </c>
      <c r="F84" s="47">
        <v>0.875</v>
      </c>
      <c r="G84" s="48">
        <f t="shared" si="11"/>
        <v>46205.875</v>
      </c>
      <c r="H84" s="45" t="s">
        <v>56</v>
      </c>
      <c r="I84" s="45" t="s">
        <v>72</v>
      </c>
      <c r="J84" s="49">
        <v>41</v>
      </c>
      <c r="K84" s="49">
        <v>140</v>
      </c>
      <c r="L84" s="49">
        <v>182</v>
      </c>
      <c r="M84" s="49" t="s">
        <v>393</v>
      </c>
      <c r="N84" s="73">
        <v>3</v>
      </c>
      <c r="O84" s="49">
        <v>0</v>
      </c>
      <c r="P84" s="49"/>
      <c r="Q84" s="49"/>
      <c r="R84" s="49"/>
      <c r="S84" s="49"/>
      <c r="T84" s="49">
        <f t="shared" si="19"/>
        <v>3</v>
      </c>
      <c r="U84" s="49">
        <f t="shared" si="18"/>
        <v>0</v>
      </c>
      <c r="V84" s="49" t="s">
        <v>263</v>
      </c>
      <c r="W84" s="49" cm="1">
        <f t="array" ref="W84">IF(LEFT($B84,4)="Tour",0,IF(AND($N84=$O84,$P84=$Q84,NOT(ISBLANK(N84:Q84))),1,0))</f>
        <v>0</v>
      </c>
      <c r="X84" s="51" t="str">
        <f t="shared" si="17"/>
        <v>3-0</v>
      </c>
      <c r="Y84" s="45" t="str">
        <f t="shared" si="14"/>
        <v>Espagne</v>
      </c>
      <c r="Z84" s="52">
        <f>IF(M84="Terminé",IF(T84&gt;U84,J84,IF(T84&lt;U84,L84,K84))+VLOOKUP(V84,Setup_ScoreExactBonus!$A:$D,4,FALSE),"")</f>
        <v>91</v>
      </c>
      <c r="AA84" s="45" t="str">
        <f t="shared" si="15"/>
        <v>Espagne</v>
      </c>
      <c r="AB84" s="45">
        <f t="shared" si="16"/>
        <v>1</v>
      </c>
      <c r="AC84" s="45"/>
      <c r="AD84" s="45">
        <f>IF(M84="Terminé",SUMPRODUCT(Z$2:Z84,AB$2:AB84),"")</f>
        <v>10021</v>
      </c>
    </row>
    <row r="85" spans="1:30" s="53" customFormat="1" x14ac:dyDescent="0.35">
      <c r="A85" s="45">
        <f t="shared" si="9"/>
        <v>84</v>
      </c>
      <c r="B85" s="45" t="s">
        <v>86</v>
      </c>
      <c r="C85" s="45" t="s">
        <v>74</v>
      </c>
      <c r="D85" s="45" t="s">
        <v>77</v>
      </c>
      <c r="E85" s="46">
        <v>46206</v>
      </c>
      <c r="F85" s="47">
        <v>4.1666666666666664E-2</v>
      </c>
      <c r="G85" s="48">
        <f t="shared" si="11"/>
        <v>46206.041666666664</v>
      </c>
      <c r="H85" s="45" t="s">
        <v>75</v>
      </c>
      <c r="I85" s="45" t="s">
        <v>79</v>
      </c>
      <c r="J85" s="49">
        <v>73</v>
      </c>
      <c r="K85" s="49">
        <v>114</v>
      </c>
      <c r="L85" s="49">
        <v>133</v>
      </c>
      <c r="M85" s="49" t="s">
        <v>393</v>
      </c>
      <c r="N85" s="49">
        <v>2</v>
      </c>
      <c r="O85" s="49">
        <v>1</v>
      </c>
      <c r="P85" s="49"/>
      <c r="Q85" s="49"/>
      <c r="R85" s="49"/>
      <c r="S85" s="49"/>
      <c r="T85" s="49">
        <f t="shared" si="19"/>
        <v>2</v>
      </c>
      <c r="U85" s="49">
        <f t="shared" si="18"/>
        <v>1</v>
      </c>
      <c r="V85" s="49" t="s">
        <v>261</v>
      </c>
      <c r="W85" s="49" cm="1">
        <f t="array" ref="W85">IF(LEFT($B85,4)="Tour",0,IF(AND($N85=$O85,$P85=$Q85,NOT(ISBLANK(N85:Q85))),1,0))</f>
        <v>0</v>
      </c>
      <c r="X85" s="51" t="str">
        <f t="shared" si="17"/>
        <v>2-1</v>
      </c>
      <c r="Y85" s="45" t="str">
        <f t="shared" si="14"/>
        <v>Portugal</v>
      </c>
      <c r="Z85" s="52">
        <f>IF(M85="Terminé",IF(T85&gt;U85,J85,IF(T85&lt;U85,L85,K85))+VLOOKUP(V85,Setup_ScoreExactBonus!$A:$D,4,FALSE),"")</f>
        <v>93</v>
      </c>
      <c r="AA85" s="45" t="str">
        <f t="shared" si="15"/>
        <v>Portugal</v>
      </c>
      <c r="AB85" s="45">
        <f t="shared" si="16"/>
        <v>1</v>
      </c>
      <c r="AC85" s="45"/>
      <c r="AD85" s="45">
        <f>IF(M85="Terminé",SUMPRODUCT(Z$2:Z85,AB$2:AB85),"")</f>
        <v>10114</v>
      </c>
    </row>
    <row r="86" spans="1:30" s="53" customFormat="1" x14ac:dyDescent="0.35">
      <c r="A86" s="45">
        <f t="shared" si="9"/>
        <v>85</v>
      </c>
      <c r="B86" s="45" t="s">
        <v>86</v>
      </c>
      <c r="C86" s="45" t="s">
        <v>30</v>
      </c>
      <c r="D86" s="45" t="s">
        <v>93</v>
      </c>
      <c r="E86" s="46">
        <v>46206</v>
      </c>
      <c r="F86" s="47">
        <v>0.20833333333333334</v>
      </c>
      <c r="G86" s="48">
        <f t="shared" si="11"/>
        <v>46206.208333333336</v>
      </c>
      <c r="H86" s="45" t="s">
        <v>37</v>
      </c>
      <c r="I86" s="45" t="s">
        <v>71</v>
      </c>
      <c r="J86" s="49">
        <v>61</v>
      </c>
      <c r="K86" s="49">
        <v>122</v>
      </c>
      <c r="L86" s="49">
        <v>148</v>
      </c>
      <c r="M86" s="49" t="s">
        <v>393</v>
      </c>
      <c r="N86" s="49">
        <v>2</v>
      </c>
      <c r="O86" s="49">
        <v>0</v>
      </c>
      <c r="P86" s="49"/>
      <c r="Q86" s="49"/>
      <c r="R86" s="49"/>
      <c r="S86" s="49"/>
      <c r="T86" s="49">
        <f t="shared" si="19"/>
        <v>2</v>
      </c>
      <c r="U86" s="49">
        <f t="shared" si="18"/>
        <v>0</v>
      </c>
      <c r="V86" s="49" t="s">
        <v>262</v>
      </c>
      <c r="W86" s="49" cm="1">
        <f t="array" ref="W86">IF(LEFT($B86,4)="Tour",0,IF(AND($N86=$O86,$P86=$Q86,NOT(ISBLANK(N86:Q86))),1,0))</f>
        <v>0</v>
      </c>
      <c r="X86" s="51" t="str">
        <f t="shared" si="17"/>
        <v>2-0</v>
      </c>
      <c r="Y86" s="45" t="str">
        <f t="shared" si="14"/>
        <v>Suisse</v>
      </c>
      <c r="Z86" s="52">
        <f>IF(M86="Terminé",IF(T86&gt;U86,J86,IF(T86&lt;U86,L86,K86))+VLOOKUP(V86,Setup_ScoreExactBonus!$A:$D,4,FALSE),"")</f>
        <v>91</v>
      </c>
      <c r="AA86" s="45" t="str">
        <f t="shared" si="15"/>
        <v>Suisse</v>
      </c>
      <c r="AB86" s="45">
        <f t="shared" si="16"/>
        <v>1</v>
      </c>
      <c r="AC86" s="45"/>
      <c r="AD86" s="45">
        <f>IF(M86="Terminé",SUMPRODUCT(Z$2:Z86,AB$2:AB86),"")</f>
        <v>10205</v>
      </c>
    </row>
    <row r="87" spans="1:30" s="53" customFormat="1" x14ac:dyDescent="0.35">
      <c r="A87" s="45">
        <f t="shared" si="9"/>
        <v>86</v>
      </c>
      <c r="B87" s="45" t="s">
        <v>86</v>
      </c>
      <c r="C87" s="45" t="s">
        <v>33</v>
      </c>
      <c r="D87" s="45" t="s">
        <v>58</v>
      </c>
      <c r="E87" s="46">
        <v>46206</v>
      </c>
      <c r="F87" s="47">
        <v>0.83333333333333337</v>
      </c>
      <c r="G87" s="48">
        <f t="shared" si="11"/>
        <v>46206.833333333336</v>
      </c>
      <c r="H87" s="45" t="s">
        <v>43</v>
      </c>
      <c r="I87" s="45" t="s">
        <v>60</v>
      </c>
      <c r="J87" s="49">
        <v>113</v>
      </c>
      <c r="K87" s="49">
        <v>106</v>
      </c>
      <c r="L87" s="49">
        <v>92</v>
      </c>
      <c r="M87" s="49" t="s">
        <v>393</v>
      </c>
      <c r="N87" s="49">
        <v>1</v>
      </c>
      <c r="O87" s="49">
        <v>1</v>
      </c>
      <c r="P87" s="49">
        <v>1</v>
      </c>
      <c r="Q87" s="49">
        <v>1</v>
      </c>
      <c r="R87" s="49">
        <v>2</v>
      </c>
      <c r="S87" s="49">
        <v>4</v>
      </c>
      <c r="T87" s="49">
        <f t="shared" si="19"/>
        <v>1</v>
      </c>
      <c r="U87" s="49">
        <f t="shared" si="18"/>
        <v>1</v>
      </c>
      <c r="V87" s="49" t="s">
        <v>261</v>
      </c>
      <c r="W87" s="49" cm="1">
        <f t="array" ref="W87">IF(LEFT($B87,4)="Tour",0,IF(AND($N87=$O87,$P87=$Q87,NOT(ISBLANK(N87:Q87))),1,0))</f>
        <v>1</v>
      </c>
      <c r="X87" s="51" t="str">
        <f t="shared" si="17"/>
        <v>1-1 (tab 2-4)</v>
      </c>
      <c r="Y87" s="45" t="str">
        <f t="shared" si="14"/>
        <v>Nul</v>
      </c>
      <c r="Z87" s="52">
        <f>IF(M87="Terminé",IF(T87&gt;U87,J87,IF(T87&lt;U87,L87,K87))+VLOOKUP(V87,Setup_ScoreExactBonus!$A:$D,4,FALSE),"")</f>
        <v>126</v>
      </c>
      <c r="AA87" s="45" t="str">
        <f t="shared" si="15"/>
        <v>Egypte</v>
      </c>
      <c r="AB87" s="45">
        <f t="shared" si="16"/>
        <v>1</v>
      </c>
      <c r="AC87" s="45"/>
      <c r="AD87" s="45">
        <f>IF(M87="Terminé",SUMPRODUCT(Z$2:Z87,AB$2:AB87),"")</f>
        <v>10331</v>
      </c>
    </row>
    <row r="88" spans="1:30" s="53" customFormat="1" x14ac:dyDescent="0.35">
      <c r="A88" s="45">
        <f t="shared" si="9"/>
        <v>87</v>
      </c>
      <c r="B88" s="45" t="s">
        <v>86</v>
      </c>
      <c r="C88" s="45" t="s">
        <v>69</v>
      </c>
      <c r="D88" s="45" t="s">
        <v>55</v>
      </c>
      <c r="E88" s="46">
        <v>46207</v>
      </c>
      <c r="F88" s="47">
        <v>0</v>
      </c>
      <c r="G88" s="48">
        <f t="shared" si="11"/>
        <v>46207</v>
      </c>
      <c r="H88" s="45" t="s">
        <v>70</v>
      </c>
      <c r="I88" s="45" t="s">
        <v>57</v>
      </c>
      <c r="J88" s="49">
        <v>25</v>
      </c>
      <c r="K88" s="49">
        <v>165</v>
      </c>
      <c r="L88" s="49">
        <v>213</v>
      </c>
      <c r="M88" s="49" t="s">
        <v>393</v>
      </c>
      <c r="N88" s="49">
        <v>1</v>
      </c>
      <c r="O88" s="49">
        <v>1</v>
      </c>
      <c r="P88" s="49">
        <v>3</v>
      </c>
      <c r="Q88" s="49">
        <v>2</v>
      </c>
      <c r="R88" s="49"/>
      <c r="S88" s="49"/>
      <c r="T88" s="49">
        <f t="shared" si="19"/>
        <v>3</v>
      </c>
      <c r="U88" s="49">
        <f t="shared" si="18"/>
        <v>2</v>
      </c>
      <c r="V88" s="49" t="s">
        <v>265</v>
      </c>
      <c r="W88" s="49" cm="1">
        <f t="array" ref="W88">IF(LEFT($B88,4)="Tour",0,IF(AND($N88=$O88,$P88=$Q88,NOT(ISBLANK(N88:Q88))),1,0))</f>
        <v>0</v>
      </c>
      <c r="X88" s="51" t="str">
        <f t="shared" si="17"/>
        <v>3-2</v>
      </c>
      <c r="Y88" s="45" t="str">
        <f t="shared" si="14"/>
        <v>Argentine</v>
      </c>
      <c r="Z88" s="52">
        <f>IF(M88="Terminé",IF(T88&gt;U88,J88,IF(T88&lt;U88,L88,K88))+VLOOKUP(V88,Setup_ScoreExactBonus!$A:$D,4,FALSE),"")</f>
        <v>125</v>
      </c>
      <c r="AA88" s="45" t="str">
        <f t="shared" si="15"/>
        <v>Argentine</v>
      </c>
      <c r="AB88" s="45">
        <f t="shared" si="16"/>
        <v>1</v>
      </c>
      <c r="AC88" s="45"/>
      <c r="AD88" s="45">
        <f>IF(M88="Terminé",SUMPRODUCT(Z$2:Z88,AB$2:AB88),"")</f>
        <v>10456</v>
      </c>
    </row>
    <row r="89" spans="1:30" s="53" customFormat="1" x14ac:dyDescent="0.35">
      <c r="A89" s="45">
        <f t="shared" si="9"/>
        <v>88</v>
      </c>
      <c r="B89" s="45" t="s">
        <v>86</v>
      </c>
      <c r="C89" s="45" t="s">
        <v>74</v>
      </c>
      <c r="D89" s="45" t="s">
        <v>94</v>
      </c>
      <c r="E89" s="46">
        <v>46207</v>
      </c>
      <c r="F89" s="47">
        <v>0.14583333333333334</v>
      </c>
      <c r="G89" s="48">
        <f t="shared" si="11"/>
        <v>46207.145833333336</v>
      </c>
      <c r="H89" s="45" t="s">
        <v>83</v>
      </c>
      <c r="I89" s="45" t="s">
        <v>80</v>
      </c>
      <c r="J89" s="49">
        <v>66</v>
      </c>
      <c r="K89" s="49">
        <v>114</v>
      </c>
      <c r="L89" s="49">
        <v>139</v>
      </c>
      <c r="M89" s="49" t="s">
        <v>393</v>
      </c>
      <c r="N89" s="49">
        <v>1</v>
      </c>
      <c r="O89" s="49">
        <v>0</v>
      </c>
      <c r="P89" s="49"/>
      <c r="Q89" s="49"/>
      <c r="R89" s="49"/>
      <c r="S89" s="49"/>
      <c r="T89" s="49">
        <f t="shared" si="19"/>
        <v>1</v>
      </c>
      <c r="U89" s="49">
        <f t="shared" si="18"/>
        <v>0</v>
      </c>
      <c r="V89" s="49" t="s">
        <v>263</v>
      </c>
      <c r="W89" s="49" cm="1">
        <f t="array" ref="W89">IF(LEFT($B89,4)="Tour",0,IF(AND($N89=$O89,$P89=$Q89,NOT(ISBLANK(N89:Q89))),1,0))</f>
        <v>0</v>
      </c>
      <c r="X89" s="51" t="str">
        <f t="shared" si="17"/>
        <v>1-0</v>
      </c>
      <c r="Y89" s="45" t="str">
        <f t="shared" si="14"/>
        <v>Colombie</v>
      </c>
      <c r="Z89" s="52">
        <f>IF(M89="Terminé",IF(T89&gt;U89,J89,IF(T89&lt;U89,L89,K89))+VLOOKUP(V89,Setup_ScoreExactBonus!$A:$D,4,FALSE),"")</f>
        <v>116</v>
      </c>
      <c r="AA89" s="45" t="str">
        <f t="shared" si="15"/>
        <v>Colombie</v>
      </c>
      <c r="AB89" s="45">
        <f t="shared" si="16"/>
        <v>1</v>
      </c>
      <c r="AC89" s="45"/>
      <c r="AD89" s="45">
        <f>IF(M89="Terminé",SUMPRODUCT(Z$2:Z89,AB$2:AB89),"")</f>
        <v>10572</v>
      </c>
    </row>
    <row r="90" spans="1:30" s="60" customFormat="1" x14ac:dyDescent="0.35">
      <c r="A90" s="36">
        <f t="shared" si="9"/>
        <v>89</v>
      </c>
      <c r="B90" s="36" t="s">
        <v>95</v>
      </c>
      <c r="C90" s="36">
        <v>73</v>
      </c>
      <c r="D90" s="36">
        <v>76</v>
      </c>
      <c r="E90" s="54">
        <v>46207</v>
      </c>
      <c r="F90" s="55">
        <v>0.79166666666666663</v>
      </c>
      <c r="G90" s="56">
        <f t="shared" si="11"/>
        <v>46207.791666666664</v>
      </c>
      <c r="H90" s="36" t="str">
        <f t="shared" ref="H90:H105" si="20">IF(VLOOKUP(C90,$A:$AA,13,FALSE)="Terminé",VLOOKUP(C90,$A:$AA,27,FALSE),"TBD")</f>
        <v>Canada</v>
      </c>
      <c r="I90" s="36" t="str">
        <f>IF(VLOOKUP(D90,$A:$AA,13,FALSE)="Terminé",VLOOKUP(D90,$A:$AA,27,FALSE),"TBD")</f>
        <v>Maroc</v>
      </c>
      <c r="J90" s="57">
        <v>137</v>
      </c>
      <c r="K90" s="57">
        <v>118</v>
      </c>
      <c r="L90" s="57">
        <v>68</v>
      </c>
      <c r="M90" s="57" t="s">
        <v>393</v>
      </c>
      <c r="N90" s="57">
        <v>0</v>
      </c>
      <c r="O90" s="57">
        <v>3</v>
      </c>
      <c r="P90" s="57"/>
      <c r="Q90" s="57"/>
      <c r="R90" s="57"/>
      <c r="S90" s="57"/>
      <c r="T90" s="49">
        <f t="shared" si="19"/>
        <v>0</v>
      </c>
      <c r="U90" s="49">
        <f t="shared" si="18"/>
        <v>3</v>
      </c>
      <c r="V90" s="57" t="s">
        <v>264</v>
      </c>
      <c r="W90" s="57" cm="1">
        <f t="array" ref="W90">IF(LEFT($B90,4)="Tour",0,IF(AND($N90=$O90,$P90=$Q90,NOT(ISBLANK(N90:Q90))),1,0))</f>
        <v>0</v>
      </c>
      <c r="X90" s="58" t="str">
        <f t="shared" si="17"/>
        <v>0-3</v>
      </c>
      <c r="Y90" s="36" t="str">
        <f t="shared" si="14"/>
        <v>Maroc</v>
      </c>
      <c r="Z90" s="59">
        <f>IF(M90="Terminé",IF(T90&gt;U90,J90,IF(T90&lt;U90,L90,K90))+VLOOKUP(V90,Setup_ScoreExactBonus!$A:$D,4,FALSE),"")</f>
        <v>138</v>
      </c>
      <c r="AA90" s="36" t="str">
        <f t="shared" si="15"/>
        <v>Maroc</v>
      </c>
      <c r="AB90" s="36">
        <f t="shared" si="16"/>
        <v>1</v>
      </c>
      <c r="AC90" s="36"/>
      <c r="AD90" s="36">
        <f>IF(M90="Terminé",SUMPRODUCT(Z$2:Z90,AB$2:AB90),"")</f>
        <v>10710</v>
      </c>
    </row>
    <row r="91" spans="1:30" s="60" customFormat="1" x14ac:dyDescent="0.35">
      <c r="A91" s="36">
        <f t="shared" si="9"/>
        <v>90</v>
      </c>
      <c r="B91" s="36" t="s">
        <v>95</v>
      </c>
      <c r="C91" s="36">
        <v>75</v>
      </c>
      <c r="D91" s="36">
        <v>78</v>
      </c>
      <c r="E91" s="54">
        <v>46207</v>
      </c>
      <c r="F91" s="55">
        <v>0.95833333333333337</v>
      </c>
      <c r="G91" s="56">
        <f t="shared" si="11"/>
        <v>46207.958333333336</v>
      </c>
      <c r="H91" s="36" t="str">
        <f t="shared" si="20"/>
        <v>Paraguay</v>
      </c>
      <c r="I91" s="36" t="str">
        <f t="shared" ref="I91:I105" si="21">IF(VLOOKUP(D91,$A:$AA,13,FALSE)="Terminé",VLOOKUP(D91,$A:$AA,27,FALSE),"TBD")</f>
        <v>France</v>
      </c>
      <c r="J91" s="57">
        <v>202</v>
      </c>
      <c r="K91" s="57">
        <v>161</v>
      </c>
      <c r="L91" s="57">
        <v>28</v>
      </c>
      <c r="M91" s="57" t="s">
        <v>393</v>
      </c>
      <c r="N91" s="57">
        <v>0</v>
      </c>
      <c r="O91" s="57">
        <v>1</v>
      </c>
      <c r="P91" s="57"/>
      <c r="Q91" s="57"/>
      <c r="R91" s="57"/>
      <c r="S91" s="57"/>
      <c r="T91" s="49">
        <f t="shared" si="19"/>
        <v>0</v>
      </c>
      <c r="U91" s="49">
        <f t="shared" si="18"/>
        <v>1</v>
      </c>
      <c r="V91" s="57" t="s">
        <v>264</v>
      </c>
      <c r="W91" s="57" cm="1">
        <f t="array" ref="W91">IF(LEFT($B91,4)="Tour",0,IF(AND($N91=$O91,$P91=$Q91,NOT(ISBLANK(N91:Q91))),1,0))</f>
        <v>0</v>
      </c>
      <c r="X91" s="58" t="str">
        <f t="shared" si="17"/>
        <v>0-1</v>
      </c>
      <c r="Y91" s="36" t="str">
        <f t="shared" si="14"/>
        <v>France</v>
      </c>
      <c r="Z91" s="59">
        <f>IF(M91="Terminé",IF(T91&gt;U91,J91,IF(T91&lt;U91,L91,K91))+VLOOKUP(V91,Setup_ScoreExactBonus!$A:$D,4,FALSE),"")</f>
        <v>98</v>
      </c>
      <c r="AA91" s="36" t="str">
        <f t="shared" si="15"/>
        <v>France</v>
      </c>
      <c r="AB91" s="36">
        <f t="shared" si="16"/>
        <v>1</v>
      </c>
      <c r="AC91" s="36"/>
      <c r="AD91" s="36">
        <f>IF(M91="Terminé",SUMPRODUCT(Z$2:Z91,AB$2:AB91),"")</f>
        <v>10808</v>
      </c>
    </row>
    <row r="92" spans="1:30" s="60" customFormat="1" x14ac:dyDescent="0.35">
      <c r="A92" s="36">
        <f t="shared" si="9"/>
        <v>91</v>
      </c>
      <c r="B92" s="36" t="s">
        <v>95</v>
      </c>
      <c r="C92" s="36">
        <v>74</v>
      </c>
      <c r="D92" s="36">
        <v>77</v>
      </c>
      <c r="E92" s="54">
        <v>46208</v>
      </c>
      <c r="F92" s="55">
        <v>0.91666666666666663</v>
      </c>
      <c r="G92" s="56">
        <f t="shared" si="11"/>
        <v>46208.916666666664</v>
      </c>
      <c r="H92" s="36" t="str">
        <f t="shared" si="20"/>
        <v>Brésil</v>
      </c>
      <c r="I92" s="36" t="str">
        <f t="shared" si="21"/>
        <v>Norvège</v>
      </c>
      <c r="J92" s="57">
        <v>72</v>
      </c>
      <c r="K92" s="57">
        <v>118</v>
      </c>
      <c r="L92" s="57">
        <v>130</v>
      </c>
      <c r="M92" s="57" t="s">
        <v>393</v>
      </c>
      <c r="N92" s="57">
        <v>1</v>
      </c>
      <c r="O92" s="57">
        <v>2</v>
      </c>
      <c r="P92" s="57"/>
      <c r="Q92" s="57"/>
      <c r="R92" s="57"/>
      <c r="S92" s="57"/>
      <c r="T92" s="49">
        <f t="shared" si="19"/>
        <v>1</v>
      </c>
      <c r="U92" s="49">
        <f t="shared" si="18"/>
        <v>2</v>
      </c>
      <c r="V92" s="57" t="s">
        <v>261</v>
      </c>
      <c r="W92" s="57" cm="1">
        <f t="array" ref="W92">IF(LEFT($B92,4)="Tour",0,IF(AND($N92=$O92,$P92=$Q92,NOT(ISBLANK(N92:Q92))),1,0))</f>
        <v>0</v>
      </c>
      <c r="X92" s="58" t="str">
        <f t="shared" si="17"/>
        <v>1-2</v>
      </c>
      <c r="Y92" s="36" t="str">
        <f t="shared" si="14"/>
        <v>Norvège</v>
      </c>
      <c r="Z92" s="59">
        <f>IF(M92="Terminé",IF(T92&gt;U92,J92,IF(T92&lt;U92,L92,K92))+VLOOKUP(V92,Setup_ScoreExactBonus!$A:$D,4,FALSE),"")</f>
        <v>150</v>
      </c>
      <c r="AA92" s="36" t="str">
        <f t="shared" si="15"/>
        <v>Norvège</v>
      </c>
      <c r="AB92" s="36">
        <f t="shared" si="16"/>
        <v>1</v>
      </c>
      <c r="AC92" s="36"/>
      <c r="AD92" s="36">
        <f>IF(M92="Terminé",SUMPRODUCT(Z$2:Z92,AB$2:AB92),"")</f>
        <v>10958</v>
      </c>
    </row>
    <row r="93" spans="1:30" s="60" customFormat="1" x14ac:dyDescent="0.35">
      <c r="A93" s="36">
        <f t="shared" si="9"/>
        <v>92</v>
      </c>
      <c r="B93" s="36" t="s">
        <v>95</v>
      </c>
      <c r="C93" s="36">
        <v>79</v>
      </c>
      <c r="D93" s="36">
        <v>80</v>
      </c>
      <c r="E93" s="54">
        <v>46209</v>
      </c>
      <c r="F93" s="55">
        <v>8.3333333333333329E-2</v>
      </c>
      <c r="G93" s="56">
        <f t="shared" si="11"/>
        <v>46209.083333333336</v>
      </c>
      <c r="H93" s="36" t="str">
        <f t="shared" si="20"/>
        <v>Mexique</v>
      </c>
      <c r="I93" s="36" t="str">
        <f t="shared" si="21"/>
        <v>Angleterre</v>
      </c>
      <c r="J93" s="57">
        <v>105</v>
      </c>
      <c r="K93" s="57">
        <v>109</v>
      </c>
      <c r="L93" s="57">
        <v>93</v>
      </c>
      <c r="M93" s="57" t="s">
        <v>393</v>
      </c>
      <c r="N93" s="57">
        <v>2</v>
      </c>
      <c r="O93" s="57">
        <v>3</v>
      </c>
      <c r="P93" s="57"/>
      <c r="Q93" s="57"/>
      <c r="R93" s="57"/>
      <c r="S93" s="57"/>
      <c r="T93" s="49">
        <f t="shared" si="19"/>
        <v>2</v>
      </c>
      <c r="U93" s="49">
        <f t="shared" si="18"/>
        <v>3</v>
      </c>
      <c r="V93" s="57" t="s">
        <v>265</v>
      </c>
      <c r="W93" s="57" cm="1">
        <f t="array" ref="W93">IF(LEFT($B93,4)="Tour",0,IF(AND($N93=$O93,$P93=$Q93,NOT(ISBLANK(N93:Q93))),1,0))</f>
        <v>0</v>
      </c>
      <c r="X93" s="58" t="str">
        <f t="shared" si="17"/>
        <v>2-3</v>
      </c>
      <c r="Y93" s="36" t="str">
        <f t="shared" si="14"/>
        <v>Angleterre</v>
      </c>
      <c r="Z93" s="59">
        <f>IF(M93="Terminé",IF(T93&gt;U93,J93,IF(T93&lt;U93,L93,K93))+VLOOKUP(V93,Setup_ScoreExactBonus!$A:$D,4,FALSE),"")</f>
        <v>193</v>
      </c>
      <c r="AA93" s="36" t="str">
        <f t="shared" si="15"/>
        <v>Angleterre</v>
      </c>
      <c r="AB93" s="36">
        <f t="shared" si="16"/>
        <v>1</v>
      </c>
      <c r="AC93" s="36"/>
      <c r="AD93" s="36">
        <f>IF(M93="Terminé",SUMPRODUCT(Z$2:Z93,AB$2:AB93),"")</f>
        <v>11151</v>
      </c>
    </row>
    <row r="94" spans="1:30" s="60" customFormat="1" x14ac:dyDescent="0.35">
      <c r="A94" s="36">
        <f t="shared" si="9"/>
        <v>93</v>
      </c>
      <c r="B94" s="36" t="s">
        <v>95</v>
      </c>
      <c r="C94" s="36">
        <v>84</v>
      </c>
      <c r="D94" s="36">
        <v>83</v>
      </c>
      <c r="E94" s="54">
        <v>46209</v>
      </c>
      <c r="F94" s="55">
        <v>0.875</v>
      </c>
      <c r="G94" s="56">
        <f t="shared" si="11"/>
        <v>46209.875</v>
      </c>
      <c r="H94" s="36" t="str">
        <f>IF(VLOOKUP(C94,$A:$AA,13,FALSE)="Terminé",VLOOKUP(C94,$A:$AA,27,FALSE),"TBD")</f>
        <v>Portugal</v>
      </c>
      <c r="I94" s="36" t="str">
        <f t="shared" si="21"/>
        <v>Espagne</v>
      </c>
      <c r="J94" s="57">
        <v>127</v>
      </c>
      <c r="K94" s="57">
        <v>120</v>
      </c>
      <c r="L94" s="57">
        <v>72</v>
      </c>
      <c r="M94" s="57" t="s">
        <v>393</v>
      </c>
      <c r="N94" s="57">
        <v>0</v>
      </c>
      <c r="O94" s="57">
        <v>1</v>
      </c>
      <c r="P94" s="57"/>
      <c r="Q94" s="57"/>
      <c r="R94" s="57"/>
      <c r="S94" s="57"/>
      <c r="T94" s="49">
        <f t="shared" si="19"/>
        <v>0</v>
      </c>
      <c r="U94" s="49">
        <f t="shared" si="18"/>
        <v>1</v>
      </c>
      <c r="V94" s="57" t="s">
        <v>263</v>
      </c>
      <c r="W94" s="57" cm="1">
        <f t="array" ref="W94">IF(LEFT($B94,4)="Tour",0,IF(AND($N94=$O94,$P94=$Q94,NOT(ISBLANK(N94:Q94))),1,0))</f>
        <v>0</v>
      </c>
      <c r="X94" s="58" t="str">
        <f t="shared" si="17"/>
        <v>0-1</v>
      </c>
      <c r="Y94" s="36" t="str">
        <f t="shared" si="14"/>
        <v>Espagne</v>
      </c>
      <c r="Z94" s="59">
        <f>IF(M94="Terminé",IF(T94&gt;U94,J94,IF(T94&lt;U94,L94,K94))+VLOOKUP(V94,Setup_ScoreExactBonus!$A:$D,4,FALSE),"")</f>
        <v>122</v>
      </c>
      <c r="AA94" s="36" t="str">
        <f t="shared" si="15"/>
        <v>Espagne</v>
      </c>
      <c r="AB94" s="36">
        <f t="shared" si="16"/>
        <v>1</v>
      </c>
      <c r="AC94" s="36"/>
      <c r="AD94" s="36">
        <f>IF(M94="Terminé",SUMPRODUCT(Z$2:Z94,AB$2:AB94),"")</f>
        <v>11273</v>
      </c>
    </row>
    <row r="95" spans="1:30" s="60" customFormat="1" x14ac:dyDescent="0.35">
      <c r="A95" s="36">
        <f t="shared" si="9"/>
        <v>94</v>
      </c>
      <c r="B95" s="36" t="s">
        <v>95</v>
      </c>
      <c r="C95" s="36">
        <v>82</v>
      </c>
      <c r="D95" s="36">
        <v>81</v>
      </c>
      <c r="E95" s="54">
        <v>46210</v>
      </c>
      <c r="F95" s="55">
        <v>8.3333333333333329E-2</v>
      </c>
      <c r="G95" s="56">
        <f t="shared" si="11"/>
        <v>46210.083333333336</v>
      </c>
      <c r="H95" s="36" t="str">
        <f t="shared" si="20"/>
        <v>Etats-Unis</v>
      </c>
      <c r="I95" s="36" t="str">
        <f t="shared" si="21"/>
        <v>Belgique</v>
      </c>
      <c r="J95" s="57">
        <v>95</v>
      </c>
      <c r="K95" s="57">
        <v>117</v>
      </c>
      <c r="L95" s="57">
        <v>100</v>
      </c>
      <c r="M95" s="57" t="s">
        <v>393</v>
      </c>
      <c r="N95" s="57">
        <v>1</v>
      </c>
      <c r="O95" s="57">
        <v>4</v>
      </c>
      <c r="P95" s="57"/>
      <c r="Q95" s="57"/>
      <c r="R95" s="57"/>
      <c r="S95" s="57"/>
      <c r="T95" s="49">
        <f t="shared" si="19"/>
        <v>1</v>
      </c>
      <c r="U95" s="49">
        <f t="shared" si="18"/>
        <v>4</v>
      </c>
      <c r="V95" s="57" t="s">
        <v>261</v>
      </c>
      <c r="W95" s="57" cm="1">
        <f t="array" ref="W95">IF(LEFT($B95,4)="Tour",0,IF(AND($N95=$O95,$P95=$Q95,NOT(ISBLANK(N95:Q95))),1,0))</f>
        <v>0</v>
      </c>
      <c r="X95" s="58" t="str">
        <f t="shared" si="17"/>
        <v>1-4</v>
      </c>
      <c r="Y95" s="36" t="str">
        <f t="shared" si="14"/>
        <v>Belgique</v>
      </c>
      <c r="Z95" s="59">
        <f>IF(M95="Terminé",IF(T95&gt;U95,J95,IF(T95&lt;U95,L95,K95))+VLOOKUP(V95,Setup_ScoreExactBonus!$A:$D,4,FALSE),"")</f>
        <v>120</v>
      </c>
      <c r="AA95" s="36" t="str">
        <f t="shared" si="15"/>
        <v>Belgique</v>
      </c>
      <c r="AB95" s="36">
        <f t="shared" si="16"/>
        <v>1</v>
      </c>
      <c r="AC95" s="36"/>
      <c r="AD95" s="36">
        <f>IF(M95="Terminé",SUMPRODUCT(Z$2:Z95,AB$2:AB95),"")</f>
        <v>11393</v>
      </c>
    </row>
    <row r="96" spans="1:30" s="60" customFormat="1" x14ac:dyDescent="0.35">
      <c r="A96" s="36">
        <f t="shared" si="9"/>
        <v>95</v>
      </c>
      <c r="B96" s="36" t="s">
        <v>95</v>
      </c>
      <c r="C96" s="36">
        <v>87</v>
      </c>
      <c r="D96" s="36">
        <v>86</v>
      </c>
      <c r="E96" s="54">
        <v>46210</v>
      </c>
      <c r="F96" s="55">
        <v>0.75</v>
      </c>
      <c r="G96" s="56">
        <f t="shared" si="11"/>
        <v>46210.75</v>
      </c>
      <c r="H96" s="36" t="str">
        <f t="shared" si="20"/>
        <v>Argentine</v>
      </c>
      <c r="I96" s="36" t="str">
        <f t="shared" si="21"/>
        <v>Egypte</v>
      </c>
      <c r="J96" s="57">
        <v>43</v>
      </c>
      <c r="K96" s="57">
        <v>139</v>
      </c>
      <c r="L96" s="57">
        <v>176</v>
      </c>
      <c r="M96" s="57" t="s">
        <v>393</v>
      </c>
      <c r="N96" s="57">
        <v>3</v>
      </c>
      <c r="O96" s="57">
        <v>2</v>
      </c>
      <c r="P96" s="57"/>
      <c r="Q96" s="57"/>
      <c r="R96" s="57"/>
      <c r="S96" s="57"/>
      <c r="T96" s="49">
        <f t="shared" si="19"/>
        <v>3</v>
      </c>
      <c r="U96" s="49">
        <f t="shared" si="18"/>
        <v>2</v>
      </c>
      <c r="V96" s="57" t="s">
        <v>261</v>
      </c>
      <c r="W96" s="57" cm="1">
        <f t="array" ref="W96">IF(LEFT($B96,4)="Tour",0,IF(AND($N96=$O96,$P96=$Q96,NOT(ISBLANK(N96:Q96))),1,0))</f>
        <v>0</v>
      </c>
      <c r="X96" s="58" t="str">
        <f t="shared" si="17"/>
        <v>3-2</v>
      </c>
      <c r="Y96" s="36" t="str">
        <f t="shared" si="14"/>
        <v>Argentine</v>
      </c>
      <c r="Z96" s="59">
        <f>IF(M96="Terminé",IF(T96&gt;U96,J96,IF(T96&lt;U96,L96,K96))+VLOOKUP(V96,Setup_ScoreExactBonus!$A:$D,4,FALSE),"")</f>
        <v>63</v>
      </c>
      <c r="AA96" s="36" t="str">
        <f t="shared" si="15"/>
        <v>Argentine</v>
      </c>
      <c r="AB96" s="36">
        <f t="shared" si="16"/>
        <v>1</v>
      </c>
      <c r="AC96" s="36"/>
      <c r="AD96" s="36">
        <f>IF(M96="Terminé",SUMPRODUCT(Z$2:Z96,AB$2:AB96),"")</f>
        <v>11456</v>
      </c>
    </row>
    <row r="97" spans="1:30" s="60" customFormat="1" x14ac:dyDescent="0.35">
      <c r="A97" s="36">
        <f t="shared" si="9"/>
        <v>96</v>
      </c>
      <c r="B97" s="36" t="s">
        <v>95</v>
      </c>
      <c r="C97" s="36">
        <v>85</v>
      </c>
      <c r="D97" s="36">
        <v>88</v>
      </c>
      <c r="E97" s="54">
        <v>46210</v>
      </c>
      <c r="F97" s="55">
        <v>0.91666666666666663</v>
      </c>
      <c r="G97" s="56">
        <f t="shared" si="11"/>
        <v>46210.916666666664</v>
      </c>
      <c r="H97" s="36" t="str">
        <f t="shared" si="20"/>
        <v>Suisse</v>
      </c>
      <c r="I97" s="36" t="str">
        <f t="shared" si="21"/>
        <v>Colombie</v>
      </c>
      <c r="J97" s="57">
        <v>116</v>
      </c>
      <c r="K97" s="57">
        <v>113</v>
      </c>
      <c r="L97" s="57">
        <v>85</v>
      </c>
      <c r="M97" s="57" t="s">
        <v>393</v>
      </c>
      <c r="N97" s="57">
        <v>0</v>
      </c>
      <c r="O97" s="57">
        <v>0</v>
      </c>
      <c r="P97" s="57">
        <v>0</v>
      </c>
      <c r="Q97" s="57">
        <v>0</v>
      </c>
      <c r="R97" s="57">
        <v>4</v>
      </c>
      <c r="S97" s="57">
        <v>3</v>
      </c>
      <c r="T97" s="49">
        <f t="shared" si="19"/>
        <v>0</v>
      </c>
      <c r="U97" s="49">
        <f t="shared" si="18"/>
        <v>0</v>
      </c>
      <c r="V97" s="57" t="s">
        <v>261</v>
      </c>
      <c r="W97" s="57" cm="1">
        <f t="array" ref="W97">IF(LEFT($B97,4)="Tour",0,IF(AND($N97=$O97,$P97=$Q97,NOT(ISBLANK(N97:Q97))),1,0))</f>
        <v>1</v>
      </c>
      <c r="X97" s="58" t="str">
        <f t="shared" si="17"/>
        <v>0-0 (tab 4-3)</v>
      </c>
      <c r="Y97" s="36" t="str">
        <f t="shared" si="14"/>
        <v>Nul</v>
      </c>
      <c r="Z97" s="59">
        <f>IF(M97="Terminé",IF(T97&gt;U97,J97,IF(T97&lt;U97,L97,K97))+VLOOKUP(V97,Setup_ScoreExactBonus!$A:$D,4,FALSE),"")</f>
        <v>133</v>
      </c>
      <c r="AA97" s="36" t="str">
        <f t="shared" si="15"/>
        <v>Suisse</v>
      </c>
      <c r="AB97" s="36">
        <f t="shared" si="16"/>
        <v>1</v>
      </c>
      <c r="AC97" s="36"/>
      <c r="AD97" s="36">
        <f>IF(M97="Terminé",SUMPRODUCT(Z$2:Z97,AB$2:AB97),"")</f>
        <v>11589</v>
      </c>
    </row>
    <row r="98" spans="1:30" s="69" customFormat="1" x14ac:dyDescent="0.35">
      <c r="A98" s="61">
        <f t="shared" ref="A98:A105" si="22">ROW(B98)-1</f>
        <v>97</v>
      </c>
      <c r="B98" s="62" t="s">
        <v>96</v>
      </c>
      <c r="C98" s="61">
        <v>90</v>
      </c>
      <c r="D98" s="61">
        <v>89</v>
      </c>
      <c r="E98" s="63">
        <v>46212</v>
      </c>
      <c r="F98" s="64">
        <v>0.91666666666666663</v>
      </c>
      <c r="G98" s="65">
        <f t="shared" si="11"/>
        <v>46212.916666666664</v>
      </c>
      <c r="H98" s="61" t="str">
        <f t="shared" si="20"/>
        <v>France</v>
      </c>
      <c r="I98" s="61" t="str">
        <f t="shared" si="21"/>
        <v>Maroc</v>
      </c>
      <c r="J98" s="66">
        <v>54</v>
      </c>
      <c r="K98" s="66">
        <v>127</v>
      </c>
      <c r="L98" s="66">
        <v>150</v>
      </c>
      <c r="M98" s="66" t="s">
        <v>393</v>
      </c>
      <c r="N98" s="66">
        <v>2</v>
      </c>
      <c r="O98" s="66">
        <v>0</v>
      </c>
      <c r="P98" s="66"/>
      <c r="Q98" s="66"/>
      <c r="R98" s="66"/>
      <c r="S98" s="66"/>
      <c r="T98" s="49">
        <f t="shared" si="19"/>
        <v>2</v>
      </c>
      <c r="U98" s="49">
        <f t="shared" si="18"/>
        <v>0</v>
      </c>
      <c r="V98" s="66" t="s">
        <v>263</v>
      </c>
      <c r="W98" s="66" cm="1">
        <f t="array" ref="W98">IF(LEFT($B98,4)="Tour",0,IF(AND($N98=$O98,$P98=$Q98,NOT(ISBLANK(N98:Q98))),1,0))</f>
        <v>0</v>
      </c>
      <c r="X98" s="67" t="str">
        <f t="shared" si="17"/>
        <v>2-0</v>
      </c>
      <c r="Y98" s="61" t="str">
        <f t="shared" si="14"/>
        <v>France</v>
      </c>
      <c r="Z98" s="68">
        <f>IF(M98="Terminé",IF(T98&gt;U98,J98,IF(T98&lt;U98,L98,K98))+VLOOKUP(V98,Setup_ScoreExactBonus!$A:$D,4,FALSE),"")</f>
        <v>104</v>
      </c>
      <c r="AA98" s="61" t="str">
        <f t="shared" si="15"/>
        <v>France</v>
      </c>
      <c r="AB98" s="61">
        <f t="shared" si="16"/>
        <v>1</v>
      </c>
      <c r="AC98" s="61"/>
      <c r="AD98" s="61">
        <f>IF(M98="Terminé",SUMPRODUCT(Z$2:Z98,AB$2:AB98),"")</f>
        <v>11693</v>
      </c>
    </row>
    <row r="99" spans="1:30" s="69" customFormat="1" x14ac:dyDescent="0.35">
      <c r="A99" s="61">
        <f t="shared" si="22"/>
        <v>98</v>
      </c>
      <c r="B99" s="62" t="s">
        <v>96</v>
      </c>
      <c r="C99" s="61">
        <v>93</v>
      </c>
      <c r="D99" s="61">
        <v>94</v>
      </c>
      <c r="E99" s="63">
        <v>46213</v>
      </c>
      <c r="F99" s="64">
        <v>0.875</v>
      </c>
      <c r="G99" s="65">
        <f t="shared" si="11"/>
        <v>46213.875</v>
      </c>
      <c r="H99" s="61" t="str">
        <f t="shared" si="20"/>
        <v>Espagne</v>
      </c>
      <c r="I99" s="61" t="str">
        <f t="shared" si="21"/>
        <v>Belgique</v>
      </c>
      <c r="J99" s="66">
        <v>60</v>
      </c>
      <c r="K99" s="66">
        <v>125</v>
      </c>
      <c r="L99" s="66">
        <v>145</v>
      </c>
      <c r="M99" s="66" t="s">
        <v>393</v>
      </c>
      <c r="N99" s="66">
        <v>2</v>
      </c>
      <c r="O99" s="66">
        <v>1</v>
      </c>
      <c r="P99" s="66"/>
      <c r="Q99" s="66"/>
      <c r="R99" s="66"/>
      <c r="S99" s="66"/>
      <c r="T99" s="49">
        <f t="shared" si="19"/>
        <v>2</v>
      </c>
      <c r="U99" s="49">
        <f t="shared" si="18"/>
        <v>1</v>
      </c>
      <c r="V99" s="66" t="s">
        <v>261</v>
      </c>
      <c r="W99" s="66" cm="1">
        <f t="array" ref="W99">IF(LEFT($B99,4)="Tour",0,IF(AND($N99=$O99,$P99=$Q99,NOT(ISBLANK(N99:Q99))),1,0))</f>
        <v>0</v>
      </c>
      <c r="X99" s="67" t="str">
        <f t="shared" si="17"/>
        <v>2-1</v>
      </c>
      <c r="Y99" s="61" t="str">
        <f t="shared" si="14"/>
        <v>Espagne</v>
      </c>
      <c r="Z99" s="68">
        <f>IF(M99="Terminé",IF(T99&gt;U99,J99,IF(T99&lt;U99,L99,K99))+VLOOKUP(V99,Setup_ScoreExactBonus!$A:$D,4,FALSE),"")</f>
        <v>80</v>
      </c>
      <c r="AA99" s="61" t="str">
        <f t="shared" si="15"/>
        <v>Espagne</v>
      </c>
      <c r="AB99" s="61">
        <f t="shared" si="16"/>
        <v>1</v>
      </c>
      <c r="AC99" s="61"/>
      <c r="AD99" s="61">
        <f>IF(M99="Terminé",SUMPRODUCT(Z$2:Z99,AB$2:AB99),"")</f>
        <v>11773</v>
      </c>
    </row>
    <row r="100" spans="1:30" s="69" customFormat="1" x14ac:dyDescent="0.35">
      <c r="A100" s="61">
        <f t="shared" si="22"/>
        <v>99</v>
      </c>
      <c r="B100" s="62" t="s">
        <v>96</v>
      </c>
      <c r="C100" s="61">
        <v>91</v>
      </c>
      <c r="D100" s="61">
        <v>92</v>
      </c>
      <c r="E100" s="63">
        <v>46214</v>
      </c>
      <c r="F100" s="64">
        <v>0.95833333333333337</v>
      </c>
      <c r="G100" s="65">
        <f t="shared" si="11"/>
        <v>46214.958333333336</v>
      </c>
      <c r="H100" s="61" t="str">
        <f t="shared" si="20"/>
        <v>Norvège</v>
      </c>
      <c r="I100" s="61" t="str">
        <f t="shared" si="21"/>
        <v>Angleterre</v>
      </c>
      <c r="J100" s="66">
        <v>122</v>
      </c>
      <c r="K100" s="66">
        <v>118</v>
      </c>
      <c r="L100" s="66">
        <v>77</v>
      </c>
      <c r="M100" s="66" t="s">
        <v>393</v>
      </c>
      <c r="N100" s="66">
        <v>1</v>
      </c>
      <c r="O100" s="66">
        <v>2</v>
      </c>
      <c r="P100" s="66"/>
      <c r="Q100" s="66"/>
      <c r="R100" s="66"/>
      <c r="S100" s="66"/>
      <c r="T100" s="49">
        <f t="shared" si="19"/>
        <v>1</v>
      </c>
      <c r="U100" s="49">
        <f t="shared" si="18"/>
        <v>2</v>
      </c>
      <c r="V100" s="66" t="s">
        <v>261</v>
      </c>
      <c r="W100" s="66" cm="1">
        <f t="array" ref="W100">IF(LEFT($B100,4)="Tour",0,IF(AND($N100=$O100,$P100=$Q100,NOT(ISBLANK(N100:Q100))),1,0))</f>
        <v>0</v>
      </c>
      <c r="X100" s="67" t="str">
        <f t="shared" si="17"/>
        <v>1-2</v>
      </c>
      <c r="Y100" s="61" t="str">
        <f t="shared" si="14"/>
        <v>Angleterre</v>
      </c>
      <c r="Z100" s="68">
        <f>IF(M100="Terminé",IF(T100&gt;U100,J100,IF(T100&lt;U100,L100,K100))+VLOOKUP(V100,Setup_ScoreExactBonus!$A:$D,4,FALSE),"")</f>
        <v>97</v>
      </c>
      <c r="AA100" s="61" t="str">
        <f t="shared" si="15"/>
        <v>Angleterre</v>
      </c>
      <c r="AB100" s="61">
        <f t="shared" si="16"/>
        <v>1</v>
      </c>
      <c r="AC100" s="61"/>
      <c r="AD100" s="61">
        <f>IF(M100="Terminé",SUMPRODUCT(Z$2:Z100,AB$2:AB100),"")</f>
        <v>11870</v>
      </c>
    </row>
    <row r="101" spans="1:30" s="69" customFormat="1" x14ac:dyDescent="0.35">
      <c r="A101" s="61">
        <f t="shared" si="22"/>
        <v>100</v>
      </c>
      <c r="B101" s="62" t="s">
        <v>96</v>
      </c>
      <c r="C101" s="61">
        <v>95</v>
      </c>
      <c r="D101" s="61">
        <v>96</v>
      </c>
      <c r="E101" s="63">
        <v>46215</v>
      </c>
      <c r="F101" s="64">
        <v>0.125</v>
      </c>
      <c r="G101" s="65">
        <f t="shared" si="11"/>
        <v>46215.125</v>
      </c>
      <c r="H101" s="61" t="str">
        <f t="shared" si="20"/>
        <v>Argentine</v>
      </c>
      <c r="I101" s="61" t="str">
        <f t="shared" si="21"/>
        <v>Suisse</v>
      </c>
      <c r="J101" s="66">
        <v>64</v>
      </c>
      <c r="K101" s="66">
        <v>119</v>
      </c>
      <c r="L101" s="66">
        <v>144</v>
      </c>
      <c r="M101" s="66" t="s">
        <v>393</v>
      </c>
      <c r="N101" s="66">
        <v>1</v>
      </c>
      <c r="O101" s="66">
        <v>1</v>
      </c>
      <c r="P101" s="66">
        <v>3</v>
      </c>
      <c r="Q101" s="66">
        <v>1</v>
      </c>
      <c r="R101" s="66"/>
      <c r="S101" s="66"/>
      <c r="T101" s="49">
        <f t="shared" si="19"/>
        <v>3</v>
      </c>
      <c r="U101" s="49">
        <f t="shared" si="18"/>
        <v>1</v>
      </c>
      <c r="V101" s="66" t="s">
        <v>263</v>
      </c>
      <c r="W101" s="66" cm="1">
        <f t="array" ref="W101">IF(LEFT($B101,4)="Tour",0,IF(AND($N101=$O101,$P101=$Q101,NOT(ISBLANK(N101:Q101))),1,0))</f>
        <v>0</v>
      </c>
      <c r="X101" s="67" t="str">
        <f t="shared" si="17"/>
        <v>3-1</v>
      </c>
      <c r="Y101" s="61" t="str">
        <f t="shared" si="14"/>
        <v>Argentine</v>
      </c>
      <c r="Z101" s="68">
        <f>IF(M101="Terminé",IF(T101&gt;U101,J101,IF(T101&lt;U101,L101,K101))+VLOOKUP(V101,Setup_ScoreExactBonus!$A:$D,4,FALSE),"")</f>
        <v>114</v>
      </c>
      <c r="AA101" s="61" t="str">
        <f t="shared" si="15"/>
        <v>Argentine</v>
      </c>
      <c r="AB101" s="61">
        <f t="shared" si="16"/>
        <v>1</v>
      </c>
      <c r="AC101" s="61"/>
      <c r="AD101" s="61">
        <f>IF(M101="Terminé",SUMPRODUCT(Z$2:Z101,AB$2:AB101),"")</f>
        <v>11984</v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France</v>
      </c>
      <c r="I102" s="7" t="str">
        <f t="shared" si="21"/>
        <v>Espagne</v>
      </c>
      <c r="J102" s="11">
        <v>85</v>
      </c>
      <c r="K102" s="11">
        <v>113</v>
      </c>
      <c r="L102" s="11">
        <v>115</v>
      </c>
      <c r="M102" s="11" t="s">
        <v>393</v>
      </c>
      <c r="N102" s="11">
        <v>0</v>
      </c>
      <c r="O102" s="11">
        <v>2</v>
      </c>
      <c r="T102" s="49">
        <f t="shared" si="19"/>
        <v>0</v>
      </c>
      <c r="U102" s="49">
        <f t="shared" si="18"/>
        <v>2</v>
      </c>
      <c r="V102" s="11" t="s">
        <v>264</v>
      </c>
      <c r="W102" s="11" cm="1">
        <f t="array" ref="W102">IF(LEFT($B102,4)="Tour",0,IF(AND($N102=$O102,$P102=$Q102,NOT(ISBLANK(N102:Q102))),1,0))</f>
        <v>0</v>
      </c>
      <c r="X102" s="12" t="str">
        <f t="shared" si="17"/>
        <v>0-2</v>
      </c>
      <c r="Y102" s="7" t="str">
        <f t="shared" si="14"/>
        <v>Espagne</v>
      </c>
      <c r="Z102" s="31">
        <f>IF(M102="Terminé",IF(T102&gt;U102,J102,IF(T102&lt;U102,L102,K102))+VLOOKUP(V102,Setup_ScoreExactBonus!$A:$D,4,FALSE),"")</f>
        <v>185</v>
      </c>
      <c r="AA102" s="7" t="str">
        <f t="shared" si="15"/>
        <v>Espagne</v>
      </c>
      <c r="AB102" s="7">
        <f t="shared" si="16"/>
        <v>1</v>
      </c>
      <c r="AD102" s="7">
        <f>IF(M102="Terminé",SUMPRODUCT(Z$2:Z102,AB$2:AB102),"")</f>
        <v>12169</v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Angleterre</v>
      </c>
      <c r="I103" s="7" t="str">
        <f t="shared" si="21"/>
        <v>Argentine</v>
      </c>
      <c r="J103" s="11">
        <v>93</v>
      </c>
      <c r="K103" s="11">
        <v>110</v>
      </c>
      <c r="L103" s="11">
        <v>109</v>
      </c>
      <c r="M103" s="75" t="s">
        <v>282</v>
      </c>
      <c r="T103" s="49" t="str">
        <f t="shared" si="19"/>
        <v/>
      </c>
      <c r="U103" s="49" t="str">
        <f t="shared" si="18"/>
        <v/>
      </c>
      <c r="V103" s="11" t="s">
        <v>261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1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">
        <v>65</v>
      </c>
      <c r="I104" s="7" t="str">
        <f t="shared" si="21"/>
        <v>TBD</v>
      </c>
      <c r="J104" s="11"/>
      <c r="K104" s="11"/>
      <c r="L104" s="11"/>
      <c r="M104" s="11" t="s">
        <v>282</v>
      </c>
      <c r="T104" s="49" t="str">
        <f t="shared" si="19"/>
        <v/>
      </c>
      <c r="U104" s="49" t="str">
        <f t="shared" si="18"/>
        <v/>
      </c>
      <c r="V104" s="11" t="s">
        <v>261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1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Espagne</v>
      </c>
      <c r="I105" s="7" t="str">
        <f t="shared" si="21"/>
        <v>TBD</v>
      </c>
      <c r="J105" s="11"/>
      <c r="K105" s="11"/>
      <c r="L105" s="11"/>
      <c r="M105" s="11" t="s">
        <v>282</v>
      </c>
      <c r="T105" s="49" t="str">
        <f t="shared" si="19"/>
        <v/>
      </c>
      <c r="U105" s="49" t="str">
        <f t="shared" si="18"/>
        <v/>
      </c>
      <c r="V105" s="11" t="s">
        <v>261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1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  <row r="119" spans="24:24" x14ac:dyDescent="0.35">
      <c r="X119" s="12">
        <f>239*49+5000</f>
        <v>16711</v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Portugal</v>
      </c>
      <c r="H94" s="13" t="str">
        <f>VLOOKUP($A94,Database!$A:$I,9,FALSE)</f>
        <v>Espagne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Etats-Unis</v>
      </c>
      <c r="H95" s="13" t="str">
        <f>VLOOKUP($A95,Database!$A:$I,9,FALSE)</f>
        <v>Belgique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Argentine</v>
      </c>
      <c r="H96" s="13" t="str">
        <f>VLOOKUP($A96,Database!$A:$I,9,FALSE)</f>
        <v>Egypte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Suisse</v>
      </c>
      <c r="H97" s="13" t="str">
        <f>VLOOKUP($A97,Database!$A:$I,9,FALSE)</f>
        <v>Colombie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France</v>
      </c>
      <c r="H98" s="13" t="str">
        <f>VLOOKUP($A98,Database!$A:$I,9,FALSE)</f>
        <v>Maroc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Espagne</v>
      </c>
      <c r="H99" s="13" t="str">
        <f>VLOOKUP($A99,Database!$A:$I,9,FALSE)</f>
        <v>Belgique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Norvège</v>
      </c>
      <c r="H100" s="13" t="str">
        <f>VLOOKUP($A100,Database!$A:$I,9,FALSE)</f>
        <v>Angleterre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Argentine</v>
      </c>
      <c r="H101" s="13" t="str">
        <f>VLOOKUP($A101,Database!$A:$I,9,FALSE)</f>
        <v>Suisse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France</v>
      </c>
      <c r="H102" s="13" t="str">
        <f>VLOOKUP($A102,Database!$A:$I,9,FALSE)</f>
        <v>Espagne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Angleterre</v>
      </c>
      <c r="H103" s="13" t="str">
        <f>VLOOKUP($A103,Database!$A:$I,9,FALSE)</f>
        <v>Argentine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France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Espagne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46218.046389930554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2" t="s">
        <v>25</v>
      </c>
      <c r="B4" s="33" t="s">
        <v>26</v>
      </c>
      <c r="C4" s="41">
        <f ca="1">COUNTIFS(Database!H:H,B4,Database!G:G,"&lt;="&amp;$B$2)+COUNTIFS(Database!I:I,B4,Database!G:G,"&lt;="&amp;$B$2)</f>
        <v>5</v>
      </c>
      <c r="D4" s="41">
        <f ca="1">COUNTIFS(Database!$H:$H,$B4,Database!$Y:$Y,$B4,Database!$G:$G,"&lt;="&amp;$B$2)+COUNTIFS(Database!$I:$I,$B4,Database!$Y:$Y,$B4,Database!$G:$G,"&lt;="&amp;$B$2)</f>
        <v>4</v>
      </c>
      <c r="E4" s="41">
        <f ca="1">COUNTIFS(Database!$H:$H,$B4,Database!$Y:$Y,"=Nul",Database!$G:$G,"&lt;="&amp;$B$2)+COUNTIFS(Database!$I:$I,$B4,Database!$Y:$Y,"Nul",Database!$G:$G,"&lt;="&amp;$B$2)</f>
        <v>0</v>
      </c>
      <c r="F4" s="41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41">
        <f>SUMIF(Database!$H:$H,$B4,Database!T:T)+SUMIF(Database!I:I,$B4,Database!U:U)</f>
        <v>10</v>
      </c>
      <c r="H4" s="41">
        <f>SUMIF(Database!$H:$H,$B4,Database!U:U)+SUMIF(Database!I:I,$B4,Database!T:T)</f>
        <v>3</v>
      </c>
      <c r="I4" s="42">
        <f t="shared" ref="I4:I51" si="0">G4-H4</f>
        <v>7</v>
      </c>
      <c r="J4" s="39">
        <f t="shared" ref="J4:J51" ca="1" si="1">D4*3+E4</f>
        <v>12</v>
      </c>
      <c r="K4" s="38">
        <f ca="1">IF(C4&gt;0, _xlfn.RANK.EQ(J4,$J$4:$J$7,0) + COUNTIFS($J$4:$J$7,J4,$I$4:$I$7,"&gt;"&amp;I4), "")</f>
        <v>1</v>
      </c>
    </row>
    <row r="5" spans="1:12" x14ac:dyDescent="0.35">
      <c r="A5" s="32" t="s">
        <v>25</v>
      </c>
      <c r="B5" s="33" t="s">
        <v>27</v>
      </c>
      <c r="C5" s="41">
        <f ca="1">COUNTIFS(Database!H:H,B5,Database!G:G,"&lt;="&amp;$B$2)+COUNTIFS(Database!I:I,B5,Database!G:G,"&lt;="&amp;$B$2)</f>
        <v>4</v>
      </c>
      <c r="D5" s="41">
        <f ca="1">COUNTIFS(Database!$H:$H,$B5,Database!$Y:$Y,$B5,Database!$G:$G,"&lt;="&amp;$B$2)+COUNTIFS(Database!$I:$I,$B5,Database!$Y:$Y,$B5,Database!$G:$G,"&lt;="&amp;$B$2)</f>
        <v>1</v>
      </c>
      <c r="E5" s="41">
        <f ca="1">COUNTIFS(Database!$H:$H,$B5,Database!$Y:$Y,"=Nul",Database!$G:$G,"&lt;="&amp;$B$2)+COUNTIFS(Database!$I:$I,$B5,Database!$Y:$Y,"Nul",Database!$G:$G,"&lt;="&amp;$B$2)</f>
        <v>1</v>
      </c>
      <c r="F5" s="41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1">
        <f>SUMIF(Database!$H:$H,$B5,Database!T:T)+SUMIF(Database!I:I,$B5,Database!U:U)</f>
        <v>2</v>
      </c>
      <c r="H5" s="41">
        <f>SUMIF(Database!$H:$H,$B5,Database!U:U)+SUMIF(Database!I:I,$B5,Database!T:T)</f>
        <v>4</v>
      </c>
      <c r="I5" s="42">
        <f t="shared" si="0"/>
        <v>-2</v>
      </c>
      <c r="J5" s="39">
        <f t="shared" ca="1" si="1"/>
        <v>4</v>
      </c>
      <c r="K5" s="35">
        <f ca="1">IF(C5&gt;0, _xlfn.RANK.EQ(J5,$J$4:$J$7,0) + COUNTIFS($J$4:$J$7,J5,$I$4:$I$7,"&gt;"&amp;I5), "")</f>
        <v>2</v>
      </c>
    </row>
    <row r="6" spans="1:12" x14ac:dyDescent="0.35">
      <c r="A6" s="32" t="s">
        <v>25</v>
      </c>
      <c r="B6" s="33" t="s">
        <v>28</v>
      </c>
      <c r="C6" s="41">
        <f ca="1">COUNTIFS(Database!H:H,B6,Database!G:G,"&lt;="&amp;$B$2)+COUNTIFS(Database!I:I,B6,Database!G:G,"&lt;="&amp;$B$2)</f>
        <v>3</v>
      </c>
      <c r="D6" s="41">
        <f ca="1">COUNTIFS(Database!$H:$H,$B6,Database!$Y:$Y,$B6,Database!$G:$G,"&lt;="&amp;$B$2)+COUNTIFS(Database!$I:$I,$B6,Database!$Y:$Y,$B6,Database!$G:$G,"&lt;="&amp;$B$2)</f>
        <v>1</v>
      </c>
      <c r="E6" s="41">
        <f ca="1">COUNTIFS(Database!$H:$H,$B6,Database!$Y:$Y,"=Nul",Database!$G:$G,"&lt;="&amp;$B$2)+COUNTIFS(Database!$I:$I,$B6,Database!$Y:$Y,"Nul",Database!$G:$G,"&lt;="&amp;$B$2)</f>
        <v>0</v>
      </c>
      <c r="F6" s="41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1">
        <f>SUMIF(Database!$H:$H,$B6,Database!T:T)+SUMIF(Database!I:I,$B6,Database!U:U)</f>
        <v>2</v>
      </c>
      <c r="H6" s="41">
        <f>SUMIF(Database!$H:$H,$B6,Database!U:U)+SUMIF(Database!I:I,$B6,Database!T:T)</f>
        <v>3</v>
      </c>
      <c r="I6" s="42">
        <f t="shared" si="0"/>
        <v>-1</v>
      </c>
      <c r="J6" s="39">
        <f t="shared" ca="1" si="1"/>
        <v>3</v>
      </c>
      <c r="K6" s="34">
        <f ca="1">IF(C6&gt;0, _xlfn.RANK.EQ(J6,$J$4:$J$7,0) + COUNTIFS($J$4:$J$7,J6,$I$4:$I$7,"&gt;"&amp;I6), "")</f>
        <v>3</v>
      </c>
      <c r="L6" s="1"/>
    </row>
    <row r="7" spans="1:12" x14ac:dyDescent="0.35">
      <c r="A7" s="32" t="s">
        <v>25</v>
      </c>
      <c r="B7" s="33" t="s">
        <v>29</v>
      </c>
      <c r="C7" s="41">
        <f ca="1">COUNTIFS(Database!H:H,B7,Database!G:G,"&lt;="&amp;$B$2)+COUNTIFS(Database!I:I,B7,Database!G:G,"&lt;="&amp;$B$2)</f>
        <v>3</v>
      </c>
      <c r="D7" s="41">
        <f ca="1">COUNTIFS(Database!$H:$H,$B7,Database!$Y:$Y,$B7,Database!$G:$G,"&lt;="&amp;$B$2)+COUNTIFS(Database!$I:$I,$B7,Database!$Y:$Y,$B7,Database!$G:$G,"&lt;="&amp;$B$2)</f>
        <v>0</v>
      </c>
      <c r="E7" s="41">
        <f ca="1">COUNTIFS(Database!$H:$H,$B7,Database!$Y:$Y,"=Nul",Database!$G:$G,"&lt;="&amp;$B$2)+COUNTIFS(Database!$I:$I,$B7,Database!$Y:$Y,"Nul",Database!$G:$G,"&lt;="&amp;$B$2)</f>
        <v>1</v>
      </c>
      <c r="F7" s="41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1">
        <f>SUMIF(Database!$H:$H,$B7,Database!T:T)+SUMIF(Database!I:I,$B7,Database!U:U)</f>
        <v>2</v>
      </c>
      <c r="H7" s="41">
        <f>SUMIF(Database!$H:$H,$B7,Database!U:U)+SUMIF(Database!I:I,$B7,Database!T:T)</f>
        <v>6</v>
      </c>
      <c r="I7" s="42">
        <f t="shared" si="0"/>
        <v>-4</v>
      </c>
      <c r="J7" s="39">
        <f t="shared" ca="1" si="1"/>
        <v>1</v>
      </c>
      <c r="K7" s="34">
        <f ca="1">IF(C7&gt;0, _xlfn.RANK.EQ(J7,$J$4:$J$7,0) + COUNTIFS($J$4:$J$7,J7,$I$4:$I$7,"&gt;"&amp;I7), "")</f>
        <v>4</v>
      </c>
    </row>
    <row r="8" spans="1:12" x14ac:dyDescent="0.35">
      <c r="A8" s="36" t="s">
        <v>30</v>
      </c>
      <c r="B8" s="37" t="s">
        <v>37</v>
      </c>
      <c r="C8" s="43">
        <f ca="1">COUNTIFS(Database!H:H,B8,Database!G:G,"&lt;="&amp;$B$2)+COUNTIFS(Database!I:I,B8,Database!G:G,"&lt;="&amp;$B$2)</f>
        <v>6</v>
      </c>
      <c r="D8" s="43">
        <f ca="1">COUNTIFS(Database!$H:$H,$B8,Database!$Y:$Y,$B8,Database!$G:$G,"&lt;="&amp;$B$2)+COUNTIFS(Database!$I:$I,$B8,Database!$Y:$Y,$B8,Database!$G:$G,"&lt;="&amp;$B$2)</f>
        <v>3</v>
      </c>
      <c r="E8" s="43">
        <f ca="1">COUNTIFS(Database!$H:$H,$B8,Database!$Y:$Y,"=Nul",Database!$G:$G,"&lt;="&amp;$B$2)+COUNTIFS(Database!$I:$I,$B8,Database!$Y:$Y,"Nul",Database!$G:$G,"&lt;="&amp;$B$2)</f>
        <v>2</v>
      </c>
      <c r="F8" s="43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1</v>
      </c>
      <c r="G8" s="43">
        <f>SUMIF(Database!$H:$H,$B8,Database!T:T)+SUMIF(Database!I:I,$B8,Database!U:U)</f>
        <v>10</v>
      </c>
      <c r="H8" s="43">
        <f>SUMIF(Database!$H:$H,$B8,Database!U:U)+SUMIF(Database!I:I,$B8,Database!T:T)</f>
        <v>6</v>
      </c>
      <c r="I8" s="44">
        <f t="shared" si="0"/>
        <v>4</v>
      </c>
      <c r="J8" s="40">
        <f t="shared" ca="1" si="1"/>
        <v>11</v>
      </c>
      <c r="K8" s="38">
        <f ca="1" xml:space="preserve"> IF(C8&gt;0, _xlfn.RANK.EQ(J8,$J$8:$J$11,0) + COUNTIFS($J$8:$J$11,J8,$I$8:$I$11,"&gt;"&amp;I8), "")</f>
        <v>1</v>
      </c>
    </row>
    <row r="9" spans="1:12" x14ac:dyDescent="0.35">
      <c r="A9" s="36" t="s">
        <v>30</v>
      </c>
      <c r="B9" s="37" t="s">
        <v>31</v>
      </c>
      <c r="C9" s="43">
        <f ca="1">COUNTIFS(Database!H:H,B9,Database!G:G,"&lt;="&amp;$B$2)+COUNTIFS(Database!I:I,B9,Database!G:G,"&lt;="&amp;$B$2)</f>
        <v>5</v>
      </c>
      <c r="D9" s="43">
        <f ca="1">COUNTIFS(Database!$H:$H,$B9,Database!$Y:$Y,$B9,Database!$G:$G,"&lt;="&amp;$B$2)+COUNTIFS(Database!$I:$I,$B9,Database!$Y:$Y,$B9,Database!$G:$G,"&lt;="&amp;$B$2)</f>
        <v>2</v>
      </c>
      <c r="E9" s="43">
        <f ca="1">COUNTIFS(Database!$H:$H,$B9,Database!$Y:$Y,"=Nul",Database!$G:$G,"&lt;="&amp;$B$2)+COUNTIFS(Database!$I:$I,$B9,Database!$Y:$Y,"Nul",Database!$G:$G,"&lt;="&amp;$B$2)</f>
        <v>1</v>
      </c>
      <c r="F9" s="43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2</v>
      </c>
      <c r="G9" s="43">
        <f>SUMIF(Database!$H:$H,$B9,Database!T:T)+SUMIF(Database!I:I,$B9,Database!U:U)</f>
        <v>9</v>
      </c>
      <c r="H9" s="43">
        <f>SUMIF(Database!$H:$H,$B9,Database!U:U)+SUMIF(Database!I:I,$B9,Database!T:T)</f>
        <v>6</v>
      </c>
      <c r="I9" s="44">
        <f t="shared" si="0"/>
        <v>3</v>
      </c>
      <c r="J9" s="40">
        <f t="shared" ca="1" si="1"/>
        <v>7</v>
      </c>
      <c r="K9" s="38">
        <f ca="1" xml:space="preserve"> IF(C9&gt;0, _xlfn.RANK.EQ(J9,$J$8:$J$11,0) + COUNTIFS($J$8:$J$11,J9,$I$8:$I$11,"&gt;"&amp;I9), "")</f>
        <v>2</v>
      </c>
    </row>
    <row r="10" spans="1:12" x14ac:dyDescent="0.35">
      <c r="A10" s="36" t="s">
        <v>30</v>
      </c>
      <c r="B10" s="37" t="s">
        <v>32</v>
      </c>
      <c r="C10" s="43">
        <f ca="1">COUNTIFS(Database!H:H,B10,Database!G:G,"&lt;="&amp;$B$2)+COUNTIFS(Database!I:I,B10,Database!G:G,"&lt;="&amp;$B$2)</f>
        <v>4</v>
      </c>
      <c r="D10" s="43">
        <f ca="1">COUNTIFS(Database!$H:$H,$B10,Database!$Y:$Y,$B10,Database!$G:$G,"&lt;="&amp;$B$2)+COUNTIFS(Database!$I:$I,$B10,Database!$Y:$Y,$B10,Database!$G:$G,"&lt;="&amp;$B$2)</f>
        <v>1</v>
      </c>
      <c r="E10" s="43">
        <f ca="1">COUNTIFS(Database!$H:$H,$B10,Database!$Y:$Y,"=Nul",Database!$G:$G,"&lt;="&amp;$B$2)+COUNTIFS(Database!$I:$I,$B10,Database!$Y:$Y,"Nul",Database!$G:$G,"&lt;="&amp;$B$2)</f>
        <v>1</v>
      </c>
      <c r="F10" s="43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3">
        <f>SUMIF(Database!$H:$H,$B10,Database!T:T)+SUMIF(Database!I:I,$B10,Database!U:U)</f>
        <v>5</v>
      </c>
      <c r="H10" s="43">
        <f>SUMIF(Database!$H:$H,$B10,Database!U:U)+SUMIF(Database!I:I,$B10,Database!T:T)</f>
        <v>8</v>
      </c>
      <c r="I10" s="44">
        <f t="shared" si="0"/>
        <v>-3</v>
      </c>
      <c r="J10" s="40">
        <f t="shared" ca="1" si="1"/>
        <v>4</v>
      </c>
      <c r="K10" s="38">
        <f ca="1" xml:space="preserve"> IF(C10&gt;0, _xlfn.RANK.EQ(J10,$J$8:$J$11,0) + COUNTIFS($J$8:$J$11,J10,$I$8:$I$11,"&gt;"&amp;I10), "")</f>
        <v>3</v>
      </c>
    </row>
    <row r="11" spans="1:12" x14ac:dyDescent="0.35">
      <c r="A11" s="36" t="s">
        <v>30</v>
      </c>
      <c r="B11" s="37" t="s">
        <v>36</v>
      </c>
      <c r="C11" s="43">
        <f ca="1">COUNTIFS(Database!H:H,B11,Database!G:G,"&lt;="&amp;$B$2)+COUNTIFS(Database!I:I,B11,Database!G:G,"&lt;="&amp;$B$2)</f>
        <v>3</v>
      </c>
      <c r="D11" s="43">
        <f ca="1">COUNTIFS(Database!$H:$H,$B11,Database!$Y:$Y,$B11,Database!$G:$G,"&lt;="&amp;$B$2)+COUNTIFS(Database!$I:$I,$B11,Database!$Y:$Y,$B11,Database!$G:$G,"&lt;="&amp;$B$2)</f>
        <v>0</v>
      </c>
      <c r="E11" s="43">
        <f ca="1">COUNTIFS(Database!$H:$H,$B11,Database!$Y:$Y,"=Nul",Database!$G:$G,"&lt;="&amp;$B$2)+COUNTIFS(Database!$I:$I,$B11,Database!$Y:$Y,"Nul",Database!$G:$G,"&lt;="&amp;$B$2)</f>
        <v>1</v>
      </c>
      <c r="F11" s="43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3">
        <f>SUMIF(Database!$H:$H,$B11,Database!T:T)+SUMIF(Database!I:I,$B11,Database!U:U)</f>
        <v>2</v>
      </c>
      <c r="H11" s="43">
        <f>SUMIF(Database!$H:$H,$B11,Database!U:U)+SUMIF(Database!I:I,$B11,Database!T:T)</f>
        <v>10</v>
      </c>
      <c r="I11" s="44">
        <f t="shared" si="0"/>
        <v>-8</v>
      </c>
      <c r="J11" s="40">
        <f t="shared" ca="1" si="1"/>
        <v>1</v>
      </c>
      <c r="K11" s="38">
        <f ca="1" xml:space="preserve"> IF(C11&gt;0, _xlfn.RANK.EQ(J11,$J$8:$J$11,0) + COUNTIFS($J$8:$J$11,J11,$I$8:$I$11,"&gt;"&amp;I11), "")</f>
        <v>4</v>
      </c>
    </row>
    <row r="12" spans="1:12" x14ac:dyDescent="0.35">
      <c r="A12" s="32" t="s">
        <v>38</v>
      </c>
      <c r="B12" s="33" t="s">
        <v>39</v>
      </c>
      <c r="C12" s="41">
        <f ca="1">COUNTIFS(Database!H:H,B12,Database!G:G,"&lt;="&amp;$B$2)+COUNTIFS(Database!I:I,B12,Database!G:G,"&lt;="&amp;$B$2)</f>
        <v>5</v>
      </c>
      <c r="D12" s="41">
        <f ca="1">COUNTIFS(Database!$H:$H,$B12,Database!$Y:$Y,$B12,Database!$G:$G,"&lt;="&amp;$B$2)+COUNTIFS(Database!$I:$I,$B12,Database!$Y:$Y,$B12,Database!$G:$G,"&lt;="&amp;$B$2)</f>
        <v>3</v>
      </c>
      <c r="E12" s="41">
        <f ca="1">COUNTIFS(Database!$H:$H,$B12,Database!$Y:$Y,"=Nul",Database!$G:$G,"&lt;="&amp;$B$2)+COUNTIFS(Database!$I:$I,$B12,Database!$Y:$Y,"Nul",Database!$G:$G,"&lt;="&amp;$B$2)</f>
        <v>1</v>
      </c>
      <c r="F12" s="41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1</v>
      </c>
      <c r="G12" s="41">
        <f>SUMIF(Database!$H:$H,$B12,Database!T:T)+SUMIF(Database!I:I,$B12,Database!U:U)</f>
        <v>10</v>
      </c>
      <c r="H12" s="41">
        <f>SUMIF(Database!$H:$H,$B12,Database!U:U)+SUMIF(Database!I:I,$B12,Database!T:T)</f>
        <v>4</v>
      </c>
      <c r="I12" s="42">
        <f t="shared" si="0"/>
        <v>6</v>
      </c>
      <c r="J12" s="39">
        <f t="shared" ca="1" si="1"/>
        <v>10</v>
      </c>
      <c r="K12" s="38">
        <f ca="1" xml:space="preserve"> IF(C12&gt;0, _xlfn.RANK.EQ(J12,$J$12:$J$15,0) + COUNTIFS($J$12:$J$15,J12,$I$12:$I$15,"&gt;"&amp;I12), "")</f>
        <v>2</v>
      </c>
    </row>
    <row r="13" spans="1:12" x14ac:dyDescent="0.35">
      <c r="A13" s="32" t="s">
        <v>38</v>
      </c>
      <c r="B13" s="33" t="s">
        <v>40</v>
      </c>
      <c r="C13" s="41">
        <f ca="1">COUNTIFS(Database!H:H,B13,Database!G:G,"&lt;="&amp;$B$2)+COUNTIFS(Database!I:I,B13,Database!G:G,"&lt;="&amp;$B$2)</f>
        <v>6</v>
      </c>
      <c r="D13" s="41">
        <f ca="1">COUNTIFS(Database!$H:$H,$B13,Database!$Y:$Y,$B13,Database!$G:$G,"&lt;="&amp;$B$2)+COUNTIFS(Database!$I:$I,$B13,Database!$Y:$Y,$B13,Database!$G:$G,"&lt;="&amp;$B$2)</f>
        <v>3</v>
      </c>
      <c r="E13" s="41">
        <f ca="1">COUNTIFS(Database!$H:$H,$B13,Database!$Y:$Y,"=Nul",Database!$G:$G,"&lt;="&amp;$B$2)+COUNTIFS(Database!$I:$I,$B13,Database!$Y:$Y,"Nul",Database!$G:$G,"&lt;="&amp;$B$2)</f>
        <v>2</v>
      </c>
      <c r="F13" s="41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1</v>
      </c>
      <c r="G13" s="41">
        <f>SUMIF(Database!$H:$H,$B13,Database!T:T)+SUMIF(Database!I:I,$B13,Database!U:U)</f>
        <v>10</v>
      </c>
      <c r="H13" s="41">
        <f>SUMIF(Database!$H:$H,$B13,Database!U:U)+SUMIF(Database!I:I,$B13,Database!T:T)</f>
        <v>6</v>
      </c>
      <c r="I13" s="42">
        <f t="shared" si="0"/>
        <v>4</v>
      </c>
      <c r="J13" s="39">
        <f t="shared" ca="1" si="1"/>
        <v>11</v>
      </c>
      <c r="K13" s="35">
        <f ca="1" xml:space="preserve"> IF(C8&gt;0, _xlfn.RANK.EQ(J13,$J$12:$J$15,0) + COUNTIFS($J$12:$J$15,J13,$I$12:$I$15,"&gt;"&amp;I13), "")</f>
        <v>1</v>
      </c>
    </row>
    <row r="14" spans="1:12" x14ac:dyDescent="0.35">
      <c r="A14" s="32" t="s">
        <v>38</v>
      </c>
      <c r="B14" s="33" t="s">
        <v>42</v>
      </c>
      <c r="C14" s="41">
        <f ca="1">COUNTIFS(Database!H:H,B14,Database!G:G,"&lt;="&amp;$B$2)+COUNTIFS(Database!I:I,B14,Database!G:G,"&lt;="&amp;$B$2)</f>
        <v>3</v>
      </c>
      <c r="D14" s="41">
        <f ca="1">COUNTIFS(Database!$H:$H,$B14,Database!$Y:$Y,$B14,Database!$G:$G,"&lt;="&amp;$B$2)+COUNTIFS(Database!$I:$I,$B14,Database!$Y:$Y,$B14,Database!$G:$G,"&lt;="&amp;$B$2)</f>
        <v>1</v>
      </c>
      <c r="E14" s="41">
        <f ca="1">COUNTIFS(Database!$H:$H,$B14,Database!$Y:$Y,"=Nul",Database!$G:$G,"&lt;="&amp;$B$2)+COUNTIFS(Database!$I:$I,$B14,Database!$Y:$Y,"Nul",Database!$G:$G,"&lt;="&amp;$B$2)</f>
        <v>0</v>
      </c>
      <c r="F14" s="41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1">
        <f>SUMIF(Database!$H:$H,$B14,Database!T:T)+SUMIF(Database!I:I,$B14,Database!U:U)</f>
        <v>1</v>
      </c>
      <c r="H14" s="41">
        <f>SUMIF(Database!$H:$H,$B14,Database!U:U)+SUMIF(Database!I:I,$B14,Database!T:T)</f>
        <v>4</v>
      </c>
      <c r="I14" s="42">
        <f t="shared" si="0"/>
        <v>-3</v>
      </c>
      <c r="J14" s="39">
        <f t="shared" ca="1" si="1"/>
        <v>3</v>
      </c>
      <c r="K14" s="34">
        <f ca="1" xml:space="preserve"> IF(C9&gt;0, _xlfn.RANK.EQ(J14,$J$12:$J$15,0) + COUNTIFS($J$12:$J$15,J14,$I$12:$I$15,"&gt;"&amp;I14), "")</f>
        <v>3</v>
      </c>
    </row>
    <row r="15" spans="1:12" x14ac:dyDescent="0.35">
      <c r="A15" s="32" t="s">
        <v>38</v>
      </c>
      <c r="B15" s="33" t="s">
        <v>41</v>
      </c>
      <c r="C15" s="41">
        <f ca="1">COUNTIFS(Database!H:H,B15,Database!G:G,"&lt;="&amp;$B$2)+COUNTIFS(Database!I:I,B15,Database!G:G,"&lt;="&amp;$B$2)</f>
        <v>3</v>
      </c>
      <c r="D15" s="41">
        <f ca="1">COUNTIFS(Database!$H:$H,$B15,Database!$Y:$Y,$B15,Database!$G:$G,"&lt;="&amp;$B$2)+COUNTIFS(Database!$I:$I,$B15,Database!$Y:$Y,$B15,Database!$G:$G,"&lt;="&amp;$B$2)</f>
        <v>0</v>
      </c>
      <c r="E15" s="41">
        <f ca="1">COUNTIFS(Database!$H:$H,$B15,Database!$Y:$Y,"=Nul",Database!$G:$G,"&lt;="&amp;$B$2)+COUNTIFS(Database!$I:$I,$B15,Database!$Y:$Y,"Nul",Database!$G:$G,"&lt;="&amp;$B$2)</f>
        <v>0</v>
      </c>
      <c r="F15" s="41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1">
        <f>SUMIF(Database!$H:$H,$B15,Database!T:T)+SUMIF(Database!I:I,$B15,Database!U:U)</f>
        <v>2</v>
      </c>
      <c r="H15" s="41">
        <f>SUMIF(Database!$H:$H,$B15,Database!U:U)+SUMIF(Database!I:I,$B15,Database!T:T)</f>
        <v>8</v>
      </c>
      <c r="I15" s="42">
        <f t="shared" si="0"/>
        <v>-6</v>
      </c>
      <c r="J15" s="39">
        <f t="shared" ca="1" si="1"/>
        <v>0</v>
      </c>
      <c r="K15" s="34">
        <f ca="1" xml:space="preserve"> IF(C10&gt;0, _xlfn.RANK.EQ(J15,$J$12:$J$15,0) + COUNTIFS($J$12:$J$15,J15,$I$12:$I$15,"&gt;"&amp;I15), "")</f>
        <v>4</v>
      </c>
    </row>
    <row r="16" spans="1:12" x14ac:dyDescent="0.35">
      <c r="A16" s="36" t="s">
        <v>33</v>
      </c>
      <c r="B16" s="37" t="s">
        <v>34</v>
      </c>
      <c r="C16" s="43">
        <f ca="1">COUNTIFS(Database!H:H,B16,Database!G:G,"&lt;="&amp;$B$2)+COUNTIFS(Database!I:I,B16,Database!G:G,"&lt;="&amp;$B$2)</f>
        <v>5</v>
      </c>
      <c r="D16" s="43">
        <f ca="1">COUNTIFS(Database!$H:$H,$B16,Database!$Y:$Y,$B16,Database!$G:$G,"&lt;="&amp;$B$2)+COUNTIFS(Database!$I:$I,$B16,Database!$Y:$Y,$B16,Database!$G:$G,"&lt;="&amp;$B$2)</f>
        <v>3</v>
      </c>
      <c r="E16" s="43">
        <f ca="1">COUNTIFS(Database!$H:$H,$B16,Database!$Y:$Y,"=Nul",Database!$G:$G,"&lt;="&amp;$B$2)+COUNTIFS(Database!$I:$I,$B16,Database!$Y:$Y,"Nul",Database!$G:$G,"&lt;="&amp;$B$2)</f>
        <v>0</v>
      </c>
      <c r="F16" s="43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2</v>
      </c>
      <c r="G16" s="43">
        <f>SUMIF(Database!$H:$H,$B16,Database!T:T)+SUMIF(Database!I:I,$B16,Database!U:U)</f>
        <v>11</v>
      </c>
      <c r="H16" s="43">
        <f>SUMIF(Database!$H:$H,$B16,Database!U:U)+SUMIF(Database!I:I,$B16,Database!T:T)</f>
        <v>8</v>
      </c>
      <c r="I16" s="44">
        <f t="shared" si="0"/>
        <v>3</v>
      </c>
      <c r="J16" s="40">
        <f t="shared" ca="1" si="1"/>
        <v>9</v>
      </c>
      <c r="K16" s="38">
        <f ca="1" xml:space="preserve"> IF(C16&gt;0, _xlfn.RANK.EQ(J16,$J$16:$J$19,0) + COUNTIFS($J$16:$J$19,J16,$I$16:$I$19,"&gt;"&amp;I16), "")</f>
        <v>1</v>
      </c>
    </row>
    <row r="17" spans="1:11" x14ac:dyDescent="0.35">
      <c r="A17" s="36" t="s">
        <v>33</v>
      </c>
      <c r="B17" s="37" t="s">
        <v>43</v>
      </c>
      <c r="C17" s="43">
        <f ca="1">COUNTIFS(Database!H:H,B17,Database!G:G,"&lt;="&amp;$B$2)+COUNTIFS(Database!I:I,B17,Database!G:G,"&lt;="&amp;$B$2)</f>
        <v>4</v>
      </c>
      <c r="D17" s="43">
        <f ca="1">COUNTIFS(Database!$H:$H,$B17,Database!$Y:$Y,$B17,Database!$G:$G,"&lt;="&amp;$B$2)+COUNTIFS(Database!$I:$I,$B17,Database!$Y:$Y,$B17,Database!$G:$G,"&lt;="&amp;$B$2)</f>
        <v>1</v>
      </c>
      <c r="E17" s="43">
        <f ca="1">COUNTIFS(Database!$H:$H,$B17,Database!$Y:$Y,"=Nul",Database!$G:$G,"&lt;="&amp;$B$2)+COUNTIFS(Database!$I:$I,$B17,Database!$Y:$Y,"Nul",Database!$G:$G,"&lt;="&amp;$B$2)</f>
        <v>2</v>
      </c>
      <c r="F17" s="43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3">
        <f>SUMIF(Database!$H:$H,$B17,Database!T:T)+SUMIF(Database!I:I,$B17,Database!U:U)</f>
        <v>3</v>
      </c>
      <c r="H17" s="43">
        <f>SUMIF(Database!$H:$H,$B17,Database!U:U)+SUMIF(Database!I:I,$B17,Database!T:T)</f>
        <v>3</v>
      </c>
      <c r="I17" s="44">
        <f t="shared" si="0"/>
        <v>0</v>
      </c>
      <c r="J17" s="40">
        <f t="shared" ca="1" si="1"/>
        <v>5</v>
      </c>
      <c r="K17" s="38">
        <f ca="1" xml:space="preserve"> IF(C17&gt;0, _xlfn.RANK.EQ(J17,$J$16:$J$19,0) + COUNTIFS($J$16:$J$19,J17,$I$16:$I$19,"&gt;"&amp;I17), "")</f>
        <v>2</v>
      </c>
    </row>
    <row r="18" spans="1:11" x14ac:dyDescent="0.35">
      <c r="A18" s="36" t="s">
        <v>33</v>
      </c>
      <c r="B18" s="37" t="s">
        <v>35</v>
      </c>
      <c r="C18" s="43">
        <f ca="1">COUNTIFS(Database!H:H,B18,Database!G:G,"&lt;="&amp;$B$2)+COUNTIFS(Database!I:I,B18,Database!G:G,"&lt;="&amp;$B$2)</f>
        <v>5</v>
      </c>
      <c r="D18" s="43">
        <f ca="1">COUNTIFS(Database!$H:$H,$B18,Database!$Y:$Y,$B18,Database!$G:$G,"&lt;="&amp;$B$2)+COUNTIFS(Database!$I:$I,$B18,Database!$Y:$Y,$B18,Database!$G:$G,"&lt;="&amp;$B$2)</f>
        <v>1</v>
      </c>
      <c r="E18" s="43">
        <f ca="1">COUNTIFS(Database!$H:$H,$B18,Database!$Y:$Y,"=Nul",Database!$G:$G,"&lt;="&amp;$B$2)+COUNTIFS(Database!$I:$I,$B18,Database!$Y:$Y,"Nul",Database!$G:$G,"&lt;="&amp;$B$2)</f>
        <v>2</v>
      </c>
      <c r="F18" s="43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2</v>
      </c>
      <c r="G18" s="43">
        <f>SUMIF(Database!$H:$H,$B18,Database!T:T)+SUMIF(Database!I:I,$B18,Database!U:U)</f>
        <v>3</v>
      </c>
      <c r="H18" s="43">
        <f>SUMIF(Database!$H:$H,$B18,Database!U:U)+SUMIF(Database!I:I,$B18,Database!T:T)</f>
        <v>6</v>
      </c>
      <c r="I18" s="44">
        <f t="shared" si="0"/>
        <v>-3</v>
      </c>
      <c r="J18" s="40">
        <f t="shared" ca="1" si="1"/>
        <v>5</v>
      </c>
      <c r="K18" s="38">
        <f ca="1" xml:space="preserve"> IF(C18&gt;0, _xlfn.RANK.EQ(J18,$J$16:$J$19,0) + COUNTIFS($J$16:$J$19,J18,$I$16:$I$19,"&gt;"&amp;I18), "")</f>
        <v>3</v>
      </c>
    </row>
    <row r="19" spans="1:11" x14ac:dyDescent="0.35">
      <c r="A19" s="36" t="s">
        <v>33</v>
      </c>
      <c r="B19" s="37" t="s">
        <v>44</v>
      </c>
      <c r="C19" s="43">
        <f ca="1">COUNTIFS(Database!H:H,B19,Database!G:G,"&lt;="&amp;$B$2)+COUNTIFS(Database!I:I,B19,Database!G:G,"&lt;="&amp;$B$2)</f>
        <v>3</v>
      </c>
      <c r="D19" s="43">
        <f ca="1">COUNTIFS(Database!$H:$H,$B19,Database!$Y:$Y,$B19,Database!$G:$G,"&lt;="&amp;$B$2)+COUNTIFS(Database!$I:$I,$B19,Database!$Y:$Y,$B19,Database!$G:$G,"&lt;="&amp;$B$2)</f>
        <v>1</v>
      </c>
      <c r="E19" s="43">
        <f ca="1">COUNTIFS(Database!$H:$H,$B19,Database!$Y:$Y,"=Nul",Database!$G:$G,"&lt;="&amp;$B$2)+COUNTIFS(Database!$I:$I,$B19,Database!$Y:$Y,"Nul",Database!$G:$G,"&lt;="&amp;$B$2)</f>
        <v>0</v>
      </c>
      <c r="F19" s="43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3">
        <f>SUMIF(Database!$H:$H,$B19,Database!T:T)+SUMIF(Database!I:I,$B19,Database!U:U)</f>
        <v>3</v>
      </c>
      <c r="H19" s="43">
        <f>SUMIF(Database!$H:$H,$B19,Database!U:U)+SUMIF(Database!I:I,$B19,Database!T:T)</f>
        <v>5</v>
      </c>
      <c r="I19" s="44">
        <f t="shared" si="0"/>
        <v>-2</v>
      </c>
      <c r="J19" s="40">
        <f t="shared" ca="1" si="1"/>
        <v>3</v>
      </c>
      <c r="K19" s="38">
        <f ca="1" xml:space="preserve"> IF(C19&gt;0, _xlfn.RANK.EQ(J19,$J$16:$J$19,0) + COUNTIFS($J$16:$J$19,J19,$I$16:$I$19,"&gt;"&amp;I19), "")</f>
        <v>4</v>
      </c>
    </row>
    <row r="20" spans="1:11" x14ac:dyDescent="0.35">
      <c r="A20" s="32" t="s">
        <v>45</v>
      </c>
      <c r="B20" s="33" t="s">
        <v>46</v>
      </c>
      <c r="C20" s="41">
        <f ca="1">COUNTIFS(Database!H:H,B20,Database!G:G,"&lt;="&amp;$B$2)+COUNTIFS(Database!I:I,B20,Database!G:G,"&lt;="&amp;$B$2)</f>
        <v>4</v>
      </c>
      <c r="D20" s="41">
        <f ca="1">COUNTIFS(Database!$H:$H,$B20,Database!$Y:$Y,$B20,Database!$G:$G,"&lt;="&amp;$B$2)+COUNTIFS(Database!$I:$I,$B20,Database!$Y:$Y,$B20,Database!$G:$G,"&lt;="&amp;$B$2)</f>
        <v>2</v>
      </c>
      <c r="E20" s="41">
        <f ca="1">COUNTIFS(Database!$H:$H,$B20,Database!$Y:$Y,"=Nul",Database!$G:$G,"&lt;="&amp;$B$2)+COUNTIFS(Database!$I:$I,$B20,Database!$Y:$Y,"Nul",Database!$G:$G,"&lt;="&amp;$B$2)</f>
        <v>1</v>
      </c>
      <c r="F20" s="41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1">
        <f>SUMIF(Database!$H:$H,$B20,Database!T:T)+SUMIF(Database!I:I,$B20,Database!U:U)</f>
        <v>11</v>
      </c>
      <c r="H20" s="41">
        <f>SUMIF(Database!$H:$H,$B20,Database!U:U)+SUMIF(Database!I:I,$B20,Database!T:T)</f>
        <v>5</v>
      </c>
      <c r="I20" s="42">
        <f t="shared" si="0"/>
        <v>6</v>
      </c>
      <c r="J20" s="39">
        <f t="shared" ca="1" si="1"/>
        <v>7</v>
      </c>
      <c r="K20" s="38">
        <f ca="1" xml:space="preserve"> IF(C20&gt;0, _xlfn.RANK.EQ(J20,$J$20:$J$23,0) + COUNTIFS($J$20:$J$23,J20,$I$20:$I$23,"&gt;"&amp;I20), "")</f>
        <v>1</v>
      </c>
    </row>
    <row r="21" spans="1:11" x14ac:dyDescent="0.35">
      <c r="A21" s="32" t="s">
        <v>45</v>
      </c>
      <c r="B21" s="33" t="s">
        <v>51</v>
      </c>
      <c r="C21" s="41">
        <f ca="1">COUNTIFS(Database!H:H,B21,Database!G:G,"&lt;="&amp;$B$2)+COUNTIFS(Database!I:I,B21,Database!G:G,"&lt;="&amp;$B$2)</f>
        <v>4</v>
      </c>
      <c r="D21" s="41">
        <f ca="1">COUNTIFS(Database!$H:$H,$B21,Database!$Y:$Y,$B21,Database!$G:$G,"&lt;="&amp;$B$2)+COUNTIFS(Database!$I:$I,$B21,Database!$Y:$Y,$B21,Database!$G:$G,"&lt;="&amp;$B$2)</f>
        <v>2</v>
      </c>
      <c r="E21" s="41">
        <f ca="1">COUNTIFS(Database!$H:$H,$B21,Database!$Y:$Y,"=Nul",Database!$G:$G,"&lt;="&amp;$B$2)+COUNTIFS(Database!$I:$I,$B21,Database!$Y:$Y,"Nul",Database!$G:$G,"&lt;="&amp;$B$2)</f>
        <v>0</v>
      </c>
      <c r="F21" s="41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1">
        <f>SUMIF(Database!$H:$H,$B21,Database!T:T)+SUMIF(Database!I:I,$B21,Database!U:U)</f>
        <v>5</v>
      </c>
      <c r="H21" s="41">
        <f>SUMIF(Database!$H:$H,$B21,Database!U:U)+SUMIF(Database!I:I,$B21,Database!T:T)</f>
        <v>4</v>
      </c>
      <c r="I21" s="42">
        <f t="shared" si="0"/>
        <v>1</v>
      </c>
      <c r="J21" s="39">
        <f t="shared" ca="1" si="1"/>
        <v>6</v>
      </c>
      <c r="K21" s="35">
        <f ca="1" xml:space="preserve"> IF(C21&gt;0, _xlfn.RANK.EQ(J21,$J$20:$J$23,0) + COUNTIFS($J$20:$J$23,J21,$I$20:$I$23,"&gt;"&amp;I21), "")</f>
        <v>2</v>
      </c>
    </row>
    <row r="22" spans="1:11" x14ac:dyDescent="0.35">
      <c r="A22" s="32" t="s">
        <v>45</v>
      </c>
      <c r="B22" s="33" t="s">
        <v>52</v>
      </c>
      <c r="C22" s="41">
        <f ca="1">COUNTIFS(Database!H:H,B22,Database!G:G,"&lt;="&amp;$B$2)+COUNTIFS(Database!I:I,B22,Database!G:G,"&lt;="&amp;$B$2)</f>
        <v>4</v>
      </c>
      <c r="D22" s="41">
        <f ca="1">COUNTIFS(Database!$H:$H,$B22,Database!$Y:$Y,$B22,Database!$G:$G,"&lt;="&amp;$B$2)+COUNTIFS(Database!$I:$I,$B22,Database!$Y:$Y,$B22,Database!$G:$G,"&lt;="&amp;$B$2)</f>
        <v>1</v>
      </c>
      <c r="E22" s="41">
        <f ca="1">COUNTIFS(Database!$H:$H,$B22,Database!$Y:$Y,"=Nul",Database!$G:$G,"&lt;="&amp;$B$2)+COUNTIFS(Database!$I:$I,$B22,Database!$Y:$Y,"Nul",Database!$G:$G,"&lt;="&amp;$B$2)</f>
        <v>1</v>
      </c>
      <c r="F22" s="41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1">
        <f>SUMIF(Database!$H:$H,$B22,Database!T:T)+SUMIF(Database!I:I,$B22,Database!U:U)</f>
        <v>2</v>
      </c>
      <c r="H22" s="41">
        <f>SUMIF(Database!$H:$H,$B22,Database!U:U)+SUMIF(Database!I:I,$B22,Database!T:T)</f>
        <v>4</v>
      </c>
      <c r="I22" s="42">
        <f t="shared" si="0"/>
        <v>-2</v>
      </c>
      <c r="J22" s="39">
        <f t="shared" ca="1" si="1"/>
        <v>4</v>
      </c>
      <c r="K22" s="34">
        <f ca="1" xml:space="preserve"> IF(C22&gt;0, _xlfn.RANK.EQ(J22,$J$20:$J$23,0) + COUNTIFS($J$20:$J$23,J22,$I$20:$I$23,"&gt;"&amp;I22), "")</f>
        <v>3</v>
      </c>
    </row>
    <row r="23" spans="1:11" x14ac:dyDescent="0.35">
      <c r="A23" s="32" t="s">
        <v>45</v>
      </c>
      <c r="B23" s="33" t="s">
        <v>47</v>
      </c>
      <c r="C23" s="41">
        <f ca="1">COUNTIFS(Database!H:H,B23,Database!G:G,"&lt;="&amp;$B$2)+COUNTIFS(Database!I:I,B23,Database!G:G,"&lt;="&amp;$B$2)</f>
        <v>3</v>
      </c>
      <c r="D23" s="41">
        <f ca="1">COUNTIFS(Database!$H:$H,$B23,Database!$Y:$Y,$B23,Database!$G:$G,"&lt;="&amp;$B$2)+COUNTIFS(Database!$I:$I,$B23,Database!$Y:$Y,$B23,Database!$G:$G,"&lt;="&amp;$B$2)</f>
        <v>0</v>
      </c>
      <c r="E23" s="41">
        <f ca="1">COUNTIFS(Database!$H:$H,$B23,Database!$Y:$Y,"=Nul",Database!$G:$G,"&lt;="&amp;$B$2)+COUNTIFS(Database!$I:$I,$B23,Database!$Y:$Y,"Nul",Database!$G:$G,"&lt;="&amp;$B$2)</f>
        <v>1</v>
      </c>
      <c r="F23" s="41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1">
        <f>SUMIF(Database!$H:$H,$B23,Database!T:T)+SUMIF(Database!I:I,$B23,Database!U:U)</f>
        <v>1</v>
      </c>
      <c r="H23" s="41">
        <f>SUMIF(Database!$H:$H,$B23,Database!U:U)+SUMIF(Database!I:I,$B23,Database!T:T)</f>
        <v>9</v>
      </c>
      <c r="I23" s="42">
        <f t="shared" si="0"/>
        <v>-8</v>
      </c>
      <c r="J23" s="39">
        <f t="shared" ca="1" si="1"/>
        <v>1</v>
      </c>
      <c r="K23" s="34">
        <f ca="1" xml:space="preserve"> IF(C23&gt;0, _xlfn.RANK.EQ(J23,$J$20:$J$23,0) + COUNTIFS($J$20:$J$23,J23,$I$20:$I$23,"&gt;"&amp;I23), "")</f>
        <v>4</v>
      </c>
    </row>
    <row r="24" spans="1:11" x14ac:dyDescent="0.35">
      <c r="A24" s="36" t="s">
        <v>48</v>
      </c>
      <c r="B24" s="37" t="s">
        <v>49</v>
      </c>
      <c r="C24" s="43">
        <f ca="1">COUNTIFS(Database!H:H,B24,Database!G:G,"&lt;="&amp;$B$2)+COUNTIFS(Database!I:I,B24,Database!G:G,"&lt;="&amp;$B$2)</f>
        <v>4</v>
      </c>
      <c r="D24" s="43">
        <f ca="1">COUNTIFS(Database!$H:$H,$B24,Database!$Y:$Y,$B24,Database!$G:$G,"&lt;="&amp;$B$2)+COUNTIFS(Database!$I:$I,$B24,Database!$Y:$Y,$B24,Database!$G:$G,"&lt;="&amp;$B$2)</f>
        <v>2</v>
      </c>
      <c r="E24" s="43">
        <f ca="1">COUNTIFS(Database!$H:$H,$B24,Database!$Y:$Y,"=Nul",Database!$G:$G,"&lt;="&amp;$B$2)+COUNTIFS(Database!$I:$I,$B24,Database!$Y:$Y,"Nul",Database!$G:$G,"&lt;="&amp;$B$2)</f>
        <v>2</v>
      </c>
      <c r="F24" s="43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3">
        <f>SUMIF(Database!$H:$H,$B24,Database!T:T)+SUMIF(Database!I:I,$B24,Database!U:U)</f>
        <v>11</v>
      </c>
      <c r="H24" s="43">
        <f>SUMIF(Database!$H:$H,$B24,Database!U:U)+SUMIF(Database!I:I,$B24,Database!T:T)</f>
        <v>5</v>
      </c>
      <c r="I24" s="44">
        <f t="shared" si="0"/>
        <v>6</v>
      </c>
      <c r="J24" s="40">
        <f t="shared" ca="1" si="1"/>
        <v>8</v>
      </c>
      <c r="K24" s="38">
        <f ca="1" xml:space="preserve"> IF(C24&gt;0, _xlfn.RANK.EQ(J24,$J$24:$J$27,0) + COUNTIFS($J$24:$J$27,J24,$I$24:$I$27,"&gt;"&amp;I24), "")</f>
        <v>1</v>
      </c>
    </row>
    <row r="25" spans="1:11" x14ac:dyDescent="0.35">
      <c r="A25" s="36" t="s">
        <v>48</v>
      </c>
      <c r="B25" s="37" t="s">
        <v>50</v>
      </c>
      <c r="C25" s="43">
        <f ca="1">COUNTIFS(Database!H:H,B25,Database!G:G,"&lt;="&amp;$B$2)+COUNTIFS(Database!I:I,B25,Database!G:G,"&lt;="&amp;$B$2)</f>
        <v>4</v>
      </c>
      <c r="D25" s="43">
        <f ca="1">COUNTIFS(Database!$H:$H,$B25,Database!$Y:$Y,$B25,Database!$G:$G,"&lt;="&amp;$B$2)+COUNTIFS(Database!$I:$I,$B25,Database!$Y:$Y,$B25,Database!$G:$G,"&lt;="&amp;$B$2)</f>
        <v>1</v>
      </c>
      <c r="E25" s="43">
        <f ca="1">COUNTIFS(Database!$H:$H,$B25,Database!$Y:$Y,"=Nul",Database!$G:$G,"&lt;="&amp;$B$2)+COUNTIFS(Database!$I:$I,$B25,Database!$Y:$Y,"Nul",Database!$G:$G,"&lt;="&amp;$B$2)</f>
        <v>2</v>
      </c>
      <c r="F25" s="43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3">
        <f>SUMIF(Database!$H:$H,$B25,Database!T:T)+SUMIF(Database!I:I,$B25,Database!U:U)</f>
        <v>8</v>
      </c>
      <c r="H25" s="43">
        <f>SUMIF(Database!$H:$H,$B25,Database!U:U)+SUMIF(Database!I:I,$B25,Database!T:T)</f>
        <v>5</v>
      </c>
      <c r="I25" s="44">
        <f t="shared" si="0"/>
        <v>3</v>
      </c>
      <c r="J25" s="40">
        <f t="shared" ca="1" si="1"/>
        <v>5</v>
      </c>
      <c r="K25" s="38">
        <f ca="1" xml:space="preserve"> IF(C25&gt;0, _xlfn.RANK.EQ(J25,$J$24:$J$27,0) + COUNTIFS($J$24:$J$27,J25,$I$24:$I$27,"&gt;"&amp;I25), "")</f>
        <v>2</v>
      </c>
    </row>
    <row r="26" spans="1:11" x14ac:dyDescent="0.35">
      <c r="A26" s="36" t="s">
        <v>48</v>
      </c>
      <c r="B26" s="37" t="s">
        <v>53</v>
      </c>
      <c r="C26" s="43">
        <f ca="1">COUNTIFS(Database!H:H,B26,Database!G:G,"&lt;="&amp;$B$2)+COUNTIFS(Database!I:I,B26,Database!G:G,"&lt;="&amp;$B$2)</f>
        <v>4</v>
      </c>
      <c r="D26" s="43">
        <f ca="1">COUNTIFS(Database!$H:$H,$B26,Database!$Y:$Y,$B26,Database!$G:$G,"&lt;="&amp;$B$2)+COUNTIFS(Database!$I:$I,$B26,Database!$Y:$Y,$B26,Database!$G:$G,"&lt;="&amp;$B$2)</f>
        <v>1</v>
      </c>
      <c r="E26" s="43">
        <f ca="1">COUNTIFS(Database!$H:$H,$B26,Database!$Y:$Y,"=Nul",Database!$G:$G,"&lt;="&amp;$B$2)+COUNTIFS(Database!$I:$I,$B26,Database!$Y:$Y,"Nul",Database!$G:$G,"&lt;="&amp;$B$2)</f>
        <v>1</v>
      </c>
      <c r="F26" s="43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3">
        <f>SUMIF(Database!$H:$H,$B26,Database!T:T)+SUMIF(Database!I:I,$B26,Database!U:U)</f>
        <v>7</v>
      </c>
      <c r="H26" s="43">
        <f>SUMIF(Database!$H:$H,$B26,Database!U:U)+SUMIF(Database!I:I,$B26,Database!T:T)</f>
        <v>10</v>
      </c>
      <c r="I26" s="44">
        <f t="shared" si="0"/>
        <v>-3</v>
      </c>
      <c r="J26" s="40">
        <f t="shared" ca="1" si="1"/>
        <v>4</v>
      </c>
      <c r="K26" s="38">
        <f ca="1" xml:space="preserve"> IF(C26&gt;0, _xlfn.RANK.EQ(J26,$J$24:$J$27,0) + COUNTIFS($J$24:$J$27,J26,$I$24:$I$27,"&gt;"&amp;I26), "")</f>
        <v>3</v>
      </c>
    </row>
    <row r="27" spans="1:11" x14ac:dyDescent="0.35">
      <c r="A27" s="36" t="s">
        <v>48</v>
      </c>
      <c r="B27" s="37" t="s">
        <v>54</v>
      </c>
      <c r="C27" s="43">
        <f ca="1">COUNTIFS(Database!H:H,B27,Database!G:G,"&lt;="&amp;$B$2)+COUNTIFS(Database!I:I,B27,Database!G:G,"&lt;="&amp;$B$2)</f>
        <v>3</v>
      </c>
      <c r="D27" s="43">
        <f ca="1">COUNTIFS(Database!$H:$H,$B27,Database!$Y:$Y,$B27,Database!$G:$G,"&lt;="&amp;$B$2)+COUNTIFS(Database!$I:$I,$B27,Database!$Y:$Y,$B27,Database!$G:$G,"&lt;="&amp;$B$2)</f>
        <v>0</v>
      </c>
      <c r="E27" s="43">
        <f ca="1">COUNTIFS(Database!$H:$H,$B27,Database!$Y:$Y,"=Nul",Database!$G:$G,"&lt;="&amp;$B$2)+COUNTIFS(Database!$I:$I,$B27,Database!$Y:$Y,"Nul",Database!$G:$G,"&lt;="&amp;$B$2)</f>
        <v>0</v>
      </c>
      <c r="F27" s="43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3">
        <f>SUMIF(Database!$H:$H,$B27,Database!T:T)+SUMIF(Database!I:I,$B27,Database!U:U)</f>
        <v>2</v>
      </c>
      <c r="H27" s="43">
        <f>SUMIF(Database!$H:$H,$B27,Database!U:U)+SUMIF(Database!I:I,$B27,Database!T:T)</f>
        <v>12</v>
      </c>
      <c r="I27" s="44">
        <f t="shared" si="0"/>
        <v>-10</v>
      </c>
      <c r="J27" s="40">
        <f t="shared" ca="1" si="1"/>
        <v>0</v>
      </c>
      <c r="K27" s="38">
        <f ca="1" xml:space="preserve"> IF(C27&gt;0, _xlfn.RANK.EQ(J27,$J$24:$J$27,0) + COUNTIFS($J$24:$J$27,J27,$I$24:$I$27,"&gt;"&amp;I27), "")</f>
        <v>4</v>
      </c>
    </row>
    <row r="28" spans="1:11" x14ac:dyDescent="0.35">
      <c r="A28" s="32" t="s">
        <v>58</v>
      </c>
      <c r="B28" s="33" t="s">
        <v>60</v>
      </c>
      <c r="C28" s="41">
        <f ca="1">COUNTIFS(Database!H:H,B28,Database!G:G,"&lt;="&amp;$B$2)+COUNTIFS(Database!I:I,B28,Database!G:G,"&lt;="&amp;$B$2)</f>
        <v>5</v>
      </c>
      <c r="D28" s="41">
        <f ca="1">COUNTIFS(Database!$H:$H,$B28,Database!$Y:$Y,$B28,Database!$G:$G,"&lt;="&amp;$B$2)+COUNTIFS(Database!$I:$I,$B28,Database!$Y:$Y,$B28,Database!$G:$G,"&lt;="&amp;$B$2)</f>
        <v>1</v>
      </c>
      <c r="E28" s="41">
        <f ca="1">COUNTIFS(Database!$H:$H,$B28,Database!$Y:$Y,"=Nul",Database!$G:$G,"&lt;="&amp;$B$2)+COUNTIFS(Database!$I:$I,$B28,Database!$Y:$Y,"Nul",Database!$G:$G,"&lt;="&amp;$B$2)</f>
        <v>3</v>
      </c>
      <c r="F28" s="41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1</v>
      </c>
      <c r="G28" s="41">
        <f>SUMIF(Database!$H:$H,$B28,Database!T:T)+SUMIF(Database!I:I,$B28,Database!U:U)</f>
        <v>8</v>
      </c>
      <c r="H28" s="41">
        <f>SUMIF(Database!$H:$H,$B28,Database!U:U)+SUMIF(Database!I:I,$B28,Database!T:T)</f>
        <v>7</v>
      </c>
      <c r="I28" s="42">
        <f t="shared" si="0"/>
        <v>1</v>
      </c>
      <c r="J28" s="39">
        <f t="shared" ca="1" si="1"/>
        <v>6</v>
      </c>
      <c r="K28" s="34">
        <f ca="1" xml:space="preserve"> IF(C28&gt;0, _xlfn.RANK.EQ(J28,$J$28:$J$31,0) + COUNTIFS($J$28:$J$31,J28,$I$28:$I$31,"&gt;"&amp;I28), "")</f>
        <v>2</v>
      </c>
    </row>
    <row r="29" spans="1:11" x14ac:dyDescent="0.35">
      <c r="A29" s="32" t="s">
        <v>58</v>
      </c>
      <c r="B29" s="33" t="s">
        <v>59</v>
      </c>
      <c r="C29" s="41">
        <f ca="1">COUNTIFS(Database!H:H,B29,Database!G:G,"&lt;="&amp;$B$2)+COUNTIFS(Database!I:I,B29,Database!G:G,"&lt;="&amp;$B$2)</f>
        <v>6</v>
      </c>
      <c r="D29" s="41">
        <f ca="1">COUNTIFS(Database!$H:$H,$B29,Database!$Y:$Y,$B29,Database!$G:$G,"&lt;="&amp;$B$2)+COUNTIFS(Database!$I:$I,$B29,Database!$Y:$Y,$B29,Database!$G:$G,"&lt;="&amp;$B$2)</f>
        <v>3</v>
      </c>
      <c r="E29" s="41">
        <f ca="1">COUNTIFS(Database!$H:$H,$B29,Database!$Y:$Y,"=Nul",Database!$G:$G,"&lt;="&amp;$B$2)+COUNTIFS(Database!$I:$I,$B29,Database!$Y:$Y,"Nul",Database!$G:$G,"&lt;="&amp;$B$2)</f>
        <v>2</v>
      </c>
      <c r="F29" s="41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1</v>
      </c>
      <c r="G29" s="41">
        <f>SUMIF(Database!$H:$H,$B29,Database!T:T)+SUMIF(Database!I:I,$B29,Database!U:U)</f>
        <v>14</v>
      </c>
      <c r="H29" s="41">
        <f>SUMIF(Database!$H:$H,$B29,Database!U:U)+SUMIF(Database!I:I,$B29,Database!T:T)</f>
        <v>7</v>
      </c>
      <c r="I29" s="42">
        <f t="shared" si="0"/>
        <v>7</v>
      </c>
      <c r="J29" s="39">
        <f t="shared" ca="1" si="1"/>
        <v>11</v>
      </c>
      <c r="K29" s="35">
        <f ca="1" xml:space="preserve"> IF(C29&gt;0, _xlfn.RANK.EQ(J29,$J$28:$J$31,0) + COUNTIFS($J$28:$J$31,J29,$I$28:$I$31,"&gt;"&amp;I29), "")</f>
        <v>1</v>
      </c>
    </row>
    <row r="30" spans="1:11" x14ac:dyDescent="0.35">
      <c r="A30" s="32" t="s">
        <v>58</v>
      </c>
      <c r="B30" s="33" t="s">
        <v>62</v>
      </c>
      <c r="C30" s="41">
        <f ca="1">COUNTIFS(Database!H:H,B30,Database!G:G,"&lt;="&amp;$B$2)+COUNTIFS(Database!I:I,B30,Database!G:G,"&lt;="&amp;$B$2)</f>
        <v>3</v>
      </c>
      <c r="D30" s="41">
        <f ca="1">COUNTIFS(Database!$H:$H,$B30,Database!$Y:$Y,$B30,Database!$G:$G,"&lt;="&amp;$B$2)+COUNTIFS(Database!$I:$I,$B30,Database!$Y:$Y,$B30,Database!$G:$G,"&lt;="&amp;$B$2)</f>
        <v>0</v>
      </c>
      <c r="E30" s="41">
        <f ca="1">COUNTIFS(Database!$H:$H,$B30,Database!$Y:$Y,"=Nul",Database!$G:$G,"&lt;="&amp;$B$2)+COUNTIFS(Database!$I:$I,$B30,Database!$Y:$Y,"Nul",Database!$G:$G,"&lt;="&amp;$B$2)</f>
        <v>3</v>
      </c>
      <c r="F30" s="41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1">
        <f>SUMIF(Database!$H:$H,$B30,Database!T:T)+SUMIF(Database!I:I,$B30,Database!U:U)</f>
        <v>3</v>
      </c>
      <c r="H30" s="41">
        <f>SUMIF(Database!$H:$H,$B30,Database!U:U)+SUMIF(Database!I:I,$B30,Database!T:T)</f>
        <v>3</v>
      </c>
      <c r="I30" s="42">
        <f t="shared" si="0"/>
        <v>0</v>
      </c>
      <c r="J30" s="39">
        <f t="shared" ca="1" si="1"/>
        <v>3</v>
      </c>
      <c r="K30" s="34">
        <f ca="1" xml:space="preserve"> IF(C30&gt;0, _xlfn.RANK.EQ(J30,$J$28:$J$31,0) + COUNTIFS($J$28:$J$31,J30,$I$28:$I$31,"&gt;"&amp;I30), "")</f>
        <v>3</v>
      </c>
    </row>
    <row r="31" spans="1:11" x14ac:dyDescent="0.35">
      <c r="A31" s="32" t="s">
        <v>58</v>
      </c>
      <c r="B31" s="33" t="s">
        <v>63</v>
      </c>
      <c r="C31" s="41">
        <f ca="1">COUNTIFS(Database!H:H,B31,Database!G:G,"&lt;="&amp;$B$2)+COUNTIFS(Database!I:I,B31,Database!G:G,"&lt;="&amp;$B$2)</f>
        <v>3</v>
      </c>
      <c r="D31" s="41">
        <f ca="1">COUNTIFS(Database!$H:$H,$B31,Database!$Y:$Y,$B31,Database!$G:$G,"&lt;="&amp;$B$2)+COUNTIFS(Database!$I:$I,$B31,Database!$Y:$Y,$B31,Database!$G:$G,"&lt;="&amp;$B$2)</f>
        <v>0</v>
      </c>
      <c r="E31" s="41">
        <f ca="1">COUNTIFS(Database!$H:$H,$B31,Database!$Y:$Y,"=Nul",Database!$G:$G,"&lt;="&amp;$B$2)+COUNTIFS(Database!$I:$I,$B31,Database!$Y:$Y,"Nul",Database!$G:$G,"&lt;="&amp;$B$2)</f>
        <v>1</v>
      </c>
      <c r="F31" s="41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1">
        <f>SUMIF(Database!$H:$H,$B31,Database!T:T)+SUMIF(Database!I:I,$B31,Database!U:U)</f>
        <v>4</v>
      </c>
      <c r="H31" s="41">
        <f>SUMIF(Database!$H:$H,$B31,Database!U:U)+SUMIF(Database!I:I,$B31,Database!T:T)</f>
        <v>10</v>
      </c>
      <c r="I31" s="42">
        <f t="shared" si="0"/>
        <v>-6</v>
      </c>
      <c r="J31" s="39">
        <f t="shared" ca="1" si="1"/>
        <v>1</v>
      </c>
      <c r="K31" s="34">
        <f ca="1" xml:space="preserve"> IF(C31&gt;0, _xlfn.RANK.EQ(J31,$J$28:$J$31,0) + COUNTIFS($J$28:$J$31,J31,$I$28:$I$31,"&gt;"&amp;I31), "")</f>
        <v>4</v>
      </c>
    </row>
    <row r="32" spans="1:11" x14ac:dyDescent="0.35">
      <c r="A32" s="36" t="s">
        <v>55</v>
      </c>
      <c r="B32" s="37" t="s">
        <v>56</v>
      </c>
      <c r="C32" s="43">
        <f ca="1">COUNTIFS(Database!H:H,B32,Database!G:G,"&lt;="&amp;$B$2)+COUNTIFS(Database!I:I,B32,Database!G:G,"&lt;="&amp;$B$2)</f>
        <v>7</v>
      </c>
      <c r="D32" s="43">
        <f ca="1">COUNTIFS(Database!$H:$H,$B32,Database!$Y:$Y,$B32,Database!$G:$G,"&lt;="&amp;$B$2)+COUNTIFS(Database!$I:$I,$B32,Database!$Y:$Y,$B32,Database!$G:$G,"&lt;="&amp;$B$2)</f>
        <v>6</v>
      </c>
      <c r="E32" s="43">
        <f ca="1">COUNTIFS(Database!$H:$H,$B32,Database!$Y:$Y,"=Nul",Database!$G:$G,"&lt;="&amp;$B$2)+COUNTIFS(Database!$I:$I,$B32,Database!$Y:$Y,"Nul",Database!$G:$G,"&lt;="&amp;$B$2)</f>
        <v>1</v>
      </c>
      <c r="F32" s="43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3">
        <f>SUMIF(Database!$H:$H,$B32,Database!T:T)+SUMIF(Database!I:I,$B32,Database!U:U)</f>
        <v>13</v>
      </c>
      <c r="H32" s="43">
        <f>SUMIF(Database!$H:$H,$B32,Database!U:U)+SUMIF(Database!I:I,$B32,Database!T:T)</f>
        <v>1</v>
      </c>
      <c r="I32" s="44">
        <f t="shared" si="0"/>
        <v>12</v>
      </c>
      <c r="J32" s="40">
        <f t="shared" ca="1" si="1"/>
        <v>19</v>
      </c>
      <c r="K32" s="38">
        <f ca="1" xml:space="preserve"> IF(C32&gt;0, _xlfn.RANK.EQ(J32,$J$32:$J$35,0) + COUNTIFS($J$32:$J$35,J32,$I$32:$I$35,"&gt;"&amp;I32), "")</f>
        <v>1</v>
      </c>
    </row>
    <row r="33" spans="1:11" x14ac:dyDescent="0.35">
      <c r="A33" s="36" t="s">
        <v>55</v>
      </c>
      <c r="B33" s="37" t="s">
        <v>57</v>
      </c>
      <c r="C33" s="43">
        <f ca="1">COUNTIFS(Database!H:H,B33,Database!G:G,"&lt;="&amp;$B$2)+COUNTIFS(Database!I:I,B33,Database!G:G,"&lt;="&amp;$B$2)</f>
        <v>4</v>
      </c>
      <c r="D33" s="43">
        <f ca="1">COUNTIFS(Database!$H:$H,$B33,Database!$Y:$Y,$B33,Database!$G:$G,"&lt;="&amp;$B$2)+COUNTIFS(Database!$I:$I,$B33,Database!$Y:$Y,$B33,Database!$G:$G,"&lt;="&amp;$B$2)</f>
        <v>0</v>
      </c>
      <c r="E33" s="43">
        <f ca="1">COUNTIFS(Database!$H:$H,$B33,Database!$Y:$Y,"=Nul",Database!$G:$G,"&lt;="&amp;$B$2)+COUNTIFS(Database!$I:$I,$B33,Database!$Y:$Y,"Nul",Database!$G:$G,"&lt;="&amp;$B$2)</f>
        <v>3</v>
      </c>
      <c r="F33" s="43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1</v>
      </c>
      <c r="G33" s="43">
        <f>SUMIF(Database!$H:$H,$B33,Database!T:T)+SUMIF(Database!I:I,$B33,Database!U:U)</f>
        <v>4</v>
      </c>
      <c r="H33" s="43">
        <f>SUMIF(Database!$H:$H,$B33,Database!U:U)+SUMIF(Database!I:I,$B33,Database!T:T)</f>
        <v>5</v>
      </c>
      <c r="I33" s="44">
        <f t="shared" si="0"/>
        <v>-1</v>
      </c>
      <c r="J33" s="40">
        <f t="shared" ca="1" si="1"/>
        <v>3</v>
      </c>
      <c r="K33" s="38">
        <f ca="1" xml:space="preserve"> IF(C33&gt;0, _xlfn.RANK.EQ(J33,$J$32:$J$35,0) + COUNTIFS($J$32:$J$35,J33,$I$32:$I$35,"&gt;"&amp;I33), "")</f>
        <v>2</v>
      </c>
    </row>
    <row r="34" spans="1:11" x14ac:dyDescent="0.35">
      <c r="A34" s="36" t="s">
        <v>55</v>
      </c>
      <c r="B34" s="37" t="s">
        <v>61</v>
      </c>
      <c r="C34" s="43">
        <f ca="1">COUNTIFS(Database!H:H,B34,Database!G:G,"&lt;="&amp;$B$2)+COUNTIFS(Database!I:I,B34,Database!G:G,"&lt;="&amp;$B$2)</f>
        <v>3</v>
      </c>
      <c r="D34" s="43">
        <f ca="1">COUNTIFS(Database!$H:$H,$B34,Database!$Y:$Y,$B34,Database!$G:$G,"&lt;="&amp;$B$2)+COUNTIFS(Database!$I:$I,$B34,Database!$Y:$Y,$B34,Database!$G:$G,"&lt;="&amp;$B$2)</f>
        <v>0</v>
      </c>
      <c r="E34" s="43">
        <f ca="1">COUNTIFS(Database!$H:$H,$B34,Database!$Y:$Y,"=Nul",Database!$G:$G,"&lt;="&amp;$B$2)+COUNTIFS(Database!$I:$I,$B34,Database!$Y:$Y,"Nul",Database!$G:$G,"&lt;="&amp;$B$2)</f>
        <v>2</v>
      </c>
      <c r="F34" s="43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3">
        <f>SUMIF(Database!$H:$H,$B34,Database!T:T)+SUMIF(Database!I:I,$B34,Database!U:U)</f>
        <v>3</v>
      </c>
      <c r="H34" s="43">
        <f>SUMIF(Database!$H:$H,$B34,Database!U:U)+SUMIF(Database!I:I,$B34,Database!T:T)</f>
        <v>4</v>
      </c>
      <c r="I34" s="44">
        <f t="shared" si="0"/>
        <v>-1</v>
      </c>
      <c r="J34" s="40">
        <f t="shared" ca="1" si="1"/>
        <v>2</v>
      </c>
      <c r="K34" s="38">
        <f ca="1" xml:space="preserve"> IF(C34&gt;0, _xlfn.RANK.EQ(J34,$J$32:$J$35,0) + COUNTIFS($J$32:$J$35,J34,$I$32:$I$35,"&gt;"&amp;I34), "")</f>
        <v>3</v>
      </c>
    </row>
    <row r="35" spans="1:11" x14ac:dyDescent="0.35">
      <c r="A35" s="36" t="s">
        <v>55</v>
      </c>
      <c r="B35" s="37" t="s">
        <v>283</v>
      </c>
      <c r="C35" s="43">
        <f ca="1">COUNTIFS(Database!H:H,B35,Database!G:G,"&lt;="&amp;$B$2)+COUNTIFS(Database!I:I,B35,Database!G:G,"&lt;="&amp;$B$2)</f>
        <v>3</v>
      </c>
      <c r="D35" s="43">
        <f ca="1">COUNTIFS(Database!$H:$H,$B35,Database!$Y:$Y,$B35,Database!$G:$G,"&lt;="&amp;$B$2)+COUNTIFS(Database!$I:$I,$B35,Database!$Y:$Y,$B35,Database!$G:$G,"&lt;="&amp;$B$2)</f>
        <v>0</v>
      </c>
      <c r="E35" s="43">
        <f ca="1">COUNTIFS(Database!$H:$H,$B35,Database!$Y:$Y,"=Nul",Database!$G:$G,"&lt;="&amp;$B$2)+COUNTIFS(Database!$I:$I,$B35,Database!$Y:$Y,"Nul",Database!$G:$G,"&lt;="&amp;$B$2)</f>
        <v>2</v>
      </c>
      <c r="F35" s="43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3">
        <f>SUMIF(Database!$H:$H,$B35,Database!T:T)+SUMIF(Database!I:I,$B35,Database!U:U)</f>
        <v>1</v>
      </c>
      <c r="H35" s="43">
        <f>SUMIF(Database!$H:$H,$B35,Database!U:U)+SUMIF(Database!I:I,$B35,Database!T:T)</f>
        <v>5</v>
      </c>
      <c r="I35" s="44">
        <f t="shared" si="0"/>
        <v>-4</v>
      </c>
      <c r="J35" s="40">
        <f t="shared" ca="1" si="1"/>
        <v>2</v>
      </c>
      <c r="K35" s="38">
        <f ca="1" xml:space="preserve"> IF(C35&gt;0, _xlfn.RANK.EQ(J35,$J$32:$J$35,0) + COUNTIFS($J$32:$J$35,J35,$I$32:$I$35,"&gt;"&amp;I35), "")</f>
        <v>4</v>
      </c>
    </row>
    <row r="36" spans="1:11" x14ac:dyDescent="0.35">
      <c r="A36" s="32" t="s">
        <v>64</v>
      </c>
      <c r="B36" s="33" t="s">
        <v>65</v>
      </c>
      <c r="C36" s="41">
        <f ca="1">COUNTIFS(Database!H:H,B36,Database!G:G,"&lt;="&amp;$B$2)+COUNTIFS(Database!I:I,B36,Database!G:G,"&lt;="&amp;$B$2)</f>
        <v>7</v>
      </c>
      <c r="D36" s="41">
        <f ca="1">COUNTIFS(Database!$H:$H,$B36,Database!$Y:$Y,$B36,Database!$G:$G,"&lt;="&amp;$B$2)+COUNTIFS(Database!$I:$I,$B36,Database!$Y:$Y,$B36,Database!$G:$G,"&lt;="&amp;$B$2)</f>
        <v>6</v>
      </c>
      <c r="E36" s="41">
        <f ca="1">COUNTIFS(Database!$H:$H,$B36,Database!$Y:$Y,"=Nul",Database!$G:$G,"&lt;="&amp;$B$2)+COUNTIFS(Database!$I:$I,$B36,Database!$Y:$Y,"Nul",Database!$G:$G,"&lt;="&amp;$B$2)</f>
        <v>0</v>
      </c>
      <c r="F36" s="41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1</v>
      </c>
      <c r="G36" s="41">
        <f>SUMIF(Database!$H:$H,$B36,Database!T:T)+SUMIF(Database!I:I,$B36,Database!U:U)</f>
        <v>16</v>
      </c>
      <c r="H36" s="41">
        <f>SUMIF(Database!$H:$H,$B36,Database!U:U)+SUMIF(Database!I:I,$B36,Database!T:T)</f>
        <v>4</v>
      </c>
      <c r="I36" s="42">
        <f t="shared" si="0"/>
        <v>12</v>
      </c>
      <c r="J36" s="39">
        <f t="shared" ca="1" si="1"/>
        <v>18</v>
      </c>
      <c r="K36" s="34">
        <f ca="1" xml:space="preserve"> IF(C36&gt;0, _xlfn.RANK.EQ(J36,$J$36:$J$39,0) + COUNTIFS($J$36:$J$39,J36,$I$36:$I$39,"&gt;"&amp;I36), "")</f>
        <v>1</v>
      </c>
    </row>
    <row r="37" spans="1:11" x14ac:dyDescent="0.35">
      <c r="A37" s="32" t="s">
        <v>64</v>
      </c>
      <c r="B37" s="33" t="s">
        <v>68</v>
      </c>
      <c r="C37" s="41">
        <f ca="1">COUNTIFS(Database!H:H,B37,Database!G:G,"&lt;="&amp;$B$2)+COUNTIFS(Database!I:I,B37,Database!G:G,"&lt;="&amp;$B$2)</f>
        <v>6</v>
      </c>
      <c r="D37" s="41">
        <f ca="1">COUNTIFS(Database!$H:$H,$B37,Database!$Y:$Y,$B37,Database!$G:$G,"&lt;="&amp;$B$2)+COUNTIFS(Database!$I:$I,$B37,Database!$Y:$Y,$B37,Database!$G:$G,"&lt;="&amp;$B$2)</f>
        <v>4</v>
      </c>
      <c r="E37" s="41">
        <f ca="1">COUNTIFS(Database!$H:$H,$B37,Database!$Y:$Y,"=Nul",Database!$G:$G,"&lt;="&amp;$B$2)+COUNTIFS(Database!$I:$I,$B37,Database!$Y:$Y,"Nul",Database!$G:$G,"&lt;="&amp;$B$2)</f>
        <v>0</v>
      </c>
      <c r="F37" s="41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2</v>
      </c>
      <c r="G37" s="41">
        <f>SUMIF(Database!$H:$H,$B37,Database!T:T)+SUMIF(Database!I:I,$B37,Database!U:U)</f>
        <v>13</v>
      </c>
      <c r="H37" s="41">
        <f>SUMIF(Database!$H:$H,$B37,Database!U:U)+SUMIF(Database!I:I,$B37,Database!T:T)</f>
        <v>11</v>
      </c>
      <c r="I37" s="42">
        <f t="shared" si="0"/>
        <v>2</v>
      </c>
      <c r="J37" s="39">
        <f t="shared" ca="1" si="1"/>
        <v>12</v>
      </c>
      <c r="K37" s="35">
        <f ca="1" xml:space="preserve"> IF(C37&gt;0, _xlfn.RANK.EQ(J37,$J$36:$J$39,0) + COUNTIFS($J$36:$J$39,J37,$I$36:$I$39,"&gt;"&amp;I37), "")</f>
        <v>2</v>
      </c>
    </row>
    <row r="38" spans="1:11" x14ac:dyDescent="0.35">
      <c r="A38" s="32" t="s">
        <v>64</v>
      </c>
      <c r="B38" s="33" t="s">
        <v>66</v>
      </c>
      <c r="C38" s="41">
        <f ca="1">COUNTIFS(Database!H:H,B38,Database!G:G,"&lt;="&amp;$B$2)+COUNTIFS(Database!I:I,B38,Database!G:G,"&lt;="&amp;$B$2)</f>
        <v>4</v>
      </c>
      <c r="D38" s="41">
        <f ca="1">COUNTIFS(Database!$H:$H,$B38,Database!$Y:$Y,$B38,Database!$G:$G,"&lt;="&amp;$B$2)+COUNTIFS(Database!$I:$I,$B38,Database!$Y:$Y,$B38,Database!$G:$G,"&lt;="&amp;$B$2)</f>
        <v>1</v>
      </c>
      <c r="E38" s="41">
        <f ca="1">COUNTIFS(Database!$H:$H,$B38,Database!$Y:$Y,"=Nul",Database!$G:$G,"&lt;="&amp;$B$2)+COUNTIFS(Database!$I:$I,$B38,Database!$Y:$Y,"Nul",Database!$G:$G,"&lt;="&amp;$B$2)</f>
        <v>0</v>
      </c>
      <c r="F38" s="41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1">
        <f>SUMIF(Database!$H:$H,$B38,Database!T:T)+SUMIF(Database!I:I,$B38,Database!U:U)</f>
        <v>10</v>
      </c>
      <c r="H38" s="41">
        <f>SUMIF(Database!$H:$H,$B38,Database!U:U)+SUMIF(Database!I:I,$B38,Database!T:T)</f>
        <v>9</v>
      </c>
      <c r="I38" s="42">
        <f t="shared" si="0"/>
        <v>1</v>
      </c>
      <c r="J38" s="39">
        <f t="shared" ca="1" si="1"/>
        <v>3</v>
      </c>
      <c r="K38" s="34">
        <f ca="1" xml:space="preserve"> IF(C38&gt;0, _xlfn.RANK.EQ(J38,$J$36:$J$39,0) + COUNTIFS($J$36:$J$39,J38,$I$36:$I$39,"&gt;"&amp;I38), "")</f>
        <v>3</v>
      </c>
    </row>
    <row r="39" spans="1:11" x14ac:dyDescent="0.35">
      <c r="A39" s="32" t="s">
        <v>64</v>
      </c>
      <c r="B39" s="33" t="s">
        <v>67</v>
      </c>
      <c r="C39" s="41">
        <f ca="1">COUNTIFS(Database!H:H,B39,Database!G:G,"&lt;="&amp;$B$2)+COUNTIFS(Database!I:I,B39,Database!G:G,"&lt;="&amp;$B$2)</f>
        <v>3</v>
      </c>
      <c r="D39" s="41">
        <f ca="1">COUNTIFS(Database!$H:$H,$B39,Database!$Y:$Y,$B39,Database!$G:$G,"&lt;="&amp;$B$2)+COUNTIFS(Database!$I:$I,$B39,Database!$Y:$Y,$B39,Database!$G:$G,"&lt;="&amp;$B$2)</f>
        <v>0</v>
      </c>
      <c r="E39" s="41">
        <f ca="1">COUNTIFS(Database!$H:$H,$B39,Database!$Y:$Y,"=Nul",Database!$G:$G,"&lt;="&amp;$B$2)+COUNTIFS(Database!$I:$I,$B39,Database!$Y:$Y,"Nul",Database!$G:$G,"&lt;="&amp;$B$2)</f>
        <v>0</v>
      </c>
      <c r="F39" s="41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1">
        <f>SUMIF(Database!$H:$H,$B39,Database!T:T)+SUMIF(Database!I:I,$B39,Database!U:U)</f>
        <v>1</v>
      </c>
      <c r="H39" s="41">
        <f>SUMIF(Database!$H:$H,$B39,Database!U:U)+SUMIF(Database!I:I,$B39,Database!T:T)</f>
        <v>12</v>
      </c>
      <c r="I39" s="42">
        <f t="shared" si="0"/>
        <v>-11</v>
      </c>
      <c r="J39" s="39">
        <f t="shared" ca="1" si="1"/>
        <v>0</v>
      </c>
      <c r="K39" s="34">
        <f ca="1" xml:space="preserve"> IF(C39&gt;0, _xlfn.RANK.EQ(J39,$J$36:$J$39,0) + COUNTIFS($J$36:$J$39,J39,$I$36:$I$39,"&gt;"&amp;I39), "")</f>
        <v>4</v>
      </c>
    </row>
    <row r="40" spans="1:11" x14ac:dyDescent="0.35">
      <c r="A40" s="36" t="s">
        <v>69</v>
      </c>
      <c r="B40" s="37" t="s">
        <v>70</v>
      </c>
      <c r="C40" s="43">
        <f ca="1">COUNTIFS(Database!H:H,B40,Database!G:G,"&lt;="&amp;$B$2)+COUNTIFS(Database!I:I,B40,Database!G:G,"&lt;="&amp;$B$2)</f>
        <v>6</v>
      </c>
      <c r="D40" s="43">
        <f ca="1">COUNTIFS(Database!$H:$H,$B40,Database!$Y:$Y,$B40,Database!$G:$G,"&lt;="&amp;$B$2)+COUNTIFS(Database!$I:$I,$B40,Database!$Y:$Y,$B40,Database!$G:$G,"&lt;="&amp;$B$2)</f>
        <v>6</v>
      </c>
      <c r="E40" s="43">
        <f ca="1">COUNTIFS(Database!$H:$H,$B40,Database!$Y:$Y,"=Nul",Database!$G:$G,"&lt;="&amp;$B$2)+COUNTIFS(Database!$I:$I,$B40,Database!$Y:$Y,"Nul",Database!$G:$G,"&lt;="&amp;$B$2)</f>
        <v>0</v>
      </c>
      <c r="F40" s="43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3">
        <f>SUMIF(Database!$H:$H,$B40,Database!T:T)+SUMIF(Database!I:I,$B40,Database!U:U)</f>
        <v>17</v>
      </c>
      <c r="H40" s="43">
        <f>SUMIF(Database!$H:$H,$B40,Database!U:U)+SUMIF(Database!I:I,$B40,Database!T:T)</f>
        <v>6</v>
      </c>
      <c r="I40" s="44">
        <f t="shared" si="0"/>
        <v>11</v>
      </c>
      <c r="J40" s="40">
        <f t="shared" ca="1" si="1"/>
        <v>18</v>
      </c>
      <c r="K40" s="38">
        <f ca="1" xml:space="preserve"> IF(C40&gt;0, _xlfn.RANK.EQ(J40,$J$40:$J$43,0) + COUNTIFS($J$40:$J$43,J40,$I$40:$I$43,"&gt;"&amp;I40), "")</f>
        <v>1</v>
      </c>
    </row>
    <row r="41" spans="1:11" x14ac:dyDescent="0.35">
      <c r="A41" s="36" t="s">
        <v>69</v>
      </c>
      <c r="B41" s="37" t="s">
        <v>72</v>
      </c>
      <c r="C41" s="43">
        <f ca="1">COUNTIFS(Database!H:H,B41,Database!G:G,"&lt;="&amp;$B$2)+COUNTIFS(Database!I:I,B41,Database!G:G,"&lt;="&amp;$B$2)</f>
        <v>4</v>
      </c>
      <c r="D41" s="43">
        <f ca="1">COUNTIFS(Database!$H:$H,$B41,Database!$Y:$Y,$B41,Database!$G:$G,"&lt;="&amp;$B$2)+COUNTIFS(Database!$I:$I,$B41,Database!$Y:$Y,$B41,Database!$G:$G,"&lt;="&amp;$B$2)</f>
        <v>1</v>
      </c>
      <c r="E41" s="43">
        <f ca="1">COUNTIFS(Database!$H:$H,$B41,Database!$Y:$Y,"=Nul",Database!$G:$G,"&lt;="&amp;$B$2)+COUNTIFS(Database!$I:$I,$B41,Database!$Y:$Y,"Nul",Database!$G:$G,"&lt;="&amp;$B$2)</f>
        <v>1</v>
      </c>
      <c r="F41" s="43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3">
        <f>SUMIF(Database!$H:$H,$B41,Database!T:T)+SUMIF(Database!I:I,$B41,Database!U:U)</f>
        <v>6</v>
      </c>
      <c r="H41" s="43">
        <f>SUMIF(Database!$H:$H,$B41,Database!U:U)+SUMIF(Database!I:I,$B41,Database!T:T)</f>
        <v>9</v>
      </c>
      <c r="I41" s="44">
        <f t="shared" si="0"/>
        <v>-3</v>
      </c>
      <c r="J41" s="40">
        <f t="shared" ca="1" si="1"/>
        <v>4</v>
      </c>
      <c r="K41" s="38">
        <f ca="1" xml:space="preserve"> IF(C41&gt;0, _xlfn.RANK.EQ(J41,$J$40:$J$43,0) + COUNTIFS($J$40:$J$43,J41,$I$40:$I$43,"&gt;"&amp;I41), "")</f>
        <v>2</v>
      </c>
    </row>
    <row r="42" spans="1:11" x14ac:dyDescent="0.35">
      <c r="A42" s="36" t="s">
        <v>69</v>
      </c>
      <c r="B42" s="37" t="s">
        <v>71</v>
      </c>
      <c r="C42" s="43">
        <f ca="1">COUNTIFS(Database!H:H,B42,Database!G:G,"&lt;="&amp;$B$2)+COUNTIFS(Database!I:I,B42,Database!G:G,"&lt;="&amp;$B$2)</f>
        <v>4</v>
      </c>
      <c r="D42" s="43">
        <f ca="1">COUNTIFS(Database!$H:$H,$B42,Database!$Y:$Y,$B42,Database!$G:$G,"&lt;="&amp;$B$2)+COUNTIFS(Database!$I:$I,$B42,Database!$Y:$Y,$B42,Database!$G:$G,"&lt;="&amp;$B$2)</f>
        <v>1</v>
      </c>
      <c r="E42" s="43">
        <f ca="1">COUNTIFS(Database!$H:$H,$B42,Database!$Y:$Y,"=Nul",Database!$G:$G,"&lt;="&amp;$B$2)+COUNTIFS(Database!$I:$I,$B42,Database!$Y:$Y,"Nul",Database!$G:$G,"&lt;="&amp;$B$2)</f>
        <v>1</v>
      </c>
      <c r="F42" s="43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3">
        <f>SUMIF(Database!$H:$H,$B42,Database!T:T)+SUMIF(Database!I:I,$B42,Database!U:U)</f>
        <v>5</v>
      </c>
      <c r="H42" s="43">
        <f>SUMIF(Database!$H:$H,$B42,Database!U:U)+SUMIF(Database!I:I,$B42,Database!T:T)</f>
        <v>9</v>
      </c>
      <c r="I42" s="44">
        <f t="shared" si="0"/>
        <v>-4</v>
      </c>
      <c r="J42" s="40">
        <f t="shared" ca="1" si="1"/>
        <v>4</v>
      </c>
      <c r="K42" s="38">
        <f ca="1" xml:space="preserve"> IF(C42&gt;0, _xlfn.RANK.EQ(J42,$J$40:$J$43,0) + COUNTIFS($J$40:$J$43,J42,$I$40:$I$43,"&gt;"&amp;I42), "")</f>
        <v>3</v>
      </c>
    </row>
    <row r="43" spans="1:11" x14ac:dyDescent="0.35">
      <c r="A43" s="36" t="s">
        <v>69</v>
      </c>
      <c r="B43" s="37" t="s">
        <v>73</v>
      </c>
      <c r="C43" s="43">
        <f ca="1">COUNTIFS(Database!H:H,B43,Database!G:G,"&lt;="&amp;$B$2)+COUNTIFS(Database!I:I,B43,Database!G:G,"&lt;="&amp;$B$2)</f>
        <v>3</v>
      </c>
      <c r="D43" s="43">
        <f ca="1">COUNTIFS(Database!$H:$H,$B43,Database!$Y:$Y,$B43,Database!$G:$G,"&lt;="&amp;$B$2)+COUNTIFS(Database!$I:$I,$B43,Database!$Y:$Y,$B43,Database!$G:$G,"&lt;="&amp;$B$2)</f>
        <v>0</v>
      </c>
      <c r="E43" s="43">
        <f ca="1">COUNTIFS(Database!$H:$H,$B43,Database!$Y:$Y,"=Nul",Database!$G:$G,"&lt;="&amp;$B$2)+COUNTIFS(Database!$I:$I,$B43,Database!$Y:$Y,"Nul",Database!$G:$G,"&lt;="&amp;$B$2)</f>
        <v>0</v>
      </c>
      <c r="F43" s="43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3">
        <f>SUMIF(Database!$H:$H,$B43,Database!T:T)+SUMIF(Database!I:I,$B43,Database!U:U)</f>
        <v>3</v>
      </c>
      <c r="H43" s="43">
        <f>SUMIF(Database!$H:$H,$B43,Database!U:U)+SUMIF(Database!I:I,$B43,Database!T:T)</f>
        <v>8</v>
      </c>
      <c r="I43" s="44">
        <f t="shared" si="0"/>
        <v>-5</v>
      </c>
      <c r="J43" s="40">
        <f t="shared" ca="1" si="1"/>
        <v>0</v>
      </c>
      <c r="K43" s="38">
        <f ca="1" xml:space="preserve"> IF(C43&gt;0, _xlfn.RANK.EQ(J43,$J$40:$J$43,0) + COUNTIFS($J$40:$J$43,J43,$I$40:$I$43,"&gt;"&amp;I43), "")</f>
        <v>4</v>
      </c>
    </row>
    <row r="44" spans="1:11" x14ac:dyDescent="0.35">
      <c r="A44" s="32" t="s">
        <v>74</v>
      </c>
      <c r="B44" s="33" t="s">
        <v>83</v>
      </c>
      <c r="C44" s="41">
        <f ca="1">COUNTIFS(Database!H:H,B44,Database!G:G,"&lt;="&amp;$B$2)+COUNTIFS(Database!I:I,B44,Database!G:G,"&lt;="&amp;$B$2)</f>
        <v>5</v>
      </c>
      <c r="D44" s="41">
        <f ca="1">COUNTIFS(Database!$H:$H,$B44,Database!$Y:$Y,$B44,Database!$G:$G,"&lt;="&amp;$B$2)+COUNTIFS(Database!$I:$I,$B44,Database!$Y:$Y,$B44,Database!$G:$G,"&lt;="&amp;$B$2)</f>
        <v>3</v>
      </c>
      <c r="E44" s="41">
        <f ca="1">COUNTIFS(Database!$H:$H,$B44,Database!$Y:$Y,"=Nul",Database!$G:$G,"&lt;="&amp;$B$2)+COUNTIFS(Database!$I:$I,$B44,Database!$Y:$Y,"Nul",Database!$G:$G,"&lt;="&amp;$B$2)</f>
        <v>2</v>
      </c>
      <c r="F44" s="41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1">
        <f>SUMIF(Database!$H:$H,$B44,Database!T:T)+SUMIF(Database!I:I,$B44,Database!U:U)</f>
        <v>5</v>
      </c>
      <c r="H44" s="41">
        <f>SUMIF(Database!$H:$H,$B44,Database!U:U)+SUMIF(Database!I:I,$B44,Database!T:T)</f>
        <v>1</v>
      </c>
      <c r="I44" s="42">
        <f t="shared" si="0"/>
        <v>4</v>
      </c>
      <c r="J44" s="39">
        <f t="shared" ca="1" si="1"/>
        <v>11</v>
      </c>
      <c r="K44" s="34">
        <f ca="1" xml:space="preserve"> IF(C44&gt;0, _xlfn.RANK.EQ(J44,$J$44:$J$47,0) + COUNTIFS($J$44:$J$47,J44,$I$44:$I$47,"&gt;"&amp;I44), "")</f>
        <v>1</v>
      </c>
    </row>
    <row r="45" spans="1:11" x14ac:dyDescent="0.35">
      <c r="A45" s="32" t="s">
        <v>74</v>
      </c>
      <c r="B45" s="33" t="s">
        <v>75</v>
      </c>
      <c r="C45" s="41">
        <f ca="1">COUNTIFS(Database!H:H,B45,Database!G:G,"&lt;="&amp;$B$2)+COUNTIFS(Database!I:I,B45,Database!G:G,"&lt;="&amp;$B$2)</f>
        <v>5</v>
      </c>
      <c r="D45" s="41">
        <f ca="1">COUNTIFS(Database!$H:$H,$B45,Database!$Y:$Y,$B45,Database!$G:$G,"&lt;="&amp;$B$2)+COUNTIFS(Database!$I:$I,$B45,Database!$Y:$Y,$B45,Database!$G:$G,"&lt;="&amp;$B$2)</f>
        <v>2</v>
      </c>
      <c r="E45" s="41">
        <f ca="1">COUNTIFS(Database!$H:$H,$B45,Database!$Y:$Y,"=Nul",Database!$G:$G,"&lt;="&amp;$B$2)+COUNTIFS(Database!$I:$I,$B45,Database!$Y:$Y,"Nul",Database!$G:$G,"&lt;="&amp;$B$2)</f>
        <v>2</v>
      </c>
      <c r="F45" s="41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1</v>
      </c>
      <c r="G45" s="41">
        <f>SUMIF(Database!$H:$H,$B45,Database!T:T)+SUMIF(Database!I:I,$B45,Database!U:U)</f>
        <v>8</v>
      </c>
      <c r="H45" s="41">
        <f>SUMIF(Database!$H:$H,$B45,Database!U:U)+SUMIF(Database!I:I,$B45,Database!T:T)</f>
        <v>3</v>
      </c>
      <c r="I45" s="42">
        <f t="shared" si="0"/>
        <v>5</v>
      </c>
      <c r="J45" s="39">
        <f t="shared" ca="1" si="1"/>
        <v>8</v>
      </c>
      <c r="K45" s="35">
        <f ca="1" xml:space="preserve"> IF(C45&gt;0, _xlfn.RANK.EQ(J45,$J$44:$J$47,0) + COUNTIFS($J$44:$J$47,J45,$I$44:$I$47,"&gt;"&amp;I45), "")</f>
        <v>2</v>
      </c>
    </row>
    <row r="46" spans="1:11" x14ac:dyDescent="0.35">
      <c r="A46" s="32" t="s">
        <v>74</v>
      </c>
      <c r="B46" s="33" t="s">
        <v>76</v>
      </c>
      <c r="C46" s="41">
        <f ca="1">COUNTIFS(Database!H:H,B46,Database!G:G,"&lt;="&amp;$B$2)+COUNTIFS(Database!I:I,B46,Database!G:G,"&lt;="&amp;$B$2)</f>
        <v>4</v>
      </c>
      <c r="D46" s="41">
        <f ca="1">COUNTIFS(Database!$H:$H,$B46,Database!$Y:$Y,$B46,Database!$G:$G,"&lt;="&amp;$B$2)+COUNTIFS(Database!$I:$I,$B46,Database!$Y:$Y,$B46,Database!$G:$G,"&lt;="&amp;$B$2)</f>
        <v>1</v>
      </c>
      <c r="E46" s="41">
        <f ca="1">COUNTIFS(Database!$H:$H,$B46,Database!$Y:$Y,"=Nul",Database!$G:$G,"&lt;="&amp;$B$2)+COUNTIFS(Database!$I:$I,$B46,Database!$Y:$Y,"Nul",Database!$G:$G,"&lt;="&amp;$B$2)</f>
        <v>1</v>
      </c>
      <c r="F46" s="41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1">
        <f>SUMIF(Database!$H:$H,$B46,Database!T:T)+SUMIF(Database!I:I,$B46,Database!U:U)</f>
        <v>5</v>
      </c>
      <c r="H46" s="41">
        <f>SUMIF(Database!$H:$H,$B46,Database!U:U)+SUMIF(Database!I:I,$B46,Database!T:T)</f>
        <v>5</v>
      </c>
      <c r="I46" s="42">
        <f t="shared" si="0"/>
        <v>0</v>
      </c>
      <c r="J46" s="39">
        <f t="shared" ca="1" si="1"/>
        <v>4</v>
      </c>
      <c r="K46" s="34">
        <f ca="1" xml:space="preserve"> IF(C46&gt;0, _xlfn.RANK.EQ(J46,$J$44:$J$47,0) + COUNTIFS($J$44:$J$47,J46,$I$44:$I$47,"&gt;"&amp;I46), "")</f>
        <v>3</v>
      </c>
    </row>
    <row r="47" spans="1:11" x14ac:dyDescent="0.35">
      <c r="A47" s="32" t="s">
        <v>74</v>
      </c>
      <c r="B47" s="33" t="s">
        <v>82</v>
      </c>
      <c r="C47" s="41">
        <f ca="1">COUNTIFS(Database!H:H,B47,Database!G:G,"&lt;="&amp;$B$2)+COUNTIFS(Database!I:I,B47,Database!G:G,"&lt;="&amp;$B$2)</f>
        <v>3</v>
      </c>
      <c r="D47" s="41">
        <f ca="1">COUNTIFS(Database!$H:$H,$B47,Database!$Y:$Y,$B47,Database!$G:$G,"&lt;="&amp;$B$2)+COUNTIFS(Database!$I:$I,$B47,Database!$Y:$Y,$B47,Database!$G:$G,"&lt;="&amp;$B$2)</f>
        <v>0</v>
      </c>
      <c r="E47" s="41">
        <f ca="1">COUNTIFS(Database!$H:$H,$B47,Database!$Y:$Y,"=Nul",Database!$G:$G,"&lt;="&amp;$B$2)+COUNTIFS(Database!$I:$I,$B47,Database!$Y:$Y,"Nul",Database!$G:$G,"&lt;="&amp;$B$2)</f>
        <v>0</v>
      </c>
      <c r="F47" s="41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1">
        <f>SUMIF(Database!$H:$H,$B47,Database!T:T)+SUMIF(Database!I:I,$B47,Database!U:U)</f>
        <v>2</v>
      </c>
      <c r="H47" s="41">
        <f>SUMIF(Database!$H:$H,$B47,Database!U:U)+SUMIF(Database!I:I,$B47,Database!T:T)</f>
        <v>11</v>
      </c>
      <c r="I47" s="42">
        <f t="shared" si="0"/>
        <v>-9</v>
      </c>
      <c r="J47" s="39">
        <f t="shared" ca="1" si="1"/>
        <v>0</v>
      </c>
      <c r="K47" s="34">
        <f ca="1" xml:space="preserve"> IF(C47&gt;0, _xlfn.RANK.EQ(J47,$J$44:$J$47,0) + COUNTIFS($J$44:$J$47,J47,$I$44:$I$47,"&gt;"&amp;I47), "")</f>
        <v>4</v>
      </c>
    </row>
    <row r="48" spans="1:11" x14ac:dyDescent="0.35">
      <c r="A48" s="36" t="s">
        <v>77</v>
      </c>
      <c r="B48" s="37" t="s">
        <v>78</v>
      </c>
      <c r="C48" s="43">
        <f ca="1">COUNTIFS(Database!H:H,B48,Database!G:G,"&lt;="&amp;$B$2)+COUNTIFS(Database!I:I,B48,Database!G:G,"&lt;="&amp;$B$2)</f>
        <v>6</v>
      </c>
      <c r="D48" s="43">
        <f ca="1">COUNTIFS(Database!$H:$H,$B48,Database!$Y:$Y,$B48,Database!$G:$G,"&lt;="&amp;$B$2)+COUNTIFS(Database!$I:$I,$B48,Database!$Y:$Y,$B48,Database!$G:$G,"&lt;="&amp;$B$2)</f>
        <v>5</v>
      </c>
      <c r="E48" s="43">
        <f ca="1">COUNTIFS(Database!$H:$H,$B48,Database!$Y:$Y,"=Nul",Database!$G:$G,"&lt;="&amp;$B$2)+COUNTIFS(Database!$I:$I,$B48,Database!$Y:$Y,"Nul",Database!$G:$G,"&lt;="&amp;$B$2)</f>
        <v>1</v>
      </c>
      <c r="F48" s="43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3">
        <f>SUMIF(Database!$H:$H,$B48,Database!T:T)+SUMIF(Database!I:I,$B48,Database!U:U)</f>
        <v>13</v>
      </c>
      <c r="H48" s="43">
        <f>SUMIF(Database!$H:$H,$B48,Database!U:U)+SUMIF(Database!I:I,$B48,Database!T:T)</f>
        <v>6</v>
      </c>
      <c r="I48" s="44">
        <f t="shared" si="0"/>
        <v>7</v>
      </c>
      <c r="J48" s="40">
        <f t="shared" ca="1" si="1"/>
        <v>16</v>
      </c>
      <c r="K48" s="38">
        <f ca="1" xml:space="preserve"> IF(C48&gt;0, _xlfn.RANK.EQ(J48,$J$48:$J$51,0) + COUNTIFS($J$48:$J$51,J48,$I$48:$I$51,"&gt;"&amp;I48), "")</f>
        <v>1</v>
      </c>
    </row>
    <row r="49" spans="1:11" x14ac:dyDescent="0.35">
      <c r="A49" s="36" t="s">
        <v>77</v>
      </c>
      <c r="B49" s="37" t="s">
        <v>80</v>
      </c>
      <c r="C49" s="43">
        <f ca="1">COUNTIFS(Database!H:H,B49,Database!G:G,"&lt;="&amp;$B$2)+COUNTIFS(Database!I:I,B49,Database!G:G,"&lt;="&amp;$B$2)</f>
        <v>4</v>
      </c>
      <c r="D49" s="43">
        <f ca="1">COUNTIFS(Database!$H:$H,$B49,Database!$Y:$Y,$B49,Database!$G:$G,"&lt;="&amp;$B$2)+COUNTIFS(Database!$I:$I,$B49,Database!$Y:$Y,$B49,Database!$G:$G,"&lt;="&amp;$B$2)</f>
        <v>1</v>
      </c>
      <c r="E49" s="43">
        <f ca="1">COUNTIFS(Database!$H:$H,$B49,Database!$Y:$Y,"=Nul",Database!$G:$G,"&lt;="&amp;$B$2)+COUNTIFS(Database!$I:$I,$B49,Database!$Y:$Y,"Nul",Database!$G:$G,"&lt;="&amp;$B$2)</f>
        <v>1</v>
      </c>
      <c r="F49" s="43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2</v>
      </c>
      <c r="G49" s="43">
        <f>SUMIF(Database!$H:$H,$B49,Database!T:T)+SUMIF(Database!I:I,$B49,Database!U:U)</f>
        <v>2</v>
      </c>
      <c r="H49" s="43">
        <f>SUMIF(Database!$H:$H,$B49,Database!U:U)+SUMIF(Database!I:I,$B49,Database!T:T)</f>
        <v>3</v>
      </c>
      <c r="I49" s="44">
        <f t="shared" si="0"/>
        <v>-1</v>
      </c>
      <c r="J49" s="40">
        <f t="shared" ca="1" si="1"/>
        <v>4</v>
      </c>
      <c r="K49" s="38">
        <f ca="1" xml:space="preserve"> IF(C49&gt;0, _xlfn.RANK.EQ(J49,$J$48:$J$51,0) + COUNTIFS($J$48:$J$51,J49,$I$48:$I$51,"&gt;"&amp;I49), "")</f>
        <v>3</v>
      </c>
    </row>
    <row r="50" spans="1:11" x14ac:dyDescent="0.35">
      <c r="A50" s="36" t="s">
        <v>77</v>
      </c>
      <c r="B50" s="37" t="s">
        <v>79</v>
      </c>
      <c r="C50" s="43">
        <f ca="1">COUNTIFS(Database!H:H,B50,Database!G:G,"&lt;="&amp;$B$2)+COUNTIFS(Database!I:I,B50,Database!G:G,"&lt;="&amp;$B$2)</f>
        <v>4</v>
      </c>
      <c r="D50" s="43">
        <f ca="1">COUNTIFS(Database!$H:$H,$B50,Database!$Y:$Y,$B50,Database!$G:$G,"&lt;="&amp;$B$2)+COUNTIFS(Database!$I:$I,$B50,Database!$Y:$Y,$B50,Database!$G:$G,"&lt;="&amp;$B$2)</f>
        <v>2</v>
      </c>
      <c r="E50" s="43">
        <f ca="1">COUNTIFS(Database!$H:$H,$B50,Database!$Y:$Y,"=Nul",Database!$G:$G,"&lt;="&amp;$B$2)+COUNTIFS(Database!$I:$I,$B50,Database!$Y:$Y,"Nul",Database!$G:$G,"&lt;="&amp;$B$2)</f>
        <v>0</v>
      </c>
      <c r="F50" s="43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3">
        <f>SUMIF(Database!$H:$H,$B50,Database!T:T)+SUMIF(Database!I:I,$B50,Database!U:U)</f>
        <v>6</v>
      </c>
      <c r="H50" s="43">
        <f>SUMIF(Database!$H:$H,$B50,Database!U:U)+SUMIF(Database!I:I,$B50,Database!T:T)</f>
        <v>7</v>
      </c>
      <c r="I50" s="44">
        <f t="shared" si="0"/>
        <v>-1</v>
      </c>
      <c r="J50" s="40">
        <f t="shared" ca="1" si="1"/>
        <v>6</v>
      </c>
      <c r="K50" s="38">
        <f ca="1" xml:space="preserve"> IF(C50&gt;0, _xlfn.RANK.EQ(J50,$J$48:$J$51,0) + COUNTIFS($J$48:$J$51,J50,$I$48:$I$51,"&gt;"&amp;I50), "")</f>
        <v>2</v>
      </c>
    </row>
    <row r="51" spans="1:11" x14ac:dyDescent="0.35">
      <c r="A51" s="36" t="s">
        <v>77</v>
      </c>
      <c r="B51" s="37" t="s">
        <v>81</v>
      </c>
      <c r="C51" s="43">
        <f ca="1">COUNTIFS(Database!H:H,B51,Database!G:G,"&lt;="&amp;$B$2)+COUNTIFS(Database!I:I,B51,Database!G:G,"&lt;="&amp;$B$2)</f>
        <v>3</v>
      </c>
      <c r="D51" s="43">
        <f ca="1">COUNTIFS(Database!$H:$H,$B51,Database!$Y:$Y,$B51,Database!$G:$G,"&lt;="&amp;$B$2)+COUNTIFS(Database!$I:$I,$B51,Database!$Y:$Y,$B51,Database!$G:$G,"&lt;="&amp;$B$2)</f>
        <v>0</v>
      </c>
      <c r="E51" s="43">
        <f ca="1">COUNTIFS(Database!$H:$H,$B51,Database!$Y:$Y,"=Nul",Database!$G:$G,"&lt;="&amp;$B$2)+COUNTIFS(Database!$I:$I,$B51,Database!$Y:$Y,"Nul",Database!$G:$G,"&lt;="&amp;$B$2)</f>
        <v>0</v>
      </c>
      <c r="F51" s="43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3">
        <f>SUMIF(Database!$H:$H,$B51,Database!T:T)+SUMIF(Database!I:I,$B51,Database!U:U)</f>
        <v>0</v>
      </c>
      <c r="H51" s="43">
        <f>SUMIF(Database!$H:$H,$B51,Database!U:U)+SUMIF(Database!I:I,$B51,Database!T:T)</f>
        <v>4</v>
      </c>
      <c r="I51" s="44">
        <f t="shared" si="0"/>
        <v>-4</v>
      </c>
      <c r="J51" s="40">
        <f t="shared" ca="1" si="1"/>
        <v>0</v>
      </c>
      <c r="K51" s="38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XEW105"/>
  <sheetViews>
    <sheetView topLeftCell="J1" zoomScale="60" zoomScaleNormal="60" workbookViewId="0">
      <selection activeCell="Z2" sqref="Z2:Z105"/>
    </sheetView>
  </sheetViews>
  <sheetFormatPr baseColWidth="10" defaultColWidth="68" defaultRowHeight="14.5" x14ac:dyDescent="0.35"/>
  <cols>
    <col min="1" max="1" width="8.6328125" style="22" bestFit="1" customWidth="1"/>
    <col min="2" max="2" width="8.7265625" style="21" bestFit="1" customWidth="1"/>
    <col min="3" max="3" width="18.26953125" style="21" bestFit="1" customWidth="1"/>
    <col min="4" max="4" width="11.7265625" style="21" bestFit="1" customWidth="1"/>
    <col min="5" max="5" width="15.54296875" style="22" bestFit="1" customWidth="1"/>
    <col min="6" max="7" width="13.26953125" style="22" bestFit="1" customWidth="1"/>
    <col min="8" max="8" width="14.26953125" style="22" bestFit="1" customWidth="1"/>
    <col min="9" max="9" width="5.7265625" style="22" bestFit="1" customWidth="1"/>
    <col min="10" max="10" width="16.90625" style="22" bestFit="1" customWidth="1"/>
    <col min="11" max="11" width="12.90625" style="22" bestFit="1" customWidth="1"/>
    <col min="12" max="12" width="16.90625" style="22" bestFit="1" customWidth="1"/>
    <col min="13" max="13" width="12.90625" style="22" bestFit="1" customWidth="1"/>
    <col min="14" max="15" width="12.1796875" style="22" bestFit="1" customWidth="1"/>
    <col min="16" max="16" width="11.1796875" style="22" bestFit="1" customWidth="1"/>
    <col min="17" max="17" width="16.6328125" style="22" bestFit="1" customWidth="1"/>
    <col min="18" max="18" width="5.7265625" style="22" bestFit="1" customWidth="1"/>
    <col min="19" max="19" width="6.453125" style="22" bestFit="1" customWidth="1"/>
    <col min="20" max="20" width="5.7265625" style="22" bestFit="1" customWidth="1"/>
    <col min="21" max="21" width="7.36328125" style="22" bestFit="1" customWidth="1"/>
    <col min="22" max="23" width="11" style="22" bestFit="1" customWidth="1"/>
    <col min="24" max="24" width="16.6328125" style="22" bestFit="1" customWidth="1"/>
    <col min="25" max="25" width="12.453125" style="22" bestFit="1" customWidth="1"/>
    <col min="26" max="26" width="16.453125" style="22" bestFit="1" customWidth="1"/>
    <col min="27" max="27" width="15.54296875" style="22" bestFit="1" customWidth="1"/>
    <col min="28" max="28" width="9.90625" style="22" bestFit="1" customWidth="1"/>
    <col min="29" max="16384" width="68" style="22"/>
  </cols>
  <sheetData>
    <row r="1" spans="1:16377" ht="29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154</v>
      </c>
      <c r="O1" s="28" t="s">
        <v>155</v>
      </c>
      <c r="P1" s="28" t="s">
        <v>414</v>
      </c>
      <c r="Q1" s="28" t="s">
        <v>156</v>
      </c>
      <c r="R1" s="29" t="s">
        <v>9</v>
      </c>
      <c r="S1" s="29" t="s">
        <v>10</v>
      </c>
      <c r="T1" s="29" t="s">
        <v>11</v>
      </c>
      <c r="U1" s="29" t="s">
        <v>281</v>
      </c>
      <c r="V1" s="29" t="s">
        <v>157</v>
      </c>
      <c r="W1" s="29" t="s">
        <v>254</v>
      </c>
      <c r="X1" s="29" t="s">
        <v>398</v>
      </c>
      <c r="Y1" s="29" t="s">
        <v>255</v>
      </c>
      <c r="Z1" s="28" t="s">
        <v>268</v>
      </c>
      <c r="AA1" s="28" t="s">
        <v>348</v>
      </c>
      <c r="AB1" s="28" t="s">
        <v>342</v>
      </c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/>
      <c r="CI1" s="28"/>
      <c r="CJ1" s="28"/>
      <c r="CK1" s="28"/>
      <c r="CL1" s="28"/>
      <c r="CM1" s="28"/>
      <c r="CN1" s="28"/>
      <c r="CO1" s="28"/>
      <c r="CP1" s="28"/>
      <c r="CQ1" s="28"/>
      <c r="CR1" s="28"/>
      <c r="CS1" s="28"/>
      <c r="CT1" s="28"/>
      <c r="CU1" s="28"/>
      <c r="CV1" s="28"/>
      <c r="CW1" s="28"/>
      <c r="CX1" s="28"/>
      <c r="CY1" s="28"/>
      <c r="CZ1" s="28"/>
      <c r="DA1" s="28"/>
      <c r="DB1" s="28"/>
      <c r="DC1" s="28"/>
      <c r="DD1" s="28"/>
      <c r="DE1" s="28"/>
      <c r="DF1" s="28"/>
      <c r="DG1" s="28"/>
      <c r="DH1" s="28"/>
      <c r="DI1" s="28"/>
      <c r="DJ1" s="28"/>
      <c r="DK1" s="28"/>
      <c r="DL1" s="28"/>
      <c r="DM1" s="28"/>
      <c r="DN1" s="28"/>
      <c r="DO1" s="28"/>
      <c r="DP1" s="28"/>
      <c r="DQ1" s="28"/>
      <c r="DR1" s="28"/>
      <c r="DS1" s="28"/>
      <c r="DT1" s="28"/>
      <c r="DU1" s="28"/>
      <c r="DV1" s="28"/>
      <c r="DW1" s="28"/>
      <c r="DX1" s="28"/>
      <c r="DY1" s="28"/>
      <c r="DZ1" s="28"/>
      <c r="EA1" s="28"/>
      <c r="EB1" s="28"/>
      <c r="EC1" s="28"/>
      <c r="ED1" s="28"/>
      <c r="EE1" s="28"/>
      <c r="EF1" s="28"/>
      <c r="EG1" s="28"/>
      <c r="EH1" s="28"/>
      <c r="EI1" s="28"/>
      <c r="EJ1" s="28"/>
      <c r="EK1" s="28"/>
      <c r="EL1" s="28"/>
      <c r="EM1" s="28"/>
      <c r="EN1" s="28"/>
      <c r="EO1" s="28"/>
      <c r="EP1" s="28"/>
      <c r="EQ1" s="28"/>
      <c r="ER1" s="28"/>
      <c r="ES1" s="28"/>
      <c r="ET1" s="28"/>
      <c r="EU1" s="28"/>
      <c r="EV1" s="28"/>
      <c r="EW1" s="28"/>
      <c r="EX1" s="28"/>
      <c r="EY1" s="28"/>
      <c r="EZ1" s="28"/>
      <c r="FA1" s="28"/>
      <c r="FB1" s="28"/>
      <c r="FC1" s="28"/>
      <c r="FD1" s="28"/>
      <c r="FE1" s="28"/>
      <c r="FF1" s="28"/>
      <c r="FG1" s="28"/>
      <c r="FH1" s="28"/>
      <c r="FI1" s="28"/>
      <c r="FJ1" s="28"/>
      <c r="FK1" s="28"/>
      <c r="FL1" s="28"/>
      <c r="FM1" s="28"/>
      <c r="FN1" s="28"/>
      <c r="FO1" s="28"/>
      <c r="FP1" s="28"/>
      <c r="FQ1" s="28"/>
      <c r="FR1" s="28"/>
      <c r="FS1" s="28"/>
      <c r="FT1" s="28"/>
      <c r="FU1" s="28"/>
      <c r="FV1" s="28"/>
      <c r="FW1" s="28"/>
      <c r="FX1" s="28"/>
      <c r="FY1" s="28"/>
      <c r="FZ1" s="28"/>
      <c r="GA1" s="28"/>
      <c r="GB1" s="28"/>
      <c r="GC1" s="28"/>
      <c r="GD1" s="28"/>
      <c r="GE1" s="28"/>
      <c r="GF1" s="28"/>
      <c r="GG1" s="28"/>
      <c r="GH1" s="28"/>
      <c r="GI1" s="28"/>
      <c r="GJ1" s="28"/>
      <c r="GK1" s="28"/>
      <c r="GL1" s="28"/>
      <c r="GM1" s="28"/>
      <c r="GN1" s="28"/>
      <c r="GO1" s="28"/>
      <c r="GP1" s="28"/>
      <c r="GQ1" s="28"/>
      <c r="GR1" s="28"/>
      <c r="GS1" s="28"/>
      <c r="GT1" s="28"/>
      <c r="GU1" s="28"/>
      <c r="GV1" s="28"/>
      <c r="GW1" s="28"/>
      <c r="GX1" s="28"/>
      <c r="GY1" s="28"/>
      <c r="GZ1" s="28"/>
      <c r="HA1" s="28"/>
      <c r="HB1" s="28"/>
      <c r="HC1" s="28"/>
      <c r="HD1" s="28"/>
      <c r="HE1" s="28"/>
      <c r="HF1" s="28"/>
      <c r="HG1" s="28"/>
      <c r="HH1" s="28"/>
      <c r="HI1" s="28"/>
      <c r="HJ1" s="28"/>
      <c r="HK1" s="28"/>
      <c r="HL1" s="28"/>
      <c r="HM1" s="28"/>
      <c r="HN1" s="28"/>
      <c r="HO1" s="28"/>
      <c r="HP1" s="28"/>
      <c r="HQ1" s="28"/>
      <c r="HR1" s="28"/>
      <c r="HS1" s="28"/>
      <c r="HT1" s="28"/>
      <c r="HU1" s="28"/>
      <c r="HV1" s="28"/>
      <c r="HW1" s="28"/>
      <c r="HX1" s="28"/>
      <c r="HY1" s="28"/>
      <c r="HZ1" s="28"/>
      <c r="IA1" s="28"/>
      <c r="IB1" s="28"/>
      <c r="IC1" s="28"/>
      <c r="ID1" s="28"/>
      <c r="IE1" s="28"/>
      <c r="IF1" s="28"/>
      <c r="IG1" s="28"/>
      <c r="IH1" s="28"/>
      <c r="II1" s="28"/>
      <c r="IJ1" s="28"/>
      <c r="IK1" s="28"/>
      <c r="IL1" s="28"/>
      <c r="IM1" s="28"/>
      <c r="IN1" s="28"/>
      <c r="IO1" s="28"/>
      <c r="IP1" s="28"/>
      <c r="IQ1" s="28"/>
      <c r="IR1" s="28"/>
      <c r="IS1" s="28"/>
      <c r="IT1" s="28"/>
      <c r="IU1" s="28"/>
      <c r="IV1" s="28"/>
      <c r="IW1" s="28"/>
      <c r="IX1" s="28"/>
      <c r="IY1" s="28"/>
      <c r="IZ1" s="28"/>
      <c r="JA1" s="28"/>
      <c r="JB1" s="28"/>
      <c r="JC1" s="28"/>
      <c r="JD1" s="28"/>
      <c r="JE1" s="28"/>
      <c r="JF1" s="28"/>
      <c r="JG1" s="28"/>
      <c r="JH1" s="28"/>
      <c r="JI1" s="28"/>
      <c r="JJ1" s="28"/>
      <c r="JK1" s="28"/>
      <c r="JL1" s="28"/>
      <c r="JM1" s="28"/>
      <c r="JN1" s="28"/>
      <c r="JO1" s="28"/>
      <c r="JP1" s="28"/>
      <c r="JQ1" s="28"/>
      <c r="JR1" s="28"/>
      <c r="JS1" s="28"/>
      <c r="JT1" s="28"/>
      <c r="JU1" s="28"/>
      <c r="JV1" s="28"/>
      <c r="JW1" s="28"/>
      <c r="JX1" s="28"/>
      <c r="JY1" s="28"/>
      <c r="JZ1" s="28"/>
      <c r="KA1" s="28"/>
      <c r="KB1" s="28"/>
      <c r="KC1" s="28"/>
      <c r="KD1" s="28"/>
      <c r="KE1" s="28"/>
      <c r="KF1" s="28"/>
      <c r="KG1" s="28"/>
      <c r="KH1" s="28"/>
      <c r="KI1" s="28"/>
      <c r="KJ1" s="28"/>
      <c r="KK1" s="28"/>
      <c r="KL1" s="28"/>
      <c r="KM1" s="28"/>
      <c r="KN1" s="28"/>
      <c r="KO1" s="28"/>
      <c r="KP1" s="28"/>
      <c r="KQ1" s="28"/>
      <c r="KR1" s="28"/>
      <c r="KS1" s="28"/>
      <c r="KT1" s="28"/>
      <c r="KU1" s="28"/>
      <c r="KV1" s="28"/>
      <c r="KW1" s="28"/>
      <c r="KX1" s="28"/>
      <c r="KY1" s="28"/>
      <c r="KZ1" s="28"/>
      <c r="LA1" s="28"/>
      <c r="LB1" s="28"/>
      <c r="LC1" s="28"/>
      <c r="LD1" s="28"/>
      <c r="LE1" s="28"/>
      <c r="LF1" s="28"/>
      <c r="LG1" s="28"/>
      <c r="LH1" s="28"/>
      <c r="LI1" s="28"/>
      <c r="LJ1" s="28"/>
      <c r="LK1" s="28"/>
      <c r="LL1" s="28"/>
      <c r="LM1" s="28"/>
      <c r="LN1" s="28"/>
      <c r="LO1" s="28"/>
      <c r="LP1" s="28"/>
      <c r="LQ1" s="28"/>
      <c r="LR1" s="28"/>
      <c r="LS1" s="28"/>
      <c r="LT1" s="28"/>
      <c r="LU1" s="28"/>
      <c r="LV1" s="28"/>
      <c r="LW1" s="28"/>
      <c r="LX1" s="28"/>
      <c r="LY1" s="28"/>
      <c r="LZ1" s="28"/>
      <c r="MA1" s="28"/>
      <c r="MB1" s="28"/>
      <c r="MC1" s="28"/>
      <c r="MD1" s="28"/>
      <c r="ME1" s="28"/>
      <c r="MF1" s="28"/>
      <c r="MG1" s="28"/>
      <c r="MH1" s="28"/>
      <c r="MI1" s="28"/>
      <c r="MJ1" s="28"/>
      <c r="MK1" s="28"/>
      <c r="ML1" s="28"/>
      <c r="MM1" s="28"/>
      <c r="MN1" s="28"/>
      <c r="MO1" s="28"/>
      <c r="MP1" s="28"/>
      <c r="MQ1" s="28"/>
      <c r="MR1" s="28"/>
      <c r="MS1" s="28"/>
      <c r="MT1" s="28"/>
      <c r="MU1" s="28"/>
      <c r="MV1" s="28"/>
      <c r="MW1" s="28"/>
      <c r="MX1" s="28"/>
      <c r="MY1" s="28"/>
      <c r="MZ1" s="28"/>
      <c r="NA1" s="28"/>
      <c r="NB1" s="28"/>
      <c r="NC1" s="28"/>
      <c r="ND1" s="28"/>
      <c r="NE1" s="28"/>
      <c r="NF1" s="28"/>
      <c r="NG1" s="28"/>
      <c r="NH1" s="28"/>
      <c r="NI1" s="28"/>
      <c r="NJ1" s="28"/>
      <c r="NK1" s="28"/>
      <c r="NL1" s="28"/>
      <c r="NM1" s="28"/>
      <c r="NN1" s="28"/>
      <c r="NO1" s="28"/>
      <c r="NP1" s="28"/>
      <c r="NQ1" s="28"/>
      <c r="NR1" s="28"/>
      <c r="NS1" s="28"/>
      <c r="NT1" s="28"/>
      <c r="NU1" s="28"/>
      <c r="NV1" s="28"/>
      <c r="NW1" s="28"/>
      <c r="NX1" s="28"/>
      <c r="NY1" s="28"/>
      <c r="NZ1" s="28"/>
      <c r="OA1" s="28"/>
      <c r="OB1" s="28"/>
      <c r="OC1" s="28"/>
      <c r="OD1" s="28"/>
      <c r="OE1" s="28"/>
      <c r="OF1" s="28"/>
      <c r="OG1" s="28"/>
      <c r="OH1" s="28"/>
      <c r="OI1" s="28"/>
      <c r="OJ1" s="28"/>
      <c r="OK1" s="28"/>
      <c r="OL1" s="28"/>
      <c r="OM1" s="28"/>
      <c r="ON1" s="28"/>
      <c r="OO1" s="28"/>
      <c r="OP1" s="28"/>
      <c r="OQ1" s="28"/>
      <c r="OR1" s="28"/>
      <c r="OS1" s="28"/>
      <c r="OT1" s="28"/>
      <c r="OU1" s="28"/>
      <c r="OV1" s="28"/>
      <c r="OW1" s="28"/>
      <c r="OX1" s="28"/>
      <c r="OY1" s="28"/>
      <c r="OZ1" s="28"/>
      <c r="PA1" s="28"/>
      <c r="PB1" s="28"/>
      <c r="PC1" s="28"/>
      <c r="PD1" s="28"/>
      <c r="PE1" s="28"/>
      <c r="PF1" s="28"/>
      <c r="PG1" s="28"/>
      <c r="PH1" s="28"/>
      <c r="PI1" s="28"/>
      <c r="PJ1" s="28"/>
      <c r="PK1" s="28"/>
      <c r="PL1" s="28"/>
      <c r="PM1" s="28"/>
      <c r="PN1" s="28"/>
      <c r="PO1" s="28"/>
      <c r="PP1" s="28"/>
      <c r="PQ1" s="28"/>
      <c r="PR1" s="28"/>
      <c r="PS1" s="28"/>
      <c r="PT1" s="28"/>
      <c r="PU1" s="28"/>
      <c r="PV1" s="28"/>
      <c r="PW1" s="28"/>
      <c r="PX1" s="28"/>
      <c r="PY1" s="28"/>
      <c r="PZ1" s="28"/>
      <c r="QA1" s="28"/>
      <c r="QB1" s="28"/>
      <c r="QC1" s="28"/>
      <c r="QD1" s="28"/>
      <c r="QE1" s="28"/>
      <c r="QF1" s="28"/>
      <c r="QG1" s="28"/>
      <c r="QH1" s="28"/>
      <c r="QI1" s="28"/>
      <c r="QJ1" s="28"/>
      <c r="QK1" s="28"/>
      <c r="QL1" s="28"/>
      <c r="QM1" s="28"/>
      <c r="QN1" s="28"/>
      <c r="QO1" s="28"/>
      <c r="QP1" s="28"/>
      <c r="QQ1" s="28"/>
      <c r="QR1" s="28"/>
      <c r="QS1" s="28"/>
      <c r="QT1" s="28"/>
      <c r="QU1" s="28"/>
      <c r="QV1" s="28"/>
      <c r="QW1" s="28"/>
      <c r="QX1" s="28"/>
      <c r="QY1" s="28"/>
      <c r="QZ1" s="28"/>
      <c r="RA1" s="28"/>
      <c r="RB1" s="28"/>
      <c r="RC1" s="28"/>
      <c r="RD1" s="28"/>
      <c r="RE1" s="28"/>
      <c r="RF1" s="28"/>
      <c r="RG1" s="28"/>
      <c r="RH1" s="28"/>
      <c r="RI1" s="28"/>
      <c r="RJ1" s="28"/>
      <c r="RK1" s="28"/>
      <c r="RL1" s="28"/>
      <c r="RM1" s="28"/>
      <c r="RN1" s="28"/>
      <c r="RO1" s="28"/>
      <c r="RP1" s="28"/>
      <c r="RQ1" s="28"/>
      <c r="RR1" s="28"/>
      <c r="RS1" s="28"/>
      <c r="RT1" s="28"/>
      <c r="RU1" s="28"/>
      <c r="RV1" s="28"/>
      <c r="RW1" s="28"/>
      <c r="RX1" s="28"/>
      <c r="RY1" s="28"/>
      <c r="RZ1" s="28"/>
      <c r="SA1" s="28"/>
      <c r="SB1" s="28"/>
      <c r="SC1" s="28"/>
      <c r="SD1" s="28"/>
      <c r="SE1" s="28"/>
      <c r="SF1" s="28"/>
      <c r="SG1" s="28"/>
      <c r="SH1" s="28"/>
      <c r="SI1" s="28"/>
      <c r="SJ1" s="28"/>
      <c r="SK1" s="28"/>
      <c r="SL1" s="28"/>
      <c r="SM1" s="28"/>
      <c r="SN1" s="28"/>
      <c r="SO1" s="28"/>
      <c r="SP1" s="28"/>
      <c r="SQ1" s="28"/>
      <c r="SR1" s="28"/>
      <c r="SS1" s="28"/>
      <c r="ST1" s="28"/>
      <c r="SU1" s="28"/>
      <c r="SV1" s="28"/>
      <c r="SW1" s="28"/>
      <c r="SX1" s="28"/>
      <c r="SY1" s="28"/>
      <c r="SZ1" s="28"/>
      <c r="TA1" s="28"/>
      <c r="TB1" s="28"/>
      <c r="TC1" s="28"/>
      <c r="TD1" s="28"/>
      <c r="TE1" s="28"/>
      <c r="TF1" s="28"/>
      <c r="TG1" s="28"/>
      <c r="TH1" s="28"/>
      <c r="TI1" s="28"/>
      <c r="TJ1" s="28"/>
      <c r="TK1" s="28"/>
      <c r="TL1" s="28"/>
      <c r="TM1" s="28"/>
      <c r="TN1" s="28"/>
      <c r="TO1" s="28"/>
      <c r="TP1" s="28"/>
      <c r="TQ1" s="28"/>
      <c r="TR1" s="28"/>
      <c r="TS1" s="28"/>
      <c r="TT1" s="28"/>
      <c r="TU1" s="28"/>
      <c r="TV1" s="28"/>
      <c r="TW1" s="28"/>
      <c r="TX1" s="28"/>
      <c r="TY1" s="28"/>
      <c r="TZ1" s="28"/>
      <c r="UA1" s="28"/>
      <c r="UB1" s="28"/>
      <c r="UC1" s="28"/>
      <c r="UD1" s="28"/>
      <c r="UE1" s="28"/>
      <c r="UF1" s="28"/>
      <c r="UG1" s="28"/>
      <c r="UH1" s="28"/>
      <c r="UI1" s="28"/>
      <c r="UJ1" s="28"/>
      <c r="UK1" s="28"/>
      <c r="UL1" s="28"/>
      <c r="UM1" s="28"/>
      <c r="UN1" s="28"/>
      <c r="UO1" s="28"/>
      <c r="UP1" s="28"/>
      <c r="UQ1" s="28"/>
      <c r="UR1" s="28"/>
      <c r="US1" s="28"/>
      <c r="UT1" s="28"/>
      <c r="UU1" s="28"/>
      <c r="UV1" s="28"/>
      <c r="UW1" s="28"/>
      <c r="UX1" s="28"/>
      <c r="UY1" s="28"/>
      <c r="UZ1" s="28"/>
      <c r="VA1" s="28"/>
      <c r="VB1" s="28"/>
      <c r="VC1" s="28"/>
      <c r="VD1" s="28"/>
      <c r="VE1" s="28"/>
      <c r="VF1" s="28"/>
      <c r="VG1" s="28"/>
      <c r="VH1" s="28"/>
      <c r="VI1" s="28"/>
      <c r="VJ1" s="28"/>
      <c r="VK1" s="28"/>
      <c r="VL1" s="28"/>
      <c r="VM1" s="28"/>
      <c r="VN1" s="28"/>
      <c r="VO1" s="28"/>
      <c r="VP1" s="28"/>
      <c r="VQ1" s="28"/>
      <c r="VR1" s="28"/>
      <c r="VS1" s="28"/>
      <c r="VT1" s="28"/>
      <c r="VU1" s="28"/>
      <c r="VV1" s="28"/>
      <c r="VW1" s="28"/>
      <c r="VX1" s="28"/>
      <c r="VY1" s="28"/>
      <c r="VZ1" s="28"/>
      <c r="WA1" s="28"/>
      <c r="WB1" s="28"/>
      <c r="WC1" s="28"/>
      <c r="WD1" s="28"/>
      <c r="WE1" s="28"/>
      <c r="WF1" s="28"/>
      <c r="WG1" s="28"/>
      <c r="WH1" s="28"/>
      <c r="WI1" s="28"/>
      <c r="WJ1" s="28"/>
      <c r="WK1" s="28"/>
      <c r="WL1" s="28"/>
      <c r="WM1" s="28"/>
      <c r="WN1" s="28"/>
      <c r="WO1" s="28"/>
      <c r="WP1" s="28"/>
      <c r="WQ1" s="28"/>
      <c r="WR1" s="28"/>
      <c r="WS1" s="28"/>
      <c r="WT1" s="28"/>
      <c r="WU1" s="28"/>
      <c r="WV1" s="28"/>
      <c r="WW1" s="28"/>
      <c r="WX1" s="28"/>
      <c r="WY1" s="28"/>
      <c r="WZ1" s="28"/>
      <c r="XA1" s="28"/>
      <c r="XB1" s="28"/>
      <c r="XC1" s="28"/>
      <c r="XD1" s="28"/>
      <c r="XE1" s="28"/>
      <c r="XF1" s="28"/>
      <c r="XG1" s="28"/>
      <c r="XH1" s="28"/>
      <c r="XI1" s="28"/>
      <c r="XJ1" s="28"/>
      <c r="XK1" s="28"/>
      <c r="XL1" s="28"/>
      <c r="XM1" s="28"/>
      <c r="XN1" s="28"/>
      <c r="XO1" s="28"/>
      <c r="XP1" s="28"/>
      <c r="XQ1" s="28"/>
      <c r="XR1" s="28"/>
      <c r="XS1" s="28"/>
      <c r="XT1" s="28"/>
      <c r="XU1" s="28"/>
      <c r="XV1" s="28"/>
      <c r="XW1" s="28"/>
      <c r="XX1" s="28"/>
      <c r="XY1" s="28"/>
      <c r="XZ1" s="28"/>
      <c r="YA1" s="28"/>
      <c r="YB1" s="28"/>
      <c r="YC1" s="28"/>
      <c r="YD1" s="28"/>
      <c r="YE1" s="28"/>
      <c r="YF1" s="28"/>
      <c r="YG1" s="28"/>
      <c r="YH1" s="28"/>
      <c r="YI1" s="28"/>
      <c r="YJ1" s="28"/>
      <c r="YK1" s="28"/>
      <c r="YL1" s="28"/>
      <c r="YM1" s="28"/>
      <c r="YN1" s="28"/>
      <c r="YO1" s="28"/>
      <c r="YP1" s="28"/>
      <c r="YQ1" s="28"/>
      <c r="YR1" s="28"/>
      <c r="YS1" s="28"/>
      <c r="YT1" s="28"/>
      <c r="YU1" s="28"/>
      <c r="YV1" s="28"/>
      <c r="YW1" s="28"/>
      <c r="YX1" s="28"/>
      <c r="YY1" s="28"/>
      <c r="YZ1" s="28"/>
      <c r="ZA1" s="28"/>
      <c r="ZB1" s="28"/>
      <c r="ZC1" s="28"/>
      <c r="ZD1" s="28"/>
      <c r="ZE1" s="28"/>
      <c r="ZF1" s="28"/>
      <c r="ZG1" s="28"/>
      <c r="ZH1" s="28"/>
      <c r="ZI1" s="28"/>
      <c r="ZJ1" s="28"/>
      <c r="ZK1" s="28"/>
      <c r="ZL1" s="28"/>
      <c r="ZM1" s="28"/>
      <c r="ZN1" s="28"/>
      <c r="ZO1" s="28"/>
      <c r="ZP1" s="28"/>
      <c r="ZQ1" s="28"/>
      <c r="ZR1" s="28"/>
      <c r="ZS1" s="28"/>
      <c r="ZT1" s="28"/>
      <c r="ZU1" s="28"/>
      <c r="ZV1" s="28"/>
      <c r="ZW1" s="28"/>
      <c r="ZX1" s="28"/>
      <c r="ZY1" s="28"/>
      <c r="ZZ1" s="28"/>
      <c r="AAA1" s="28"/>
      <c r="AAB1" s="28"/>
      <c r="AAC1" s="28"/>
      <c r="AAD1" s="28"/>
      <c r="AAE1" s="28"/>
      <c r="AAF1" s="28"/>
      <c r="AAG1" s="28"/>
      <c r="AAH1" s="28"/>
      <c r="AAI1" s="28"/>
      <c r="AAJ1" s="28"/>
      <c r="AAK1" s="28"/>
      <c r="AAL1" s="28"/>
      <c r="AAM1" s="28"/>
      <c r="AAN1" s="28"/>
      <c r="AAO1" s="28"/>
      <c r="AAP1" s="28"/>
      <c r="AAQ1" s="28"/>
      <c r="AAR1" s="28"/>
      <c r="AAS1" s="28"/>
      <c r="AAT1" s="28"/>
      <c r="AAU1" s="28"/>
      <c r="AAV1" s="28"/>
      <c r="AAW1" s="28"/>
      <c r="AAX1" s="28"/>
      <c r="AAY1" s="28"/>
      <c r="AAZ1" s="28"/>
      <c r="ABA1" s="28"/>
      <c r="ABB1" s="28"/>
      <c r="ABC1" s="28"/>
      <c r="ABD1" s="28"/>
      <c r="ABE1" s="28"/>
      <c r="ABF1" s="28"/>
      <c r="ABG1" s="28"/>
      <c r="ABH1" s="28"/>
      <c r="ABI1" s="28"/>
      <c r="ABJ1" s="28"/>
      <c r="ABK1" s="28"/>
      <c r="ABL1" s="28"/>
      <c r="ABM1" s="28"/>
      <c r="ABN1" s="28"/>
      <c r="ABO1" s="28"/>
      <c r="ABP1" s="28"/>
      <c r="ABQ1" s="28"/>
      <c r="ABR1" s="28"/>
      <c r="ABS1" s="28"/>
      <c r="ABT1" s="28"/>
      <c r="ABU1" s="28"/>
      <c r="ABV1" s="28"/>
      <c r="ABW1" s="28"/>
      <c r="ABX1" s="28"/>
      <c r="ABY1" s="28"/>
      <c r="ABZ1" s="28"/>
      <c r="ACA1" s="28"/>
      <c r="ACB1" s="28"/>
      <c r="ACC1" s="28"/>
      <c r="ACD1" s="28"/>
      <c r="ACE1" s="28"/>
      <c r="ACF1" s="28"/>
      <c r="ACG1" s="28"/>
      <c r="ACH1" s="28"/>
      <c r="ACI1" s="28"/>
      <c r="ACJ1" s="28"/>
      <c r="ACK1" s="28"/>
      <c r="ACL1" s="28"/>
      <c r="ACM1" s="28"/>
      <c r="ACN1" s="28"/>
      <c r="ACO1" s="28"/>
      <c r="ACP1" s="28"/>
      <c r="ACQ1" s="28"/>
      <c r="ACR1" s="28"/>
      <c r="ACS1" s="28"/>
      <c r="ACT1" s="28"/>
      <c r="ACU1" s="28"/>
      <c r="ACV1" s="28"/>
      <c r="ACW1" s="28"/>
      <c r="ACX1" s="28"/>
      <c r="ACY1" s="28"/>
      <c r="ACZ1" s="28"/>
      <c r="ADA1" s="28"/>
      <c r="ADB1" s="28"/>
      <c r="ADC1" s="28"/>
      <c r="ADD1" s="28"/>
      <c r="ADE1" s="28"/>
      <c r="ADF1" s="28"/>
      <c r="ADG1" s="28"/>
      <c r="ADH1" s="28"/>
      <c r="ADI1" s="28"/>
      <c r="ADJ1" s="28"/>
      <c r="ADK1" s="28"/>
      <c r="ADL1" s="28"/>
      <c r="ADM1" s="28"/>
      <c r="ADN1" s="28"/>
      <c r="ADO1" s="28"/>
      <c r="ADP1" s="28"/>
      <c r="ADQ1" s="28"/>
      <c r="ADR1" s="28"/>
      <c r="ADS1" s="28"/>
      <c r="ADT1" s="28"/>
      <c r="ADU1" s="28"/>
      <c r="ADV1" s="28"/>
      <c r="ADW1" s="28"/>
      <c r="ADX1" s="28"/>
      <c r="ADY1" s="28"/>
      <c r="ADZ1" s="28"/>
      <c r="AEA1" s="28"/>
      <c r="AEB1" s="28"/>
      <c r="AEC1" s="28"/>
      <c r="AED1" s="28"/>
      <c r="AEE1" s="28"/>
      <c r="AEF1" s="28"/>
      <c r="AEG1" s="28"/>
      <c r="AEH1" s="28"/>
      <c r="AEI1" s="28"/>
      <c r="AEJ1" s="28"/>
      <c r="AEK1" s="28"/>
      <c r="AEL1" s="28"/>
      <c r="AEM1" s="28"/>
      <c r="AEN1" s="28"/>
      <c r="AEO1" s="28"/>
      <c r="AEP1" s="28"/>
      <c r="AEQ1" s="28"/>
      <c r="AER1" s="28"/>
      <c r="AES1" s="28"/>
      <c r="AET1" s="28"/>
      <c r="AEU1" s="28"/>
      <c r="AEV1" s="28"/>
      <c r="AEW1" s="28"/>
      <c r="AEX1" s="28"/>
      <c r="AEY1" s="28"/>
      <c r="AEZ1" s="28"/>
      <c r="AFA1" s="28"/>
      <c r="AFB1" s="28"/>
      <c r="AFC1" s="28"/>
      <c r="AFD1" s="28"/>
      <c r="AFE1" s="28"/>
      <c r="AFF1" s="28"/>
      <c r="AFG1" s="28"/>
      <c r="AFH1" s="28"/>
      <c r="AFI1" s="28"/>
      <c r="AFJ1" s="28"/>
      <c r="AFK1" s="28"/>
      <c r="AFL1" s="28"/>
      <c r="AFM1" s="28"/>
      <c r="AFN1" s="28"/>
      <c r="AFO1" s="28"/>
      <c r="AFP1" s="28"/>
      <c r="AFQ1" s="28"/>
      <c r="AFR1" s="28"/>
      <c r="AFS1" s="28"/>
      <c r="AFT1" s="28"/>
      <c r="AFU1" s="28"/>
      <c r="AFV1" s="28"/>
      <c r="AFW1" s="28"/>
      <c r="AFX1" s="28"/>
      <c r="AFY1" s="28"/>
      <c r="AFZ1" s="28"/>
      <c r="AGA1" s="28"/>
      <c r="AGB1" s="28"/>
      <c r="AGC1" s="28"/>
      <c r="AGD1" s="28"/>
      <c r="AGE1" s="28"/>
      <c r="AGF1" s="28"/>
      <c r="AGG1" s="28"/>
      <c r="AGH1" s="28"/>
      <c r="AGI1" s="28"/>
      <c r="AGJ1" s="28"/>
      <c r="AGK1" s="28"/>
      <c r="AGL1" s="28"/>
      <c r="AGM1" s="28"/>
      <c r="AGN1" s="28"/>
      <c r="AGO1" s="28"/>
      <c r="AGP1" s="28"/>
      <c r="AGQ1" s="28"/>
      <c r="AGR1" s="28"/>
      <c r="AGS1" s="28"/>
      <c r="AGT1" s="28"/>
      <c r="AGU1" s="28"/>
      <c r="AGV1" s="28"/>
      <c r="AGW1" s="28"/>
      <c r="AGX1" s="28"/>
      <c r="AGY1" s="28"/>
      <c r="AGZ1" s="28"/>
      <c r="AHA1" s="28"/>
      <c r="AHB1" s="28"/>
      <c r="AHC1" s="28"/>
      <c r="AHD1" s="28"/>
      <c r="AHE1" s="28"/>
      <c r="AHF1" s="28"/>
      <c r="AHG1" s="28"/>
      <c r="AHH1" s="28"/>
      <c r="AHI1" s="28"/>
      <c r="AHJ1" s="28"/>
      <c r="AHK1" s="28"/>
      <c r="AHL1" s="28"/>
      <c r="AHM1" s="28"/>
      <c r="AHN1" s="28"/>
      <c r="AHO1" s="28"/>
      <c r="AHP1" s="28"/>
      <c r="AHQ1" s="28"/>
      <c r="AHR1" s="28"/>
      <c r="AHS1" s="28"/>
      <c r="AHT1" s="28"/>
      <c r="AHU1" s="28"/>
      <c r="AHV1" s="28"/>
      <c r="AHW1" s="28"/>
      <c r="AHX1" s="28"/>
      <c r="AHY1" s="28"/>
      <c r="AHZ1" s="28"/>
      <c r="AIA1" s="28"/>
      <c r="AIB1" s="28"/>
      <c r="AIC1" s="28"/>
      <c r="AID1" s="28"/>
      <c r="AIE1" s="28"/>
      <c r="AIF1" s="28"/>
      <c r="AIG1" s="28"/>
      <c r="AIH1" s="28"/>
      <c r="AII1" s="28"/>
      <c r="AIJ1" s="28"/>
      <c r="AIK1" s="28"/>
      <c r="AIL1" s="28"/>
      <c r="AIM1" s="28"/>
      <c r="AIN1" s="28"/>
      <c r="AIO1" s="28"/>
      <c r="AIP1" s="28"/>
      <c r="AIQ1" s="28"/>
      <c r="AIR1" s="28"/>
      <c r="AIS1" s="28"/>
      <c r="AIT1" s="28"/>
      <c r="AIU1" s="28"/>
      <c r="AIV1" s="28"/>
      <c r="AIW1" s="28"/>
      <c r="AIX1" s="28"/>
      <c r="AIY1" s="28"/>
      <c r="AIZ1" s="28"/>
      <c r="AJA1" s="28"/>
      <c r="AJB1" s="28"/>
      <c r="AJC1" s="28"/>
      <c r="AJD1" s="28"/>
      <c r="AJE1" s="28"/>
      <c r="AJF1" s="28"/>
      <c r="AJG1" s="28"/>
      <c r="AJH1" s="28"/>
      <c r="AJI1" s="28"/>
      <c r="AJJ1" s="28"/>
      <c r="AJK1" s="28"/>
      <c r="AJL1" s="28"/>
      <c r="AJM1" s="28"/>
      <c r="AJN1" s="28"/>
      <c r="AJO1" s="28"/>
      <c r="AJP1" s="28"/>
      <c r="AJQ1" s="28"/>
      <c r="AJR1" s="28"/>
      <c r="AJS1" s="28"/>
      <c r="AJT1" s="28"/>
      <c r="AJU1" s="28"/>
      <c r="AJV1" s="28"/>
      <c r="AJW1" s="28"/>
      <c r="AJX1" s="28"/>
      <c r="AJY1" s="28"/>
      <c r="AJZ1" s="28"/>
      <c r="AKA1" s="28"/>
      <c r="AKB1" s="28"/>
      <c r="AKC1" s="28"/>
      <c r="AKD1" s="28"/>
      <c r="AKE1" s="28"/>
      <c r="AKF1" s="28"/>
      <c r="AKG1" s="28"/>
      <c r="AKH1" s="28"/>
      <c r="AKI1" s="28"/>
      <c r="AKJ1" s="28"/>
      <c r="AKK1" s="28"/>
      <c r="AKL1" s="28"/>
      <c r="AKM1" s="28"/>
      <c r="AKN1" s="28"/>
      <c r="AKO1" s="28"/>
      <c r="AKP1" s="28"/>
      <c r="AKQ1" s="28"/>
      <c r="AKR1" s="28"/>
      <c r="AKS1" s="28"/>
      <c r="AKT1" s="28"/>
      <c r="AKU1" s="28"/>
      <c r="AKV1" s="28"/>
      <c r="AKW1" s="28"/>
      <c r="AKX1" s="28"/>
      <c r="AKY1" s="28"/>
      <c r="AKZ1" s="28"/>
      <c r="ALA1" s="28"/>
      <c r="ALB1" s="28"/>
      <c r="ALC1" s="28"/>
      <c r="ALD1" s="28"/>
      <c r="ALE1" s="28"/>
      <c r="ALF1" s="28"/>
      <c r="ALG1" s="28"/>
      <c r="ALH1" s="28"/>
      <c r="ALI1" s="28"/>
      <c r="ALJ1" s="28"/>
      <c r="ALK1" s="28"/>
      <c r="ALL1" s="28"/>
      <c r="ALM1" s="28"/>
      <c r="ALN1" s="28"/>
      <c r="ALO1" s="28"/>
      <c r="ALP1" s="28"/>
      <c r="ALQ1" s="28"/>
      <c r="ALR1" s="28"/>
      <c r="ALS1" s="28"/>
      <c r="ALT1" s="28"/>
      <c r="ALU1" s="28"/>
      <c r="ALV1" s="28"/>
      <c r="ALW1" s="28"/>
      <c r="ALX1" s="28"/>
      <c r="ALY1" s="28"/>
      <c r="ALZ1" s="28"/>
      <c r="AMA1" s="28"/>
      <c r="AMB1" s="28"/>
      <c r="AMC1" s="28"/>
      <c r="AMD1" s="28"/>
      <c r="AME1" s="28"/>
      <c r="AMF1" s="28"/>
      <c r="AMG1" s="28"/>
      <c r="AMH1" s="28"/>
      <c r="AMI1" s="28"/>
      <c r="AMJ1" s="28"/>
      <c r="AMK1" s="28"/>
      <c r="AML1" s="28"/>
      <c r="AMM1" s="28"/>
      <c r="AMN1" s="28"/>
      <c r="AMO1" s="28"/>
      <c r="AMP1" s="28"/>
      <c r="AMQ1" s="28"/>
      <c r="AMR1" s="28"/>
      <c r="AMS1" s="28"/>
      <c r="AMT1" s="28"/>
      <c r="AMU1" s="28"/>
      <c r="AMV1" s="28"/>
      <c r="AMW1" s="28"/>
      <c r="AMX1" s="28"/>
      <c r="AMY1" s="28"/>
      <c r="AMZ1" s="28"/>
      <c r="ANA1" s="28"/>
      <c r="ANB1" s="28"/>
      <c r="ANC1" s="28"/>
      <c r="AND1" s="28"/>
      <c r="ANE1" s="28"/>
      <c r="ANF1" s="28"/>
      <c r="ANG1" s="28"/>
      <c r="ANH1" s="28"/>
      <c r="ANI1" s="28"/>
      <c r="ANJ1" s="28"/>
      <c r="ANK1" s="28"/>
      <c r="ANL1" s="28"/>
      <c r="ANM1" s="28"/>
      <c r="ANN1" s="28"/>
      <c r="ANO1" s="28"/>
      <c r="ANP1" s="28"/>
      <c r="ANQ1" s="28"/>
      <c r="ANR1" s="28"/>
      <c r="ANS1" s="28"/>
      <c r="ANT1" s="28"/>
      <c r="ANU1" s="28"/>
      <c r="ANV1" s="28"/>
      <c r="ANW1" s="28"/>
      <c r="ANX1" s="28"/>
      <c r="ANY1" s="28"/>
      <c r="ANZ1" s="28"/>
      <c r="AOA1" s="28"/>
      <c r="AOB1" s="28"/>
      <c r="AOC1" s="28"/>
      <c r="AOD1" s="28"/>
      <c r="AOE1" s="28"/>
      <c r="AOF1" s="28"/>
      <c r="AOG1" s="28"/>
      <c r="AOH1" s="28"/>
      <c r="AOI1" s="28"/>
      <c r="AOJ1" s="28"/>
      <c r="AOK1" s="28"/>
      <c r="AOL1" s="28"/>
      <c r="AOM1" s="28"/>
      <c r="AON1" s="28"/>
      <c r="AOO1" s="28"/>
      <c r="AOP1" s="28"/>
      <c r="AOQ1" s="28"/>
      <c r="AOR1" s="28"/>
      <c r="AOS1" s="28"/>
      <c r="AOT1" s="28"/>
      <c r="AOU1" s="28"/>
      <c r="AOV1" s="28"/>
      <c r="AOW1" s="28"/>
      <c r="AOX1" s="28"/>
      <c r="AOY1" s="28"/>
      <c r="AOZ1" s="28"/>
      <c r="APA1" s="28"/>
      <c r="APB1" s="28"/>
      <c r="APC1" s="28"/>
      <c r="APD1" s="28"/>
      <c r="APE1" s="28"/>
      <c r="APF1" s="28"/>
      <c r="APG1" s="28"/>
      <c r="APH1" s="28"/>
      <c r="API1" s="28"/>
      <c r="APJ1" s="28"/>
      <c r="APK1" s="28"/>
      <c r="APL1" s="28"/>
      <c r="APM1" s="28"/>
      <c r="APN1" s="28"/>
      <c r="APO1" s="28"/>
      <c r="APP1" s="28"/>
      <c r="APQ1" s="28"/>
      <c r="APR1" s="28"/>
      <c r="APS1" s="28"/>
      <c r="APT1" s="28"/>
      <c r="APU1" s="28"/>
      <c r="APV1" s="28"/>
      <c r="APW1" s="28"/>
      <c r="APX1" s="28"/>
      <c r="APY1" s="28"/>
      <c r="APZ1" s="28"/>
      <c r="AQA1" s="28"/>
      <c r="AQB1" s="28"/>
      <c r="AQC1" s="28"/>
      <c r="AQD1" s="28"/>
      <c r="AQE1" s="28"/>
      <c r="AQF1" s="28"/>
      <c r="AQG1" s="28"/>
      <c r="AQH1" s="28"/>
      <c r="AQI1" s="28"/>
      <c r="AQJ1" s="28"/>
      <c r="AQK1" s="28"/>
      <c r="AQL1" s="28"/>
      <c r="AQM1" s="28"/>
      <c r="AQN1" s="28"/>
      <c r="AQO1" s="28"/>
      <c r="AQP1" s="28"/>
      <c r="AQQ1" s="28"/>
      <c r="AQR1" s="28"/>
      <c r="AQS1" s="28"/>
      <c r="AQT1" s="28"/>
      <c r="AQU1" s="28"/>
      <c r="AQV1" s="28"/>
      <c r="AQW1" s="28"/>
      <c r="AQX1" s="28"/>
      <c r="AQY1" s="28"/>
      <c r="AQZ1" s="28"/>
      <c r="ARA1" s="28"/>
      <c r="ARB1" s="28"/>
      <c r="ARC1" s="28"/>
      <c r="ARD1" s="28"/>
      <c r="ARE1" s="28"/>
      <c r="ARF1" s="28"/>
      <c r="ARG1" s="28"/>
      <c r="ARH1" s="28"/>
      <c r="ARI1" s="28"/>
      <c r="ARJ1" s="28"/>
      <c r="ARK1" s="28"/>
      <c r="ARL1" s="28"/>
      <c r="ARM1" s="28"/>
      <c r="ARN1" s="28"/>
      <c r="ARO1" s="28"/>
      <c r="ARP1" s="28"/>
      <c r="ARQ1" s="28"/>
      <c r="ARR1" s="28"/>
      <c r="ARS1" s="28"/>
      <c r="ART1" s="28"/>
      <c r="ARU1" s="28"/>
      <c r="ARV1" s="28"/>
      <c r="ARW1" s="28"/>
      <c r="ARX1" s="28"/>
      <c r="ARY1" s="28"/>
      <c r="ARZ1" s="28"/>
      <c r="ASA1" s="28"/>
      <c r="ASB1" s="28"/>
      <c r="ASC1" s="28"/>
      <c r="ASD1" s="28"/>
      <c r="ASE1" s="28"/>
      <c r="ASF1" s="28"/>
      <c r="ASG1" s="28"/>
      <c r="ASH1" s="28"/>
      <c r="ASI1" s="28"/>
      <c r="ASJ1" s="28"/>
      <c r="ASK1" s="28"/>
      <c r="ASL1" s="28"/>
      <c r="ASM1" s="28"/>
      <c r="ASN1" s="28"/>
      <c r="ASO1" s="28"/>
      <c r="ASP1" s="28"/>
      <c r="ASQ1" s="28"/>
      <c r="ASR1" s="28"/>
      <c r="ASS1" s="28"/>
      <c r="AST1" s="28"/>
      <c r="ASU1" s="28"/>
      <c r="ASV1" s="28"/>
      <c r="ASW1" s="28"/>
      <c r="ASX1" s="28"/>
      <c r="ASY1" s="28"/>
      <c r="ASZ1" s="28"/>
      <c r="ATA1" s="28"/>
      <c r="ATB1" s="28"/>
      <c r="ATC1" s="28"/>
      <c r="ATD1" s="28"/>
      <c r="ATE1" s="28"/>
      <c r="ATF1" s="28"/>
      <c r="ATG1" s="28"/>
      <c r="ATH1" s="28"/>
      <c r="ATI1" s="28"/>
      <c r="ATJ1" s="28"/>
      <c r="ATK1" s="28"/>
      <c r="ATL1" s="28"/>
      <c r="ATM1" s="28"/>
      <c r="ATN1" s="28"/>
      <c r="ATO1" s="28"/>
      <c r="ATP1" s="28"/>
      <c r="ATQ1" s="28"/>
      <c r="ATR1" s="28"/>
      <c r="ATS1" s="28"/>
      <c r="ATT1" s="28"/>
      <c r="ATU1" s="28"/>
      <c r="ATV1" s="28"/>
      <c r="ATW1" s="28"/>
      <c r="ATX1" s="28"/>
      <c r="ATY1" s="28"/>
      <c r="ATZ1" s="28"/>
      <c r="AUA1" s="28"/>
      <c r="AUB1" s="28"/>
      <c r="AUC1" s="28"/>
      <c r="AUD1" s="28"/>
      <c r="AUE1" s="28"/>
      <c r="AUF1" s="28"/>
      <c r="AUG1" s="28"/>
      <c r="AUH1" s="28"/>
      <c r="AUI1" s="28"/>
      <c r="AUJ1" s="28"/>
      <c r="AUK1" s="28"/>
      <c r="AUL1" s="28"/>
      <c r="AUM1" s="28"/>
      <c r="AUN1" s="28"/>
      <c r="AUO1" s="28"/>
      <c r="AUP1" s="28"/>
      <c r="AUQ1" s="28"/>
      <c r="AUR1" s="28"/>
      <c r="AUS1" s="28"/>
      <c r="AUT1" s="28"/>
      <c r="AUU1" s="28"/>
      <c r="AUV1" s="28"/>
      <c r="AUW1" s="28"/>
      <c r="AUX1" s="28"/>
      <c r="AUY1" s="28"/>
      <c r="AUZ1" s="28"/>
      <c r="AVA1" s="28"/>
      <c r="AVB1" s="28"/>
      <c r="AVC1" s="28"/>
      <c r="AVD1" s="28"/>
      <c r="AVE1" s="28"/>
      <c r="AVF1" s="28"/>
      <c r="AVG1" s="28"/>
      <c r="AVH1" s="28"/>
      <c r="AVI1" s="28"/>
      <c r="AVJ1" s="28"/>
      <c r="AVK1" s="28"/>
      <c r="AVL1" s="28"/>
      <c r="AVM1" s="28"/>
      <c r="AVN1" s="28"/>
      <c r="AVO1" s="28"/>
      <c r="AVP1" s="28"/>
      <c r="AVQ1" s="28"/>
      <c r="AVR1" s="28"/>
      <c r="AVS1" s="28"/>
      <c r="AVT1" s="28"/>
      <c r="AVU1" s="28"/>
      <c r="AVV1" s="28"/>
      <c r="AVW1" s="28"/>
      <c r="AVX1" s="28"/>
      <c r="AVY1" s="28"/>
      <c r="AVZ1" s="28"/>
      <c r="AWA1" s="28"/>
      <c r="AWB1" s="28"/>
      <c r="AWC1" s="28"/>
      <c r="AWD1" s="28"/>
      <c r="AWE1" s="28"/>
      <c r="AWF1" s="28"/>
      <c r="AWG1" s="28"/>
      <c r="AWH1" s="28"/>
      <c r="AWI1" s="28"/>
      <c r="AWJ1" s="28"/>
      <c r="AWK1" s="28"/>
      <c r="AWL1" s="28"/>
      <c r="AWM1" s="28"/>
      <c r="AWN1" s="28"/>
      <c r="AWO1" s="28"/>
      <c r="AWP1" s="28"/>
      <c r="AWQ1" s="28"/>
      <c r="AWR1" s="28"/>
      <c r="AWS1" s="28"/>
      <c r="AWT1" s="28"/>
      <c r="AWU1" s="28"/>
      <c r="AWV1" s="28"/>
      <c r="AWW1" s="28"/>
      <c r="AWX1" s="28"/>
      <c r="AWY1" s="28"/>
      <c r="AWZ1" s="28"/>
      <c r="AXA1" s="28"/>
      <c r="AXB1" s="28"/>
      <c r="AXC1" s="28"/>
      <c r="AXD1" s="28"/>
      <c r="AXE1" s="28"/>
      <c r="AXF1" s="28"/>
      <c r="AXG1" s="28"/>
      <c r="AXH1" s="28"/>
      <c r="AXI1" s="28"/>
      <c r="AXJ1" s="28"/>
      <c r="AXK1" s="28"/>
      <c r="AXL1" s="28"/>
      <c r="AXM1" s="28"/>
      <c r="AXN1" s="28"/>
      <c r="AXO1" s="28"/>
      <c r="AXP1" s="28"/>
      <c r="AXQ1" s="28"/>
      <c r="AXR1" s="28"/>
      <c r="AXS1" s="28"/>
      <c r="AXT1" s="28"/>
      <c r="AXU1" s="28"/>
      <c r="AXV1" s="28"/>
      <c r="AXW1" s="28"/>
      <c r="AXX1" s="28"/>
      <c r="AXY1" s="28"/>
      <c r="AXZ1" s="28"/>
      <c r="AYA1" s="28"/>
      <c r="AYB1" s="28"/>
      <c r="AYC1" s="28"/>
      <c r="AYD1" s="28"/>
      <c r="AYE1" s="28"/>
      <c r="AYF1" s="28"/>
      <c r="AYG1" s="28"/>
      <c r="AYH1" s="28"/>
      <c r="AYI1" s="28"/>
      <c r="AYJ1" s="28"/>
      <c r="AYK1" s="28"/>
      <c r="AYL1" s="28"/>
      <c r="AYM1" s="28"/>
      <c r="AYN1" s="28"/>
      <c r="AYO1" s="28"/>
      <c r="AYP1" s="28"/>
      <c r="AYQ1" s="28"/>
      <c r="AYR1" s="28"/>
      <c r="AYS1" s="28"/>
      <c r="AYT1" s="28"/>
      <c r="AYU1" s="28"/>
      <c r="AYV1" s="28"/>
      <c r="AYW1" s="28"/>
      <c r="AYX1" s="28"/>
      <c r="AYY1" s="28"/>
      <c r="AYZ1" s="28"/>
      <c r="AZA1" s="28"/>
      <c r="AZB1" s="28"/>
      <c r="AZC1" s="28"/>
      <c r="AZD1" s="28"/>
      <c r="AZE1" s="28"/>
      <c r="AZF1" s="28"/>
      <c r="AZG1" s="28"/>
      <c r="AZH1" s="28"/>
      <c r="AZI1" s="28"/>
      <c r="AZJ1" s="28"/>
      <c r="AZK1" s="28"/>
      <c r="AZL1" s="28"/>
      <c r="AZM1" s="28"/>
      <c r="AZN1" s="28"/>
      <c r="AZO1" s="28"/>
      <c r="AZP1" s="28"/>
      <c r="AZQ1" s="28"/>
      <c r="AZR1" s="28"/>
      <c r="AZS1" s="28"/>
      <c r="AZT1" s="28"/>
      <c r="AZU1" s="28"/>
      <c r="AZV1" s="28"/>
      <c r="AZW1" s="28"/>
      <c r="AZX1" s="28"/>
      <c r="AZY1" s="28"/>
      <c r="AZZ1" s="28"/>
      <c r="BAA1" s="28"/>
      <c r="BAB1" s="28"/>
      <c r="BAC1" s="28"/>
      <c r="BAD1" s="28"/>
      <c r="BAE1" s="28"/>
      <c r="BAF1" s="28"/>
      <c r="BAG1" s="28"/>
      <c r="BAH1" s="28"/>
      <c r="BAI1" s="28"/>
      <c r="BAJ1" s="28"/>
      <c r="BAK1" s="28"/>
      <c r="BAL1" s="28"/>
      <c r="BAM1" s="28"/>
      <c r="BAN1" s="28"/>
      <c r="BAO1" s="28"/>
      <c r="BAP1" s="28"/>
      <c r="BAQ1" s="28"/>
      <c r="BAR1" s="28"/>
      <c r="BAS1" s="28"/>
      <c r="BAT1" s="28"/>
      <c r="BAU1" s="28"/>
      <c r="BAV1" s="28"/>
      <c r="BAW1" s="28"/>
      <c r="BAX1" s="28"/>
      <c r="BAY1" s="28"/>
      <c r="BAZ1" s="28"/>
      <c r="BBA1" s="28"/>
      <c r="BBB1" s="28"/>
      <c r="BBC1" s="28"/>
      <c r="BBD1" s="28"/>
      <c r="BBE1" s="28"/>
      <c r="BBF1" s="28"/>
      <c r="BBG1" s="28"/>
      <c r="BBH1" s="28"/>
      <c r="BBI1" s="28"/>
      <c r="BBJ1" s="28"/>
      <c r="BBK1" s="28"/>
      <c r="BBL1" s="28"/>
      <c r="BBM1" s="28"/>
      <c r="BBN1" s="28"/>
      <c r="BBO1" s="28"/>
      <c r="BBP1" s="28"/>
      <c r="BBQ1" s="28"/>
      <c r="BBR1" s="28"/>
      <c r="BBS1" s="28"/>
      <c r="BBT1" s="28"/>
      <c r="BBU1" s="28"/>
      <c r="BBV1" s="28"/>
      <c r="BBW1" s="28"/>
      <c r="BBX1" s="28"/>
      <c r="BBY1" s="28"/>
      <c r="BBZ1" s="28"/>
      <c r="BCA1" s="28"/>
      <c r="BCB1" s="28"/>
      <c r="BCC1" s="28"/>
      <c r="BCD1" s="28"/>
      <c r="BCE1" s="28"/>
      <c r="BCF1" s="28"/>
      <c r="BCG1" s="28"/>
      <c r="BCH1" s="28"/>
      <c r="BCI1" s="28"/>
      <c r="BCJ1" s="28"/>
      <c r="BCK1" s="28"/>
      <c r="BCL1" s="28"/>
      <c r="BCM1" s="28"/>
      <c r="BCN1" s="28"/>
      <c r="BCO1" s="28"/>
      <c r="BCP1" s="28"/>
      <c r="BCQ1" s="28"/>
      <c r="BCR1" s="28"/>
      <c r="BCS1" s="28"/>
      <c r="BCT1" s="28"/>
      <c r="BCU1" s="28"/>
      <c r="BCV1" s="28"/>
      <c r="BCW1" s="28"/>
      <c r="BCX1" s="28"/>
      <c r="BCY1" s="28"/>
      <c r="BCZ1" s="28"/>
      <c r="BDA1" s="28"/>
      <c r="BDB1" s="28"/>
      <c r="BDC1" s="28"/>
      <c r="BDD1" s="28"/>
      <c r="BDE1" s="28"/>
      <c r="BDF1" s="28"/>
      <c r="BDG1" s="28"/>
      <c r="BDH1" s="28"/>
      <c r="BDI1" s="28"/>
      <c r="BDJ1" s="28"/>
      <c r="BDK1" s="28"/>
      <c r="BDL1" s="28"/>
      <c r="BDM1" s="28"/>
      <c r="BDN1" s="28"/>
      <c r="BDO1" s="28"/>
      <c r="BDP1" s="28"/>
      <c r="BDQ1" s="28"/>
      <c r="BDR1" s="28"/>
      <c r="BDS1" s="28"/>
      <c r="BDT1" s="28"/>
      <c r="BDU1" s="28"/>
      <c r="BDV1" s="28"/>
      <c r="BDW1" s="28"/>
      <c r="BDX1" s="28"/>
      <c r="BDY1" s="28"/>
      <c r="BDZ1" s="28"/>
      <c r="BEA1" s="28"/>
      <c r="BEB1" s="28"/>
      <c r="BEC1" s="28"/>
      <c r="BED1" s="28"/>
      <c r="BEE1" s="28"/>
      <c r="BEF1" s="28"/>
      <c r="BEG1" s="28"/>
      <c r="BEH1" s="28"/>
      <c r="BEI1" s="28"/>
      <c r="BEJ1" s="28"/>
      <c r="BEK1" s="28"/>
      <c r="BEL1" s="28"/>
      <c r="BEM1" s="28"/>
      <c r="BEN1" s="28"/>
      <c r="BEO1" s="28"/>
      <c r="BEP1" s="28"/>
      <c r="BEQ1" s="28"/>
      <c r="BER1" s="28"/>
      <c r="BES1" s="28"/>
      <c r="BET1" s="28"/>
      <c r="BEU1" s="28"/>
      <c r="BEV1" s="28"/>
      <c r="BEW1" s="28"/>
      <c r="BEX1" s="28"/>
      <c r="BEY1" s="28"/>
      <c r="BEZ1" s="28"/>
      <c r="BFA1" s="28"/>
      <c r="BFB1" s="28"/>
      <c r="BFC1" s="28"/>
      <c r="BFD1" s="28"/>
      <c r="BFE1" s="28"/>
      <c r="BFF1" s="28"/>
      <c r="BFG1" s="28"/>
      <c r="BFH1" s="28"/>
      <c r="BFI1" s="28"/>
      <c r="BFJ1" s="28"/>
      <c r="BFK1" s="28"/>
      <c r="BFL1" s="28"/>
      <c r="BFM1" s="28"/>
      <c r="BFN1" s="28"/>
      <c r="BFO1" s="28"/>
      <c r="BFP1" s="28"/>
      <c r="BFQ1" s="28"/>
      <c r="BFR1" s="28"/>
      <c r="BFS1" s="28"/>
      <c r="BFT1" s="28"/>
      <c r="BFU1" s="28"/>
      <c r="BFV1" s="28"/>
      <c r="BFW1" s="28"/>
      <c r="BFX1" s="28"/>
      <c r="BFY1" s="28"/>
      <c r="BFZ1" s="28"/>
      <c r="BGA1" s="28"/>
      <c r="BGB1" s="28"/>
      <c r="BGC1" s="28"/>
      <c r="BGD1" s="28"/>
      <c r="BGE1" s="28"/>
      <c r="BGF1" s="28"/>
      <c r="BGG1" s="28"/>
      <c r="BGH1" s="28"/>
      <c r="BGI1" s="28"/>
      <c r="BGJ1" s="28"/>
      <c r="BGK1" s="28"/>
      <c r="BGL1" s="28"/>
      <c r="BGM1" s="28"/>
      <c r="BGN1" s="28"/>
      <c r="BGO1" s="28"/>
      <c r="BGP1" s="28"/>
      <c r="BGQ1" s="28"/>
      <c r="BGR1" s="28"/>
      <c r="BGS1" s="28"/>
      <c r="BGT1" s="28"/>
      <c r="BGU1" s="28"/>
      <c r="BGV1" s="28"/>
      <c r="BGW1" s="28"/>
      <c r="BGX1" s="28"/>
      <c r="BGY1" s="28"/>
      <c r="BGZ1" s="28"/>
      <c r="BHA1" s="28"/>
      <c r="BHB1" s="28"/>
      <c r="BHC1" s="28"/>
      <c r="BHD1" s="28"/>
      <c r="BHE1" s="28"/>
      <c r="BHF1" s="28"/>
      <c r="BHG1" s="28"/>
      <c r="BHH1" s="28"/>
      <c r="BHI1" s="28"/>
      <c r="BHJ1" s="28"/>
      <c r="BHK1" s="28"/>
      <c r="BHL1" s="28"/>
      <c r="BHM1" s="28"/>
      <c r="BHN1" s="28"/>
      <c r="BHO1" s="28"/>
      <c r="BHP1" s="28"/>
      <c r="BHQ1" s="28"/>
      <c r="BHR1" s="28"/>
      <c r="BHS1" s="28"/>
      <c r="BHT1" s="28"/>
      <c r="BHU1" s="28"/>
      <c r="BHV1" s="28"/>
      <c r="BHW1" s="28"/>
      <c r="BHX1" s="28"/>
      <c r="BHY1" s="28"/>
      <c r="BHZ1" s="28"/>
      <c r="BIA1" s="28"/>
      <c r="BIB1" s="28"/>
      <c r="BIC1" s="28"/>
      <c r="BID1" s="28"/>
      <c r="BIE1" s="28"/>
      <c r="BIF1" s="28"/>
      <c r="BIG1" s="28"/>
      <c r="BIH1" s="28"/>
      <c r="BII1" s="28"/>
      <c r="BIJ1" s="28"/>
      <c r="BIK1" s="28"/>
      <c r="BIL1" s="28"/>
      <c r="BIM1" s="28"/>
      <c r="BIN1" s="28"/>
      <c r="BIO1" s="28"/>
      <c r="BIP1" s="28"/>
      <c r="BIQ1" s="28"/>
      <c r="BIR1" s="28"/>
      <c r="BIS1" s="28"/>
      <c r="BIT1" s="28"/>
      <c r="BIU1" s="28"/>
      <c r="BIV1" s="28"/>
      <c r="BIW1" s="28"/>
      <c r="BIX1" s="28"/>
      <c r="BIY1" s="28"/>
      <c r="BIZ1" s="28"/>
      <c r="BJA1" s="28"/>
      <c r="BJB1" s="28"/>
      <c r="BJC1" s="28"/>
      <c r="BJD1" s="28"/>
      <c r="BJE1" s="28"/>
      <c r="BJF1" s="28"/>
      <c r="BJG1" s="28"/>
      <c r="BJH1" s="28"/>
      <c r="BJI1" s="28"/>
      <c r="BJJ1" s="28"/>
      <c r="BJK1" s="28"/>
      <c r="BJL1" s="28"/>
      <c r="BJM1" s="28"/>
      <c r="BJN1" s="28"/>
      <c r="BJO1" s="28"/>
      <c r="BJP1" s="28"/>
      <c r="BJQ1" s="28"/>
      <c r="BJR1" s="28"/>
      <c r="BJS1" s="28"/>
      <c r="BJT1" s="28"/>
      <c r="BJU1" s="28"/>
      <c r="BJV1" s="28"/>
      <c r="BJW1" s="28"/>
      <c r="BJX1" s="28"/>
      <c r="BJY1" s="28"/>
      <c r="BJZ1" s="28"/>
      <c r="BKA1" s="28"/>
      <c r="BKB1" s="28"/>
      <c r="BKC1" s="28"/>
      <c r="BKD1" s="28"/>
      <c r="BKE1" s="28"/>
      <c r="BKF1" s="28"/>
      <c r="BKG1" s="28"/>
      <c r="BKH1" s="28"/>
      <c r="BKI1" s="28"/>
      <c r="BKJ1" s="28"/>
      <c r="BKK1" s="28"/>
      <c r="BKL1" s="28"/>
      <c r="BKM1" s="28"/>
      <c r="BKN1" s="28"/>
      <c r="BKO1" s="28"/>
      <c r="BKP1" s="28"/>
      <c r="BKQ1" s="28"/>
      <c r="BKR1" s="28"/>
      <c r="BKS1" s="28"/>
      <c r="BKT1" s="28"/>
      <c r="BKU1" s="28"/>
      <c r="BKV1" s="28"/>
      <c r="BKW1" s="28"/>
      <c r="BKX1" s="28"/>
      <c r="BKY1" s="28"/>
      <c r="BKZ1" s="28"/>
      <c r="BLA1" s="28"/>
      <c r="BLB1" s="28"/>
      <c r="BLC1" s="28"/>
      <c r="BLD1" s="28"/>
      <c r="BLE1" s="28"/>
      <c r="BLF1" s="28"/>
      <c r="BLG1" s="28"/>
      <c r="BLH1" s="28"/>
      <c r="BLI1" s="28"/>
      <c r="BLJ1" s="28"/>
      <c r="BLK1" s="28"/>
      <c r="BLL1" s="28"/>
      <c r="BLM1" s="28"/>
      <c r="BLN1" s="28"/>
      <c r="BLO1" s="28"/>
      <c r="BLP1" s="28"/>
      <c r="BLQ1" s="28"/>
      <c r="BLR1" s="28"/>
      <c r="BLS1" s="28"/>
      <c r="BLT1" s="28"/>
      <c r="BLU1" s="28"/>
      <c r="BLV1" s="28"/>
      <c r="BLW1" s="28"/>
      <c r="BLX1" s="28"/>
      <c r="BLY1" s="28"/>
      <c r="BLZ1" s="28"/>
      <c r="BMA1" s="28"/>
      <c r="BMB1" s="28"/>
      <c r="BMC1" s="28"/>
      <c r="BMD1" s="28"/>
      <c r="BME1" s="28"/>
      <c r="BMF1" s="28"/>
      <c r="BMG1" s="28"/>
      <c r="BMH1" s="28"/>
      <c r="BMI1" s="28"/>
      <c r="BMJ1" s="28"/>
      <c r="BMK1" s="28"/>
      <c r="BML1" s="28"/>
      <c r="BMM1" s="28"/>
      <c r="BMN1" s="28"/>
      <c r="BMO1" s="28"/>
      <c r="BMP1" s="28"/>
      <c r="BMQ1" s="28"/>
      <c r="BMR1" s="28"/>
      <c r="BMS1" s="28"/>
      <c r="BMT1" s="28"/>
      <c r="BMU1" s="28"/>
      <c r="BMV1" s="28"/>
      <c r="BMW1" s="28"/>
      <c r="BMX1" s="28"/>
      <c r="BMY1" s="28"/>
      <c r="BMZ1" s="28"/>
      <c r="BNA1" s="28"/>
      <c r="BNB1" s="28"/>
      <c r="BNC1" s="28"/>
      <c r="BND1" s="28"/>
      <c r="BNE1" s="28"/>
      <c r="BNF1" s="28"/>
      <c r="BNG1" s="28"/>
      <c r="BNH1" s="28"/>
      <c r="BNI1" s="28"/>
      <c r="BNJ1" s="28"/>
      <c r="BNK1" s="28"/>
      <c r="BNL1" s="28"/>
      <c r="BNM1" s="28"/>
      <c r="BNN1" s="28"/>
      <c r="BNO1" s="28"/>
      <c r="BNP1" s="28"/>
      <c r="BNQ1" s="28"/>
      <c r="BNR1" s="28"/>
      <c r="BNS1" s="28"/>
      <c r="BNT1" s="28"/>
      <c r="BNU1" s="28"/>
      <c r="BNV1" s="28"/>
      <c r="BNW1" s="28"/>
      <c r="BNX1" s="28"/>
      <c r="BNY1" s="28"/>
      <c r="BNZ1" s="28"/>
      <c r="BOA1" s="28"/>
      <c r="BOB1" s="28"/>
      <c r="BOC1" s="28"/>
      <c r="BOD1" s="28"/>
      <c r="BOE1" s="28"/>
      <c r="BOF1" s="28"/>
      <c r="BOG1" s="28"/>
      <c r="BOH1" s="28"/>
      <c r="BOI1" s="28"/>
      <c r="BOJ1" s="28"/>
      <c r="BOK1" s="28"/>
      <c r="BOL1" s="28"/>
      <c r="BOM1" s="28"/>
      <c r="BON1" s="28"/>
      <c r="BOO1" s="28"/>
      <c r="BOP1" s="28"/>
      <c r="BOQ1" s="28"/>
      <c r="BOR1" s="28"/>
      <c r="BOS1" s="28"/>
      <c r="BOT1" s="28"/>
      <c r="BOU1" s="28"/>
      <c r="BOV1" s="28"/>
      <c r="BOW1" s="28"/>
      <c r="BOX1" s="28"/>
      <c r="BOY1" s="28"/>
      <c r="BOZ1" s="28"/>
      <c r="BPA1" s="28"/>
      <c r="BPB1" s="28"/>
      <c r="BPC1" s="28"/>
      <c r="BPD1" s="28"/>
      <c r="BPE1" s="28"/>
      <c r="BPF1" s="28"/>
      <c r="BPG1" s="28"/>
      <c r="BPH1" s="28"/>
      <c r="BPI1" s="28"/>
      <c r="BPJ1" s="28"/>
      <c r="BPK1" s="28"/>
      <c r="BPL1" s="28"/>
      <c r="BPM1" s="28"/>
      <c r="BPN1" s="28"/>
      <c r="BPO1" s="28"/>
      <c r="BPP1" s="28"/>
      <c r="BPQ1" s="28"/>
      <c r="BPR1" s="28"/>
      <c r="BPS1" s="28"/>
      <c r="BPT1" s="28"/>
      <c r="BPU1" s="28"/>
      <c r="BPV1" s="28"/>
      <c r="BPW1" s="28"/>
      <c r="BPX1" s="28"/>
      <c r="BPY1" s="28"/>
      <c r="BPZ1" s="28"/>
      <c r="BQA1" s="28"/>
      <c r="BQB1" s="28"/>
      <c r="BQC1" s="28"/>
      <c r="BQD1" s="28"/>
      <c r="BQE1" s="28"/>
      <c r="BQF1" s="28"/>
      <c r="BQG1" s="28"/>
      <c r="BQH1" s="28"/>
      <c r="BQI1" s="28"/>
      <c r="BQJ1" s="28"/>
      <c r="BQK1" s="28"/>
      <c r="BQL1" s="28"/>
      <c r="BQM1" s="28"/>
      <c r="BQN1" s="28"/>
      <c r="BQO1" s="28"/>
      <c r="BQP1" s="28"/>
      <c r="BQQ1" s="28"/>
      <c r="BQR1" s="28"/>
      <c r="BQS1" s="28"/>
      <c r="BQT1" s="28"/>
      <c r="BQU1" s="28"/>
      <c r="BQV1" s="28"/>
      <c r="BQW1" s="28"/>
      <c r="BQX1" s="28"/>
      <c r="BQY1" s="28"/>
      <c r="BQZ1" s="28"/>
      <c r="BRA1" s="28"/>
      <c r="BRB1" s="28"/>
      <c r="BRC1" s="28"/>
      <c r="BRD1" s="28"/>
      <c r="BRE1" s="28"/>
      <c r="BRF1" s="28"/>
      <c r="BRG1" s="28"/>
      <c r="BRH1" s="28"/>
      <c r="BRI1" s="28"/>
      <c r="BRJ1" s="28"/>
      <c r="BRK1" s="28"/>
      <c r="BRL1" s="28"/>
      <c r="BRM1" s="28"/>
      <c r="BRN1" s="28"/>
      <c r="BRO1" s="28"/>
      <c r="BRP1" s="28"/>
      <c r="BRQ1" s="28"/>
      <c r="BRR1" s="28"/>
      <c r="BRS1" s="28"/>
      <c r="BRT1" s="28"/>
      <c r="BRU1" s="28"/>
      <c r="BRV1" s="28"/>
      <c r="BRW1" s="28"/>
      <c r="BRX1" s="28"/>
      <c r="BRY1" s="28"/>
      <c r="BRZ1" s="28"/>
      <c r="BSA1" s="28"/>
      <c r="BSB1" s="28"/>
      <c r="BSC1" s="28"/>
      <c r="BSD1" s="28"/>
      <c r="BSE1" s="28"/>
      <c r="BSF1" s="28"/>
      <c r="BSG1" s="28"/>
      <c r="BSH1" s="28"/>
      <c r="BSI1" s="28"/>
      <c r="BSJ1" s="28"/>
      <c r="BSK1" s="28"/>
      <c r="BSL1" s="28"/>
      <c r="BSM1" s="28"/>
      <c r="BSN1" s="28"/>
      <c r="BSO1" s="28"/>
      <c r="BSP1" s="28"/>
      <c r="BSQ1" s="28"/>
      <c r="BSR1" s="28"/>
      <c r="BSS1" s="28"/>
      <c r="BST1" s="28"/>
      <c r="BSU1" s="28"/>
      <c r="BSV1" s="28"/>
      <c r="BSW1" s="28"/>
      <c r="BSX1" s="28"/>
      <c r="BSY1" s="28"/>
      <c r="BSZ1" s="28"/>
      <c r="BTA1" s="28"/>
      <c r="BTB1" s="28"/>
      <c r="BTC1" s="28"/>
      <c r="BTD1" s="28"/>
      <c r="BTE1" s="28"/>
      <c r="BTF1" s="28"/>
      <c r="BTG1" s="28"/>
      <c r="BTH1" s="28"/>
      <c r="BTI1" s="28"/>
      <c r="BTJ1" s="28"/>
      <c r="BTK1" s="28"/>
      <c r="BTL1" s="28"/>
      <c r="BTM1" s="28"/>
      <c r="BTN1" s="28"/>
      <c r="BTO1" s="28"/>
      <c r="BTP1" s="28"/>
      <c r="BTQ1" s="28"/>
      <c r="BTR1" s="28"/>
      <c r="BTS1" s="28"/>
      <c r="BTT1" s="28"/>
      <c r="BTU1" s="28"/>
      <c r="BTV1" s="28"/>
      <c r="BTW1" s="28"/>
      <c r="BTX1" s="28"/>
      <c r="BTY1" s="28"/>
      <c r="BTZ1" s="28"/>
      <c r="BUA1" s="28"/>
      <c r="BUB1" s="28"/>
      <c r="BUC1" s="28"/>
      <c r="BUD1" s="28"/>
      <c r="BUE1" s="28"/>
      <c r="BUF1" s="28"/>
      <c r="BUG1" s="28"/>
      <c r="BUH1" s="28"/>
      <c r="BUI1" s="28"/>
      <c r="BUJ1" s="28"/>
      <c r="BUK1" s="28"/>
      <c r="BUL1" s="28"/>
      <c r="BUM1" s="28"/>
      <c r="BUN1" s="28"/>
      <c r="BUO1" s="28"/>
      <c r="BUP1" s="28"/>
      <c r="BUQ1" s="28"/>
      <c r="BUR1" s="28"/>
      <c r="BUS1" s="28"/>
      <c r="BUT1" s="28"/>
      <c r="BUU1" s="28"/>
      <c r="BUV1" s="28"/>
      <c r="BUW1" s="28"/>
      <c r="BUX1" s="28"/>
      <c r="BUY1" s="28"/>
      <c r="BUZ1" s="28"/>
      <c r="BVA1" s="28"/>
      <c r="BVB1" s="28"/>
      <c r="BVC1" s="28"/>
      <c r="BVD1" s="28"/>
      <c r="BVE1" s="28"/>
      <c r="BVF1" s="28"/>
      <c r="BVG1" s="28"/>
      <c r="BVH1" s="28"/>
      <c r="BVI1" s="28"/>
      <c r="BVJ1" s="28"/>
      <c r="BVK1" s="28"/>
      <c r="BVL1" s="28"/>
      <c r="BVM1" s="28"/>
      <c r="BVN1" s="28"/>
      <c r="BVO1" s="28"/>
      <c r="BVP1" s="28"/>
      <c r="BVQ1" s="28"/>
      <c r="BVR1" s="28"/>
      <c r="BVS1" s="28"/>
      <c r="BVT1" s="28"/>
      <c r="BVU1" s="28"/>
      <c r="BVV1" s="28"/>
      <c r="BVW1" s="28"/>
      <c r="BVX1" s="28"/>
      <c r="BVY1" s="28"/>
      <c r="BVZ1" s="28"/>
      <c r="BWA1" s="28"/>
      <c r="BWB1" s="28"/>
      <c r="BWC1" s="28"/>
      <c r="BWD1" s="28"/>
      <c r="BWE1" s="28"/>
      <c r="BWF1" s="28"/>
      <c r="BWG1" s="28"/>
      <c r="BWH1" s="28"/>
      <c r="BWI1" s="28"/>
      <c r="BWJ1" s="28"/>
      <c r="BWK1" s="28"/>
      <c r="BWL1" s="28"/>
      <c r="BWM1" s="28"/>
      <c r="BWN1" s="28"/>
      <c r="BWO1" s="28"/>
      <c r="BWP1" s="28"/>
      <c r="BWQ1" s="28"/>
      <c r="BWR1" s="28"/>
      <c r="BWS1" s="28"/>
      <c r="BWT1" s="28"/>
      <c r="BWU1" s="28"/>
      <c r="BWV1" s="28"/>
      <c r="BWW1" s="28"/>
      <c r="BWX1" s="28"/>
      <c r="BWY1" s="28"/>
      <c r="BWZ1" s="28"/>
      <c r="BXA1" s="28"/>
      <c r="BXB1" s="28"/>
      <c r="BXC1" s="28"/>
      <c r="BXD1" s="28"/>
      <c r="BXE1" s="28"/>
      <c r="BXF1" s="28"/>
      <c r="BXG1" s="28"/>
      <c r="BXH1" s="28"/>
      <c r="BXI1" s="28"/>
      <c r="BXJ1" s="28"/>
      <c r="BXK1" s="28"/>
      <c r="BXL1" s="28"/>
      <c r="BXM1" s="28"/>
      <c r="BXN1" s="28"/>
      <c r="BXO1" s="28"/>
      <c r="BXP1" s="28"/>
      <c r="BXQ1" s="28"/>
      <c r="BXR1" s="28"/>
      <c r="BXS1" s="28"/>
      <c r="BXT1" s="28"/>
      <c r="BXU1" s="28"/>
      <c r="BXV1" s="28"/>
      <c r="BXW1" s="28"/>
      <c r="BXX1" s="28"/>
      <c r="BXY1" s="28"/>
      <c r="BXZ1" s="28"/>
      <c r="BYA1" s="28"/>
      <c r="BYB1" s="28"/>
      <c r="BYC1" s="28"/>
      <c r="BYD1" s="28"/>
      <c r="BYE1" s="28"/>
      <c r="BYF1" s="28"/>
      <c r="BYG1" s="28"/>
      <c r="BYH1" s="28"/>
      <c r="BYI1" s="28"/>
      <c r="BYJ1" s="28"/>
      <c r="BYK1" s="28"/>
      <c r="BYL1" s="28"/>
      <c r="BYM1" s="28"/>
      <c r="BYN1" s="28"/>
      <c r="BYO1" s="28"/>
      <c r="BYP1" s="28"/>
      <c r="BYQ1" s="28"/>
      <c r="BYR1" s="28"/>
      <c r="BYS1" s="28"/>
      <c r="BYT1" s="28"/>
      <c r="BYU1" s="28"/>
      <c r="BYV1" s="28"/>
      <c r="BYW1" s="28"/>
      <c r="BYX1" s="28"/>
      <c r="BYY1" s="28"/>
      <c r="BYZ1" s="28"/>
      <c r="BZA1" s="28"/>
      <c r="BZB1" s="28"/>
      <c r="BZC1" s="28"/>
      <c r="BZD1" s="28"/>
      <c r="BZE1" s="28"/>
      <c r="BZF1" s="28"/>
      <c r="BZG1" s="28"/>
      <c r="BZH1" s="28"/>
      <c r="BZI1" s="28"/>
      <c r="BZJ1" s="28"/>
      <c r="BZK1" s="28"/>
      <c r="BZL1" s="28"/>
      <c r="BZM1" s="28"/>
      <c r="BZN1" s="28"/>
      <c r="BZO1" s="28"/>
      <c r="BZP1" s="28"/>
      <c r="BZQ1" s="28"/>
      <c r="BZR1" s="28"/>
      <c r="BZS1" s="28"/>
      <c r="BZT1" s="28"/>
      <c r="BZU1" s="28"/>
      <c r="BZV1" s="28"/>
      <c r="BZW1" s="28"/>
      <c r="BZX1" s="28"/>
      <c r="BZY1" s="28"/>
      <c r="BZZ1" s="28"/>
      <c r="CAA1" s="28"/>
      <c r="CAB1" s="28"/>
      <c r="CAC1" s="28"/>
      <c r="CAD1" s="28"/>
      <c r="CAE1" s="28"/>
      <c r="CAF1" s="28"/>
      <c r="CAG1" s="28"/>
      <c r="CAH1" s="28"/>
      <c r="CAI1" s="28"/>
      <c r="CAJ1" s="28"/>
      <c r="CAK1" s="28"/>
      <c r="CAL1" s="28"/>
      <c r="CAM1" s="28"/>
      <c r="CAN1" s="28"/>
      <c r="CAO1" s="28"/>
      <c r="CAP1" s="28"/>
      <c r="CAQ1" s="28"/>
      <c r="CAR1" s="28"/>
      <c r="CAS1" s="28"/>
      <c r="CAT1" s="28"/>
      <c r="CAU1" s="28"/>
      <c r="CAV1" s="28"/>
      <c r="CAW1" s="28"/>
      <c r="CAX1" s="28"/>
      <c r="CAY1" s="28"/>
      <c r="CAZ1" s="28"/>
      <c r="CBA1" s="28"/>
      <c r="CBB1" s="28"/>
      <c r="CBC1" s="28"/>
      <c r="CBD1" s="28"/>
      <c r="CBE1" s="28"/>
      <c r="CBF1" s="28"/>
      <c r="CBG1" s="28"/>
      <c r="CBH1" s="28"/>
      <c r="CBI1" s="28"/>
      <c r="CBJ1" s="28"/>
      <c r="CBK1" s="28"/>
      <c r="CBL1" s="28"/>
      <c r="CBM1" s="28"/>
      <c r="CBN1" s="28"/>
      <c r="CBO1" s="28"/>
      <c r="CBP1" s="28"/>
      <c r="CBQ1" s="28"/>
      <c r="CBR1" s="28"/>
      <c r="CBS1" s="28"/>
      <c r="CBT1" s="28"/>
      <c r="CBU1" s="28"/>
      <c r="CBV1" s="28"/>
      <c r="CBW1" s="28"/>
      <c r="CBX1" s="28"/>
      <c r="CBY1" s="28"/>
      <c r="CBZ1" s="28"/>
      <c r="CCA1" s="28"/>
      <c r="CCB1" s="28"/>
      <c r="CCC1" s="28"/>
      <c r="CCD1" s="28"/>
      <c r="CCE1" s="28"/>
      <c r="CCF1" s="28"/>
      <c r="CCG1" s="28"/>
      <c r="CCH1" s="28"/>
      <c r="CCI1" s="28"/>
      <c r="CCJ1" s="28"/>
      <c r="CCK1" s="28"/>
      <c r="CCL1" s="28"/>
      <c r="CCM1" s="28"/>
      <c r="CCN1" s="28"/>
      <c r="CCO1" s="28"/>
      <c r="CCP1" s="28"/>
      <c r="CCQ1" s="28"/>
      <c r="CCR1" s="28"/>
      <c r="CCS1" s="28"/>
      <c r="CCT1" s="28"/>
      <c r="CCU1" s="28"/>
      <c r="CCV1" s="28"/>
      <c r="CCW1" s="28"/>
      <c r="CCX1" s="28"/>
      <c r="CCY1" s="28"/>
      <c r="CCZ1" s="28"/>
      <c r="CDA1" s="28"/>
      <c r="CDB1" s="28"/>
      <c r="CDC1" s="28"/>
      <c r="CDD1" s="28"/>
      <c r="CDE1" s="28"/>
      <c r="CDF1" s="28"/>
      <c r="CDG1" s="28"/>
      <c r="CDH1" s="28"/>
      <c r="CDI1" s="28"/>
      <c r="CDJ1" s="28"/>
      <c r="CDK1" s="28"/>
      <c r="CDL1" s="28"/>
      <c r="CDM1" s="28"/>
      <c r="CDN1" s="28"/>
      <c r="CDO1" s="28"/>
      <c r="CDP1" s="28"/>
      <c r="CDQ1" s="28"/>
      <c r="CDR1" s="28"/>
      <c r="CDS1" s="28"/>
      <c r="CDT1" s="28"/>
      <c r="CDU1" s="28"/>
      <c r="CDV1" s="28"/>
      <c r="CDW1" s="28"/>
      <c r="CDX1" s="28"/>
      <c r="CDY1" s="28"/>
      <c r="CDZ1" s="28"/>
      <c r="CEA1" s="28"/>
      <c r="CEB1" s="28"/>
      <c r="CEC1" s="28"/>
      <c r="CED1" s="28"/>
      <c r="CEE1" s="28"/>
      <c r="CEF1" s="28"/>
      <c r="CEG1" s="28"/>
      <c r="CEH1" s="28"/>
      <c r="CEI1" s="28"/>
      <c r="CEJ1" s="28"/>
      <c r="CEK1" s="28"/>
      <c r="CEL1" s="28"/>
      <c r="CEM1" s="28"/>
      <c r="CEN1" s="28"/>
      <c r="CEO1" s="28"/>
      <c r="CEP1" s="28"/>
      <c r="CEQ1" s="28"/>
      <c r="CER1" s="28"/>
      <c r="CES1" s="28"/>
      <c r="CET1" s="28"/>
      <c r="CEU1" s="28"/>
      <c r="CEV1" s="28"/>
      <c r="CEW1" s="28"/>
      <c r="CEX1" s="28"/>
      <c r="CEY1" s="28"/>
      <c r="CEZ1" s="28"/>
      <c r="CFA1" s="28"/>
      <c r="CFB1" s="28"/>
      <c r="CFC1" s="28"/>
      <c r="CFD1" s="28"/>
      <c r="CFE1" s="28"/>
      <c r="CFF1" s="28"/>
      <c r="CFG1" s="28"/>
      <c r="CFH1" s="28"/>
      <c r="CFI1" s="28"/>
      <c r="CFJ1" s="28"/>
      <c r="CFK1" s="28"/>
      <c r="CFL1" s="28"/>
      <c r="CFM1" s="28"/>
      <c r="CFN1" s="28"/>
      <c r="CFO1" s="28"/>
      <c r="CFP1" s="28"/>
      <c r="CFQ1" s="28"/>
      <c r="CFR1" s="28"/>
      <c r="CFS1" s="28"/>
      <c r="CFT1" s="28"/>
      <c r="CFU1" s="28"/>
      <c r="CFV1" s="28"/>
      <c r="CFW1" s="28"/>
      <c r="CFX1" s="28"/>
      <c r="CFY1" s="28"/>
      <c r="CFZ1" s="28"/>
      <c r="CGA1" s="28"/>
      <c r="CGB1" s="28"/>
      <c r="CGC1" s="28"/>
      <c r="CGD1" s="28"/>
      <c r="CGE1" s="28"/>
      <c r="CGF1" s="28"/>
      <c r="CGG1" s="28"/>
      <c r="CGH1" s="28"/>
      <c r="CGI1" s="28"/>
      <c r="CGJ1" s="28"/>
      <c r="CGK1" s="28"/>
      <c r="CGL1" s="28"/>
      <c r="CGM1" s="28"/>
      <c r="CGN1" s="28"/>
      <c r="CGO1" s="28"/>
      <c r="CGP1" s="28"/>
      <c r="CGQ1" s="28"/>
      <c r="CGR1" s="28"/>
      <c r="CGS1" s="28"/>
      <c r="CGT1" s="28"/>
      <c r="CGU1" s="28"/>
      <c r="CGV1" s="28"/>
      <c r="CGW1" s="28"/>
      <c r="CGX1" s="28"/>
      <c r="CGY1" s="28"/>
      <c r="CGZ1" s="28"/>
      <c r="CHA1" s="28"/>
      <c r="CHB1" s="28"/>
      <c r="CHC1" s="28"/>
      <c r="CHD1" s="28"/>
      <c r="CHE1" s="28"/>
      <c r="CHF1" s="28"/>
      <c r="CHG1" s="28"/>
      <c r="CHH1" s="28"/>
      <c r="CHI1" s="28"/>
      <c r="CHJ1" s="28"/>
      <c r="CHK1" s="28"/>
      <c r="CHL1" s="28"/>
      <c r="CHM1" s="28"/>
      <c r="CHN1" s="28"/>
      <c r="CHO1" s="28"/>
      <c r="CHP1" s="28"/>
      <c r="CHQ1" s="28"/>
      <c r="CHR1" s="28"/>
      <c r="CHS1" s="28"/>
      <c r="CHT1" s="28"/>
      <c r="CHU1" s="28"/>
      <c r="CHV1" s="28"/>
      <c r="CHW1" s="28"/>
      <c r="CHX1" s="28"/>
      <c r="CHY1" s="28"/>
      <c r="CHZ1" s="28"/>
      <c r="CIA1" s="28"/>
      <c r="CIB1" s="28"/>
      <c r="CIC1" s="28"/>
      <c r="CID1" s="28"/>
      <c r="CIE1" s="28"/>
      <c r="CIF1" s="28"/>
      <c r="CIG1" s="28"/>
      <c r="CIH1" s="28"/>
      <c r="CII1" s="28"/>
      <c r="CIJ1" s="28"/>
      <c r="CIK1" s="28"/>
      <c r="CIL1" s="28"/>
      <c r="CIM1" s="28"/>
      <c r="CIN1" s="28"/>
      <c r="CIO1" s="28"/>
      <c r="CIP1" s="28"/>
      <c r="CIQ1" s="28"/>
      <c r="CIR1" s="28"/>
      <c r="CIS1" s="28"/>
      <c r="CIT1" s="28"/>
      <c r="CIU1" s="28"/>
      <c r="CIV1" s="28"/>
      <c r="CIW1" s="28"/>
      <c r="CIX1" s="28"/>
      <c r="CIY1" s="28"/>
      <c r="CIZ1" s="28"/>
      <c r="CJA1" s="28"/>
      <c r="CJB1" s="28"/>
      <c r="CJC1" s="28"/>
      <c r="CJD1" s="28"/>
      <c r="CJE1" s="28"/>
      <c r="CJF1" s="28"/>
      <c r="CJG1" s="28"/>
      <c r="CJH1" s="28"/>
      <c r="CJI1" s="28"/>
      <c r="CJJ1" s="28"/>
      <c r="CJK1" s="28"/>
      <c r="CJL1" s="28"/>
      <c r="CJM1" s="28"/>
      <c r="CJN1" s="28"/>
      <c r="CJO1" s="28"/>
      <c r="CJP1" s="28"/>
      <c r="CJQ1" s="28"/>
      <c r="CJR1" s="28"/>
      <c r="CJS1" s="28"/>
      <c r="CJT1" s="28"/>
      <c r="CJU1" s="28"/>
      <c r="CJV1" s="28"/>
      <c r="CJW1" s="28"/>
      <c r="CJX1" s="28"/>
      <c r="CJY1" s="28"/>
      <c r="CJZ1" s="28"/>
      <c r="CKA1" s="28"/>
      <c r="CKB1" s="28"/>
      <c r="CKC1" s="28"/>
      <c r="CKD1" s="28"/>
      <c r="CKE1" s="28"/>
      <c r="CKF1" s="28"/>
      <c r="CKG1" s="28"/>
      <c r="CKH1" s="28"/>
      <c r="CKI1" s="28"/>
      <c r="CKJ1" s="28"/>
      <c r="CKK1" s="28"/>
      <c r="CKL1" s="28"/>
      <c r="CKM1" s="28"/>
      <c r="CKN1" s="28"/>
      <c r="CKO1" s="28"/>
      <c r="CKP1" s="28"/>
      <c r="CKQ1" s="28"/>
      <c r="CKR1" s="28"/>
      <c r="CKS1" s="28"/>
      <c r="CKT1" s="28"/>
      <c r="CKU1" s="28"/>
      <c r="CKV1" s="28"/>
      <c r="CKW1" s="28"/>
      <c r="CKX1" s="28"/>
      <c r="CKY1" s="28"/>
      <c r="CKZ1" s="28"/>
      <c r="CLA1" s="28"/>
      <c r="CLB1" s="28"/>
      <c r="CLC1" s="28"/>
      <c r="CLD1" s="28"/>
      <c r="CLE1" s="28"/>
      <c r="CLF1" s="28"/>
      <c r="CLG1" s="28"/>
      <c r="CLH1" s="28"/>
      <c r="CLI1" s="28"/>
      <c r="CLJ1" s="28"/>
      <c r="CLK1" s="28"/>
      <c r="CLL1" s="28"/>
      <c r="CLM1" s="28"/>
      <c r="CLN1" s="28"/>
      <c r="CLO1" s="28"/>
      <c r="CLP1" s="28"/>
      <c r="CLQ1" s="28"/>
      <c r="CLR1" s="28"/>
      <c r="CLS1" s="28"/>
      <c r="CLT1" s="28"/>
      <c r="CLU1" s="28"/>
      <c r="CLV1" s="28"/>
      <c r="CLW1" s="28"/>
      <c r="CLX1" s="28"/>
      <c r="CLY1" s="28"/>
      <c r="CLZ1" s="28"/>
      <c r="CMA1" s="28"/>
      <c r="CMB1" s="28"/>
      <c r="CMC1" s="28"/>
      <c r="CMD1" s="28"/>
      <c r="CME1" s="28"/>
      <c r="CMF1" s="28"/>
      <c r="CMG1" s="28"/>
      <c r="CMH1" s="28"/>
      <c r="CMI1" s="28"/>
      <c r="CMJ1" s="28"/>
      <c r="CMK1" s="28"/>
      <c r="CML1" s="28"/>
      <c r="CMM1" s="28"/>
      <c r="CMN1" s="28"/>
      <c r="CMO1" s="28"/>
      <c r="CMP1" s="28"/>
      <c r="CMQ1" s="28"/>
      <c r="CMR1" s="28"/>
      <c r="CMS1" s="28"/>
      <c r="CMT1" s="28"/>
      <c r="CMU1" s="28"/>
      <c r="CMV1" s="28"/>
      <c r="CMW1" s="28"/>
      <c r="CMX1" s="28"/>
      <c r="CMY1" s="28"/>
      <c r="CMZ1" s="28"/>
      <c r="CNA1" s="28"/>
      <c r="CNB1" s="28"/>
      <c r="CNC1" s="28"/>
      <c r="CND1" s="28"/>
      <c r="CNE1" s="28"/>
      <c r="CNF1" s="28"/>
      <c r="CNG1" s="28"/>
      <c r="CNH1" s="28"/>
      <c r="CNI1" s="28"/>
      <c r="CNJ1" s="28"/>
      <c r="CNK1" s="28"/>
      <c r="CNL1" s="28"/>
      <c r="CNM1" s="28"/>
      <c r="CNN1" s="28"/>
      <c r="CNO1" s="28"/>
      <c r="CNP1" s="28"/>
      <c r="CNQ1" s="28"/>
      <c r="CNR1" s="28"/>
      <c r="CNS1" s="28"/>
      <c r="CNT1" s="28"/>
      <c r="CNU1" s="28"/>
      <c r="CNV1" s="28"/>
      <c r="CNW1" s="28"/>
      <c r="CNX1" s="28"/>
      <c r="CNY1" s="28"/>
      <c r="CNZ1" s="28"/>
      <c r="COA1" s="28"/>
      <c r="COB1" s="28"/>
      <c r="COC1" s="28"/>
      <c r="COD1" s="28"/>
      <c r="COE1" s="28"/>
      <c r="COF1" s="28"/>
      <c r="COG1" s="28"/>
      <c r="COH1" s="28"/>
      <c r="COI1" s="28"/>
      <c r="COJ1" s="28"/>
      <c r="COK1" s="28"/>
      <c r="COL1" s="28"/>
      <c r="COM1" s="28"/>
      <c r="CON1" s="28"/>
      <c r="COO1" s="28"/>
      <c r="COP1" s="28"/>
      <c r="COQ1" s="28"/>
      <c r="COR1" s="28"/>
      <c r="COS1" s="28"/>
      <c r="COT1" s="28"/>
      <c r="COU1" s="28"/>
      <c r="COV1" s="28"/>
      <c r="COW1" s="28"/>
      <c r="COX1" s="28"/>
      <c r="COY1" s="28"/>
      <c r="COZ1" s="28"/>
      <c r="CPA1" s="28"/>
      <c r="CPB1" s="28"/>
      <c r="CPC1" s="28"/>
      <c r="CPD1" s="28"/>
      <c r="CPE1" s="28"/>
      <c r="CPF1" s="28"/>
      <c r="CPG1" s="28"/>
      <c r="CPH1" s="28"/>
      <c r="CPI1" s="28"/>
      <c r="CPJ1" s="28"/>
      <c r="CPK1" s="28"/>
      <c r="CPL1" s="28"/>
      <c r="CPM1" s="28"/>
      <c r="CPN1" s="28"/>
      <c r="CPO1" s="28"/>
      <c r="CPP1" s="28"/>
      <c r="CPQ1" s="28"/>
      <c r="CPR1" s="28"/>
      <c r="CPS1" s="28"/>
      <c r="CPT1" s="28"/>
      <c r="CPU1" s="28"/>
      <c r="CPV1" s="28"/>
      <c r="CPW1" s="28"/>
      <c r="CPX1" s="28"/>
      <c r="CPY1" s="28"/>
      <c r="CPZ1" s="28"/>
      <c r="CQA1" s="28"/>
      <c r="CQB1" s="28"/>
      <c r="CQC1" s="28"/>
      <c r="CQD1" s="28"/>
      <c r="CQE1" s="28"/>
      <c r="CQF1" s="28"/>
      <c r="CQG1" s="28"/>
      <c r="CQH1" s="28"/>
      <c r="CQI1" s="28"/>
      <c r="CQJ1" s="28"/>
      <c r="CQK1" s="28"/>
      <c r="CQL1" s="28"/>
      <c r="CQM1" s="28"/>
      <c r="CQN1" s="28"/>
      <c r="CQO1" s="28"/>
      <c r="CQP1" s="28"/>
      <c r="CQQ1" s="28"/>
      <c r="CQR1" s="28"/>
      <c r="CQS1" s="28"/>
      <c r="CQT1" s="28"/>
      <c r="CQU1" s="28"/>
      <c r="CQV1" s="28"/>
      <c r="CQW1" s="28"/>
      <c r="CQX1" s="28"/>
      <c r="CQY1" s="28"/>
      <c r="CQZ1" s="28"/>
      <c r="CRA1" s="28"/>
      <c r="CRB1" s="28"/>
      <c r="CRC1" s="28"/>
      <c r="CRD1" s="28"/>
      <c r="CRE1" s="28"/>
      <c r="CRF1" s="28"/>
      <c r="CRG1" s="28"/>
      <c r="CRH1" s="28"/>
      <c r="CRI1" s="28"/>
      <c r="CRJ1" s="28"/>
      <c r="CRK1" s="28"/>
      <c r="CRL1" s="28"/>
      <c r="CRM1" s="28"/>
      <c r="CRN1" s="28"/>
      <c r="CRO1" s="28"/>
      <c r="CRP1" s="28"/>
      <c r="CRQ1" s="28"/>
      <c r="CRR1" s="28"/>
      <c r="CRS1" s="28"/>
      <c r="CRT1" s="28"/>
      <c r="CRU1" s="28"/>
      <c r="CRV1" s="28"/>
      <c r="CRW1" s="28"/>
      <c r="CRX1" s="28"/>
      <c r="CRY1" s="28"/>
      <c r="CRZ1" s="28"/>
      <c r="CSA1" s="28"/>
      <c r="CSB1" s="28"/>
      <c r="CSC1" s="28"/>
      <c r="CSD1" s="28"/>
      <c r="CSE1" s="28"/>
      <c r="CSF1" s="28"/>
      <c r="CSG1" s="28"/>
      <c r="CSH1" s="28"/>
      <c r="CSI1" s="28"/>
      <c r="CSJ1" s="28"/>
      <c r="CSK1" s="28"/>
      <c r="CSL1" s="28"/>
      <c r="CSM1" s="28"/>
      <c r="CSN1" s="28"/>
      <c r="CSO1" s="28"/>
      <c r="CSP1" s="28"/>
      <c r="CSQ1" s="28"/>
      <c r="CSR1" s="28"/>
      <c r="CSS1" s="28"/>
      <c r="CST1" s="28"/>
      <c r="CSU1" s="28"/>
      <c r="CSV1" s="28"/>
      <c r="CSW1" s="28"/>
      <c r="CSX1" s="28"/>
      <c r="CSY1" s="28"/>
      <c r="CSZ1" s="28"/>
      <c r="CTA1" s="28"/>
      <c r="CTB1" s="28"/>
      <c r="CTC1" s="28"/>
      <c r="CTD1" s="28"/>
      <c r="CTE1" s="28"/>
      <c r="CTF1" s="28"/>
      <c r="CTG1" s="28"/>
      <c r="CTH1" s="28"/>
      <c r="CTI1" s="28"/>
      <c r="CTJ1" s="28"/>
      <c r="CTK1" s="28"/>
      <c r="CTL1" s="28"/>
      <c r="CTM1" s="28"/>
      <c r="CTN1" s="28"/>
      <c r="CTO1" s="28"/>
      <c r="CTP1" s="28"/>
      <c r="CTQ1" s="28"/>
      <c r="CTR1" s="28"/>
      <c r="CTS1" s="28"/>
      <c r="CTT1" s="28"/>
      <c r="CTU1" s="28"/>
      <c r="CTV1" s="28"/>
      <c r="CTW1" s="28"/>
      <c r="CTX1" s="28"/>
      <c r="CTY1" s="28"/>
      <c r="CTZ1" s="28"/>
      <c r="CUA1" s="28"/>
      <c r="CUB1" s="28"/>
      <c r="CUC1" s="28"/>
      <c r="CUD1" s="28"/>
      <c r="CUE1" s="28"/>
      <c r="CUF1" s="28"/>
      <c r="CUG1" s="28"/>
      <c r="CUH1" s="28"/>
      <c r="CUI1" s="28"/>
      <c r="CUJ1" s="28"/>
      <c r="CUK1" s="28"/>
      <c r="CUL1" s="28"/>
      <c r="CUM1" s="28"/>
      <c r="CUN1" s="28"/>
      <c r="CUO1" s="28"/>
      <c r="CUP1" s="28"/>
      <c r="CUQ1" s="28"/>
      <c r="CUR1" s="28"/>
      <c r="CUS1" s="28"/>
      <c r="CUT1" s="28"/>
      <c r="CUU1" s="28"/>
      <c r="CUV1" s="28"/>
      <c r="CUW1" s="28"/>
      <c r="CUX1" s="28"/>
      <c r="CUY1" s="28"/>
      <c r="CUZ1" s="28"/>
      <c r="CVA1" s="28"/>
      <c r="CVB1" s="28"/>
      <c r="CVC1" s="28"/>
      <c r="CVD1" s="28"/>
      <c r="CVE1" s="28"/>
      <c r="CVF1" s="28"/>
      <c r="CVG1" s="28"/>
      <c r="CVH1" s="28"/>
      <c r="CVI1" s="28"/>
      <c r="CVJ1" s="28"/>
      <c r="CVK1" s="28"/>
      <c r="CVL1" s="28"/>
      <c r="CVM1" s="28"/>
      <c r="CVN1" s="28"/>
      <c r="CVO1" s="28"/>
      <c r="CVP1" s="28"/>
      <c r="CVQ1" s="28"/>
      <c r="CVR1" s="28"/>
      <c r="CVS1" s="28"/>
      <c r="CVT1" s="28"/>
      <c r="CVU1" s="28"/>
      <c r="CVV1" s="28"/>
      <c r="CVW1" s="28"/>
      <c r="CVX1" s="28"/>
      <c r="CVY1" s="28"/>
      <c r="CVZ1" s="28"/>
      <c r="CWA1" s="28"/>
      <c r="CWB1" s="28"/>
      <c r="CWC1" s="28"/>
      <c r="CWD1" s="28"/>
      <c r="CWE1" s="28"/>
      <c r="CWF1" s="28"/>
      <c r="CWG1" s="28"/>
      <c r="CWH1" s="28"/>
      <c r="CWI1" s="28"/>
      <c r="CWJ1" s="28"/>
      <c r="CWK1" s="28"/>
      <c r="CWL1" s="28"/>
      <c r="CWM1" s="28"/>
      <c r="CWN1" s="28"/>
      <c r="CWO1" s="28"/>
      <c r="CWP1" s="28"/>
      <c r="CWQ1" s="28"/>
      <c r="CWR1" s="28"/>
      <c r="CWS1" s="28"/>
      <c r="CWT1" s="28"/>
      <c r="CWU1" s="28"/>
      <c r="CWV1" s="28"/>
      <c r="CWW1" s="28"/>
      <c r="CWX1" s="28"/>
      <c r="CWY1" s="28"/>
      <c r="CWZ1" s="28"/>
      <c r="CXA1" s="28"/>
      <c r="CXB1" s="28"/>
      <c r="CXC1" s="28"/>
      <c r="CXD1" s="28"/>
      <c r="CXE1" s="28"/>
      <c r="CXF1" s="28"/>
      <c r="CXG1" s="28"/>
      <c r="CXH1" s="28"/>
      <c r="CXI1" s="28"/>
      <c r="CXJ1" s="28"/>
      <c r="CXK1" s="28"/>
      <c r="CXL1" s="28"/>
      <c r="CXM1" s="28"/>
      <c r="CXN1" s="28"/>
      <c r="CXO1" s="28"/>
      <c r="CXP1" s="28"/>
      <c r="CXQ1" s="28"/>
      <c r="CXR1" s="28"/>
      <c r="CXS1" s="28"/>
      <c r="CXT1" s="28"/>
      <c r="CXU1" s="28"/>
      <c r="CXV1" s="28"/>
      <c r="CXW1" s="28"/>
      <c r="CXX1" s="28"/>
      <c r="CXY1" s="28"/>
      <c r="CXZ1" s="28"/>
      <c r="CYA1" s="28"/>
      <c r="CYB1" s="28"/>
      <c r="CYC1" s="28"/>
      <c r="CYD1" s="28"/>
      <c r="CYE1" s="28"/>
      <c r="CYF1" s="28"/>
      <c r="CYG1" s="28"/>
      <c r="CYH1" s="28"/>
      <c r="CYI1" s="28"/>
      <c r="CYJ1" s="28"/>
      <c r="CYK1" s="28"/>
      <c r="CYL1" s="28"/>
      <c r="CYM1" s="28"/>
      <c r="CYN1" s="28"/>
      <c r="CYO1" s="28"/>
      <c r="CYP1" s="28"/>
      <c r="CYQ1" s="28"/>
      <c r="CYR1" s="28"/>
      <c r="CYS1" s="28"/>
      <c r="CYT1" s="28"/>
      <c r="CYU1" s="28"/>
      <c r="CYV1" s="28"/>
      <c r="CYW1" s="28"/>
      <c r="CYX1" s="28"/>
      <c r="CYY1" s="28"/>
      <c r="CYZ1" s="28"/>
      <c r="CZA1" s="28"/>
      <c r="CZB1" s="28"/>
      <c r="CZC1" s="28"/>
      <c r="CZD1" s="28"/>
      <c r="CZE1" s="28"/>
      <c r="CZF1" s="28"/>
      <c r="CZG1" s="28"/>
      <c r="CZH1" s="28"/>
      <c r="CZI1" s="28"/>
      <c r="CZJ1" s="28"/>
      <c r="CZK1" s="28"/>
      <c r="CZL1" s="28"/>
      <c r="CZM1" s="28"/>
      <c r="CZN1" s="28"/>
      <c r="CZO1" s="28"/>
      <c r="CZP1" s="28"/>
      <c r="CZQ1" s="28"/>
      <c r="CZR1" s="28"/>
      <c r="CZS1" s="28"/>
      <c r="CZT1" s="28"/>
      <c r="CZU1" s="28"/>
      <c r="CZV1" s="28"/>
      <c r="CZW1" s="28"/>
      <c r="CZX1" s="28"/>
      <c r="CZY1" s="28"/>
      <c r="CZZ1" s="28"/>
      <c r="DAA1" s="28"/>
      <c r="DAB1" s="28"/>
      <c r="DAC1" s="28"/>
      <c r="DAD1" s="28"/>
      <c r="DAE1" s="28"/>
      <c r="DAF1" s="28"/>
      <c r="DAG1" s="28"/>
      <c r="DAH1" s="28"/>
      <c r="DAI1" s="28"/>
      <c r="DAJ1" s="28"/>
      <c r="DAK1" s="28"/>
      <c r="DAL1" s="28"/>
      <c r="DAM1" s="28"/>
      <c r="DAN1" s="28"/>
      <c r="DAO1" s="28"/>
      <c r="DAP1" s="28"/>
      <c r="DAQ1" s="28"/>
      <c r="DAR1" s="28"/>
      <c r="DAS1" s="28"/>
      <c r="DAT1" s="28"/>
      <c r="DAU1" s="28"/>
      <c r="DAV1" s="28"/>
      <c r="DAW1" s="28"/>
      <c r="DAX1" s="28"/>
      <c r="DAY1" s="28"/>
      <c r="DAZ1" s="28"/>
      <c r="DBA1" s="28"/>
      <c r="DBB1" s="28"/>
      <c r="DBC1" s="28"/>
      <c r="DBD1" s="28"/>
      <c r="DBE1" s="28"/>
      <c r="DBF1" s="28"/>
      <c r="DBG1" s="28"/>
      <c r="DBH1" s="28"/>
      <c r="DBI1" s="28"/>
      <c r="DBJ1" s="28"/>
      <c r="DBK1" s="28"/>
      <c r="DBL1" s="28"/>
      <c r="DBM1" s="28"/>
      <c r="DBN1" s="28"/>
      <c r="DBO1" s="28"/>
      <c r="DBP1" s="28"/>
      <c r="DBQ1" s="28"/>
      <c r="DBR1" s="28"/>
      <c r="DBS1" s="28"/>
      <c r="DBT1" s="28"/>
      <c r="DBU1" s="28"/>
      <c r="DBV1" s="28"/>
      <c r="DBW1" s="28"/>
      <c r="DBX1" s="28"/>
      <c r="DBY1" s="28"/>
      <c r="DBZ1" s="28"/>
      <c r="DCA1" s="28"/>
      <c r="DCB1" s="28"/>
      <c r="DCC1" s="28"/>
      <c r="DCD1" s="28"/>
      <c r="DCE1" s="28"/>
      <c r="DCF1" s="28"/>
      <c r="DCG1" s="28"/>
      <c r="DCH1" s="28"/>
      <c r="DCI1" s="28"/>
      <c r="DCJ1" s="28"/>
      <c r="DCK1" s="28"/>
      <c r="DCL1" s="28"/>
      <c r="DCM1" s="28"/>
      <c r="DCN1" s="28"/>
      <c r="DCO1" s="28"/>
      <c r="DCP1" s="28"/>
      <c r="DCQ1" s="28"/>
      <c r="DCR1" s="28"/>
      <c r="DCS1" s="28"/>
      <c r="DCT1" s="28"/>
      <c r="DCU1" s="28"/>
      <c r="DCV1" s="28"/>
      <c r="DCW1" s="28"/>
      <c r="DCX1" s="28"/>
      <c r="DCY1" s="28"/>
      <c r="DCZ1" s="28"/>
      <c r="DDA1" s="28"/>
      <c r="DDB1" s="28"/>
      <c r="DDC1" s="28"/>
      <c r="DDD1" s="28"/>
      <c r="DDE1" s="28"/>
      <c r="DDF1" s="28"/>
      <c r="DDG1" s="28"/>
      <c r="DDH1" s="28"/>
      <c r="DDI1" s="28"/>
      <c r="DDJ1" s="28"/>
      <c r="DDK1" s="28"/>
      <c r="DDL1" s="28"/>
      <c r="DDM1" s="28"/>
      <c r="DDN1" s="28"/>
      <c r="DDO1" s="28"/>
      <c r="DDP1" s="28"/>
      <c r="DDQ1" s="28"/>
      <c r="DDR1" s="28"/>
      <c r="DDS1" s="28"/>
      <c r="DDT1" s="28"/>
      <c r="DDU1" s="28"/>
      <c r="DDV1" s="28"/>
      <c r="DDW1" s="28"/>
      <c r="DDX1" s="28"/>
      <c r="DDY1" s="28"/>
      <c r="DDZ1" s="28"/>
      <c r="DEA1" s="28"/>
      <c r="DEB1" s="28"/>
      <c r="DEC1" s="28"/>
      <c r="DED1" s="28"/>
      <c r="DEE1" s="28"/>
      <c r="DEF1" s="28"/>
      <c r="DEG1" s="28"/>
      <c r="DEH1" s="28"/>
      <c r="DEI1" s="28"/>
      <c r="DEJ1" s="28"/>
      <c r="DEK1" s="28"/>
      <c r="DEL1" s="28"/>
      <c r="DEM1" s="28"/>
      <c r="DEN1" s="28"/>
      <c r="DEO1" s="28"/>
      <c r="DEP1" s="28"/>
      <c r="DEQ1" s="28"/>
      <c r="DER1" s="28"/>
      <c r="DES1" s="28"/>
      <c r="DET1" s="28"/>
      <c r="DEU1" s="28"/>
      <c r="DEV1" s="28"/>
      <c r="DEW1" s="28"/>
      <c r="DEX1" s="28"/>
      <c r="DEY1" s="28"/>
      <c r="DEZ1" s="28"/>
      <c r="DFA1" s="28"/>
      <c r="DFB1" s="28"/>
      <c r="DFC1" s="28"/>
      <c r="DFD1" s="28"/>
      <c r="DFE1" s="28"/>
      <c r="DFF1" s="28"/>
      <c r="DFG1" s="28"/>
      <c r="DFH1" s="28"/>
      <c r="DFI1" s="28"/>
      <c r="DFJ1" s="28"/>
      <c r="DFK1" s="28"/>
      <c r="DFL1" s="28"/>
      <c r="DFM1" s="28"/>
      <c r="DFN1" s="28"/>
      <c r="DFO1" s="28"/>
      <c r="DFP1" s="28"/>
      <c r="DFQ1" s="28"/>
      <c r="DFR1" s="28"/>
      <c r="DFS1" s="28"/>
      <c r="DFT1" s="28"/>
      <c r="DFU1" s="28"/>
      <c r="DFV1" s="28"/>
      <c r="DFW1" s="28"/>
      <c r="DFX1" s="28"/>
      <c r="DFY1" s="28"/>
      <c r="DFZ1" s="28"/>
      <c r="DGA1" s="28"/>
      <c r="DGB1" s="28"/>
      <c r="DGC1" s="28"/>
      <c r="DGD1" s="28"/>
      <c r="DGE1" s="28"/>
      <c r="DGF1" s="28"/>
      <c r="DGG1" s="28"/>
      <c r="DGH1" s="28"/>
      <c r="DGI1" s="28"/>
      <c r="DGJ1" s="28"/>
      <c r="DGK1" s="28"/>
      <c r="DGL1" s="28"/>
      <c r="DGM1" s="28"/>
      <c r="DGN1" s="28"/>
      <c r="DGO1" s="28"/>
      <c r="DGP1" s="28"/>
      <c r="DGQ1" s="28"/>
      <c r="DGR1" s="28"/>
      <c r="DGS1" s="28"/>
      <c r="DGT1" s="28"/>
      <c r="DGU1" s="28"/>
      <c r="DGV1" s="28"/>
      <c r="DGW1" s="28"/>
      <c r="DGX1" s="28"/>
      <c r="DGY1" s="28"/>
      <c r="DGZ1" s="28"/>
      <c r="DHA1" s="28"/>
      <c r="DHB1" s="28"/>
      <c r="DHC1" s="28"/>
      <c r="DHD1" s="28"/>
      <c r="DHE1" s="28"/>
      <c r="DHF1" s="28"/>
      <c r="DHG1" s="28"/>
      <c r="DHH1" s="28"/>
      <c r="DHI1" s="28"/>
      <c r="DHJ1" s="28"/>
      <c r="DHK1" s="28"/>
      <c r="DHL1" s="28"/>
      <c r="DHM1" s="28"/>
      <c r="DHN1" s="28"/>
      <c r="DHO1" s="28"/>
      <c r="DHP1" s="28"/>
      <c r="DHQ1" s="28"/>
      <c r="DHR1" s="28"/>
      <c r="DHS1" s="28"/>
      <c r="DHT1" s="28"/>
      <c r="DHU1" s="28"/>
      <c r="DHV1" s="28"/>
      <c r="DHW1" s="28"/>
      <c r="DHX1" s="28"/>
      <c r="DHY1" s="28"/>
      <c r="DHZ1" s="28"/>
      <c r="DIA1" s="28"/>
      <c r="DIB1" s="28"/>
      <c r="DIC1" s="28"/>
      <c r="DID1" s="28"/>
      <c r="DIE1" s="28"/>
      <c r="DIF1" s="28"/>
      <c r="DIG1" s="28"/>
      <c r="DIH1" s="28"/>
      <c r="DII1" s="28"/>
      <c r="DIJ1" s="28"/>
      <c r="DIK1" s="28"/>
      <c r="DIL1" s="28"/>
      <c r="DIM1" s="28"/>
      <c r="DIN1" s="28"/>
      <c r="DIO1" s="28"/>
      <c r="DIP1" s="28"/>
      <c r="DIQ1" s="28"/>
      <c r="DIR1" s="28"/>
      <c r="DIS1" s="28"/>
      <c r="DIT1" s="28"/>
      <c r="DIU1" s="28"/>
      <c r="DIV1" s="28"/>
      <c r="DIW1" s="28"/>
      <c r="DIX1" s="28"/>
      <c r="DIY1" s="28"/>
      <c r="DIZ1" s="28"/>
      <c r="DJA1" s="28"/>
      <c r="DJB1" s="28"/>
      <c r="DJC1" s="28"/>
      <c r="DJD1" s="28"/>
      <c r="DJE1" s="28"/>
      <c r="DJF1" s="28"/>
      <c r="DJG1" s="28"/>
      <c r="DJH1" s="28"/>
      <c r="DJI1" s="28"/>
      <c r="DJJ1" s="28"/>
      <c r="DJK1" s="28"/>
      <c r="DJL1" s="28"/>
      <c r="DJM1" s="28"/>
      <c r="DJN1" s="28"/>
      <c r="DJO1" s="28"/>
      <c r="DJP1" s="28"/>
      <c r="DJQ1" s="28"/>
      <c r="DJR1" s="28"/>
      <c r="DJS1" s="28"/>
      <c r="DJT1" s="28"/>
      <c r="DJU1" s="28"/>
      <c r="DJV1" s="28"/>
      <c r="DJW1" s="28"/>
      <c r="DJX1" s="28"/>
      <c r="DJY1" s="28"/>
      <c r="DJZ1" s="28"/>
      <c r="DKA1" s="28"/>
      <c r="DKB1" s="28"/>
      <c r="DKC1" s="28"/>
      <c r="DKD1" s="28"/>
      <c r="DKE1" s="28"/>
      <c r="DKF1" s="28"/>
      <c r="DKG1" s="28"/>
      <c r="DKH1" s="28"/>
      <c r="DKI1" s="28"/>
      <c r="DKJ1" s="28"/>
      <c r="DKK1" s="28"/>
      <c r="DKL1" s="28"/>
      <c r="DKM1" s="28"/>
      <c r="DKN1" s="28"/>
      <c r="DKO1" s="28"/>
      <c r="DKP1" s="28"/>
      <c r="DKQ1" s="28"/>
      <c r="DKR1" s="28"/>
      <c r="DKS1" s="28"/>
      <c r="DKT1" s="28"/>
      <c r="DKU1" s="28"/>
      <c r="DKV1" s="28"/>
      <c r="DKW1" s="28"/>
      <c r="DKX1" s="28"/>
      <c r="DKY1" s="28"/>
      <c r="DKZ1" s="28"/>
      <c r="DLA1" s="28"/>
      <c r="DLB1" s="28"/>
      <c r="DLC1" s="28"/>
      <c r="DLD1" s="28"/>
      <c r="DLE1" s="28"/>
      <c r="DLF1" s="28"/>
      <c r="DLG1" s="28"/>
      <c r="DLH1" s="28"/>
      <c r="DLI1" s="28"/>
      <c r="DLJ1" s="28"/>
      <c r="DLK1" s="28"/>
      <c r="DLL1" s="28"/>
      <c r="DLM1" s="28"/>
      <c r="DLN1" s="28"/>
      <c r="DLO1" s="28"/>
      <c r="DLP1" s="28"/>
      <c r="DLQ1" s="28"/>
      <c r="DLR1" s="28"/>
      <c r="DLS1" s="28"/>
      <c r="DLT1" s="28"/>
      <c r="DLU1" s="28"/>
      <c r="DLV1" s="28"/>
      <c r="DLW1" s="28"/>
      <c r="DLX1" s="28"/>
      <c r="DLY1" s="28"/>
      <c r="DLZ1" s="28"/>
      <c r="DMA1" s="28"/>
      <c r="DMB1" s="28"/>
      <c r="DMC1" s="28"/>
      <c r="DMD1" s="28"/>
      <c r="DME1" s="28"/>
      <c r="DMF1" s="28"/>
      <c r="DMG1" s="28"/>
      <c r="DMH1" s="28"/>
      <c r="DMI1" s="28"/>
      <c r="DMJ1" s="28"/>
      <c r="DMK1" s="28"/>
      <c r="DML1" s="28"/>
      <c r="DMM1" s="28"/>
      <c r="DMN1" s="28"/>
      <c r="DMO1" s="28"/>
      <c r="DMP1" s="28"/>
      <c r="DMQ1" s="28"/>
      <c r="DMR1" s="28"/>
      <c r="DMS1" s="28"/>
      <c r="DMT1" s="28"/>
      <c r="DMU1" s="28"/>
      <c r="DMV1" s="28"/>
      <c r="DMW1" s="28"/>
      <c r="DMX1" s="28"/>
      <c r="DMY1" s="28"/>
      <c r="DMZ1" s="28"/>
      <c r="DNA1" s="28"/>
      <c r="DNB1" s="28"/>
      <c r="DNC1" s="28"/>
      <c r="DND1" s="28"/>
      <c r="DNE1" s="28"/>
      <c r="DNF1" s="28"/>
      <c r="DNG1" s="28"/>
      <c r="DNH1" s="28"/>
      <c r="DNI1" s="28"/>
      <c r="DNJ1" s="28"/>
      <c r="DNK1" s="28"/>
      <c r="DNL1" s="28"/>
      <c r="DNM1" s="28"/>
      <c r="DNN1" s="28"/>
      <c r="DNO1" s="28"/>
      <c r="DNP1" s="28"/>
      <c r="DNQ1" s="28"/>
      <c r="DNR1" s="28"/>
      <c r="DNS1" s="28"/>
      <c r="DNT1" s="28"/>
      <c r="DNU1" s="28"/>
      <c r="DNV1" s="28"/>
      <c r="DNW1" s="28"/>
      <c r="DNX1" s="28"/>
      <c r="DNY1" s="28"/>
      <c r="DNZ1" s="28"/>
      <c r="DOA1" s="28"/>
      <c r="DOB1" s="28"/>
      <c r="DOC1" s="28"/>
      <c r="DOD1" s="28"/>
      <c r="DOE1" s="28"/>
      <c r="DOF1" s="28"/>
      <c r="DOG1" s="28"/>
      <c r="DOH1" s="28"/>
      <c r="DOI1" s="28"/>
      <c r="DOJ1" s="28"/>
      <c r="DOK1" s="28"/>
      <c r="DOL1" s="28"/>
      <c r="DOM1" s="28"/>
      <c r="DON1" s="28"/>
      <c r="DOO1" s="28"/>
      <c r="DOP1" s="28"/>
      <c r="DOQ1" s="28"/>
      <c r="DOR1" s="28"/>
      <c r="DOS1" s="28"/>
      <c r="DOT1" s="28"/>
      <c r="DOU1" s="28"/>
      <c r="DOV1" s="28"/>
      <c r="DOW1" s="28"/>
      <c r="DOX1" s="28"/>
      <c r="DOY1" s="28"/>
      <c r="DOZ1" s="28"/>
      <c r="DPA1" s="28"/>
      <c r="DPB1" s="28"/>
      <c r="DPC1" s="28"/>
      <c r="DPD1" s="28"/>
      <c r="DPE1" s="28"/>
      <c r="DPF1" s="28"/>
      <c r="DPG1" s="28"/>
      <c r="DPH1" s="28"/>
      <c r="DPI1" s="28"/>
      <c r="DPJ1" s="28"/>
      <c r="DPK1" s="28"/>
      <c r="DPL1" s="28"/>
      <c r="DPM1" s="28"/>
      <c r="DPN1" s="28"/>
      <c r="DPO1" s="28"/>
      <c r="DPP1" s="28"/>
      <c r="DPQ1" s="28"/>
      <c r="DPR1" s="28"/>
      <c r="DPS1" s="28"/>
      <c r="DPT1" s="28"/>
      <c r="DPU1" s="28"/>
      <c r="DPV1" s="28"/>
      <c r="DPW1" s="28"/>
      <c r="DPX1" s="28"/>
      <c r="DPY1" s="28"/>
      <c r="DPZ1" s="28"/>
      <c r="DQA1" s="28"/>
      <c r="DQB1" s="28"/>
      <c r="DQC1" s="28"/>
      <c r="DQD1" s="28"/>
      <c r="DQE1" s="28"/>
      <c r="DQF1" s="28"/>
      <c r="DQG1" s="28"/>
      <c r="DQH1" s="28"/>
      <c r="DQI1" s="28"/>
      <c r="DQJ1" s="28"/>
      <c r="DQK1" s="28"/>
      <c r="DQL1" s="28"/>
      <c r="DQM1" s="28"/>
      <c r="DQN1" s="28"/>
      <c r="DQO1" s="28"/>
      <c r="DQP1" s="28"/>
      <c r="DQQ1" s="28"/>
      <c r="DQR1" s="28"/>
      <c r="DQS1" s="28"/>
      <c r="DQT1" s="28"/>
      <c r="DQU1" s="28"/>
      <c r="DQV1" s="28"/>
      <c r="DQW1" s="28"/>
      <c r="DQX1" s="28"/>
      <c r="DQY1" s="28"/>
      <c r="DQZ1" s="28"/>
      <c r="DRA1" s="28"/>
      <c r="DRB1" s="28"/>
      <c r="DRC1" s="28"/>
      <c r="DRD1" s="28"/>
      <c r="DRE1" s="28"/>
      <c r="DRF1" s="28"/>
      <c r="DRG1" s="28"/>
      <c r="DRH1" s="28"/>
      <c r="DRI1" s="28"/>
      <c r="DRJ1" s="28"/>
      <c r="DRK1" s="28"/>
      <c r="DRL1" s="28"/>
      <c r="DRM1" s="28"/>
      <c r="DRN1" s="28"/>
      <c r="DRO1" s="28"/>
      <c r="DRP1" s="28"/>
      <c r="DRQ1" s="28"/>
      <c r="DRR1" s="28"/>
      <c r="DRS1" s="28"/>
      <c r="DRT1" s="28"/>
      <c r="DRU1" s="28"/>
      <c r="DRV1" s="28"/>
      <c r="DRW1" s="28"/>
      <c r="DRX1" s="28"/>
      <c r="DRY1" s="28"/>
      <c r="DRZ1" s="28"/>
      <c r="DSA1" s="28"/>
      <c r="DSB1" s="28"/>
      <c r="DSC1" s="28"/>
      <c r="DSD1" s="28"/>
      <c r="DSE1" s="28"/>
      <c r="DSF1" s="28"/>
      <c r="DSG1" s="28"/>
      <c r="DSH1" s="28"/>
      <c r="DSI1" s="28"/>
      <c r="DSJ1" s="28"/>
      <c r="DSK1" s="28"/>
      <c r="DSL1" s="28"/>
      <c r="DSM1" s="28"/>
      <c r="DSN1" s="28"/>
      <c r="DSO1" s="28"/>
      <c r="DSP1" s="28"/>
      <c r="DSQ1" s="28"/>
      <c r="DSR1" s="28"/>
      <c r="DSS1" s="28"/>
      <c r="DST1" s="28"/>
      <c r="DSU1" s="28"/>
      <c r="DSV1" s="28"/>
      <c r="DSW1" s="28"/>
      <c r="DSX1" s="28"/>
      <c r="DSY1" s="28"/>
      <c r="DSZ1" s="28"/>
      <c r="DTA1" s="28"/>
      <c r="DTB1" s="28"/>
      <c r="DTC1" s="28"/>
      <c r="DTD1" s="28"/>
      <c r="DTE1" s="28"/>
      <c r="DTF1" s="28"/>
      <c r="DTG1" s="28"/>
      <c r="DTH1" s="28"/>
      <c r="DTI1" s="28"/>
      <c r="DTJ1" s="28"/>
      <c r="DTK1" s="28"/>
      <c r="DTL1" s="28"/>
      <c r="DTM1" s="28"/>
      <c r="DTN1" s="28"/>
      <c r="DTO1" s="28"/>
      <c r="DTP1" s="28"/>
      <c r="DTQ1" s="28"/>
      <c r="DTR1" s="28"/>
      <c r="DTS1" s="28"/>
      <c r="DTT1" s="28"/>
      <c r="DTU1" s="28"/>
      <c r="DTV1" s="28"/>
      <c r="DTW1" s="28"/>
      <c r="DTX1" s="28"/>
      <c r="DTY1" s="28"/>
      <c r="DTZ1" s="28"/>
      <c r="DUA1" s="28"/>
      <c r="DUB1" s="28"/>
      <c r="DUC1" s="28"/>
      <c r="DUD1" s="28"/>
      <c r="DUE1" s="28"/>
      <c r="DUF1" s="28"/>
      <c r="DUG1" s="28"/>
      <c r="DUH1" s="28"/>
      <c r="DUI1" s="28"/>
      <c r="DUJ1" s="28"/>
      <c r="DUK1" s="28"/>
      <c r="DUL1" s="28"/>
      <c r="DUM1" s="28"/>
      <c r="DUN1" s="28"/>
      <c r="DUO1" s="28"/>
      <c r="DUP1" s="28"/>
      <c r="DUQ1" s="28"/>
      <c r="DUR1" s="28"/>
      <c r="DUS1" s="28"/>
      <c r="DUT1" s="28"/>
      <c r="DUU1" s="28"/>
      <c r="DUV1" s="28"/>
      <c r="DUW1" s="28"/>
      <c r="DUX1" s="28"/>
      <c r="DUY1" s="28"/>
      <c r="DUZ1" s="28"/>
      <c r="DVA1" s="28"/>
      <c r="DVB1" s="28"/>
      <c r="DVC1" s="28"/>
      <c r="DVD1" s="28"/>
      <c r="DVE1" s="28"/>
      <c r="DVF1" s="28"/>
      <c r="DVG1" s="28"/>
      <c r="DVH1" s="28"/>
      <c r="DVI1" s="28"/>
      <c r="DVJ1" s="28"/>
      <c r="DVK1" s="28"/>
      <c r="DVL1" s="28"/>
      <c r="DVM1" s="28"/>
      <c r="DVN1" s="28"/>
      <c r="DVO1" s="28"/>
      <c r="DVP1" s="28"/>
      <c r="DVQ1" s="28"/>
      <c r="DVR1" s="28"/>
      <c r="DVS1" s="28"/>
      <c r="DVT1" s="28"/>
      <c r="DVU1" s="28"/>
      <c r="DVV1" s="28"/>
      <c r="DVW1" s="28"/>
      <c r="DVX1" s="28"/>
      <c r="DVY1" s="28"/>
      <c r="DVZ1" s="28"/>
      <c r="DWA1" s="28"/>
      <c r="DWB1" s="28"/>
      <c r="DWC1" s="28"/>
      <c r="DWD1" s="28"/>
      <c r="DWE1" s="28"/>
      <c r="DWF1" s="28"/>
      <c r="DWG1" s="28"/>
      <c r="DWH1" s="28"/>
      <c r="DWI1" s="28"/>
      <c r="DWJ1" s="28"/>
      <c r="DWK1" s="28"/>
      <c r="DWL1" s="28"/>
      <c r="DWM1" s="28"/>
      <c r="DWN1" s="28"/>
      <c r="DWO1" s="28"/>
      <c r="DWP1" s="28"/>
      <c r="DWQ1" s="28"/>
      <c r="DWR1" s="28"/>
      <c r="DWS1" s="28"/>
      <c r="DWT1" s="28"/>
      <c r="DWU1" s="28"/>
      <c r="DWV1" s="28"/>
      <c r="DWW1" s="28"/>
      <c r="DWX1" s="28"/>
      <c r="DWY1" s="28"/>
      <c r="DWZ1" s="28"/>
      <c r="DXA1" s="28"/>
      <c r="DXB1" s="28"/>
      <c r="DXC1" s="28"/>
      <c r="DXD1" s="28"/>
      <c r="DXE1" s="28"/>
      <c r="DXF1" s="28"/>
      <c r="DXG1" s="28"/>
      <c r="DXH1" s="28"/>
      <c r="DXI1" s="28"/>
      <c r="DXJ1" s="28"/>
      <c r="DXK1" s="28"/>
      <c r="DXL1" s="28"/>
      <c r="DXM1" s="28"/>
      <c r="DXN1" s="28"/>
      <c r="DXO1" s="28"/>
      <c r="DXP1" s="28"/>
      <c r="DXQ1" s="28"/>
      <c r="DXR1" s="28"/>
      <c r="DXS1" s="28"/>
      <c r="DXT1" s="28"/>
      <c r="DXU1" s="28"/>
      <c r="DXV1" s="28"/>
      <c r="DXW1" s="28"/>
      <c r="DXX1" s="28"/>
      <c r="DXY1" s="28"/>
      <c r="DXZ1" s="28"/>
      <c r="DYA1" s="28"/>
      <c r="DYB1" s="28"/>
      <c r="DYC1" s="28"/>
      <c r="DYD1" s="28"/>
      <c r="DYE1" s="28"/>
      <c r="DYF1" s="28"/>
      <c r="DYG1" s="28"/>
      <c r="DYH1" s="28"/>
      <c r="DYI1" s="28"/>
      <c r="DYJ1" s="28"/>
      <c r="DYK1" s="28"/>
      <c r="DYL1" s="28"/>
      <c r="DYM1" s="28"/>
      <c r="DYN1" s="28"/>
      <c r="DYO1" s="28"/>
      <c r="DYP1" s="28"/>
      <c r="DYQ1" s="28"/>
      <c r="DYR1" s="28"/>
      <c r="DYS1" s="28"/>
      <c r="DYT1" s="28"/>
      <c r="DYU1" s="28"/>
      <c r="DYV1" s="28"/>
      <c r="DYW1" s="28"/>
      <c r="DYX1" s="28"/>
      <c r="DYY1" s="28"/>
      <c r="DYZ1" s="28"/>
      <c r="DZA1" s="28"/>
      <c r="DZB1" s="28"/>
      <c r="DZC1" s="28"/>
      <c r="DZD1" s="28"/>
      <c r="DZE1" s="28"/>
      <c r="DZF1" s="28"/>
      <c r="DZG1" s="28"/>
      <c r="DZH1" s="28"/>
      <c r="DZI1" s="28"/>
      <c r="DZJ1" s="28"/>
      <c r="DZK1" s="28"/>
      <c r="DZL1" s="28"/>
      <c r="DZM1" s="28"/>
      <c r="DZN1" s="28"/>
      <c r="DZO1" s="28"/>
      <c r="DZP1" s="28"/>
      <c r="DZQ1" s="28"/>
      <c r="DZR1" s="28"/>
      <c r="DZS1" s="28"/>
      <c r="DZT1" s="28"/>
      <c r="DZU1" s="28"/>
      <c r="DZV1" s="28"/>
      <c r="DZW1" s="28"/>
      <c r="DZX1" s="28"/>
      <c r="DZY1" s="28"/>
      <c r="DZZ1" s="28"/>
      <c r="EAA1" s="28"/>
      <c r="EAB1" s="28"/>
      <c r="EAC1" s="28"/>
      <c r="EAD1" s="28"/>
      <c r="EAE1" s="28"/>
      <c r="EAF1" s="28"/>
      <c r="EAG1" s="28"/>
      <c r="EAH1" s="28"/>
      <c r="EAI1" s="28"/>
      <c r="EAJ1" s="28"/>
      <c r="EAK1" s="28"/>
      <c r="EAL1" s="28"/>
      <c r="EAM1" s="28"/>
      <c r="EAN1" s="28"/>
      <c r="EAO1" s="28"/>
      <c r="EAP1" s="28"/>
      <c r="EAQ1" s="28"/>
      <c r="EAR1" s="28"/>
      <c r="EAS1" s="28"/>
      <c r="EAT1" s="28"/>
      <c r="EAU1" s="28"/>
      <c r="EAV1" s="28"/>
      <c r="EAW1" s="28"/>
      <c r="EAX1" s="28"/>
      <c r="EAY1" s="28"/>
      <c r="EAZ1" s="28"/>
      <c r="EBA1" s="28"/>
      <c r="EBB1" s="28"/>
      <c r="EBC1" s="28"/>
      <c r="EBD1" s="28"/>
      <c r="EBE1" s="28"/>
      <c r="EBF1" s="28"/>
      <c r="EBG1" s="28"/>
      <c r="EBH1" s="28"/>
      <c r="EBI1" s="28"/>
      <c r="EBJ1" s="28"/>
      <c r="EBK1" s="28"/>
      <c r="EBL1" s="28"/>
      <c r="EBM1" s="28"/>
      <c r="EBN1" s="28"/>
      <c r="EBO1" s="28"/>
      <c r="EBP1" s="28"/>
      <c r="EBQ1" s="28"/>
      <c r="EBR1" s="28"/>
      <c r="EBS1" s="28"/>
      <c r="EBT1" s="28"/>
      <c r="EBU1" s="28"/>
      <c r="EBV1" s="28"/>
      <c r="EBW1" s="28"/>
      <c r="EBX1" s="28"/>
      <c r="EBY1" s="28"/>
      <c r="EBZ1" s="28"/>
      <c r="ECA1" s="28"/>
      <c r="ECB1" s="28"/>
      <c r="ECC1" s="28"/>
      <c r="ECD1" s="28"/>
      <c r="ECE1" s="28"/>
      <c r="ECF1" s="28"/>
      <c r="ECG1" s="28"/>
      <c r="ECH1" s="28"/>
      <c r="ECI1" s="28"/>
      <c r="ECJ1" s="28"/>
      <c r="ECK1" s="28"/>
      <c r="ECL1" s="28"/>
      <c r="ECM1" s="28"/>
      <c r="ECN1" s="28"/>
      <c r="ECO1" s="28"/>
      <c r="ECP1" s="28"/>
      <c r="ECQ1" s="28"/>
      <c r="ECR1" s="28"/>
      <c r="ECS1" s="28"/>
      <c r="ECT1" s="28"/>
      <c r="ECU1" s="28"/>
      <c r="ECV1" s="28"/>
      <c r="ECW1" s="28"/>
      <c r="ECX1" s="28"/>
      <c r="ECY1" s="28"/>
      <c r="ECZ1" s="28"/>
      <c r="EDA1" s="28"/>
      <c r="EDB1" s="28"/>
      <c r="EDC1" s="28"/>
      <c r="EDD1" s="28"/>
      <c r="EDE1" s="28"/>
      <c r="EDF1" s="28"/>
      <c r="EDG1" s="28"/>
      <c r="EDH1" s="28"/>
      <c r="EDI1" s="28"/>
      <c r="EDJ1" s="28"/>
      <c r="EDK1" s="28"/>
      <c r="EDL1" s="28"/>
      <c r="EDM1" s="28"/>
      <c r="EDN1" s="28"/>
      <c r="EDO1" s="28"/>
      <c r="EDP1" s="28"/>
      <c r="EDQ1" s="28"/>
      <c r="EDR1" s="28"/>
      <c r="EDS1" s="28"/>
      <c r="EDT1" s="28"/>
      <c r="EDU1" s="28"/>
      <c r="EDV1" s="28"/>
      <c r="EDW1" s="28"/>
      <c r="EDX1" s="28"/>
      <c r="EDY1" s="28"/>
      <c r="EDZ1" s="28"/>
      <c r="EEA1" s="28"/>
      <c r="EEB1" s="28"/>
      <c r="EEC1" s="28"/>
      <c r="EED1" s="28"/>
      <c r="EEE1" s="28"/>
      <c r="EEF1" s="28"/>
      <c r="EEG1" s="28"/>
      <c r="EEH1" s="28"/>
      <c r="EEI1" s="28"/>
      <c r="EEJ1" s="28"/>
      <c r="EEK1" s="28"/>
      <c r="EEL1" s="28"/>
      <c r="EEM1" s="28"/>
      <c r="EEN1" s="28"/>
      <c r="EEO1" s="28"/>
      <c r="EEP1" s="28"/>
      <c r="EEQ1" s="28"/>
      <c r="EER1" s="28"/>
      <c r="EES1" s="28"/>
      <c r="EET1" s="28"/>
      <c r="EEU1" s="28"/>
      <c r="EEV1" s="28"/>
      <c r="EEW1" s="28"/>
      <c r="EEX1" s="28"/>
      <c r="EEY1" s="28"/>
      <c r="EEZ1" s="28"/>
      <c r="EFA1" s="28"/>
      <c r="EFB1" s="28"/>
      <c r="EFC1" s="28"/>
      <c r="EFD1" s="28"/>
      <c r="EFE1" s="28"/>
      <c r="EFF1" s="28"/>
      <c r="EFG1" s="28"/>
      <c r="EFH1" s="28"/>
      <c r="EFI1" s="28"/>
      <c r="EFJ1" s="28"/>
      <c r="EFK1" s="28"/>
      <c r="EFL1" s="28"/>
      <c r="EFM1" s="28"/>
      <c r="EFN1" s="28"/>
      <c r="EFO1" s="28"/>
      <c r="EFP1" s="28"/>
      <c r="EFQ1" s="28"/>
      <c r="EFR1" s="28"/>
      <c r="EFS1" s="28"/>
      <c r="EFT1" s="28"/>
      <c r="EFU1" s="28"/>
      <c r="EFV1" s="28"/>
      <c r="EFW1" s="28"/>
      <c r="EFX1" s="28"/>
      <c r="EFY1" s="28"/>
      <c r="EFZ1" s="28"/>
      <c r="EGA1" s="28"/>
      <c r="EGB1" s="28"/>
      <c r="EGC1" s="28"/>
      <c r="EGD1" s="28"/>
      <c r="EGE1" s="28"/>
      <c r="EGF1" s="28"/>
      <c r="EGG1" s="28"/>
      <c r="EGH1" s="28"/>
      <c r="EGI1" s="28"/>
      <c r="EGJ1" s="28"/>
      <c r="EGK1" s="28"/>
      <c r="EGL1" s="28"/>
      <c r="EGM1" s="28"/>
      <c r="EGN1" s="28"/>
      <c r="EGO1" s="28"/>
      <c r="EGP1" s="28"/>
      <c r="EGQ1" s="28"/>
      <c r="EGR1" s="28"/>
      <c r="EGS1" s="28"/>
      <c r="EGT1" s="28"/>
      <c r="EGU1" s="28"/>
      <c r="EGV1" s="28"/>
      <c r="EGW1" s="28"/>
      <c r="EGX1" s="28"/>
      <c r="EGY1" s="28"/>
      <c r="EGZ1" s="28"/>
      <c r="EHA1" s="28"/>
      <c r="EHB1" s="28"/>
      <c r="EHC1" s="28"/>
      <c r="EHD1" s="28"/>
      <c r="EHE1" s="28"/>
      <c r="EHF1" s="28"/>
      <c r="EHG1" s="28"/>
      <c r="EHH1" s="28"/>
      <c r="EHI1" s="28"/>
      <c r="EHJ1" s="28"/>
      <c r="EHK1" s="28"/>
      <c r="EHL1" s="28"/>
      <c r="EHM1" s="28"/>
      <c r="EHN1" s="28"/>
      <c r="EHO1" s="28"/>
      <c r="EHP1" s="28"/>
      <c r="EHQ1" s="28"/>
      <c r="EHR1" s="28"/>
      <c r="EHS1" s="28"/>
      <c r="EHT1" s="28"/>
      <c r="EHU1" s="28"/>
      <c r="EHV1" s="28"/>
      <c r="EHW1" s="28"/>
      <c r="EHX1" s="28"/>
      <c r="EHY1" s="28"/>
      <c r="EHZ1" s="28"/>
      <c r="EIA1" s="28"/>
      <c r="EIB1" s="28"/>
      <c r="EIC1" s="28"/>
      <c r="EID1" s="28"/>
      <c r="EIE1" s="28"/>
      <c r="EIF1" s="28"/>
      <c r="EIG1" s="28"/>
      <c r="EIH1" s="28"/>
      <c r="EII1" s="28"/>
      <c r="EIJ1" s="28"/>
      <c r="EIK1" s="28"/>
      <c r="EIL1" s="28"/>
      <c r="EIM1" s="28"/>
      <c r="EIN1" s="28"/>
      <c r="EIO1" s="28"/>
      <c r="EIP1" s="28"/>
      <c r="EIQ1" s="28"/>
      <c r="EIR1" s="28"/>
      <c r="EIS1" s="28"/>
      <c r="EIT1" s="28"/>
      <c r="EIU1" s="28"/>
      <c r="EIV1" s="28"/>
      <c r="EIW1" s="28"/>
      <c r="EIX1" s="28"/>
      <c r="EIY1" s="28"/>
      <c r="EIZ1" s="28"/>
      <c r="EJA1" s="28"/>
      <c r="EJB1" s="28"/>
      <c r="EJC1" s="28"/>
      <c r="EJD1" s="28"/>
      <c r="EJE1" s="28"/>
      <c r="EJF1" s="28"/>
      <c r="EJG1" s="28"/>
      <c r="EJH1" s="28"/>
      <c r="EJI1" s="28"/>
      <c r="EJJ1" s="28"/>
      <c r="EJK1" s="28"/>
      <c r="EJL1" s="28"/>
      <c r="EJM1" s="28"/>
      <c r="EJN1" s="28"/>
      <c r="EJO1" s="28"/>
      <c r="EJP1" s="28"/>
      <c r="EJQ1" s="28"/>
      <c r="EJR1" s="28"/>
      <c r="EJS1" s="28"/>
      <c r="EJT1" s="28"/>
      <c r="EJU1" s="28"/>
      <c r="EJV1" s="28"/>
      <c r="EJW1" s="28"/>
      <c r="EJX1" s="28"/>
      <c r="EJY1" s="28"/>
      <c r="EJZ1" s="28"/>
      <c r="EKA1" s="28"/>
      <c r="EKB1" s="28"/>
      <c r="EKC1" s="28"/>
      <c r="EKD1" s="28"/>
      <c r="EKE1" s="28"/>
      <c r="EKF1" s="28"/>
      <c r="EKG1" s="28"/>
      <c r="EKH1" s="28"/>
      <c r="EKI1" s="28"/>
      <c r="EKJ1" s="28"/>
      <c r="EKK1" s="28"/>
      <c r="EKL1" s="28"/>
      <c r="EKM1" s="28"/>
      <c r="EKN1" s="28"/>
      <c r="EKO1" s="28"/>
      <c r="EKP1" s="28"/>
      <c r="EKQ1" s="28"/>
      <c r="EKR1" s="28"/>
      <c r="EKS1" s="28"/>
      <c r="EKT1" s="28"/>
      <c r="EKU1" s="28"/>
      <c r="EKV1" s="28"/>
      <c r="EKW1" s="28"/>
      <c r="EKX1" s="28"/>
      <c r="EKY1" s="28"/>
      <c r="EKZ1" s="28"/>
      <c r="ELA1" s="28"/>
      <c r="ELB1" s="28"/>
      <c r="ELC1" s="28"/>
      <c r="ELD1" s="28"/>
      <c r="ELE1" s="28"/>
      <c r="ELF1" s="28"/>
      <c r="ELG1" s="28"/>
      <c r="ELH1" s="28"/>
      <c r="ELI1" s="28"/>
      <c r="ELJ1" s="28"/>
      <c r="ELK1" s="28"/>
      <c r="ELL1" s="28"/>
      <c r="ELM1" s="28"/>
      <c r="ELN1" s="28"/>
      <c r="ELO1" s="28"/>
      <c r="ELP1" s="28"/>
      <c r="ELQ1" s="28"/>
      <c r="ELR1" s="28"/>
      <c r="ELS1" s="28"/>
      <c r="ELT1" s="28"/>
      <c r="ELU1" s="28"/>
      <c r="ELV1" s="28"/>
      <c r="ELW1" s="28"/>
      <c r="ELX1" s="28"/>
      <c r="ELY1" s="28"/>
      <c r="ELZ1" s="28"/>
      <c r="EMA1" s="28"/>
      <c r="EMB1" s="28"/>
      <c r="EMC1" s="28"/>
      <c r="EMD1" s="28"/>
      <c r="EME1" s="28"/>
      <c r="EMF1" s="28"/>
      <c r="EMG1" s="28"/>
      <c r="EMH1" s="28"/>
      <c r="EMI1" s="28"/>
      <c r="EMJ1" s="28"/>
      <c r="EMK1" s="28"/>
      <c r="EML1" s="28"/>
      <c r="EMM1" s="28"/>
      <c r="EMN1" s="28"/>
      <c r="EMO1" s="28"/>
      <c r="EMP1" s="28"/>
      <c r="EMQ1" s="28"/>
      <c r="EMR1" s="28"/>
      <c r="EMS1" s="28"/>
      <c r="EMT1" s="28"/>
      <c r="EMU1" s="28"/>
      <c r="EMV1" s="28"/>
      <c r="EMW1" s="28"/>
      <c r="EMX1" s="28"/>
      <c r="EMY1" s="28"/>
      <c r="EMZ1" s="28"/>
      <c r="ENA1" s="28"/>
      <c r="ENB1" s="28"/>
      <c r="ENC1" s="28"/>
      <c r="END1" s="28"/>
      <c r="ENE1" s="28"/>
      <c r="ENF1" s="28"/>
      <c r="ENG1" s="28"/>
      <c r="ENH1" s="28"/>
      <c r="ENI1" s="28"/>
      <c r="ENJ1" s="28"/>
      <c r="ENK1" s="28"/>
      <c r="ENL1" s="28"/>
      <c r="ENM1" s="28"/>
      <c r="ENN1" s="28"/>
      <c r="ENO1" s="28"/>
      <c r="ENP1" s="28"/>
      <c r="ENQ1" s="28"/>
      <c r="ENR1" s="28"/>
      <c r="ENS1" s="28"/>
      <c r="ENT1" s="28"/>
      <c r="ENU1" s="28"/>
      <c r="ENV1" s="28"/>
      <c r="ENW1" s="28"/>
      <c r="ENX1" s="28"/>
      <c r="ENY1" s="28"/>
      <c r="ENZ1" s="28"/>
      <c r="EOA1" s="28"/>
      <c r="EOB1" s="28"/>
      <c r="EOC1" s="28"/>
      <c r="EOD1" s="28"/>
      <c r="EOE1" s="28"/>
      <c r="EOF1" s="28"/>
      <c r="EOG1" s="28"/>
      <c r="EOH1" s="28"/>
      <c r="EOI1" s="28"/>
      <c r="EOJ1" s="28"/>
      <c r="EOK1" s="28"/>
      <c r="EOL1" s="28"/>
      <c r="EOM1" s="28"/>
      <c r="EON1" s="28"/>
      <c r="EOO1" s="28"/>
      <c r="EOP1" s="28"/>
      <c r="EOQ1" s="28"/>
      <c r="EOR1" s="28"/>
      <c r="EOS1" s="28"/>
      <c r="EOT1" s="28"/>
      <c r="EOU1" s="28"/>
      <c r="EOV1" s="28"/>
      <c r="EOW1" s="28"/>
      <c r="EOX1" s="28"/>
      <c r="EOY1" s="28"/>
      <c r="EOZ1" s="28"/>
      <c r="EPA1" s="28"/>
      <c r="EPB1" s="28"/>
      <c r="EPC1" s="28"/>
      <c r="EPD1" s="28"/>
      <c r="EPE1" s="28"/>
      <c r="EPF1" s="28"/>
      <c r="EPG1" s="28"/>
      <c r="EPH1" s="28"/>
      <c r="EPI1" s="28"/>
      <c r="EPJ1" s="28"/>
      <c r="EPK1" s="28"/>
      <c r="EPL1" s="28"/>
      <c r="EPM1" s="28"/>
      <c r="EPN1" s="28"/>
      <c r="EPO1" s="28"/>
      <c r="EPP1" s="28"/>
      <c r="EPQ1" s="28"/>
      <c r="EPR1" s="28"/>
      <c r="EPS1" s="28"/>
      <c r="EPT1" s="28"/>
      <c r="EPU1" s="28"/>
      <c r="EPV1" s="28"/>
      <c r="EPW1" s="28"/>
      <c r="EPX1" s="28"/>
      <c r="EPY1" s="28"/>
      <c r="EPZ1" s="28"/>
      <c r="EQA1" s="28"/>
      <c r="EQB1" s="28"/>
      <c r="EQC1" s="28"/>
      <c r="EQD1" s="28"/>
      <c r="EQE1" s="28"/>
      <c r="EQF1" s="28"/>
      <c r="EQG1" s="28"/>
      <c r="EQH1" s="28"/>
      <c r="EQI1" s="28"/>
      <c r="EQJ1" s="28"/>
      <c r="EQK1" s="28"/>
      <c r="EQL1" s="28"/>
      <c r="EQM1" s="28"/>
      <c r="EQN1" s="28"/>
      <c r="EQO1" s="28"/>
      <c r="EQP1" s="28"/>
      <c r="EQQ1" s="28"/>
      <c r="EQR1" s="28"/>
      <c r="EQS1" s="28"/>
      <c r="EQT1" s="28"/>
      <c r="EQU1" s="28"/>
      <c r="EQV1" s="28"/>
      <c r="EQW1" s="28"/>
      <c r="EQX1" s="28"/>
      <c r="EQY1" s="28"/>
      <c r="EQZ1" s="28"/>
      <c r="ERA1" s="28"/>
      <c r="ERB1" s="28"/>
      <c r="ERC1" s="28"/>
      <c r="ERD1" s="28"/>
      <c r="ERE1" s="28"/>
      <c r="ERF1" s="28"/>
      <c r="ERG1" s="28"/>
      <c r="ERH1" s="28"/>
      <c r="ERI1" s="28"/>
      <c r="ERJ1" s="28"/>
      <c r="ERK1" s="28"/>
      <c r="ERL1" s="28"/>
      <c r="ERM1" s="28"/>
      <c r="ERN1" s="28"/>
      <c r="ERO1" s="28"/>
      <c r="ERP1" s="28"/>
      <c r="ERQ1" s="28"/>
      <c r="ERR1" s="28"/>
      <c r="ERS1" s="28"/>
      <c r="ERT1" s="28"/>
      <c r="ERU1" s="28"/>
      <c r="ERV1" s="28"/>
      <c r="ERW1" s="28"/>
      <c r="ERX1" s="28"/>
      <c r="ERY1" s="28"/>
      <c r="ERZ1" s="28"/>
      <c r="ESA1" s="28"/>
      <c r="ESB1" s="28"/>
      <c r="ESC1" s="28"/>
      <c r="ESD1" s="28"/>
      <c r="ESE1" s="28"/>
      <c r="ESF1" s="28"/>
      <c r="ESG1" s="28"/>
      <c r="ESH1" s="28"/>
      <c r="ESI1" s="28"/>
      <c r="ESJ1" s="28"/>
      <c r="ESK1" s="28"/>
      <c r="ESL1" s="28"/>
      <c r="ESM1" s="28"/>
      <c r="ESN1" s="28"/>
      <c r="ESO1" s="28"/>
      <c r="ESP1" s="28"/>
      <c r="ESQ1" s="28"/>
      <c r="ESR1" s="28"/>
      <c r="ESS1" s="28"/>
      <c r="EST1" s="28"/>
      <c r="ESU1" s="28"/>
      <c r="ESV1" s="28"/>
      <c r="ESW1" s="28"/>
      <c r="ESX1" s="28"/>
      <c r="ESY1" s="28"/>
      <c r="ESZ1" s="28"/>
      <c r="ETA1" s="28"/>
      <c r="ETB1" s="28"/>
      <c r="ETC1" s="28"/>
      <c r="ETD1" s="28"/>
      <c r="ETE1" s="28"/>
      <c r="ETF1" s="28"/>
      <c r="ETG1" s="28"/>
      <c r="ETH1" s="28"/>
      <c r="ETI1" s="28"/>
      <c r="ETJ1" s="28"/>
      <c r="ETK1" s="28"/>
      <c r="ETL1" s="28"/>
      <c r="ETM1" s="28"/>
      <c r="ETN1" s="28"/>
      <c r="ETO1" s="28"/>
      <c r="ETP1" s="28"/>
      <c r="ETQ1" s="28"/>
      <c r="ETR1" s="28"/>
      <c r="ETS1" s="28"/>
      <c r="ETT1" s="28"/>
      <c r="ETU1" s="28"/>
      <c r="ETV1" s="28"/>
      <c r="ETW1" s="28"/>
      <c r="ETX1" s="28"/>
      <c r="ETY1" s="28"/>
      <c r="ETZ1" s="28"/>
      <c r="EUA1" s="28"/>
      <c r="EUB1" s="28"/>
      <c r="EUC1" s="28"/>
      <c r="EUD1" s="28"/>
      <c r="EUE1" s="28"/>
      <c r="EUF1" s="28"/>
      <c r="EUG1" s="28"/>
      <c r="EUH1" s="28"/>
      <c r="EUI1" s="28"/>
      <c r="EUJ1" s="28"/>
      <c r="EUK1" s="28"/>
      <c r="EUL1" s="28"/>
      <c r="EUM1" s="28"/>
      <c r="EUN1" s="28"/>
      <c r="EUO1" s="28"/>
      <c r="EUP1" s="28"/>
      <c r="EUQ1" s="28"/>
      <c r="EUR1" s="28"/>
      <c r="EUS1" s="28"/>
      <c r="EUT1" s="28"/>
      <c r="EUU1" s="28"/>
      <c r="EUV1" s="28"/>
      <c r="EUW1" s="28"/>
      <c r="EUX1" s="28"/>
      <c r="EUY1" s="28"/>
      <c r="EUZ1" s="28"/>
      <c r="EVA1" s="28"/>
      <c r="EVB1" s="28"/>
      <c r="EVC1" s="28"/>
      <c r="EVD1" s="28"/>
      <c r="EVE1" s="28"/>
      <c r="EVF1" s="28"/>
      <c r="EVG1" s="28"/>
      <c r="EVH1" s="28"/>
      <c r="EVI1" s="28"/>
      <c r="EVJ1" s="28"/>
      <c r="EVK1" s="28"/>
      <c r="EVL1" s="28"/>
      <c r="EVM1" s="28"/>
      <c r="EVN1" s="28"/>
      <c r="EVO1" s="28"/>
      <c r="EVP1" s="28"/>
      <c r="EVQ1" s="28"/>
      <c r="EVR1" s="28"/>
      <c r="EVS1" s="28"/>
      <c r="EVT1" s="28"/>
      <c r="EVU1" s="28"/>
      <c r="EVV1" s="28"/>
      <c r="EVW1" s="28"/>
      <c r="EVX1" s="28"/>
      <c r="EVY1" s="28"/>
      <c r="EVZ1" s="28"/>
      <c r="EWA1" s="28"/>
      <c r="EWB1" s="28"/>
      <c r="EWC1" s="28"/>
      <c r="EWD1" s="28"/>
      <c r="EWE1" s="28"/>
      <c r="EWF1" s="28"/>
      <c r="EWG1" s="28"/>
      <c r="EWH1" s="28"/>
      <c r="EWI1" s="28"/>
      <c r="EWJ1" s="28"/>
      <c r="EWK1" s="28"/>
      <c r="EWL1" s="28"/>
      <c r="EWM1" s="28"/>
      <c r="EWN1" s="28"/>
      <c r="EWO1" s="28"/>
      <c r="EWP1" s="28"/>
      <c r="EWQ1" s="28"/>
      <c r="EWR1" s="28"/>
      <c r="EWS1" s="28"/>
      <c r="EWT1" s="28"/>
      <c r="EWU1" s="28"/>
      <c r="EWV1" s="28"/>
      <c r="EWW1" s="28"/>
      <c r="EWX1" s="28"/>
      <c r="EWY1" s="28"/>
      <c r="EWZ1" s="28"/>
      <c r="EXA1" s="28"/>
      <c r="EXB1" s="28"/>
      <c r="EXC1" s="28"/>
      <c r="EXD1" s="28"/>
      <c r="EXE1" s="28"/>
      <c r="EXF1" s="28"/>
      <c r="EXG1" s="28"/>
      <c r="EXH1" s="28"/>
      <c r="EXI1" s="28"/>
      <c r="EXJ1" s="28"/>
      <c r="EXK1" s="28"/>
      <c r="EXL1" s="28"/>
      <c r="EXM1" s="28"/>
      <c r="EXN1" s="28"/>
      <c r="EXO1" s="28"/>
      <c r="EXP1" s="28"/>
      <c r="EXQ1" s="28"/>
      <c r="EXR1" s="28"/>
      <c r="EXS1" s="28"/>
      <c r="EXT1" s="28"/>
      <c r="EXU1" s="28"/>
      <c r="EXV1" s="28"/>
      <c r="EXW1" s="28"/>
      <c r="EXX1" s="28"/>
      <c r="EXY1" s="28"/>
      <c r="EXZ1" s="28"/>
      <c r="EYA1" s="28"/>
      <c r="EYB1" s="28"/>
      <c r="EYC1" s="28"/>
      <c r="EYD1" s="28"/>
      <c r="EYE1" s="28"/>
      <c r="EYF1" s="28"/>
      <c r="EYG1" s="28"/>
      <c r="EYH1" s="28"/>
      <c r="EYI1" s="28"/>
      <c r="EYJ1" s="28"/>
      <c r="EYK1" s="28"/>
      <c r="EYL1" s="28"/>
      <c r="EYM1" s="28"/>
      <c r="EYN1" s="28"/>
      <c r="EYO1" s="28"/>
      <c r="EYP1" s="28"/>
      <c r="EYQ1" s="28"/>
      <c r="EYR1" s="28"/>
      <c r="EYS1" s="28"/>
      <c r="EYT1" s="28"/>
      <c r="EYU1" s="28"/>
      <c r="EYV1" s="28"/>
      <c r="EYW1" s="28"/>
      <c r="EYX1" s="28"/>
      <c r="EYY1" s="28"/>
      <c r="EYZ1" s="28"/>
      <c r="EZA1" s="28"/>
      <c r="EZB1" s="28"/>
      <c r="EZC1" s="28"/>
      <c r="EZD1" s="28"/>
      <c r="EZE1" s="28"/>
      <c r="EZF1" s="28"/>
      <c r="EZG1" s="28"/>
      <c r="EZH1" s="28"/>
      <c r="EZI1" s="28"/>
      <c r="EZJ1" s="28"/>
      <c r="EZK1" s="28"/>
      <c r="EZL1" s="28"/>
      <c r="EZM1" s="28"/>
      <c r="EZN1" s="28"/>
      <c r="EZO1" s="28"/>
      <c r="EZP1" s="28"/>
      <c r="EZQ1" s="28"/>
      <c r="EZR1" s="28"/>
      <c r="EZS1" s="28"/>
      <c r="EZT1" s="28"/>
      <c r="EZU1" s="28"/>
      <c r="EZV1" s="28"/>
      <c r="EZW1" s="28"/>
      <c r="EZX1" s="28"/>
      <c r="EZY1" s="28"/>
      <c r="EZZ1" s="28"/>
      <c r="FAA1" s="28"/>
      <c r="FAB1" s="28"/>
      <c r="FAC1" s="28"/>
      <c r="FAD1" s="28"/>
      <c r="FAE1" s="28"/>
      <c r="FAF1" s="28"/>
      <c r="FAG1" s="28"/>
      <c r="FAH1" s="28"/>
      <c r="FAI1" s="28"/>
      <c r="FAJ1" s="28"/>
      <c r="FAK1" s="28"/>
      <c r="FAL1" s="28"/>
      <c r="FAM1" s="28"/>
      <c r="FAN1" s="28"/>
      <c r="FAO1" s="28"/>
      <c r="FAP1" s="28"/>
      <c r="FAQ1" s="28"/>
      <c r="FAR1" s="28"/>
      <c r="FAS1" s="28"/>
      <c r="FAT1" s="28"/>
      <c r="FAU1" s="28"/>
      <c r="FAV1" s="28"/>
      <c r="FAW1" s="28"/>
      <c r="FAX1" s="28"/>
      <c r="FAY1" s="28"/>
      <c r="FAZ1" s="28"/>
      <c r="FBA1" s="28"/>
      <c r="FBB1" s="28"/>
      <c r="FBC1" s="28"/>
      <c r="FBD1" s="28"/>
      <c r="FBE1" s="28"/>
      <c r="FBF1" s="28"/>
      <c r="FBG1" s="28"/>
      <c r="FBH1" s="28"/>
      <c r="FBI1" s="28"/>
      <c r="FBJ1" s="28"/>
      <c r="FBK1" s="28"/>
      <c r="FBL1" s="28"/>
      <c r="FBM1" s="28"/>
      <c r="FBN1" s="28"/>
      <c r="FBO1" s="28"/>
      <c r="FBP1" s="28"/>
      <c r="FBQ1" s="28"/>
      <c r="FBR1" s="28"/>
      <c r="FBS1" s="28"/>
      <c r="FBT1" s="28"/>
      <c r="FBU1" s="28"/>
      <c r="FBV1" s="28"/>
      <c r="FBW1" s="28"/>
      <c r="FBX1" s="28"/>
      <c r="FBY1" s="28"/>
      <c r="FBZ1" s="28"/>
      <c r="FCA1" s="28"/>
      <c r="FCB1" s="28"/>
      <c r="FCC1" s="28"/>
      <c r="FCD1" s="28"/>
      <c r="FCE1" s="28"/>
      <c r="FCF1" s="28"/>
      <c r="FCG1" s="28"/>
      <c r="FCH1" s="28"/>
      <c r="FCI1" s="28"/>
      <c r="FCJ1" s="28"/>
      <c r="FCK1" s="28"/>
      <c r="FCL1" s="28"/>
      <c r="FCM1" s="28"/>
      <c r="FCN1" s="28"/>
      <c r="FCO1" s="28"/>
      <c r="FCP1" s="28"/>
      <c r="FCQ1" s="28"/>
      <c r="FCR1" s="28"/>
      <c r="FCS1" s="28"/>
      <c r="FCT1" s="28"/>
      <c r="FCU1" s="28"/>
      <c r="FCV1" s="28"/>
      <c r="FCW1" s="28"/>
      <c r="FCX1" s="28"/>
      <c r="FCY1" s="28"/>
      <c r="FCZ1" s="28"/>
      <c r="FDA1" s="28"/>
      <c r="FDB1" s="28"/>
      <c r="FDC1" s="28"/>
      <c r="FDD1" s="28"/>
      <c r="FDE1" s="28"/>
      <c r="FDF1" s="28"/>
      <c r="FDG1" s="28"/>
      <c r="FDH1" s="28"/>
      <c r="FDI1" s="28"/>
      <c r="FDJ1" s="28"/>
      <c r="FDK1" s="28"/>
      <c r="FDL1" s="28"/>
      <c r="FDM1" s="28"/>
      <c r="FDN1" s="28"/>
      <c r="FDO1" s="28"/>
      <c r="FDP1" s="28"/>
      <c r="FDQ1" s="28"/>
      <c r="FDR1" s="28"/>
      <c r="FDS1" s="28"/>
      <c r="FDT1" s="28"/>
      <c r="FDU1" s="28"/>
      <c r="FDV1" s="28"/>
      <c r="FDW1" s="28"/>
      <c r="FDX1" s="28"/>
      <c r="FDY1" s="28"/>
      <c r="FDZ1" s="28"/>
      <c r="FEA1" s="28"/>
      <c r="FEB1" s="28"/>
      <c r="FEC1" s="28"/>
      <c r="FED1" s="28"/>
      <c r="FEE1" s="28"/>
      <c r="FEF1" s="28"/>
      <c r="FEG1" s="28"/>
      <c r="FEH1" s="28"/>
      <c r="FEI1" s="28"/>
      <c r="FEJ1" s="28"/>
      <c r="FEK1" s="28"/>
      <c r="FEL1" s="28"/>
      <c r="FEM1" s="28"/>
      <c r="FEN1" s="28"/>
      <c r="FEO1" s="28"/>
      <c r="FEP1" s="28"/>
      <c r="FEQ1" s="28"/>
      <c r="FER1" s="28"/>
      <c r="FES1" s="28"/>
      <c r="FET1" s="28"/>
      <c r="FEU1" s="28"/>
      <c r="FEV1" s="28"/>
      <c r="FEW1" s="28"/>
      <c r="FEX1" s="28"/>
      <c r="FEY1" s="28"/>
      <c r="FEZ1" s="28"/>
      <c r="FFA1" s="28"/>
      <c r="FFB1" s="28"/>
      <c r="FFC1" s="28"/>
      <c r="FFD1" s="28"/>
      <c r="FFE1" s="28"/>
      <c r="FFF1" s="28"/>
      <c r="FFG1" s="28"/>
      <c r="FFH1" s="28"/>
      <c r="FFI1" s="28"/>
      <c r="FFJ1" s="28"/>
      <c r="FFK1" s="28"/>
      <c r="FFL1" s="28"/>
      <c r="FFM1" s="28"/>
      <c r="FFN1" s="28"/>
      <c r="FFO1" s="28"/>
      <c r="FFP1" s="28"/>
      <c r="FFQ1" s="28"/>
      <c r="FFR1" s="28"/>
      <c r="FFS1" s="28"/>
      <c r="FFT1" s="28"/>
      <c r="FFU1" s="28"/>
      <c r="FFV1" s="28"/>
      <c r="FFW1" s="28"/>
      <c r="FFX1" s="28"/>
      <c r="FFY1" s="28"/>
      <c r="FFZ1" s="28"/>
      <c r="FGA1" s="28"/>
      <c r="FGB1" s="28"/>
      <c r="FGC1" s="28"/>
      <c r="FGD1" s="28"/>
      <c r="FGE1" s="28"/>
      <c r="FGF1" s="28"/>
      <c r="FGG1" s="28"/>
      <c r="FGH1" s="28"/>
      <c r="FGI1" s="28"/>
      <c r="FGJ1" s="28"/>
      <c r="FGK1" s="28"/>
      <c r="FGL1" s="28"/>
      <c r="FGM1" s="28"/>
      <c r="FGN1" s="28"/>
      <c r="FGO1" s="28"/>
      <c r="FGP1" s="28"/>
      <c r="FGQ1" s="28"/>
      <c r="FGR1" s="28"/>
      <c r="FGS1" s="28"/>
      <c r="FGT1" s="28"/>
      <c r="FGU1" s="28"/>
      <c r="FGV1" s="28"/>
      <c r="FGW1" s="28"/>
      <c r="FGX1" s="28"/>
      <c r="FGY1" s="28"/>
      <c r="FGZ1" s="28"/>
      <c r="FHA1" s="28"/>
      <c r="FHB1" s="28"/>
      <c r="FHC1" s="28"/>
      <c r="FHD1" s="28"/>
      <c r="FHE1" s="28"/>
      <c r="FHF1" s="28"/>
      <c r="FHG1" s="28"/>
      <c r="FHH1" s="28"/>
      <c r="FHI1" s="28"/>
      <c r="FHJ1" s="28"/>
      <c r="FHK1" s="28"/>
      <c r="FHL1" s="28"/>
      <c r="FHM1" s="28"/>
      <c r="FHN1" s="28"/>
      <c r="FHO1" s="28"/>
      <c r="FHP1" s="28"/>
      <c r="FHQ1" s="28"/>
      <c r="FHR1" s="28"/>
      <c r="FHS1" s="28"/>
      <c r="FHT1" s="28"/>
      <c r="FHU1" s="28"/>
      <c r="FHV1" s="28"/>
      <c r="FHW1" s="28"/>
      <c r="FHX1" s="28"/>
      <c r="FHY1" s="28"/>
      <c r="FHZ1" s="28"/>
      <c r="FIA1" s="28"/>
      <c r="FIB1" s="28"/>
      <c r="FIC1" s="28"/>
      <c r="FID1" s="28"/>
      <c r="FIE1" s="28"/>
      <c r="FIF1" s="28"/>
      <c r="FIG1" s="28"/>
      <c r="FIH1" s="28"/>
      <c r="FII1" s="28"/>
      <c r="FIJ1" s="28"/>
      <c r="FIK1" s="28"/>
      <c r="FIL1" s="28"/>
      <c r="FIM1" s="28"/>
      <c r="FIN1" s="28"/>
      <c r="FIO1" s="28"/>
      <c r="FIP1" s="28"/>
      <c r="FIQ1" s="28"/>
      <c r="FIR1" s="28"/>
      <c r="FIS1" s="28"/>
      <c r="FIT1" s="28"/>
      <c r="FIU1" s="28"/>
      <c r="FIV1" s="28"/>
      <c r="FIW1" s="28"/>
      <c r="FIX1" s="28"/>
      <c r="FIY1" s="28"/>
      <c r="FIZ1" s="28"/>
      <c r="FJA1" s="28"/>
      <c r="FJB1" s="28"/>
      <c r="FJC1" s="28"/>
      <c r="FJD1" s="28"/>
      <c r="FJE1" s="28"/>
      <c r="FJF1" s="28"/>
      <c r="FJG1" s="28"/>
      <c r="FJH1" s="28"/>
      <c r="FJI1" s="28"/>
      <c r="FJJ1" s="28"/>
      <c r="FJK1" s="28"/>
      <c r="FJL1" s="28"/>
      <c r="FJM1" s="28"/>
      <c r="FJN1" s="28"/>
      <c r="FJO1" s="28"/>
      <c r="FJP1" s="28"/>
      <c r="FJQ1" s="28"/>
      <c r="FJR1" s="28"/>
      <c r="FJS1" s="28"/>
      <c r="FJT1" s="28"/>
      <c r="FJU1" s="28"/>
      <c r="FJV1" s="28"/>
      <c r="FJW1" s="28"/>
      <c r="FJX1" s="28"/>
      <c r="FJY1" s="28"/>
      <c r="FJZ1" s="28"/>
      <c r="FKA1" s="28"/>
      <c r="FKB1" s="28"/>
      <c r="FKC1" s="28"/>
      <c r="FKD1" s="28"/>
      <c r="FKE1" s="28"/>
      <c r="FKF1" s="28"/>
      <c r="FKG1" s="28"/>
      <c r="FKH1" s="28"/>
      <c r="FKI1" s="28"/>
      <c r="FKJ1" s="28"/>
      <c r="FKK1" s="28"/>
      <c r="FKL1" s="28"/>
      <c r="FKM1" s="28"/>
      <c r="FKN1" s="28"/>
      <c r="FKO1" s="28"/>
      <c r="FKP1" s="28"/>
      <c r="FKQ1" s="28"/>
      <c r="FKR1" s="28"/>
      <c r="FKS1" s="28"/>
      <c r="FKT1" s="28"/>
      <c r="FKU1" s="28"/>
      <c r="FKV1" s="28"/>
      <c r="FKW1" s="28"/>
      <c r="FKX1" s="28"/>
      <c r="FKY1" s="28"/>
      <c r="FKZ1" s="28"/>
      <c r="FLA1" s="28"/>
      <c r="FLB1" s="28"/>
      <c r="FLC1" s="28"/>
      <c r="FLD1" s="28"/>
      <c r="FLE1" s="28"/>
      <c r="FLF1" s="28"/>
      <c r="FLG1" s="28"/>
      <c r="FLH1" s="28"/>
      <c r="FLI1" s="28"/>
      <c r="FLJ1" s="28"/>
      <c r="FLK1" s="28"/>
      <c r="FLL1" s="28"/>
      <c r="FLM1" s="28"/>
      <c r="FLN1" s="28"/>
      <c r="FLO1" s="28"/>
      <c r="FLP1" s="28"/>
      <c r="FLQ1" s="28"/>
      <c r="FLR1" s="28"/>
      <c r="FLS1" s="28"/>
      <c r="FLT1" s="28"/>
      <c r="FLU1" s="28"/>
      <c r="FLV1" s="28"/>
      <c r="FLW1" s="28"/>
      <c r="FLX1" s="28"/>
      <c r="FLY1" s="28"/>
      <c r="FLZ1" s="28"/>
      <c r="FMA1" s="28"/>
      <c r="FMB1" s="28"/>
      <c r="FMC1" s="28"/>
      <c r="FMD1" s="28"/>
      <c r="FME1" s="28"/>
      <c r="FMF1" s="28"/>
      <c r="FMG1" s="28"/>
      <c r="FMH1" s="28"/>
      <c r="FMI1" s="28"/>
      <c r="FMJ1" s="28"/>
      <c r="FMK1" s="28"/>
      <c r="FML1" s="28"/>
      <c r="FMM1" s="28"/>
      <c r="FMN1" s="28"/>
      <c r="FMO1" s="28"/>
      <c r="FMP1" s="28"/>
      <c r="FMQ1" s="28"/>
      <c r="FMR1" s="28"/>
      <c r="FMS1" s="28"/>
      <c r="FMT1" s="28"/>
      <c r="FMU1" s="28"/>
      <c r="FMV1" s="28"/>
      <c r="FMW1" s="28"/>
      <c r="FMX1" s="28"/>
      <c r="FMY1" s="28"/>
      <c r="FMZ1" s="28"/>
      <c r="FNA1" s="28"/>
      <c r="FNB1" s="28"/>
      <c r="FNC1" s="28"/>
      <c r="FND1" s="28"/>
      <c r="FNE1" s="28"/>
      <c r="FNF1" s="28"/>
      <c r="FNG1" s="28"/>
      <c r="FNH1" s="28"/>
      <c r="FNI1" s="28"/>
      <c r="FNJ1" s="28"/>
      <c r="FNK1" s="28"/>
      <c r="FNL1" s="28"/>
      <c r="FNM1" s="28"/>
      <c r="FNN1" s="28"/>
      <c r="FNO1" s="28"/>
      <c r="FNP1" s="28"/>
      <c r="FNQ1" s="28"/>
      <c r="FNR1" s="28"/>
      <c r="FNS1" s="28"/>
      <c r="FNT1" s="28"/>
      <c r="FNU1" s="28"/>
      <c r="FNV1" s="28"/>
      <c r="FNW1" s="28"/>
      <c r="FNX1" s="28"/>
      <c r="FNY1" s="28"/>
      <c r="FNZ1" s="28"/>
      <c r="FOA1" s="28"/>
      <c r="FOB1" s="28"/>
      <c r="FOC1" s="28"/>
      <c r="FOD1" s="28"/>
      <c r="FOE1" s="28"/>
      <c r="FOF1" s="28"/>
      <c r="FOG1" s="28"/>
      <c r="FOH1" s="28"/>
      <c r="FOI1" s="28"/>
      <c r="FOJ1" s="28"/>
      <c r="FOK1" s="28"/>
      <c r="FOL1" s="28"/>
      <c r="FOM1" s="28"/>
      <c r="FON1" s="28"/>
      <c r="FOO1" s="28"/>
      <c r="FOP1" s="28"/>
      <c r="FOQ1" s="28"/>
      <c r="FOR1" s="28"/>
      <c r="FOS1" s="28"/>
      <c r="FOT1" s="28"/>
      <c r="FOU1" s="28"/>
      <c r="FOV1" s="28"/>
      <c r="FOW1" s="28"/>
      <c r="FOX1" s="28"/>
      <c r="FOY1" s="28"/>
      <c r="FOZ1" s="28"/>
      <c r="FPA1" s="28"/>
      <c r="FPB1" s="28"/>
      <c r="FPC1" s="28"/>
      <c r="FPD1" s="28"/>
      <c r="FPE1" s="28"/>
      <c r="FPF1" s="28"/>
      <c r="FPG1" s="28"/>
      <c r="FPH1" s="28"/>
      <c r="FPI1" s="28"/>
      <c r="FPJ1" s="28"/>
      <c r="FPK1" s="28"/>
      <c r="FPL1" s="28"/>
      <c r="FPM1" s="28"/>
      <c r="FPN1" s="28"/>
      <c r="FPO1" s="28"/>
      <c r="FPP1" s="28"/>
      <c r="FPQ1" s="28"/>
      <c r="FPR1" s="28"/>
      <c r="FPS1" s="28"/>
      <c r="FPT1" s="28"/>
      <c r="FPU1" s="28"/>
      <c r="FPV1" s="28"/>
      <c r="FPW1" s="28"/>
      <c r="FPX1" s="28"/>
      <c r="FPY1" s="28"/>
      <c r="FPZ1" s="28"/>
      <c r="FQA1" s="28"/>
      <c r="FQB1" s="28"/>
      <c r="FQC1" s="28"/>
      <c r="FQD1" s="28"/>
      <c r="FQE1" s="28"/>
      <c r="FQF1" s="28"/>
      <c r="FQG1" s="28"/>
      <c r="FQH1" s="28"/>
      <c r="FQI1" s="28"/>
      <c r="FQJ1" s="28"/>
      <c r="FQK1" s="28"/>
      <c r="FQL1" s="28"/>
      <c r="FQM1" s="28"/>
      <c r="FQN1" s="28"/>
      <c r="FQO1" s="28"/>
      <c r="FQP1" s="28"/>
      <c r="FQQ1" s="28"/>
      <c r="FQR1" s="28"/>
      <c r="FQS1" s="28"/>
      <c r="FQT1" s="28"/>
      <c r="FQU1" s="28"/>
      <c r="FQV1" s="28"/>
      <c r="FQW1" s="28"/>
      <c r="FQX1" s="28"/>
      <c r="FQY1" s="28"/>
      <c r="FQZ1" s="28"/>
      <c r="FRA1" s="28"/>
      <c r="FRB1" s="28"/>
      <c r="FRC1" s="28"/>
      <c r="FRD1" s="28"/>
      <c r="FRE1" s="28"/>
      <c r="FRF1" s="28"/>
      <c r="FRG1" s="28"/>
      <c r="FRH1" s="28"/>
      <c r="FRI1" s="28"/>
      <c r="FRJ1" s="28"/>
      <c r="FRK1" s="28"/>
      <c r="FRL1" s="28"/>
      <c r="FRM1" s="28"/>
      <c r="FRN1" s="28"/>
      <c r="FRO1" s="28"/>
      <c r="FRP1" s="28"/>
      <c r="FRQ1" s="28"/>
      <c r="FRR1" s="28"/>
      <c r="FRS1" s="28"/>
      <c r="FRT1" s="28"/>
      <c r="FRU1" s="28"/>
      <c r="FRV1" s="28"/>
      <c r="FRW1" s="28"/>
      <c r="FRX1" s="28"/>
      <c r="FRY1" s="28"/>
      <c r="FRZ1" s="28"/>
      <c r="FSA1" s="28"/>
      <c r="FSB1" s="28"/>
      <c r="FSC1" s="28"/>
      <c r="FSD1" s="28"/>
      <c r="FSE1" s="28"/>
      <c r="FSF1" s="28"/>
      <c r="FSG1" s="28"/>
      <c r="FSH1" s="28"/>
      <c r="FSI1" s="28"/>
      <c r="FSJ1" s="28"/>
      <c r="FSK1" s="28"/>
      <c r="FSL1" s="28"/>
      <c r="FSM1" s="28"/>
      <c r="FSN1" s="28"/>
      <c r="FSO1" s="28"/>
      <c r="FSP1" s="28"/>
      <c r="FSQ1" s="28"/>
      <c r="FSR1" s="28"/>
      <c r="FSS1" s="28"/>
      <c r="FST1" s="28"/>
      <c r="FSU1" s="28"/>
      <c r="FSV1" s="28"/>
      <c r="FSW1" s="28"/>
      <c r="FSX1" s="28"/>
      <c r="FSY1" s="28"/>
      <c r="FSZ1" s="28"/>
      <c r="FTA1" s="28"/>
      <c r="FTB1" s="28"/>
      <c r="FTC1" s="28"/>
      <c r="FTD1" s="28"/>
      <c r="FTE1" s="28"/>
      <c r="FTF1" s="28"/>
      <c r="FTG1" s="28"/>
      <c r="FTH1" s="28"/>
      <c r="FTI1" s="28"/>
      <c r="FTJ1" s="28"/>
      <c r="FTK1" s="28"/>
      <c r="FTL1" s="28"/>
      <c r="FTM1" s="28"/>
      <c r="FTN1" s="28"/>
      <c r="FTO1" s="28"/>
      <c r="FTP1" s="28"/>
      <c r="FTQ1" s="28"/>
      <c r="FTR1" s="28"/>
      <c r="FTS1" s="28"/>
      <c r="FTT1" s="28"/>
      <c r="FTU1" s="28"/>
      <c r="FTV1" s="28"/>
      <c r="FTW1" s="28"/>
      <c r="FTX1" s="28"/>
      <c r="FTY1" s="28"/>
      <c r="FTZ1" s="28"/>
      <c r="FUA1" s="28"/>
      <c r="FUB1" s="28"/>
      <c r="FUC1" s="28"/>
      <c r="FUD1" s="28"/>
      <c r="FUE1" s="28"/>
      <c r="FUF1" s="28"/>
      <c r="FUG1" s="28"/>
      <c r="FUH1" s="28"/>
      <c r="FUI1" s="28"/>
      <c r="FUJ1" s="28"/>
      <c r="FUK1" s="28"/>
      <c r="FUL1" s="28"/>
      <c r="FUM1" s="28"/>
      <c r="FUN1" s="28"/>
      <c r="FUO1" s="28"/>
      <c r="FUP1" s="28"/>
      <c r="FUQ1" s="28"/>
      <c r="FUR1" s="28"/>
      <c r="FUS1" s="28"/>
      <c r="FUT1" s="28"/>
      <c r="FUU1" s="28"/>
      <c r="FUV1" s="28"/>
      <c r="FUW1" s="28"/>
      <c r="FUX1" s="28"/>
      <c r="FUY1" s="28"/>
      <c r="FUZ1" s="28"/>
      <c r="FVA1" s="28"/>
      <c r="FVB1" s="28"/>
      <c r="FVC1" s="28"/>
      <c r="FVD1" s="28"/>
      <c r="FVE1" s="28"/>
      <c r="FVF1" s="28"/>
      <c r="FVG1" s="28"/>
      <c r="FVH1" s="28"/>
      <c r="FVI1" s="28"/>
      <c r="FVJ1" s="28"/>
      <c r="FVK1" s="28"/>
      <c r="FVL1" s="28"/>
      <c r="FVM1" s="28"/>
      <c r="FVN1" s="28"/>
      <c r="FVO1" s="28"/>
      <c r="FVP1" s="28"/>
      <c r="FVQ1" s="28"/>
      <c r="FVR1" s="28"/>
      <c r="FVS1" s="28"/>
      <c r="FVT1" s="28"/>
      <c r="FVU1" s="28"/>
      <c r="FVV1" s="28"/>
      <c r="FVW1" s="28"/>
      <c r="FVX1" s="28"/>
      <c r="FVY1" s="28"/>
      <c r="FVZ1" s="28"/>
      <c r="FWA1" s="28"/>
      <c r="FWB1" s="28"/>
      <c r="FWC1" s="28"/>
      <c r="FWD1" s="28"/>
      <c r="FWE1" s="28"/>
      <c r="FWF1" s="28"/>
      <c r="FWG1" s="28"/>
      <c r="FWH1" s="28"/>
      <c r="FWI1" s="28"/>
      <c r="FWJ1" s="28"/>
      <c r="FWK1" s="28"/>
      <c r="FWL1" s="28"/>
      <c r="FWM1" s="28"/>
      <c r="FWN1" s="28"/>
      <c r="FWO1" s="28"/>
      <c r="FWP1" s="28"/>
      <c r="FWQ1" s="28"/>
      <c r="FWR1" s="28"/>
      <c r="FWS1" s="28"/>
      <c r="FWT1" s="28"/>
      <c r="FWU1" s="28"/>
      <c r="FWV1" s="28"/>
      <c r="FWW1" s="28"/>
      <c r="FWX1" s="28"/>
      <c r="FWY1" s="28"/>
      <c r="FWZ1" s="28"/>
      <c r="FXA1" s="28"/>
      <c r="FXB1" s="28"/>
      <c r="FXC1" s="28"/>
      <c r="FXD1" s="28"/>
      <c r="FXE1" s="28"/>
      <c r="FXF1" s="28"/>
      <c r="FXG1" s="28"/>
      <c r="FXH1" s="28"/>
      <c r="FXI1" s="28"/>
      <c r="FXJ1" s="28"/>
      <c r="FXK1" s="28"/>
      <c r="FXL1" s="28"/>
      <c r="FXM1" s="28"/>
      <c r="FXN1" s="28"/>
      <c r="FXO1" s="28"/>
      <c r="FXP1" s="28"/>
      <c r="FXQ1" s="28"/>
      <c r="FXR1" s="28"/>
      <c r="FXS1" s="28"/>
      <c r="FXT1" s="28"/>
      <c r="FXU1" s="28"/>
      <c r="FXV1" s="28"/>
      <c r="FXW1" s="28"/>
      <c r="FXX1" s="28"/>
      <c r="FXY1" s="28"/>
      <c r="FXZ1" s="28"/>
      <c r="FYA1" s="28"/>
      <c r="FYB1" s="28"/>
      <c r="FYC1" s="28"/>
      <c r="FYD1" s="28"/>
      <c r="FYE1" s="28"/>
      <c r="FYF1" s="28"/>
      <c r="FYG1" s="28"/>
      <c r="FYH1" s="28"/>
      <c r="FYI1" s="28"/>
      <c r="FYJ1" s="28"/>
      <c r="FYK1" s="28"/>
      <c r="FYL1" s="28"/>
      <c r="FYM1" s="28"/>
      <c r="FYN1" s="28"/>
      <c r="FYO1" s="28"/>
      <c r="FYP1" s="28"/>
      <c r="FYQ1" s="28"/>
      <c r="FYR1" s="28"/>
      <c r="FYS1" s="28"/>
      <c r="FYT1" s="28"/>
      <c r="FYU1" s="28"/>
      <c r="FYV1" s="28"/>
      <c r="FYW1" s="28"/>
      <c r="FYX1" s="28"/>
      <c r="FYY1" s="28"/>
      <c r="FYZ1" s="28"/>
      <c r="FZA1" s="28"/>
      <c r="FZB1" s="28"/>
      <c r="FZC1" s="28"/>
      <c r="FZD1" s="28"/>
      <c r="FZE1" s="28"/>
      <c r="FZF1" s="28"/>
      <c r="FZG1" s="28"/>
      <c r="FZH1" s="28"/>
      <c r="FZI1" s="28"/>
      <c r="FZJ1" s="28"/>
      <c r="FZK1" s="28"/>
      <c r="FZL1" s="28"/>
      <c r="FZM1" s="28"/>
      <c r="FZN1" s="28"/>
      <c r="FZO1" s="28"/>
      <c r="FZP1" s="28"/>
      <c r="FZQ1" s="28"/>
      <c r="FZR1" s="28"/>
      <c r="FZS1" s="28"/>
      <c r="FZT1" s="28"/>
      <c r="FZU1" s="28"/>
      <c r="FZV1" s="28"/>
      <c r="FZW1" s="28"/>
      <c r="FZX1" s="28"/>
      <c r="FZY1" s="28"/>
      <c r="FZZ1" s="28"/>
      <c r="GAA1" s="28"/>
      <c r="GAB1" s="28"/>
      <c r="GAC1" s="28"/>
      <c r="GAD1" s="28"/>
      <c r="GAE1" s="28"/>
      <c r="GAF1" s="28"/>
      <c r="GAG1" s="28"/>
      <c r="GAH1" s="28"/>
      <c r="GAI1" s="28"/>
      <c r="GAJ1" s="28"/>
      <c r="GAK1" s="28"/>
      <c r="GAL1" s="28"/>
      <c r="GAM1" s="28"/>
      <c r="GAN1" s="28"/>
      <c r="GAO1" s="28"/>
      <c r="GAP1" s="28"/>
      <c r="GAQ1" s="28"/>
      <c r="GAR1" s="28"/>
      <c r="GAS1" s="28"/>
      <c r="GAT1" s="28"/>
      <c r="GAU1" s="28"/>
      <c r="GAV1" s="28"/>
      <c r="GAW1" s="28"/>
      <c r="GAX1" s="28"/>
      <c r="GAY1" s="28"/>
      <c r="GAZ1" s="28"/>
      <c r="GBA1" s="28"/>
      <c r="GBB1" s="28"/>
      <c r="GBC1" s="28"/>
      <c r="GBD1" s="28"/>
      <c r="GBE1" s="28"/>
      <c r="GBF1" s="28"/>
      <c r="GBG1" s="28"/>
      <c r="GBH1" s="28"/>
      <c r="GBI1" s="28"/>
      <c r="GBJ1" s="28"/>
      <c r="GBK1" s="28"/>
      <c r="GBL1" s="28"/>
      <c r="GBM1" s="28"/>
      <c r="GBN1" s="28"/>
      <c r="GBO1" s="28"/>
      <c r="GBP1" s="28"/>
      <c r="GBQ1" s="28"/>
      <c r="GBR1" s="28"/>
      <c r="GBS1" s="28"/>
      <c r="GBT1" s="28"/>
      <c r="GBU1" s="28"/>
      <c r="GBV1" s="28"/>
      <c r="GBW1" s="28"/>
      <c r="GBX1" s="28"/>
      <c r="GBY1" s="28"/>
      <c r="GBZ1" s="28"/>
      <c r="GCA1" s="28"/>
      <c r="GCB1" s="28"/>
      <c r="GCC1" s="28"/>
      <c r="GCD1" s="28"/>
      <c r="GCE1" s="28"/>
      <c r="GCF1" s="28"/>
      <c r="GCG1" s="28"/>
      <c r="GCH1" s="28"/>
      <c r="GCI1" s="28"/>
      <c r="GCJ1" s="28"/>
      <c r="GCK1" s="28"/>
      <c r="GCL1" s="28"/>
      <c r="GCM1" s="28"/>
      <c r="GCN1" s="28"/>
      <c r="GCO1" s="28"/>
      <c r="GCP1" s="28"/>
      <c r="GCQ1" s="28"/>
      <c r="GCR1" s="28"/>
      <c r="GCS1" s="28"/>
      <c r="GCT1" s="28"/>
      <c r="GCU1" s="28"/>
      <c r="GCV1" s="28"/>
      <c r="GCW1" s="28"/>
      <c r="GCX1" s="28"/>
      <c r="GCY1" s="28"/>
      <c r="GCZ1" s="28"/>
      <c r="GDA1" s="28"/>
      <c r="GDB1" s="28"/>
      <c r="GDC1" s="28"/>
      <c r="GDD1" s="28"/>
      <c r="GDE1" s="28"/>
      <c r="GDF1" s="28"/>
      <c r="GDG1" s="28"/>
      <c r="GDH1" s="28"/>
      <c r="GDI1" s="28"/>
      <c r="GDJ1" s="28"/>
      <c r="GDK1" s="28"/>
      <c r="GDL1" s="28"/>
      <c r="GDM1" s="28"/>
      <c r="GDN1" s="28"/>
      <c r="GDO1" s="28"/>
      <c r="GDP1" s="28"/>
      <c r="GDQ1" s="28"/>
      <c r="GDR1" s="28"/>
      <c r="GDS1" s="28"/>
      <c r="GDT1" s="28"/>
      <c r="GDU1" s="28"/>
      <c r="GDV1" s="28"/>
      <c r="GDW1" s="28"/>
      <c r="GDX1" s="28"/>
      <c r="GDY1" s="28"/>
      <c r="GDZ1" s="28"/>
      <c r="GEA1" s="28"/>
      <c r="GEB1" s="28"/>
      <c r="GEC1" s="28"/>
      <c r="GED1" s="28"/>
      <c r="GEE1" s="28"/>
      <c r="GEF1" s="28"/>
      <c r="GEG1" s="28"/>
      <c r="GEH1" s="28"/>
      <c r="GEI1" s="28"/>
      <c r="GEJ1" s="28"/>
      <c r="GEK1" s="28"/>
      <c r="GEL1" s="28"/>
      <c r="GEM1" s="28"/>
      <c r="GEN1" s="28"/>
      <c r="GEO1" s="28"/>
      <c r="GEP1" s="28"/>
      <c r="GEQ1" s="28"/>
      <c r="GER1" s="28"/>
      <c r="GES1" s="28"/>
      <c r="GET1" s="28"/>
      <c r="GEU1" s="28"/>
      <c r="GEV1" s="28"/>
      <c r="GEW1" s="28"/>
      <c r="GEX1" s="28"/>
      <c r="GEY1" s="28"/>
      <c r="GEZ1" s="28"/>
      <c r="GFA1" s="28"/>
      <c r="GFB1" s="28"/>
      <c r="GFC1" s="28"/>
      <c r="GFD1" s="28"/>
      <c r="GFE1" s="28"/>
      <c r="GFF1" s="28"/>
      <c r="GFG1" s="28"/>
      <c r="GFH1" s="28"/>
      <c r="GFI1" s="28"/>
      <c r="GFJ1" s="28"/>
      <c r="GFK1" s="28"/>
      <c r="GFL1" s="28"/>
      <c r="GFM1" s="28"/>
      <c r="GFN1" s="28"/>
      <c r="GFO1" s="28"/>
      <c r="GFP1" s="28"/>
      <c r="GFQ1" s="28"/>
      <c r="GFR1" s="28"/>
      <c r="GFS1" s="28"/>
      <c r="GFT1" s="28"/>
      <c r="GFU1" s="28"/>
      <c r="GFV1" s="28"/>
      <c r="GFW1" s="28"/>
      <c r="GFX1" s="28"/>
      <c r="GFY1" s="28"/>
      <c r="GFZ1" s="28"/>
      <c r="GGA1" s="28"/>
      <c r="GGB1" s="28"/>
      <c r="GGC1" s="28"/>
      <c r="GGD1" s="28"/>
      <c r="GGE1" s="28"/>
      <c r="GGF1" s="28"/>
      <c r="GGG1" s="28"/>
      <c r="GGH1" s="28"/>
      <c r="GGI1" s="28"/>
      <c r="GGJ1" s="28"/>
      <c r="GGK1" s="28"/>
      <c r="GGL1" s="28"/>
      <c r="GGM1" s="28"/>
      <c r="GGN1" s="28"/>
      <c r="GGO1" s="28"/>
      <c r="GGP1" s="28"/>
      <c r="GGQ1" s="28"/>
      <c r="GGR1" s="28"/>
      <c r="GGS1" s="28"/>
      <c r="GGT1" s="28"/>
      <c r="GGU1" s="28"/>
      <c r="GGV1" s="28"/>
      <c r="GGW1" s="28"/>
      <c r="GGX1" s="28"/>
      <c r="GGY1" s="28"/>
      <c r="GGZ1" s="28"/>
      <c r="GHA1" s="28"/>
      <c r="GHB1" s="28"/>
      <c r="GHC1" s="28"/>
      <c r="GHD1" s="28"/>
      <c r="GHE1" s="28"/>
      <c r="GHF1" s="28"/>
      <c r="GHG1" s="28"/>
      <c r="GHH1" s="28"/>
      <c r="GHI1" s="28"/>
      <c r="GHJ1" s="28"/>
      <c r="GHK1" s="28"/>
      <c r="GHL1" s="28"/>
      <c r="GHM1" s="28"/>
      <c r="GHN1" s="28"/>
      <c r="GHO1" s="28"/>
      <c r="GHP1" s="28"/>
      <c r="GHQ1" s="28"/>
      <c r="GHR1" s="28"/>
      <c r="GHS1" s="28"/>
      <c r="GHT1" s="28"/>
      <c r="GHU1" s="28"/>
      <c r="GHV1" s="28"/>
      <c r="GHW1" s="28"/>
      <c r="GHX1" s="28"/>
      <c r="GHY1" s="28"/>
      <c r="GHZ1" s="28"/>
      <c r="GIA1" s="28"/>
      <c r="GIB1" s="28"/>
      <c r="GIC1" s="28"/>
      <c r="GID1" s="28"/>
      <c r="GIE1" s="28"/>
      <c r="GIF1" s="28"/>
      <c r="GIG1" s="28"/>
      <c r="GIH1" s="28"/>
      <c r="GII1" s="28"/>
      <c r="GIJ1" s="28"/>
      <c r="GIK1" s="28"/>
      <c r="GIL1" s="28"/>
      <c r="GIM1" s="28"/>
      <c r="GIN1" s="28"/>
      <c r="GIO1" s="28"/>
      <c r="GIP1" s="28"/>
      <c r="GIQ1" s="28"/>
      <c r="GIR1" s="28"/>
      <c r="GIS1" s="28"/>
      <c r="GIT1" s="28"/>
      <c r="GIU1" s="28"/>
      <c r="GIV1" s="28"/>
      <c r="GIW1" s="28"/>
      <c r="GIX1" s="28"/>
      <c r="GIY1" s="28"/>
      <c r="GIZ1" s="28"/>
      <c r="GJA1" s="28"/>
      <c r="GJB1" s="28"/>
      <c r="GJC1" s="28"/>
      <c r="GJD1" s="28"/>
      <c r="GJE1" s="28"/>
      <c r="GJF1" s="28"/>
      <c r="GJG1" s="28"/>
      <c r="GJH1" s="28"/>
      <c r="GJI1" s="28"/>
      <c r="GJJ1" s="28"/>
      <c r="GJK1" s="28"/>
      <c r="GJL1" s="28"/>
      <c r="GJM1" s="28"/>
      <c r="GJN1" s="28"/>
      <c r="GJO1" s="28"/>
      <c r="GJP1" s="28"/>
      <c r="GJQ1" s="28"/>
      <c r="GJR1" s="28"/>
      <c r="GJS1" s="28"/>
      <c r="GJT1" s="28"/>
      <c r="GJU1" s="28"/>
      <c r="GJV1" s="28"/>
      <c r="GJW1" s="28"/>
      <c r="GJX1" s="28"/>
      <c r="GJY1" s="28"/>
      <c r="GJZ1" s="28"/>
      <c r="GKA1" s="28"/>
      <c r="GKB1" s="28"/>
      <c r="GKC1" s="28"/>
      <c r="GKD1" s="28"/>
      <c r="GKE1" s="28"/>
      <c r="GKF1" s="28"/>
      <c r="GKG1" s="28"/>
      <c r="GKH1" s="28"/>
      <c r="GKI1" s="28"/>
      <c r="GKJ1" s="28"/>
      <c r="GKK1" s="28"/>
      <c r="GKL1" s="28"/>
      <c r="GKM1" s="28"/>
      <c r="GKN1" s="28"/>
      <c r="GKO1" s="28"/>
      <c r="GKP1" s="28"/>
      <c r="GKQ1" s="28"/>
      <c r="GKR1" s="28"/>
      <c r="GKS1" s="28"/>
      <c r="GKT1" s="28"/>
      <c r="GKU1" s="28"/>
      <c r="GKV1" s="28"/>
      <c r="GKW1" s="28"/>
      <c r="GKX1" s="28"/>
      <c r="GKY1" s="28"/>
      <c r="GKZ1" s="28"/>
      <c r="GLA1" s="28"/>
      <c r="GLB1" s="28"/>
      <c r="GLC1" s="28"/>
      <c r="GLD1" s="28"/>
      <c r="GLE1" s="28"/>
      <c r="GLF1" s="28"/>
      <c r="GLG1" s="28"/>
      <c r="GLH1" s="28"/>
      <c r="GLI1" s="28"/>
      <c r="GLJ1" s="28"/>
      <c r="GLK1" s="28"/>
      <c r="GLL1" s="28"/>
      <c r="GLM1" s="28"/>
      <c r="GLN1" s="28"/>
      <c r="GLO1" s="28"/>
      <c r="GLP1" s="28"/>
      <c r="GLQ1" s="28"/>
      <c r="GLR1" s="28"/>
      <c r="GLS1" s="28"/>
      <c r="GLT1" s="28"/>
      <c r="GLU1" s="28"/>
      <c r="GLV1" s="28"/>
      <c r="GLW1" s="28"/>
      <c r="GLX1" s="28"/>
      <c r="GLY1" s="28"/>
      <c r="GLZ1" s="28"/>
      <c r="GMA1" s="28"/>
      <c r="GMB1" s="28"/>
      <c r="GMC1" s="28"/>
      <c r="GMD1" s="28"/>
      <c r="GME1" s="28"/>
      <c r="GMF1" s="28"/>
      <c r="GMG1" s="28"/>
      <c r="GMH1" s="28"/>
      <c r="GMI1" s="28"/>
      <c r="GMJ1" s="28"/>
      <c r="GMK1" s="28"/>
      <c r="GML1" s="28"/>
      <c r="GMM1" s="28"/>
      <c r="GMN1" s="28"/>
      <c r="GMO1" s="28"/>
      <c r="GMP1" s="28"/>
      <c r="GMQ1" s="28"/>
      <c r="GMR1" s="28"/>
      <c r="GMS1" s="28"/>
      <c r="GMT1" s="28"/>
      <c r="GMU1" s="28"/>
      <c r="GMV1" s="28"/>
      <c r="GMW1" s="28"/>
      <c r="GMX1" s="28"/>
      <c r="GMY1" s="28"/>
      <c r="GMZ1" s="28"/>
      <c r="GNA1" s="28"/>
      <c r="GNB1" s="28"/>
      <c r="GNC1" s="28"/>
      <c r="GND1" s="28"/>
      <c r="GNE1" s="28"/>
      <c r="GNF1" s="28"/>
      <c r="GNG1" s="28"/>
      <c r="GNH1" s="28"/>
      <c r="GNI1" s="28"/>
      <c r="GNJ1" s="28"/>
      <c r="GNK1" s="28"/>
      <c r="GNL1" s="28"/>
      <c r="GNM1" s="28"/>
      <c r="GNN1" s="28"/>
      <c r="GNO1" s="28"/>
      <c r="GNP1" s="28"/>
      <c r="GNQ1" s="28"/>
      <c r="GNR1" s="28"/>
      <c r="GNS1" s="28"/>
      <c r="GNT1" s="28"/>
      <c r="GNU1" s="28"/>
      <c r="GNV1" s="28"/>
      <c r="GNW1" s="28"/>
      <c r="GNX1" s="28"/>
      <c r="GNY1" s="28"/>
      <c r="GNZ1" s="28"/>
      <c r="GOA1" s="28"/>
      <c r="GOB1" s="28"/>
      <c r="GOC1" s="28"/>
      <c r="GOD1" s="28"/>
      <c r="GOE1" s="28"/>
      <c r="GOF1" s="28"/>
      <c r="GOG1" s="28"/>
      <c r="GOH1" s="28"/>
      <c r="GOI1" s="28"/>
      <c r="GOJ1" s="28"/>
      <c r="GOK1" s="28"/>
      <c r="GOL1" s="28"/>
      <c r="GOM1" s="28"/>
      <c r="GON1" s="28"/>
      <c r="GOO1" s="28"/>
      <c r="GOP1" s="28"/>
      <c r="GOQ1" s="28"/>
      <c r="GOR1" s="28"/>
      <c r="GOS1" s="28"/>
      <c r="GOT1" s="28"/>
      <c r="GOU1" s="28"/>
      <c r="GOV1" s="28"/>
      <c r="GOW1" s="28"/>
      <c r="GOX1" s="28"/>
      <c r="GOY1" s="28"/>
      <c r="GOZ1" s="28"/>
      <c r="GPA1" s="28"/>
      <c r="GPB1" s="28"/>
      <c r="GPC1" s="28"/>
      <c r="GPD1" s="28"/>
      <c r="GPE1" s="28"/>
      <c r="GPF1" s="28"/>
      <c r="GPG1" s="28"/>
      <c r="GPH1" s="28"/>
      <c r="GPI1" s="28"/>
      <c r="GPJ1" s="28"/>
      <c r="GPK1" s="28"/>
      <c r="GPL1" s="28"/>
      <c r="GPM1" s="28"/>
      <c r="GPN1" s="28"/>
      <c r="GPO1" s="28"/>
      <c r="GPP1" s="28"/>
      <c r="GPQ1" s="28"/>
      <c r="GPR1" s="28"/>
      <c r="GPS1" s="28"/>
      <c r="GPT1" s="28"/>
      <c r="GPU1" s="28"/>
      <c r="GPV1" s="28"/>
      <c r="GPW1" s="28"/>
      <c r="GPX1" s="28"/>
      <c r="GPY1" s="28"/>
      <c r="GPZ1" s="28"/>
      <c r="GQA1" s="28"/>
      <c r="GQB1" s="28"/>
      <c r="GQC1" s="28"/>
      <c r="GQD1" s="28"/>
      <c r="GQE1" s="28"/>
      <c r="GQF1" s="28"/>
      <c r="GQG1" s="28"/>
      <c r="GQH1" s="28"/>
      <c r="GQI1" s="28"/>
      <c r="GQJ1" s="28"/>
      <c r="GQK1" s="28"/>
      <c r="GQL1" s="28"/>
      <c r="GQM1" s="28"/>
      <c r="GQN1" s="28"/>
      <c r="GQO1" s="28"/>
      <c r="GQP1" s="28"/>
      <c r="GQQ1" s="28"/>
      <c r="GQR1" s="28"/>
      <c r="GQS1" s="28"/>
      <c r="GQT1" s="28"/>
      <c r="GQU1" s="28"/>
      <c r="GQV1" s="28"/>
      <c r="GQW1" s="28"/>
      <c r="GQX1" s="28"/>
      <c r="GQY1" s="28"/>
      <c r="GQZ1" s="28"/>
      <c r="GRA1" s="28"/>
      <c r="GRB1" s="28"/>
      <c r="GRC1" s="28"/>
      <c r="GRD1" s="28"/>
      <c r="GRE1" s="28"/>
      <c r="GRF1" s="28"/>
      <c r="GRG1" s="28"/>
      <c r="GRH1" s="28"/>
      <c r="GRI1" s="28"/>
      <c r="GRJ1" s="28"/>
      <c r="GRK1" s="28"/>
      <c r="GRL1" s="28"/>
      <c r="GRM1" s="28"/>
      <c r="GRN1" s="28"/>
      <c r="GRO1" s="28"/>
      <c r="GRP1" s="28"/>
      <c r="GRQ1" s="28"/>
      <c r="GRR1" s="28"/>
      <c r="GRS1" s="28"/>
      <c r="GRT1" s="28"/>
      <c r="GRU1" s="28"/>
      <c r="GRV1" s="28"/>
      <c r="GRW1" s="28"/>
      <c r="GRX1" s="28"/>
      <c r="GRY1" s="28"/>
      <c r="GRZ1" s="28"/>
      <c r="GSA1" s="28"/>
      <c r="GSB1" s="28"/>
      <c r="GSC1" s="28"/>
      <c r="GSD1" s="28"/>
      <c r="GSE1" s="28"/>
      <c r="GSF1" s="28"/>
      <c r="GSG1" s="28"/>
      <c r="GSH1" s="28"/>
      <c r="GSI1" s="28"/>
      <c r="GSJ1" s="28"/>
      <c r="GSK1" s="28"/>
      <c r="GSL1" s="28"/>
      <c r="GSM1" s="28"/>
      <c r="GSN1" s="28"/>
      <c r="GSO1" s="28"/>
      <c r="GSP1" s="28"/>
      <c r="GSQ1" s="28"/>
      <c r="GSR1" s="28"/>
      <c r="GSS1" s="28"/>
      <c r="GST1" s="28"/>
      <c r="GSU1" s="28"/>
      <c r="GSV1" s="28"/>
      <c r="GSW1" s="28"/>
      <c r="GSX1" s="28"/>
      <c r="GSY1" s="28"/>
      <c r="GSZ1" s="28"/>
      <c r="GTA1" s="28"/>
      <c r="GTB1" s="28"/>
      <c r="GTC1" s="28"/>
      <c r="GTD1" s="28"/>
      <c r="GTE1" s="28"/>
      <c r="GTF1" s="28"/>
      <c r="GTG1" s="28"/>
      <c r="GTH1" s="28"/>
      <c r="GTI1" s="28"/>
      <c r="GTJ1" s="28"/>
      <c r="GTK1" s="28"/>
      <c r="GTL1" s="28"/>
      <c r="GTM1" s="28"/>
      <c r="GTN1" s="28"/>
      <c r="GTO1" s="28"/>
      <c r="GTP1" s="28"/>
      <c r="GTQ1" s="28"/>
      <c r="GTR1" s="28"/>
      <c r="GTS1" s="28"/>
      <c r="GTT1" s="28"/>
      <c r="GTU1" s="28"/>
      <c r="GTV1" s="28"/>
      <c r="GTW1" s="28"/>
      <c r="GTX1" s="28"/>
      <c r="GTY1" s="28"/>
      <c r="GTZ1" s="28"/>
      <c r="GUA1" s="28"/>
      <c r="GUB1" s="28"/>
      <c r="GUC1" s="28"/>
      <c r="GUD1" s="28"/>
      <c r="GUE1" s="28"/>
      <c r="GUF1" s="28"/>
      <c r="GUG1" s="28"/>
      <c r="GUH1" s="28"/>
      <c r="GUI1" s="28"/>
      <c r="GUJ1" s="28"/>
      <c r="GUK1" s="28"/>
      <c r="GUL1" s="28"/>
      <c r="GUM1" s="28"/>
      <c r="GUN1" s="28"/>
      <c r="GUO1" s="28"/>
      <c r="GUP1" s="28"/>
      <c r="GUQ1" s="28"/>
      <c r="GUR1" s="28"/>
      <c r="GUS1" s="28"/>
      <c r="GUT1" s="28"/>
      <c r="GUU1" s="28"/>
      <c r="GUV1" s="28"/>
      <c r="GUW1" s="28"/>
      <c r="GUX1" s="28"/>
      <c r="GUY1" s="28"/>
      <c r="GUZ1" s="28"/>
      <c r="GVA1" s="28"/>
      <c r="GVB1" s="28"/>
      <c r="GVC1" s="28"/>
      <c r="GVD1" s="28"/>
      <c r="GVE1" s="28"/>
      <c r="GVF1" s="28"/>
      <c r="GVG1" s="28"/>
      <c r="GVH1" s="28"/>
      <c r="GVI1" s="28"/>
      <c r="GVJ1" s="28"/>
      <c r="GVK1" s="28"/>
      <c r="GVL1" s="28"/>
      <c r="GVM1" s="28"/>
      <c r="GVN1" s="28"/>
      <c r="GVO1" s="28"/>
      <c r="GVP1" s="28"/>
      <c r="GVQ1" s="28"/>
      <c r="GVR1" s="28"/>
      <c r="GVS1" s="28"/>
      <c r="GVT1" s="28"/>
      <c r="GVU1" s="28"/>
      <c r="GVV1" s="28"/>
      <c r="GVW1" s="28"/>
      <c r="GVX1" s="28"/>
      <c r="GVY1" s="28"/>
      <c r="GVZ1" s="28"/>
      <c r="GWA1" s="28"/>
      <c r="GWB1" s="28"/>
      <c r="GWC1" s="28"/>
      <c r="GWD1" s="28"/>
      <c r="GWE1" s="28"/>
      <c r="GWF1" s="28"/>
      <c r="GWG1" s="28"/>
      <c r="GWH1" s="28"/>
      <c r="GWI1" s="28"/>
      <c r="GWJ1" s="28"/>
      <c r="GWK1" s="28"/>
      <c r="GWL1" s="28"/>
      <c r="GWM1" s="28"/>
      <c r="GWN1" s="28"/>
      <c r="GWO1" s="28"/>
      <c r="GWP1" s="28"/>
      <c r="GWQ1" s="28"/>
      <c r="GWR1" s="28"/>
      <c r="GWS1" s="28"/>
      <c r="GWT1" s="28"/>
      <c r="GWU1" s="28"/>
      <c r="GWV1" s="28"/>
      <c r="GWW1" s="28"/>
      <c r="GWX1" s="28"/>
      <c r="GWY1" s="28"/>
      <c r="GWZ1" s="28"/>
      <c r="GXA1" s="28"/>
      <c r="GXB1" s="28"/>
      <c r="GXC1" s="28"/>
      <c r="GXD1" s="28"/>
      <c r="GXE1" s="28"/>
      <c r="GXF1" s="28"/>
      <c r="GXG1" s="28"/>
      <c r="GXH1" s="28"/>
      <c r="GXI1" s="28"/>
      <c r="GXJ1" s="28"/>
      <c r="GXK1" s="28"/>
      <c r="GXL1" s="28"/>
      <c r="GXM1" s="28"/>
      <c r="GXN1" s="28"/>
      <c r="GXO1" s="28"/>
      <c r="GXP1" s="28"/>
      <c r="GXQ1" s="28"/>
      <c r="GXR1" s="28"/>
      <c r="GXS1" s="28"/>
      <c r="GXT1" s="28"/>
      <c r="GXU1" s="28"/>
      <c r="GXV1" s="28"/>
      <c r="GXW1" s="28"/>
      <c r="GXX1" s="28"/>
      <c r="GXY1" s="28"/>
      <c r="GXZ1" s="28"/>
      <c r="GYA1" s="28"/>
      <c r="GYB1" s="28"/>
      <c r="GYC1" s="28"/>
      <c r="GYD1" s="28"/>
      <c r="GYE1" s="28"/>
      <c r="GYF1" s="28"/>
      <c r="GYG1" s="28"/>
      <c r="GYH1" s="28"/>
      <c r="GYI1" s="28"/>
      <c r="GYJ1" s="28"/>
      <c r="GYK1" s="28"/>
      <c r="GYL1" s="28"/>
      <c r="GYM1" s="28"/>
      <c r="GYN1" s="28"/>
      <c r="GYO1" s="28"/>
      <c r="GYP1" s="28"/>
      <c r="GYQ1" s="28"/>
      <c r="GYR1" s="28"/>
      <c r="GYS1" s="28"/>
      <c r="GYT1" s="28"/>
      <c r="GYU1" s="28"/>
      <c r="GYV1" s="28"/>
      <c r="GYW1" s="28"/>
      <c r="GYX1" s="28"/>
      <c r="GYY1" s="28"/>
      <c r="GYZ1" s="28"/>
      <c r="GZA1" s="28"/>
      <c r="GZB1" s="28"/>
      <c r="GZC1" s="28"/>
      <c r="GZD1" s="28"/>
      <c r="GZE1" s="28"/>
      <c r="GZF1" s="28"/>
      <c r="GZG1" s="28"/>
      <c r="GZH1" s="28"/>
      <c r="GZI1" s="28"/>
      <c r="GZJ1" s="28"/>
      <c r="GZK1" s="28"/>
      <c r="GZL1" s="28"/>
      <c r="GZM1" s="28"/>
      <c r="GZN1" s="28"/>
      <c r="GZO1" s="28"/>
      <c r="GZP1" s="28"/>
      <c r="GZQ1" s="28"/>
      <c r="GZR1" s="28"/>
      <c r="GZS1" s="28"/>
      <c r="GZT1" s="28"/>
      <c r="GZU1" s="28"/>
      <c r="GZV1" s="28"/>
      <c r="GZW1" s="28"/>
      <c r="GZX1" s="28"/>
      <c r="GZY1" s="28"/>
      <c r="GZZ1" s="28"/>
      <c r="HAA1" s="28"/>
      <c r="HAB1" s="28"/>
      <c r="HAC1" s="28"/>
      <c r="HAD1" s="28"/>
      <c r="HAE1" s="28"/>
      <c r="HAF1" s="28"/>
      <c r="HAG1" s="28"/>
      <c r="HAH1" s="28"/>
      <c r="HAI1" s="28"/>
      <c r="HAJ1" s="28"/>
      <c r="HAK1" s="28"/>
      <c r="HAL1" s="28"/>
      <c r="HAM1" s="28"/>
      <c r="HAN1" s="28"/>
      <c r="HAO1" s="28"/>
      <c r="HAP1" s="28"/>
      <c r="HAQ1" s="28"/>
      <c r="HAR1" s="28"/>
      <c r="HAS1" s="28"/>
      <c r="HAT1" s="28"/>
      <c r="HAU1" s="28"/>
      <c r="HAV1" s="28"/>
      <c r="HAW1" s="28"/>
      <c r="HAX1" s="28"/>
      <c r="HAY1" s="28"/>
      <c r="HAZ1" s="28"/>
      <c r="HBA1" s="28"/>
      <c r="HBB1" s="28"/>
      <c r="HBC1" s="28"/>
      <c r="HBD1" s="28"/>
      <c r="HBE1" s="28"/>
      <c r="HBF1" s="28"/>
      <c r="HBG1" s="28"/>
      <c r="HBH1" s="28"/>
      <c r="HBI1" s="28"/>
      <c r="HBJ1" s="28"/>
      <c r="HBK1" s="28"/>
      <c r="HBL1" s="28"/>
      <c r="HBM1" s="28"/>
      <c r="HBN1" s="28"/>
      <c r="HBO1" s="28"/>
      <c r="HBP1" s="28"/>
      <c r="HBQ1" s="28"/>
      <c r="HBR1" s="28"/>
      <c r="HBS1" s="28"/>
      <c r="HBT1" s="28"/>
      <c r="HBU1" s="28"/>
      <c r="HBV1" s="28"/>
      <c r="HBW1" s="28"/>
      <c r="HBX1" s="28"/>
      <c r="HBY1" s="28"/>
      <c r="HBZ1" s="28"/>
      <c r="HCA1" s="28"/>
      <c r="HCB1" s="28"/>
      <c r="HCC1" s="28"/>
      <c r="HCD1" s="28"/>
      <c r="HCE1" s="28"/>
      <c r="HCF1" s="28"/>
      <c r="HCG1" s="28"/>
      <c r="HCH1" s="28"/>
      <c r="HCI1" s="28"/>
      <c r="HCJ1" s="28"/>
      <c r="HCK1" s="28"/>
      <c r="HCL1" s="28"/>
      <c r="HCM1" s="28"/>
      <c r="HCN1" s="28"/>
      <c r="HCO1" s="28"/>
      <c r="HCP1" s="28"/>
      <c r="HCQ1" s="28"/>
      <c r="HCR1" s="28"/>
      <c r="HCS1" s="28"/>
      <c r="HCT1" s="28"/>
      <c r="HCU1" s="28"/>
      <c r="HCV1" s="28"/>
      <c r="HCW1" s="28"/>
      <c r="HCX1" s="28"/>
      <c r="HCY1" s="28"/>
      <c r="HCZ1" s="28"/>
      <c r="HDA1" s="28"/>
      <c r="HDB1" s="28"/>
      <c r="HDC1" s="28"/>
      <c r="HDD1" s="28"/>
      <c r="HDE1" s="28"/>
      <c r="HDF1" s="28"/>
      <c r="HDG1" s="28"/>
      <c r="HDH1" s="28"/>
      <c r="HDI1" s="28"/>
      <c r="HDJ1" s="28"/>
      <c r="HDK1" s="28"/>
      <c r="HDL1" s="28"/>
      <c r="HDM1" s="28"/>
      <c r="HDN1" s="28"/>
      <c r="HDO1" s="28"/>
      <c r="HDP1" s="28"/>
      <c r="HDQ1" s="28"/>
      <c r="HDR1" s="28"/>
      <c r="HDS1" s="28"/>
      <c r="HDT1" s="28"/>
      <c r="HDU1" s="28"/>
      <c r="HDV1" s="28"/>
      <c r="HDW1" s="28"/>
      <c r="HDX1" s="28"/>
      <c r="HDY1" s="28"/>
      <c r="HDZ1" s="28"/>
      <c r="HEA1" s="28"/>
      <c r="HEB1" s="28"/>
      <c r="HEC1" s="28"/>
      <c r="HED1" s="28"/>
      <c r="HEE1" s="28"/>
      <c r="HEF1" s="28"/>
      <c r="HEG1" s="28"/>
      <c r="HEH1" s="28"/>
      <c r="HEI1" s="28"/>
      <c r="HEJ1" s="28"/>
      <c r="HEK1" s="28"/>
      <c r="HEL1" s="28"/>
      <c r="HEM1" s="28"/>
      <c r="HEN1" s="28"/>
      <c r="HEO1" s="28"/>
      <c r="HEP1" s="28"/>
      <c r="HEQ1" s="28"/>
      <c r="HER1" s="28"/>
      <c r="HES1" s="28"/>
      <c r="HET1" s="28"/>
      <c r="HEU1" s="28"/>
      <c r="HEV1" s="28"/>
      <c r="HEW1" s="28"/>
      <c r="HEX1" s="28"/>
      <c r="HEY1" s="28"/>
      <c r="HEZ1" s="28"/>
      <c r="HFA1" s="28"/>
      <c r="HFB1" s="28"/>
      <c r="HFC1" s="28"/>
      <c r="HFD1" s="28"/>
      <c r="HFE1" s="28"/>
      <c r="HFF1" s="28"/>
      <c r="HFG1" s="28"/>
      <c r="HFH1" s="28"/>
      <c r="HFI1" s="28"/>
      <c r="HFJ1" s="28"/>
      <c r="HFK1" s="28"/>
      <c r="HFL1" s="28"/>
      <c r="HFM1" s="28"/>
      <c r="HFN1" s="28"/>
      <c r="HFO1" s="28"/>
      <c r="HFP1" s="28"/>
      <c r="HFQ1" s="28"/>
      <c r="HFR1" s="28"/>
      <c r="HFS1" s="28"/>
      <c r="HFT1" s="28"/>
      <c r="HFU1" s="28"/>
      <c r="HFV1" s="28"/>
      <c r="HFW1" s="28"/>
      <c r="HFX1" s="28"/>
      <c r="HFY1" s="28"/>
      <c r="HFZ1" s="28"/>
      <c r="HGA1" s="28"/>
      <c r="HGB1" s="28"/>
      <c r="HGC1" s="28"/>
      <c r="HGD1" s="28"/>
      <c r="HGE1" s="28"/>
      <c r="HGF1" s="28"/>
      <c r="HGG1" s="28"/>
      <c r="HGH1" s="28"/>
      <c r="HGI1" s="28"/>
      <c r="HGJ1" s="28"/>
      <c r="HGK1" s="28"/>
      <c r="HGL1" s="28"/>
      <c r="HGM1" s="28"/>
      <c r="HGN1" s="28"/>
      <c r="HGO1" s="28"/>
      <c r="HGP1" s="28"/>
      <c r="HGQ1" s="28"/>
      <c r="HGR1" s="28"/>
      <c r="HGS1" s="28"/>
      <c r="HGT1" s="28"/>
      <c r="HGU1" s="28"/>
      <c r="HGV1" s="28"/>
      <c r="HGW1" s="28"/>
      <c r="HGX1" s="28"/>
      <c r="HGY1" s="28"/>
      <c r="HGZ1" s="28"/>
      <c r="HHA1" s="28"/>
      <c r="HHB1" s="28"/>
      <c r="HHC1" s="28"/>
      <c r="HHD1" s="28"/>
      <c r="HHE1" s="28"/>
      <c r="HHF1" s="28"/>
      <c r="HHG1" s="28"/>
      <c r="HHH1" s="28"/>
      <c r="HHI1" s="28"/>
      <c r="HHJ1" s="28"/>
      <c r="HHK1" s="28"/>
      <c r="HHL1" s="28"/>
      <c r="HHM1" s="28"/>
      <c r="HHN1" s="28"/>
      <c r="HHO1" s="28"/>
      <c r="HHP1" s="28"/>
      <c r="HHQ1" s="28"/>
      <c r="HHR1" s="28"/>
      <c r="HHS1" s="28"/>
      <c r="HHT1" s="28"/>
      <c r="HHU1" s="28"/>
      <c r="HHV1" s="28"/>
      <c r="HHW1" s="28"/>
      <c r="HHX1" s="28"/>
      <c r="HHY1" s="28"/>
      <c r="HHZ1" s="28"/>
      <c r="HIA1" s="28"/>
      <c r="HIB1" s="28"/>
      <c r="HIC1" s="28"/>
      <c r="HID1" s="28"/>
      <c r="HIE1" s="28"/>
      <c r="HIF1" s="28"/>
      <c r="HIG1" s="28"/>
      <c r="HIH1" s="28"/>
      <c r="HII1" s="28"/>
      <c r="HIJ1" s="28"/>
      <c r="HIK1" s="28"/>
      <c r="HIL1" s="28"/>
      <c r="HIM1" s="28"/>
      <c r="HIN1" s="28"/>
      <c r="HIO1" s="28"/>
      <c r="HIP1" s="28"/>
      <c r="HIQ1" s="28"/>
      <c r="HIR1" s="28"/>
      <c r="HIS1" s="28"/>
      <c r="HIT1" s="28"/>
      <c r="HIU1" s="28"/>
      <c r="HIV1" s="28"/>
      <c r="HIW1" s="28"/>
      <c r="HIX1" s="28"/>
      <c r="HIY1" s="28"/>
      <c r="HIZ1" s="28"/>
      <c r="HJA1" s="28"/>
      <c r="HJB1" s="28"/>
      <c r="HJC1" s="28"/>
      <c r="HJD1" s="28"/>
      <c r="HJE1" s="28"/>
      <c r="HJF1" s="28"/>
      <c r="HJG1" s="28"/>
      <c r="HJH1" s="28"/>
      <c r="HJI1" s="28"/>
      <c r="HJJ1" s="28"/>
      <c r="HJK1" s="28"/>
      <c r="HJL1" s="28"/>
      <c r="HJM1" s="28"/>
      <c r="HJN1" s="28"/>
      <c r="HJO1" s="28"/>
      <c r="HJP1" s="28"/>
      <c r="HJQ1" s="28"/>
      <c r="HJR1" s="28"/>
      <c r="HJS1" s="28"/>
      <c r="HJT1" s="28"/>
      <c r="HJU1" s="28"/>
      <c r="HJV1" s="28"/>
      <c r="HJW1" s="28"/>
      <c r="HJX1" s="28"/>
      <c r="HJY1" s="28"/>
      <c r="HJZ1" s="28"/>
      <c r="HKA1" s="28"/>
      <c r="HKB1" s="28"/>
      <c r="HKC1" s="28"/>
      <c r="HKD1" s="28"/>
      <c r="HKE1" s="28"/>
      <c r="HKF1" s="28"/>
      <c r="HKG1" s="28"/>
      <c r="HKH1" s="28"/>
      <c r="HKI1" s="28"/>
      <c r="HKJ1" s="28"/>
      <c r="HKK1" s="28"/>
      <c r="HKL1" s="28"/>
      <c r="HKM1" s="28"/>
      <c r="HKN1" s="28"/>
      <c r="HKO1" s="28"/>
      <c r="HKP1" s="28"/>
      <c r="HKQ1" s="28"/>
      <c r="HKR1" s="28"/>
      <c r="HKS1" s="28"/>
      <c r="HKT1" s="28"/>
      <c r="HKU1" s="28"/>
      <c r="HKV1" s="28"/>
      <c r="HKW1" s="28"/>
      <c r="HKX1" s="28"/>
      <c r="HKY1" s="28"/>
      <c r="HKZ1" s="28"/>
      <c r="HLA1" s="28"/>
      <c r="HLB1" s="28"/>
      <c r="HLC1" s="28"/>
      <c r="HLD1" s="28"/>
      <c r="HLE1" s="28"/>
      <c r="HLF1" s="28"/>
      <c r="HLG1" s="28"/>
      <c r="HLH1" s="28"/>
      <c r="HLI1" s="28"/>
      <c r="HLJ1" s="28"/>
      <c r="HLK1" s="28"/>
      <c r="HLL1" s="28"/>
      <c r="HLM1" s="28"/>
      <c r="HLN1" s="28"/>
      <c r="HLO1" s="28"/>
      <c r="HLP1" s="28"/>
      <c r="HLQ1" s="28"/>
      <c r="HLR1" s="28"/>
      <c r="HLS1" s="28"/>
      <c r="HLT1" s="28"/>
      <c r="HLU1" s="28"/>
      <c r="HLV1" s="28"/>
      <c r="HLW1" s="28"/>
      <c r="HLX1" s="28"/>
      <c r="HLY1" s="28"/>
      <c r="HLZ1" s="28"/>
      <c r="HMA1" s="28"/>
      <c r="HMB1" s="28"/>
      <c r="HMC1" s="28"/>
      <c r="HMD1" s="28"/>
      <c r="HME1" s="28"/>
      <c r="HMF1" s="28"/>
      <c r="HMG1" s="28"/>
      <c r="HMH1" s="28"/>
      <c r="HMI1" s="28"/>
      <c r="HMJ1" s="28"/>
      <c r="HMK1" s="28"/>
      <c r="HML1" s="28"/>
      <c r="HMM1" s="28"/>
      <c r="HMN1" s="28"/>
      <c r="HMO1" s="28"/>
      <c r="HMP1" s="28"/>
      <c r="HMQ1" s="28"/>
      <c r="HMR1" s="28"/>
      <c r="HMS1" s="28"/>
      <c r="HMT1" s="28"/>
      <c r="HMU1" s="28"/>
      <c r="HMV1" s="28"/>
      <c r="HMW1" s="28"/>
      <c r="HMX1" s="28"/>
      <c r="HMY1" s="28"/>
      <c r="HMZ1" s="28"/>
      <c r="HNA1" s="28"/>
      <c r="HNB1" s="28"/>
      <c r="HNC1" s="28"/>
      <c r="HND1" s="28"/>
      <c r="HNE1" s="28"/>
      <c r="HNF1" s="28"/>
      <c r="HNG1" s="28"/>
      <c r="HNH1" s="28"/>
      <c r="HNI1" s="28"/>
      <c r="HNJ1" s="28"/>
      <c r="HNK1" s="28"/>
      <c r="HNL1" s="28"/>
      <c r="HNM1" s="28"/>
      <c r="HNN1" s="28"/>
      <c r="HNO1" s="28"/>
      <c r="HNP1" s="28"/>
      <c r="HNQ1" s="28"/>
      <c r="HNR1" s="28"/>
      <c r="HNS1" s="28"/>
      <c r="HNT1" s="28"/>
      <c r="HNU1" s="28"/>
      <c r="HNV1" s="28"/>
      <c r="HNW1" s="28"/>
      <c r="HNX1" s="28"/>
      <c r="HNY1" s="28"/>
      <c r="HNZ1" s="28"/>
      <c r="HOA1" s="28"/>
      <c r="HOB1" s="28"/>
      <c r="HOC1" s="28"/>
      <c r="HOD1" s="28"/>
      <c r="HOE1" s="28"/>
      <c r="HOF1" s="28"/>
      <c r="HOG1" s="28"/>
      <c r="HOH1" s="28"/>
      <c r="HOI1" s="28"/>
      <c r="HOJ1" s="28"/>
      <c r="HOK1" s="28"/>
      <c r="HOL1" s="28"/>
      <c r="HOM1" s="28"/>
      <c r="HON1" s="28"/>
      <c r="HOO1" s="28"/>
      <c r="HOP1" s="28"/>
      <c r="HOQ1" s="28"/>
      <c r="HOR1" s="28"/>
      <c r="HOS1" s="28"/>
      <c r="HOT1" s="28"/>
      <c r="HOU1" s="28"/>
      <c r="HOV1" s="28"/>
      <c r="HOW1" s="28"/>
      <c r="HOX1" s="28"/>
      <c r="HOY1" s="28"/>
      <c r="HOZ1" s="28"/>
      <c r="HPA1" s="28"/>
      <c r="HPB1" s="28"/>
      <c r="HPC1" s="28"/>
      <c r="HPD1" s="28"/>
      <c r="HPE1" s="28"/>
      <c r="HPF1" s="28"/>
      <c r="HPG1" s="28"/>
      <c r="HPH1" s="28"/>
      <c r="HPI1" s="28"/>
      <c r="HPJ1" s="28"/>
      <c r="HPK1" s="28"/>
      <c r="HPL1" s="28"/>
      <c r="HPM1" s="28"/>
      <c r="HPN1" s="28"/>
      <c r="HPO1" s="28"/>
      <c r="HPP1" s="28"/>
      <c r="HPQ1" s="28"/>
      <c r="HPR1" s="28"/>
      <c r="HPS1" s="28"/>
      <c r="HPT1" s="28"/>
      <c r="HPU1" s="28"/>
      <c r="HPV1" s="28"/>
      <c r="HPW1" s="28"/>
      <c r="HPX1" s="28"/>
      <c r="HPY1" s="28"/>
      <c r="HPZ1" s="28"/>
      <c r="HQA1" s="28"/>
      <c r="HQB1" s="28"/>
      <c r="HQC1" s="28"/>
      <c r="HQD1" s="28"/>
      <c r="HQE1" s="28"/>
      <c r="HQF1" s="28"/>
      <c r="HQG1" s="28"/>
      <c r="HQH1" s="28"/>
      <c r="HQI1" s="28"/>
      <c r="HQJ1" s="28"/>
      <c r="HQK1" s="28"/>
      <c r="HQL1" s="28"/>
      <c r="HQM1" s="28"/>
      <c r="HQN1" s="28"/>
      <c r="HQO1" s="28"/>
      <c r="HQP1" s="28"/>
      <c r="HQQ1" s="28"/>
      <c r="HQR1" s="28"/>
      <c r="HQS1" s="28"/>
      <c r="HQT1" s="28"/>
      <c r="HQU1" s="28"/>
      <c r="HQV1" s="28"/>
      <c r="HQW1" s="28"/>
      <c r="HQX1" s="28"/>
      <c r="HQY1" s="28"/>
      <c r="HQZ1" s="28"/>
      <c r="HRA1" s="28"/>
      <c r="HRB1" s="28"/>
      <c r="HRC1" s="28"/>
      <c r="HRD1" s="28"/>
      <c r="HRE1" s="28"/>
      <c r="HRF1" s="28"/>
      <c r="HRG1" s="28"/>
      <c r="HRH1" s="28"/>
      <c r="HRI1" s="28"/>
      <c r="HRJ1" s="28"/>
      <c r="HRK1" s="28"/>
      <c r="HRL1" s="28"/>
      <c r="HRM1" s="28"/>
      <c r="HRN1" s="28"/>
      <c r="HRO1" s="28"/>
      <c r="HRP1" s="28"/>
      <c r="HRQ1" s="28"/>
      <c r="HRR1" s="28"/>
      <c r="HRS1" s="28"/>
      <c r="HRT1" s="28"/>
      <c r="HRU1" s="28"/>
      <c r="HRV1" s="28"/>
      <c r="HRW1" s="28"/>
      <c r="HRX1" s="28"/>
      <c r="HRY1" s="28"/>
      <c r="HRZ1" s="28"/>
      <c r="HSA1" s="28"/>
      <c r="HSB1" s="28"/>
      <c r="HSC1" s="28"/>
      <c r="HSD1" s="28"/>
      <c r="HSE1" s="28"/>
      <c r="HSF1" s="28"/>
      <c r="HSG1" s="28"/>
      <c r="HSH1" s="28"/>
      <c r="HSI1" s="28"/>
      <c r="HSJ1" s="28"/>
      <c r="HSK1" s="28"/>
      <c r="HSL1" s="28"/>
      <c r="HSM1" s="28"/>
      <c r="HSN1" s="28"/>
      <c r="HSO1" s="28"/>
      <c r="HSP1" s="28"/>
      <c r="HSQ1" s="28"/>
      <c r="HSR1" s="28"/>
      <c r="HSS1" s="28"/>
      <c r="HST1" s="28"/>
      <c r="HSU1" s="28"/>
      <c r="HSV1" s="28"/>
      <c r="HSW1" s="28"/>
      <c r="HSX1" s="28"/>
      <c r="HSY1" s="28"/>
      <c r="HSZ1" s="28"/>
      <c r="HTA1" s="28"/>
      <c r="HTB1" s="28"/>
      <c r="HTC1" s="28"/>
      <c r="HTD1" s="28"/>
      <c r="HTE1" s="28"/>
      <c r="HTF1" s="28"/>
      <c r="HTG1" s="28"/>
      <c r="HTH1" s="28"/>
      <c r="HTI1" s="28"/>
      <c r="HTJ1" s="28"/>
      <c r="HTK1" s="28"/>
      <c r="HTL1" s="28"/>
      <c r="HTM1" s="28"/>
      <c r="HTN1" s="28"/>
      <c r="HTO1" s="28"/>
      <c r="HTP1" s="28"/>
      <c r="HTQ1" s="28"/>
      <c r="HTR1" s="28"/>
      <c r="HTS1" s="28"/>
      <c r="HTT1" s="28"/>
      <c r="HTU1" s="28"/>
      <c r="HTV1" s="28"/>
      <c r="HTW1" s="28"/>
      <c r="HTX1" s="28"/>
      <c r="HTY1" s="28"/>
      <c r="HTZ1" s="28"/>
      <c r="HUA1" s="28"/>
      <c r="HUB1" s="28"/>
      <c r="HUC1" s="28"/>
      <c r="HUD1" s="28"/>
      <c r="HUE1" s="28"/>
      <c r="HUF1" s="28"/>
      <c r="HUG1" s="28"/>
      <c r="HUH1" s="28"/>
      <c r="HUI1" s="28"/>
      <c r="HUJ1" s="28"/>
      <c r="HUK1" s="28"/>
      <c r="HUL1" s="28"/>
      <c r="HUM1" s="28"/>
      <c r="HUN1" s="28"/>
      <c r="HUO1" s="28"/>
      <c r="HUP1" s="28"/>
      <c r="HUQ1" s="28"/>
      <c r="HUR1" s="28"/>
      <c r="HUS1" s="28"/>
      <c r="HUT1" s="28"/>
      <c r="HUU1" s="28"/>
      <c r="HUV1" s="28"/>
      <c r="HUW1" s="28"/>
      <c r="HUX1" s="28"/>
      <c r="HUY1" s="28"/>
      <c r="HUZ1" s="28"/>
      <c r="HVA1" s="28"/>
      <c r="HVB1" s="28"/>
      <c r="HVC1" s="28"/>
      <c r="HVD1" s="28"/>
      <c r="HVE1" s="28"/>
      <c r="HVF1" s="28"/>
      <c r="HVG1" s="28"/>
      <c r="HVH1" s="28"/>
      <c r="HVI1" s="28"/>
      <c r="HVJ1" s="28"/>
      <c r="HVK1" s="28"/>
      <c r="HVL1" s="28"/>
      <c r="HVM1" s="28"/>
      <c r="HVN1" s="28"/>
      <c r="HVO1" s="28"/>
      <c r="HVP1" s="28"/>
      <c r="HVQ1" s="28"/>
      <c r="HVR1" s="28"/>
      <c r="HVS1" s="28"/>
      <c r="HVT1" s="28"/>
      <c r="HVU1" s="28"/>
      <c r="HVV1" s="28"/>
      <c r="HVW1" s="28"/>
      <c r="HVX1" s="28"/>
      <c r="HVY1" s="28"/>
      <c r="HVZ1" s="28"/>
      <c r="HWA1" s="28"/>
      <c r="HWB1" s="28"/>
      <c r="HWC1" s="28"/>
      <c r="HWD1" s="28"/>
      <c r="HWE1" s="28"/>
      <c r="HWF1" s="28"/>
      <c r="HWG1" s="28"/>
      <c r="HWH1" s="28"/>
      <c r="HWI1" s="28"/>
      <c r="HWJ1" s="28"/>
      <c r="HWK1" s="28"/>
      <c r="HWL1" s="28"/>
      <c r="HWM1" s="28"/>
      <c r="HWN1" s="28"/>
      <c r="HWO1" s="28"/>
      <c r="HWP1" s="28"/>
      <c r="HWQ1" s="28"/>
      <c r="HWR1" s="28"/>
      <c r="HWS1" s="28"/>
      <c r="HWT1" s="28"/>
      <c r="HWU1" s="28"/>
      <c r="HWV1" s="28"/>
      <c r="HWW1" s="28"/>
      <c r="HWX1" s="28"/>
      <c r="HWY1" s="28"/>
      <c r="HWZ1" s="28"/>
      <c r="HXA1" s="28"/>
      <c r="HXB1" s="28"/>
      <c r="HXC1" s="28"/>
      <c r="HXD1" s="28"/>
      <c r="HXE1" s="28"/>
      <c r="HXF1" s="28"/>
      <c r="HXG1" s="28"/>
      <c r="HXH1" s="28"/>
      <c r="HXI1" s="28"/>
      <c r="HXJ1" s="28"/>
      <c r="HXK1" s="28"/>
      <c r="HXL1" s="28"/>
      <c r="HXM1" s="28"/>
      <c r="HXN1" s="28"/>
      <c r="HXO1" s="28"/>
      <c r="HXP1" s="28"/>
      <c r="HXQ1" s="28"/>
      <c r="HXR1" s="28"/>
      <c r="HXS1" s="28"/>
      <c r="HXT1" s="28"/>
      <c r="HXU1" s="28"/>
      <c r="HXV1" s="28"/>
      <c r="HXW1" s="28"/>
      <c r="HXX1" s="28"/>
      <c r="HXY1" s="28"/>
      <c r="HXZ1" s="28"/>
      <c r="HYA1" s="28"/>
      <c r="HYB1" s="28"/>
      <c r="HYC1" s="28"/>
      <c r="HYD1" s="28"/>
      <c r="HYE1" s="28"/>
      <c r="HYF1" s="28"/>
      <c r="HYG1" s="28"/>
      <c r="HYH1" s="28"/>
      <c r="HYI1" s="28"/>
      <c r="HYJ1" s="28"/>
      <c r="HYK1" s="28"/>
      <c r="HYL1" s="28"/>
      <c r="HYM1" s="28"/>
      <c r="HYN1" s="28"/>
      <c r="HYO1" s="28"/>
      <c r="HYP1" s="28"/>
      <c r="HYQ1" s="28"/>
      <c r="HYR1" s="28"/>
      <c r="HYS1" s="28"/>
      <c r="HYT1" s="28"/>
      <c r="HYU1" s="28"/>
      <c r="HYV1" s="28"/>
      <c r="HYW1" s="28"/>
      <c r="HYX1" s="28"/>
      <c r="HYY1" s="28"/>
      <c r="HYZ1" s="28"/>
      <c r="HZA1" s="28"/>
      <c r="HZB1" s="28"/>
      <c r="HZC1" s="28"/>
      <c r="HZD1" s="28"/>
      <c r="HZE1" s="28"/>
      <c r="HZF1" s="28"/>
      <c r="HZG1" s="28"/>
      <c r="HZH1" s="28"/>
      <c r="HZI1" s="28"/>
      <c r="HZJ1" s="28"/>
      <c r="HZK1" s="28"/>
      <c r="HZL1" s="28"/>
      <c r="HZM1" s="28"/>
      <c r="HZN1" s="28"/>
      <c r="HZO1" s="28"/>
      <c r="HZP1" s="28"/>
      <c r="HZQ1" s="28"/>
      <c r="HZR1" s="28"/>
      <c r="HZS1" s="28"/>
      <c r="HZT1" s="28"/>
      <c r="HZU1" s="28"/>
      <c r="HZV1" s="28"/>
      <c r="HZW1" s="28"/>
      <c r="HZX1" s="28"/>
      <c r="HZY1" s="28"/>
      <c r="HZZ1" s="28"/>
      <c r="IAA1" s="28"/>
      <c r="IAB1" s="28"/>
      <c r="IAC1" s="28"/>
      <c r="IAD1" s="28"/>
      <c r="IAE1" s="28"/>
      <c r="IAF1" s="28"/>
      <c r="IAG1" s="28"/>
      <c r="IAH1" s="28"/>
      <c r="IAI1" s="28"/>
      <c r="IAJ1" s="28"/>
      <c r="IAK1" s="28"/>
      <c r="IAL1" s="28"/>
      <c r="IAM1" s="28"/>
      <c r="IAN1" s="28"/>
      <c r="IAO1" s="28"/>
      <c r="IAP1" s="28"/>
      <c r="IAQ1" s="28"/>
      <c r="IAR1" s="28"/>
      <c r="IAS1" s="28"/>
      <c r="IAT1" s="28"/>
      <c r="IAU1" s="28"/>
      <c r="IAV1" s="28"/>
      <c r="IAW1" s="28"/>
      <c r="IAX1" s="28"/>
      <c r="IAY1" s="28"/>
      <c r="IAZ1" s="28"/>
      <c r="IBA1" s="28"/>
      <c r="IBB1" s="28"/>
      <c r="IBC1" s="28"/>
      <c r="IBD1" s="28"/>
      <c r="IBE1" s="28"/>
      <c r="IBF1" s="28"/>
      <c r="IBG1" s="28"/>
      <c r="IBH1" s="28"/>
      <c r="IBI1" s="28"/>
      <c r="IBJ1" s="28"/>
      <c r="IBK1" s="28"/>
      <c r="IBL1" s="28"/>
      <c r="IBM1" s="28"/>
      <c r="IBN1" s="28"/>
      <c r="IBO1" s="28"/>
      <c r="IBP1" s="28"/>
      <c r="IBQ1" s="28"/>
      <c r="IBR1" s="28"/>
      <c r="IBS1" s="28"/>
      <c r="IBT1" s="28"/>
      <c r="IBU1" s="28"/>
      <c r="IBV1" s="28"/>
      <c r="IBW1" s="28"/>
      <c r="IBX1" s="28"/>
      <c r="IBY1" s="28"/>
      <c r="IBZ1" s="28"/>
      <c r="ICA1" s="28"/>
      <c r="ICB1" s="28"/>
      <c r="ICC1" s="28"/>
      <c r="ICD1" s="28"/>
      <c r="ICE1" s="28"/>
      <c r="ICF1" s="28"/>
      <c r="ICG1" s="28"/>
      <c r="ICH1" s="28"/>
      <c r="ICI1" s="28"/>
      <c r="ICJ1" s="28"/>
      <c r="ICK1" s="28"/>
      <c r="ICL1" s="28"/>
      <c r="ICM1" s="28"/>
      <c r="ICN1" s="28"/>
      <c r="ICO1" s="28"/>
      <c r="ICP1" s="28"/>
      <c r="ICQ1" s="28"/>
      <c r="ICR1" s="28"/>
      <c r="ICS1" s="28"/>
      <c r="ICT1" s="28"/>
      <c r="ICU1" s="28"/>
      <c r="ICV1" s="28"/>
      <c r="ICW1" s="28"/>
      <c r="ICX1" s="28"/>
      <c r="ICY1" s="28"/>
      <c r="ICZ1" s="28"/>
      <c r="IDA1" s="28"/>
      <c r="IDB1" s="28"/>
      <c r="IDC1" s="28"/>
      <c r="IDD1" s="28"/>
      <c r="IDE1" s="28"/>
      <c r="IDF1" s="28"/>
      <c r="IDG1" s="28"/>
      <c r="IDH1" s="28"/>
      <c r="IDI1" s="28"/>
      <c r="IDJ1" s="28"/>
      <c r="IDK1" s="28"/>
      <c r="IDL1" s="28"/>
      <c r="IDM1" s="28"/>
      <c r="IDN1" s="28"/>
      <c r="IDO1" s="28"/>
      <c r="IDP1" s="28"/>
      <c r="IDQ1" s="28"/>
      <c r="IDR1" s="28"/>
      <c r="IDS1" s="28"/>
      <c r="IDT1" s="28"/>
      <c r="IDU1" s="28"/>
      <c r="IDV1" s="28"/>
      <c r="IDW1" s="28"/>
      <c r="IDX1" s="28"/>
      <c r="IDY1" s="28"/>
      <c r="IDZ1" s="28"/>
      <c r="IEA1" s="28"/>
      <c r="IEB1" s="28"/>
      <c r="IEC1" s="28"/>
      <c r="IED1" s="28"/>
      <c r="IEE1" s="28"/>
      <c r="IEF1" s="28"/>
      <c r="IEG1" s="28"/>
      <c r="IEH1" s="28"/>
      <c r="IEI1" s="28"/>
      <c r="IEJ1" s="28"/>
      <c r="IEK1" s="28"/>
      <c r="IEL1" s="28"/>
      <c r="IEM1" s="28"/>
      <c r="IEN1" s="28"/>
      <c r="IEO1" s="28"/>
      <c r="IEP1" s="28"/>
      <c r="IEQ1" s="28"/>
      <c r="IER1" s="28"/>
      <c r="IES1" s="28"/>
      <c r="IET1" s="28"/>
      <c r="IEU1" s="28"/>
      <c r="IEV1" s="28"/>
      <c r="IEW1" s="28"/>
      <c r="IEX1" s="28"/>
      <c r="IEY1" s="28"/>
      <c r="IEZ1" s="28"/>
      <c r="IFA1" s="28"/>
      <c r="IFB1" s="28"/>
      <c r="IFC1" s="28"/>
      <c r="IFD1" s="28"/>
      <c r="IFE1" s="28"/>
      <c r="IFF1" s="28"/>
      <c r="IFG1" s="28"/>
      <c r="IFH1" s="28"/>
      <c r="IFI1" s="28"/>
      <c r="IFJ1" s="28"/>
      <c r="IFK1" s="28"/>
      <c r="IFL1" s="28"/>
      <c r="IFM1" s="28"/>
      <c r="IFN1" s="28"/>
      <c r="IFO1" s="28"/>
      <c r="IFP1" s="28"/>
      <c r="IFQ1" s="28"/>
      <c r="IFR1" s="28"/>
      <c r="IFS1" s="28"/>
      <c r="IFT1" s="28"/>
      <c r="IFU1" s="28"/>
      <c r="IFV1" s="28"/>
      <c r="IFW1" s="28"/>
      <c r="IFX1" s="28"/>
      <c r="IFY1" s="28"/>
      <c r="IFZ1" s="28"/>
      <c r="IGA1" s="28"/>
      <c r="IGB1" s="28"/>
      <c r="IGC1" s="28"/>
      <c r="IGD1" s="28"/>
      <c r="IGE1" s="28"/>
      <c r="IGF1" s="28"/>
      <c r="IGG1" s="28"/>
      <c r="IGH1" s="28"/>
      <c r="IGI1" s="28"/>
      <c r="IGJ1" s="28"/>
      <c r="IGK1" s="28"/>
      <c r="IGL1" s="28"/>
      <c r="IGM1" s="28"/>
      <c r="IGN1" s="28"/>
      <c r="IGO1" s="28"/>
      <c r="IGP1" s="28"/>
      <c r="IGQ1" s="28"/>
      <c r="IGR1" s="28"/>
      <c r="IGS1" s="28"/>
      <c r="IGT1" s="28"/>
      <c r="IGU1" s="28"/>
      <c r="IGV1" s="28"/>
      <c r="IGW1" s="28"/>
      <c r="IGX1" s="28"/>
      <c r="IGY1" s="28"/>
      <c r="IGZ1" s="28"/>
      <c r="IHA1" s="28"/>
      <c r="IHB1" s="28"/>
      <c r="IHC1" s="28"/>
      <c r="IHD1" s="28"/>
      <c r="IHE1" s="28"/>
      <c r="IHF1" s="28"/>
      <c r="IHG1" s="28"/>
      <c r="IHH1" s="28"/>
      <c r="IHI1" s="28"/>
      <c r="IHJ1" s="28"/>
      <c r="IHK1" s="28"/>
      <c r="IHL1" s="28"/>
      <c r="IHM1" s="28"/>
      <c r="IHN1" s="28"/>
      <c r="IHO1" s="28"/>
      <c r="IHP1" s="28"/>
      <c r="IHQ1" s="28"/>
      <c r="IHR1" s="28"/>
      <c r="IHS1" s="28"/>
      <c r="IHT1" s="28"/>
      <c r="IHU1" s="28"/>
      <c r="IHV1" s="28"/>
      <c r="IHW1" s="28"/>
      <c r="IHX1" s="28"/>
      <c r="IHY1" s="28"/>
      <c r="IHZ1" s="28"/>
      <c r="IIA1" s="28"/>
      <c r="IIB1" s="28"/>
      <c r="IIC1" s="28"/>
      <c r="IID1" s="28"/>
      <c r="IIE1" s="28"/>
      <c r="IIF1" s="28"/>
      <c r="IIG1" s="28"/>
      <c r="IIH1" s="28"/>
      <c r="III1" s="28"/>
      <c r="IIJ1" s="28"/>
      <c r="IIK1" s="28"/>
      <c r="IIL1" s="28"/>
      <c r="IIM1" s="28"/>
      <c r="IIN1" s="28"/>
      <c r="IIO1" s="28"/>
      <c r="IIP1" s="28"/>
      <c r="IIQ1" s="28"/>
      <c r="IIR1" s="28"/>
      <c r="IIS1" s="28"/>
      <c r="IIT1" s="28"/>
      <c r="IIU1" s="28"/>
      <c r="IIV1" s="28"/>
      <c r="IIW1" s="28"/>
      <c r="IIX1" s="28"/>
      <c r="IIY1" s="28"/>
      <c r="IIZ1" s="28"/>
      <c r="IJA1" s="28"/>
      <c r="IJB1" s="28"/>
      <c r="IJC1" s="28"/>
      <c r="IJD1" s="28"/>
      <c r="IJE1" s="28"/>
      <c r="IJF1" s="28"/>
      <c r="IJG1" s="28"/>
      <c r="IJH1" s="28"/>
      <c r="IJI1" s="28"/>
      <c r="IJJ1" s="28"/>
      <c r="IJK1" s="28"/>
      <c r="IJL1" s="28"/>
      <c r="IJM1" s="28"/>
      <c r="IJN1" s="28"/>
      <c r="IJO1" s="28"/>
      <c r="IJP1" s="28"/>
      <c r="IJQ1" s="28"/>
      <c r="IJR1" s="28"/>
      <c r="IJS1" s="28"/>
      <c r="IJT1" s="28"/>
      <c r="IJU1" s="28"/>
      <c r="IJV1" s="28"/>
      <c r="IJW1" s="28"/>
      <c r="IJX1" s="28"/>
      <c r="IJY1" s="28"/>
      <c r="IJZ1" s="28"/>
      <c r="IKA1" s="28"/>
      <c r="IKB1" s="28"/>
      <c r="IKC1" s="28"/>
      <c r="IKD1" s="28"/>
      <c r="IKE1" s="28"/>
      <c r="IKF1" s="28"/>
      <c r="IKG1" s="28"/>
      <c r="IKH1" s="28"/>
      <c r="IKI1" s="28"/>
      <c r="IKJ1" s="28"/>
      <c r="IKK1" s="28"/>
      <c r="IKL1" s="28"/>
      <c r="IKM1" s="28"/>
      <c r="IKN1" s="28"/>
      <c r="IKO1" s="28"/>
      <c r="IKP1" s="28"/>
      <c r="IKQ1" s="28"/>
      <c r="IKR1" s="28"/>
      <c r="IKS1" s="28"/>
      <c r="IKT1" s="28"/>
      <c r="IKU1" s="28"/>
      <c r="IKV1" s="28"/>
      <c r="IKW1" s="28"/>
      <c r="IKX1" s="28"/>
      <c r="IKY1" s="28"/>
      <c r="IKZ1" s="28"/>
      <c r="ILA1" s="28"/>
      <c r="ILB1" s="28"/>
      <c r="ILC1" s="28"/>
      <c r="ILD1" s="28"/>
      <c r="ILE1" s="28"/>
      <c r="ILF1" s="28"/>
      <c r="ILG1" s="28"/>
      <c r="ILH1" s="28"/>
      <c r="ILI1" s="28"/>
      <c r="ILJ1" s="28"/>
      <c r="ILK1" s="28"/>
      <c r="ILL1" s="28"/>
      <c r="ILM1" s="28"/>
      <c r="ILN1" s="28"/>
      <c r="ILO1" s="28"/>
      <c r="ILP1" s="28"/>
      <c r="ILQ1" s="28"/>
      <c r="ILR1" s="28"/>
      <c r="ILS1" s="28"/>
      <c r="ILT1" s="28"/>
      <c r="ILU1" s="28"/>
      <c r="ILV1" s="28"/>
      <c r="ILW1" s="28"/>
      <c r="ILX1" s="28"/>
      <c r="ILY1" s="28"/>
      <c r="ILZ1" s="28"/>
      <c r="IMA1" s="28"/>
      <c r="IMB1" s="28"/>
      <c r="IMC1" s="28"/>
      <c r="IMD1" s="28"/>
      <c r="IME1" s="28"/>
      <c r="IMF1" s="28"/>
      <c r="IMG1" s="28"/>
      <c r="IMH1" s="28"/>
      <c r="IMI1" s="28"/>
      <c r="IMJ1" s="28"/>
      <c r="IMK1" s="28"/>
      <c r="IML1" s="28"/>
      <c r="IMM1" s="28"/>
      <c r="IMN1" s="28"/>
      <c r="IMO1" s="28"/>
      <c r="IMP1" s="28"/>
      <c r="IMQ1" s="28"/>
      <c r="IMR1" s="28"/>
      <c r="IMS1" s="28"/>
      <c r="IMT1" s="28"/>
      <c r="IMU1" s="28"/>
      <c r="IMV1" s="28"/>
      <c r="IMW1" s="28"/>
      <c r="IMX1" s="28"/>
      <c r="IMY1" s="28"/>
      <c r="IMZ1" s="28"/>
      <c r="INA1" s="28"/>
      <c r="INB1" s="28"/>
      <c r="INC1" s="28"/>
      <c r="IND1" s="28"/>
      <c r="INE1" s="28"/>
      <c r="INF1" s="28"/>
      <c r="ING1" s="28"/>
      <c r="INH1" s="28"/>
      <c r="INI1" s="28"/>
      <c r="INJ1" s="28"/>
      <c r="INK1" s="28"/>
      <c r="INL1" s="28"/>
      <c r="INM1" s="28"/>
      <c r="INN1" s="28"/>
      <c r="INO1" s="28"/>
      <c r="INP1" s="28"/>
      <c r="INQ1" s="28"/>
      <c r="INR1" s="28"/>
      <c r="INS1" s="28"/>
      <c r="INT1" s="28"/>
      <c r="INU1" s="28"/>
      <c r="INV1" s="28"/>
      <c r="INW1" s="28"/>
      <c r="INX1" s="28"/>
      <c r="INY1" s="28"/>
      <c r="INZ1" s="28"/>
      <c r="IOA1" s="28"/>
      <c r="IOB1" s="28"/>
      <c r="IOC1" s="28"/>
      <c r="IOD1" s="28"/>
      <c r="IOE1" s="28"/>
      <c r="IOF1" s="28"/>
      <c r="IOG1" s="28"/>
      <c r="IOH1" s="28"/>
      <c r="IOI1" s="28"/>
      <c r="IOJ1" s="28"/>
      <c r="IOK1" s="28"/>
      <c r="IOL1" s="28"/>
      <c r="IOM1" s="28"/>
      <c r="ION1" s="28"/>
      <c r="IOO1" s="28"/>
      <c r="IOP1" s="28"/>
      <c r="IOQ1" s="28"/>
      <c r="IOR1" s="28"/>
      <c r="IOS1" s="28"/>
      <c r="IOT1" s="28"/>
      <c r="IOU1" s="28"/>
      <c r="IOV1" s="28"/>
      <c r="IOW1" s="28"/>
      <c r="IOX1" s="28"/>
      <c r="IOY1" s="28"/>
      <c r="IOZ1" s="28"/>
      <c r="IPA1" s="28"/>
      <c r="IPB1" s="28"/>
      <c r="IPC1" s="28"/>
      <c r="IPD1" s="28"/>
      <c r="IPE1" s="28"/>
      <c r="IPF1" s="28"/>
      <c r="IPG1" s="28"/>
      <c r="IPH1" s="28"/>
      <c r="IPI1" s="28"/>
      <c r="IPJ1" s="28"/>
      <c r="IPK1" s="28"/>
      <c r="IPL1" s="28"/>
      <c r="IPM1" s="28"/>
      <c r="IPN1" s="28"/>
      <c r="IPO1" s="28"/>
      <c r="IPP1" s="28"/>
      <c r="IPQ1" s="28"/>
      <c r="IPR1" s="28"/>
      <c r="IPS1" s="28"/>
      <c r="IPT1" s="28"/>
      <c r="IPU1" s="28"/>
      <c r="IPV1" s="28"/>
      <c r="IPW1" s="28"/>
      <c r="IPX1" s="28"/>
      <c r="IPY1" s="28"/>
      <c r="IPZ1" s="28"/>
      <c r="IQA1" s="28"/>
      <c r="IQB1" s="28"/>
      <c r="IQC1" s="28"/>
      <c r="IQD1" s="28"/>
      <c r="IQE1" s="28"/>
      <c r="IQF1" s="28"/>
      <c r="IQG1" s="28"/>
      <c r="IQH1" s="28"/>
      <c r="IQI1" s="28"/>
      <c r="IQJ1" s="28"/>
      <c r="IQK1" s="28"/>
      <c r="IQL1" s="28"/>
      <c r="IQM1" s="28"/>
      <c r="IQN1" s="28"/>
      <c r="IQO1" s="28"/>
      <c r="IQP1" s="28"/>
      <c r="IQQ1" s="28"/>
      <c r="IQR1" s="28"/>
      <c r="IQS1" s="28"/>
      <c r="IQT1" s="28"/>
      <c r="IQU1" s="28"/>
      <c r="IQV1" s="28"/>
      <c r="IQW1" s="28"/>
      <c r="IQX1" s="28"/>
      <c r="IQY1" s="28"/>
      <c r="IQZ1" s="28"/>
      <c r="IRA1" s="28"/>
      <c r="IRB1" s="28"/>
      <c r="IRC1" s="28"/>
      <c r="IRD1" s="28"/>
      <c r="IRE1" s="28"/>
      <c r="IRF1" s="28"/>
      <c r="IRG1" s="28"/>
      <c r="IRH1" s="28"/>
      <c r="IRI1" s="28"/>
      <c r="IRJ1" s="28"/>
      <c r="IRK1" s="28"/>
      <c r="IRL1" s="28"/>
      <c r="IRM1" s="28"/>
      <c r="IRN1" s="28"/>
      <c r="IRO1" s="28"/>
      <c r="IRP1" s="28"/>
      <c r="IRQ1" s="28"/>
      <c r="IRR1" s="28"/>
      <c r="IRS1" s="28"/>
      <c r="IRT1" s="28"/>
      <c r="IRU1" s="28"/>
      <c r="IRV1" s="28"/>
      <c r="IRW1" s="28"/>
      <c r="IRX1" s="28"/>
      <c r="IRY1" s="28"/>
      <c r="IRZ1" s="28"/>
      <c r="ISA1" s="28"/>
      <c r="ISB1" s="28"/>
      <c r="ISC1" s="28"/>
      <c r="ISD1" s="28"/>
      <c r="ISE1" s="28"/>
      <c r="ISF1" s="28"/>
      <c r="ISG1" s="28"/>
      <c r="ISH1" s="28"/>
      <c r="ISI1" s="28"/>
      <c r="ISJ1" s="28"/>
      <c r="ISK1" s="28"/>
      <c r="ISL1" s="28"/>
      <c r="ISM1" s="28"/>
      <c r="ISN1" s="28"/>
      <c r="ISO1" s="28"/>
      <c r="ISP1" s="28"/>
      <c r="ISQ1" s="28"/>
      <c r="ISR1" s="28"/>
      <c r="ISS1" s="28"/>
      <c r="IST1" s="28"/>
      <c r="ISU1" s="28"/>
      <c r="ISV1" s="28"/>
      <c r="ISW1" s="28"/>
      <c r="ISX1" s="28"/>
      <c r="ISY1" s="28"/>
      <c r="ISZ1" s="28"/>
      <c r="ITA1" s="28"/>
      <c r="ITB1" s="28"/>
      <c r="ITC1" s="28"/>
      <c r="ITD1" s="28"/>
      <c r="ITE1" s="28"/>
      <c r="ITF1" s="28"/>
      <c r="ITG1" s="28"/>
      <c r="ITH1" s="28"/>
      <c r="ITI1" s="28"/>
      <c r="ITJ1" s="28"/>
      <c r="ITK1" s="28"/>
      <c r="ITL1" s="28"/>
      <c r="ITM1" s="28"/>
      <c r="ITN1" s="28"/>
      <c r="ITO1" s="28"/>
      <c r="ITP1" s="28"/>
      <c r="ITQ1" s="28"/>
      <c r="ITR1" s="28"/>
      <c r="ITS1" s="28"/>
      <c r="ITT1" s="28"/>
      <c r="ITU1" s="28"/>
      <c r="ITV1" s="28"/>
      <c r="ITW1" s="28"/>
      <c r="ITX1" s="28"/>
      <c r="ITY1" s="28"/>
      <c r="ITZ1" s="28"/>
      <c r="IUA1" s="28"/>
      <c r="IUB1" s="28"/>
      <c r="IUC1" s="28"/>
      <c r="IUD1" s="28"/>
      <c r="IUE1" s="28"/>
      <c r="IUF1" s="28"/>
      <c r="IUG1" s="28"/>
      <c r="IUH1" s="28"/>
      <c r="IUI1" s="28"/>
      <c r="IUJ1" s="28"/>
      <c r="IUK1" s="28"/>
      <c r="IUL1" s="28"/>
      <c r="IUM1" s="28"/>
      <c r="IUN1" s="28"/>
      <c r="IUO1" s="28"/>
      <c r="IUP1" s="28"/>
      <c r="IUQ1" s="28"/>
      <c r="IUR1" s="28"/>
      <c r="IUS1" s="28"/>
      <c r="IUT1" s="28"/>
      <c r="IUU1" s="28"/>
      <c r="IUV1" s="28"/>
      <c r="IUW1" s="28"/>
      <c r="IUX1" s="28"/>
      <c r="IUY1" s="28"/>
      <c r="IUZ1" s="28"/>
      <c r="IVA1" s="28"/>
      <c r="IVB1" s="28"/>
      <c r="IVC1" s="28"/>
      <c r="IVD1" s="28"/>
      <c r="IVE1" s="28"/>
      <c r="IVF1" s="28"/>
      <c r="IVG1" s="28"/>
      <c r="IVH1" s="28"/>
      <c r="IVI1" s="28"/>
      <c r="IVJ1" s="28"/>
      <c r="IVK1" s="28"/>
      <c r="IVL1" s="28"/>
      <c r="IVM1" s="28"/>
      <c r="IVN1" s="28"/>
      <c r="IVO1" s="28"/>
      <c r="IVP1" s="28"/>
      <c r="IVQ1" s="28"/>
      <c r="IVR1" s="28"/>
      <c r="IVS1" s="28"/>
      <c r="IVT1" s="28"/>
      <c r="IVU1" s="28"/>
      <c r="IVV1" s="28"/>
      <c r="IVW1" s="28"/>
      <c r="IVX1" s="28"/>
      <c r="IVY1" s="28"/>
      <c r="IVZ1" s="28"/>
      <c r="IWA1" s="28"/>
      <c r="IWB1" s="28"/>
      <c r="IWC1" s="28"/>
      <c r="IWD1" s="28"/>
      <c r="IWE1" s="28"/>
      <c r="IWF1" s="28"/>
      <c r="IWG1" s="28"/>
      <c r="IWH1" s="28"/>
      <c r="IWI1" s="28"/>
      <c r="IWJ1" s="28"/>
      <c r="IWK1" s="28"/>
      <c r="IWL1" s="28"/>
      <c r="IWM1" s="28"/>
      <c r="IWN1" s="28"/>
      <c r="IWO1" s="28"/>
      <c r="IWP1" s="28"/>
      <c r="IWQ1" s="28"/>
      <c r="IWR1" s="28"/>
      <c r="IWS1" s="28"/>
      <c r="IWT1" s="28"/>
      <c r="IWU1" s="28"/>
      <c r="IWV1" s="28"/>
      <c r="IWW1" s="28"/>
      <c r="IWX1" s="28"/>
      <c r="IWY1" s="28"/>
      <c r="IWZ1" s="28"/>
      <c r="IXA1" s="28"/>
      <c r="IXB1" s="28"/>
      <c r="IXC1" s="28"/>
      <c r="IXD1" s="28"/>
      <c r="IXE1" s="28"/>
      <c r="IXF1" s="28"/>
      <c r="IXG1" s="28"/>
      <c r="IXH1" s="28"/>
      <c r="IXI1" s="28"/>
      <c r="IXJ1" s="28"/>
      <c r="IXK1" s="28"/>
      <c r="IXL1" s="28"/>
      <c r="IXM1" s="28"/>
      <c r="IXN1" s="28"/>
      <c r="IXO1" s="28"/>
      <c r="IXP1" s="28"/>
      <c r="IXQ1" s="28"/>
      <c r="IXR1" s="28"/>
      <c r="IXS1" s="28"/>
      <c r="IXT1" s="28"/>
      <c r="IXU1" s="28"/>
      <c r="IXV1" s="28"/>
      <c r="IXW1" s="28"/>
      <c r="IXX1" s="28"/>
      <c r="IXY1" s="28"/>
      <c r="IXZ1" s="28"/>
      <c r="IYA1" s="28"/>
      <c r="IYB1" s="28"/>
      <c r="IYC1" s="28"/>
      <c r="IYD1" s="28"/>
      <c r="IYE1" s="28"/>
      <c r="IYF1" s="28"/>
      <c r="IYG1" s="28"/>
      <c r="IYH1" s="28"/>
      <c r="IYI1" s="28"/>
      <c r="IYJ1" s="28"/>
      <c r="IYK1" s="28"/>
      <c r="IYL1" s="28"/>
      <c r="IYM1" s="28"/>
      <c r="IYN1" s="28"/>
      <c r="IYO1" s="28"/>
      <c r="IYP1" s="28"/>
      <c r="IYQ1" s="28"/>
      <c r="IYR1" s="28"/>
      <c r="IYS1" s="28"/>
      <c r="IYT1" s="28"/>
      <c r="IYU1" s="28"/>
      <c r="IYV1" s="28"/>
      <c r="IYW1" s="28"/>
      <c r="IYX1" s="28"/>
      <c r="IYY1" s="28"/>
      <c r="IYZ1" s="28"/>
      <c r="IZA1" s="28"/>
      <c r="IZB1" s="28"/>
      <c r="IZC1" s="28"/>
      <c r="IZD1" s="28"/>
      <c r="IZE1" s="28"/>
      <c r="IZF1" s="28"/>
      <c r="IZG1" s="28"/>
      <c r="IZH1" s="28"/>
      <c r="IZI1" s="28"/>
      <c r="IZJ1" s="28"/>
      <c r="IZK1" s="28"/>
      <c r="IZL1" s="28"/>
      <c r="IZM1" s="28"/>
      <c r="IZN1" s="28"/>
      <c r="IZO1" s="28"/>
      <c r="IZP1" s="28"/>
      <c r="IZQ1" s="28"/>
      <c r="IZR1" s="28"/>
      <c r="IZS1" s="28"/>
      <c r="IZT1" s="28"/>
      <c r="IZU1" s="28"/>
      <c r="IZV1" s="28"/>
      <c r="IZW1" s="28"/>
      <c r="IZX1" s="28"/>
      <c r="IZY1" s="28"/>
      <c r="IZZ1" s="28"/>
      <c r="JAA1" s="28"/>
      <c r="JAB1" s="28"/>
      <c r="JAC1" s="28"/>
      <c r="JAD1" s="28"/>
      <c r="JAE1" s="28"/>
      <c r="JAF1" s="28"/>
      <c r="JAG1" s="28"/>
      <c r="JAH1" s="28"/>
      <c r="JAI1" s="28"/>
      <c r="JAJ1" s="28"/>
      <c r="JAK1" s="28"/>
      <c r="JAL1" s="28"/>
      <c r="JAM1" s="28"/>
      <c r="JAN1" s="28"/>
      <c r="JAO1" s="28"/>
      <c r="JAP1" s="28"/>
      <c r="JAQ1" s="28"/>
      <c r="JAR1" s="28"/>
      <c r="JAS1" s="28"/>
      <c r="JAT1" s="28"/>
      <c r="JAU1" s="28"/>
      <c r="JAV1" s="28"/>
      <c r="JAW1" s="28"/>
      <c r="JAX1" s="28"/>
      <c r="JAY1" s="28"/>
      <c r="JAZ1" s="28"/>
      <c r="JBA1" s="28"/>
      <c r="JBB1" s="28"/>
      <c r="JBC1" s="28"/>
      <c r="JBD1" s="28"/>
      <c r="JBE1" s="28"/>
      <c r="JBF1" s="28"/>
      <c r="JBG1" s="28"/>
      <c r="JBH1" s="28"/>
      <c r="JBI1" s="28"/>
      <c r="JBJ1" s="28"/>
      <c r="JBK1" s="28"/>
      <c r="JBL1" s="28"/>
      <c r="JBM1" s="28"/>
      <c r="JBN1" s="28"/>
      <c r="JBO1" s="28"/>
      <c r="JBP1" s="28"/>
      <c r="JBQ1" s="28"/>
      <c r="JBR1" s="28"/>
      <c r="JBS1" s="28"/>
      <c r="JBT1" s="28"/>
      <c r="JBU1" s="28"/>
      <c r="JBV1" s="28"/>
      <c r="JBW1" s="28"/>
      <c r="JBX1" s="28"/>
      <c r="JBY1" s="28"/>
      <c r="JBZ1" s="28"/>
      <c r="JCA1" s="28"/>
      <c r="JCB1" s="28"/>
      <c r="JCC1" s="28"/>
      <c r="JCD1" s="28"/>
      <c r="JCE1" s="28"/>
      <c r="JCF1" s="28"/>
      <c r="JCG1" s="28"/>
      <c r="JCH1" s="28"/>
      <c r="JCI1" s="28"/>
      <c r="JCJ1" s="28"/>
      <c r="JCK1" s="28"/>
      <c r="JCL1" s="28"/>
      <c r="JCM1" s="28"/>
      <c r="JCN1" s="28"/>
      <c r="JCO1" s="28"/>
      <c r="JCP1" s="28"/>
      <c r="JCQ1" s="28"/>
      <c r="JCR1" s="28"/>
      <c r="JCS1" s="28"/>
      <c r="JCT1" s="28"/>
      <c r="JCU1" s="28"/>
      <c r="JCV1" s="28"/>
      <c r="JCW1" s="28"/>
      <c r="JCX1" s="28"/>
      <c r="JCY1" s="28"/>
      <c r="JCZ1" s="28"/>
      <c r="JDA1" s="28"/>
      <c r="JDB1" s="28"/>
      <c r="JDC1" s="28"/>
      <c r="JDD1" s="28"/>
      <c r="JDE1" s="28"/>
      <c r="JDF1" s="28"/>
      <c r="JDG1" s="28"/>
      <c r="JDH1" s="28"/>
      <c r="JDI1" s="28"/>
      <c r="JDJ1" s="28"/>
      <c r="JDK1" s="28"/>
      <c r="JDL1" s="28"/>
      <c r="JDM1" s="28"/>
      <c r="JDN1" s="28"/>
      <c r="JDO1" s="28"/>
      <c r="JDP1" s="28"/>
      <c r="JDQ1" s="28"/>
      <c r="JDR1" s="28"/>
      <c r="JDS1" s="28"/>
      <c r="JDT1" s="28"/>
      <c r="JDU1" s="28"/>
      <c r="JDV1" s="28"/>
      <c r="JDW1" s="28"/>
      <c r="JDX1" s="28"/>
      <c r="JDY1" s="28"/>
      <c r="JDZ1" s="28"/>
      <c r="JEA1" s="28"/>
      <c r="JEB1" s="28"/>
      <c r="JEC1" s="28"/>
      <c r="JED1" s="28"/>
      <c r="JEE1" s="28"/>
      <c r="JEF1" s="28"/>
      <c r="JEG1" s="28"/>
      <c r="JEH1" s="28"/>
      <c r="JEI1" s="28"/>
      <c r="JEJ1" s="28"/>
      <c r="JEK1" s="28"/>
      <c r="JEL1" s="28"/>
      <c r="JEM1" s="28"/>
      <c r="JEN1" s="28"/>
      <c r="JEO1" s="28"/>
      <c r="JEP1" s="28"/>
      <c r="JEQ1" s="28"/>
      <c r="JER1" s="28"/>
      <c r="JES1" s="28"/>
      <c r="JET1" s="28"/>
      <c r="JEU1" s="28"/>
      <c r="JEV1" s="28"/>
      <c r="JEW1" s="28"/>
      <c r="JEX1" s="28"/>
      <c r="JEY1" s="28"/>
      <c r="JEZ1" s="28"/>
      <c r="JFA1" s="28"/>
      <c r="JFB1" s="28"/>
      <c r="JFC1" s="28"/>
      <c r="JFD1" s="28"/>
      <c r="JFE1" s="28"/>
      <c r="JFF1" s="28"/>
      <c r="JFG1" s="28"/>
      <c r="JFH1" s="28"/>
      <c r="JFI1" s="28"/>
      <c r="JFJ1" s="28"/>
      <c r="JFK1" s="28"/>
      <c r="JFL1" s="28"/>
      <c r="JFM1" s="28"/>
      <c r="JFN1" s="28"/>
      <c r="JFO1" s="28"/>
      <c r="JFP1" s="28"/>
      <c r="JFQ1" s="28"/>
      <c r="JFR1" s="28"/>
      <c r="JFS1" s="28"/>
      <c r="JFT1" s="28"/>
      <c r="JFU1" s="28"/>
      <c r="JFV1" s="28"/>
      <c r="JFW1" s="28"/>
      <c r="JFX1" s="28"/>
      <c r="JFY1" s="28"/>
      <c r="JFZ1" s="28"/>
      <c r="JGA1" s="28"/>
      <c r="JGB1" s="28"/>
      <c r="JGC1" s="28"/>
      <c r="JGD1" s="28"/>
      <c r="JGE1" s="28"/>
      <c r="JGF1" s="28"/>
      <c r="JGG1" s="28"/>
      <c r="JGH1" s="28"/>
      <c r="JGI1" s="28"/>
      <c r="JGJ1" s="28"/>
      <c r="JGK1" s="28"/>
      <c r="JGL1" s="28"/>
      <c r="JGM1" s="28"/>
      <c r="JGN1" s="28"/>
      <c r="JGO1" s="28"/>
      <c r="JGP1" s="28"/>
      <c r="JGQ1" s="28"/>
      <c r="JGR1" s="28"/>
      <c r="JGS1" s="28"/>
      <c r="JGT1" s="28"/>
      <c r="JGU1" s="28"/>
      <c r="JGV1" s="28"/>
      <c r="JGW1" s="28"/>
      <c r="JGX1" s="28"/>
      <c r="JGY1" s="28"/>
      <c r="JGZ1" s="28"/>
      <c r="JHA1" s="28"/>
      <c r="JHB1" s="28"/>
      <c r="JHC1" s="28"/>
      <c r="JHD1" s="28"/>
      <c r="JHE1" s="28"/>
      <c r="JHF1" s="28"/>
      <c r="JHG1" s="28"/>
      <c r="JHH1" s="28"/>
      <c r="JHI1" s="28"/>
      <c r="JHJ1" s="28"/>
      <c r="JHK1" s="28"/>
      <c r="JHL1" s="28"/>
      <c r="JHM1" s="28"/>
      <c r="JHN1" s="28"/>
      <c r="JHO1" s="28"/>
      <c r="JHP1" s="28"/>
      <c r="JHQ1" s="28"/>
      <c r="JHR1" s="28"/>
      <c r="JHS1" s="28"/>
      <c r="JHT1" s="28"/>
      <c r="JHU1" s="28"/>
      <c r="JHV1" s="28"/>
      <c r="JHW1" s="28"/>
      <c r="JHX1" s="28"/>
      <c r="JHY1" s="28"/>
      <c r="JHZ1" s="28"/>
      <c r="JIA1" s="28"/>
      <c r="JIB1" s="28"/>
      <c r="JIC1" s="28"/>
      <c r="JID1" s="28"/>
      <c r="JIE1" s="28"/>
      <c r="JIF1" s="28"/>
      <c r="JIG1" s="28"/>
      <c r="JIH1" s="28"/>
      <c r="JII1" s="28"/>
      <c r="JIJ1" s="28"/>
      <c r="JIK1" s="28"/>
      <c r="JIL1" s="28"/>
      <c r="JIM1" s="28"/>
      <c r="JIN1" s="28"/>
      <c r="JIO1" s="28"/>
      <c r="JIP1" s="28"/>
      <c r="JIQ1" s="28"/>
      <c r="JIR1" s="28"/>
      <c r="JIS1" s="28"/>
      <c r="JIT1" s="28"/>
      <c r="JIU1" s="28"/>
      <c r="JIV1" s="28"/>
      <c r="JIW1" s="28"/>
      <c r="JIX1" s="28"/>
      <c r="JIY1" s="28"/>
      <c r="JIZ1" s="28"/>
      <c r="JJA1" s="28"/>
      <c r="JJB1" s="28"/>
      <c r="JJC1" s="28"/>
      <c r="JJD1" s="28"/>
      <c r="JJE1" s="28"/>
      <c r="JJF1" s="28"/>
      <c r="JJG1" s="28"/>
      <c r="JJH1" s="28"/>
      <c r="JJI1" s="28"/>
      <c r="JJJ1" s="28"/>
      <c r="JJK1" s="28"/>
      <c r="JJL1" s="28"/>
      <c r="JJM1" s="28"/>
      <c r="JJN1" s="28"/>
      <c r="JJO1" s="28"/>
      <c r="JJP1" s="28"/>
      <c r="JJQ1" s="28"/>
      <c r="JJR1" s="28"/>
      <c r="JJS1" s="28"/>
      <c r="JJT1" s="28"/>
      <c r="JJU1" s="28"/>
      <c r="JJV1" s="28"/>
      <c r="JJW1" s="28"/>
      <c r="JJX1" s="28"/>
      <c r="JJY1" s="28"/>
      <c r="JJZ1" s="28"/>
      <c r="JKA1" s="28"/>
      <c r="JKB1" s="28"/>
      <c r="JKC1" s="28"/>
      <c r="JKD1" s="28"/>
      <c r="JKE1" s="28"/>
      <c r="JKF1" s="28"/>
      <c r="JKG1" s="28"/>
      <c r="JKH1" s="28"/>
      <c r="JKI1" s="28"/>
      <c r="JKJ1" s="28"/>
      <c r="JKK1" s="28"/>
      <c r="JKL1" s="28"/>
      <c r="JKM1" s="28"/>
      <c r="JKN1" s="28"/>
      <c r="JKO1" s="28"/>
      <c r="JKP1" s="28"/>
      <c r="JKQ1" s="28"/>
      <c r="JKR1" s="28"/>
      <c r="JKS1" s="28"/>
      <c r="JKT1" s="28"/>
      <c r="JKU1" s="28"/>
      <c r="JKV1" s="28"/>
      <c r="JKW1" s="28"/>
      <c r="JKX1" s="28"/>
      <c r="JKY1" s="28"/>
      <c r="JKZ1" s="28"/>
      <c r="JLA1" s="28"/>
      <c r="JLB1" s="28"/>
      <c r="JLC1" s="28"/>
      <c r="JLD1" s="28"/>
      <c r="JLE1" s="28"/>
      <c r="JLF1" s="28"/>
      <c r="JLG1" s="28"/>
      <c r="JLH1" s="28"/>
      <c r="JLI1" s="28"/>
      <c r="JLJ1" s="28"/>
      <c r="JLK1" s="28"/>
      <c r="JLL1" s="28"/>
      <c r="JLM1" s="28"/>
      <c r="JLN1" s="28"/>
      <c r="JLO1" s="28"/>
      <c r="JLP1" s="28"/>
      <c r="JLQ1" s="28"/>
      <c r="JLR1" s="28"/>
      <c r="JLS1" s="28"/>
      <c r="JLT1" s="28"/>
      <c r="JLU1" s="28"/>
      <c r="JLV1" s="28"/>
      <c r="JLW1" s="28"/>
      <c r="JLX1" s="28"/>
      <c r="JLY1" s="28"/>
      <c r="JLZ1" s="28"/>
      <c r="JMA1" s="28"/>
      <c r="JMB1" s="28"/>
      <c r="JMC1" s="28"/>
      <c r="JMD1" s="28"/>
      <c r="JME1" s="28"/>
      <c r="JMF1" s="28"/>
      <c r="JMG1" s="28"/>
      <c r="JMH1" s="28"/>
      <c r="JMI1" s="28"/>
      <c r="JMJ1" s="28"/>
      <c r="JMK1" s="28"/>
      <c r="JML1" s="28"/>
      <c r="JMM1" s="28"/>
      <c r="JMN1" s="28"/>
      <c r="JMO1" s="28"/>
      <c r="JMP1" s="28"/>
      <c r="JMQ1" s="28"/>
      <c r="JMR1" s="28"/>
      <c r="JMS1" s="28"/>
      <c r="JMT1" s="28"/>
      <c r="JMU1" s="28"/>
      <c r="JMV1" s="28"/>
      <c r="JMW1" s="28"/>
      <c r="JMX1" s="28"/>
      <c r="JMY1" s="28"/>
      <c r="JMZ1" s="28"/>
      <c r="JNA1" s="28"/>
      <c r="JNB1" s="28"/>
      <c r="JNC1" s="28"/>
      <c r="JND1" s="28"/>
      <c r="JNE1" s="28"/>
      <c r="JNF1" s="28"/>
      <c r="JNG1" s="28"/>
      <c r="JNH1" s="28"/>
      <c r="JNI1" s="28"/>
      <c r="JNJ1" s="28"/>
      <c r="JNK1" s="28"/>
      <c r="JNL1" s="28"/>
      <c r="JNM1" s="28"/>
      <c r="JNN1" s="28"/>
      <c r="JNO1" s="28"/>
      <c r="JNP1" s="28"/>
      <c r="JNQ1" s="28"/>
      <c r="JNR1" s="28"/>
      <c r="JNS1" s="28"/>
      <c r="JNT1" s="28"/>
      <c r="JNU1" s="28"/>
      <c r="JNV1" s="28"/>
      <c r="JNW1" s="28"/>
      <c r="JNX1" s="28"/>
      <c r="JNY1" s="28"/>
      <c r="JNZ1" s="28"/>
      <c r="JOA1" s="28"/>
      <c r="JOB1" s="28"/>
      <c r="JOC1" s="28"/>
      <c r="JOD1" s="28"/>
      <c r="JOE1" s="28"/>
      <c r="JOF1" s="28"/>
      <c r="JOG1" s="28"/>
      <c r="JOH1" s="28"/>
      <c r="JOI1" s="28"/>
      <c r="JOJ1" s="28"/>
      <c r="JOK1" s="28"/>
      <c r="JOL1" s="28"/>
      <c r="JOM1" s="28"/>
      <c r="JON1" s="28"/>
      <c r="JOO1" s="28"/>
      <c r="JOP1" s="28"/>
      <c r="JOQ1" s="28"/>
      <c r="JOR1" s="28"/>
      <c r="JOS1" s="28"/>
      <c r="JOT1" s="28"/>
      <c r="JOU1" s="28"/>
      <c r="JOV1" s="28"/>
      <c r="JOW1" s="28"/>
      <c r="JOX1" s="28"/>
      <c r="JOY1" s="28"/>
      <c r="JOZ1" s="28"/>
      <c r="JPA1" s="28"/>
      <c r="JPB1" s="28"/>
      <c r="JPC1" s="28"/>
      <c r="JPD1" s="28"/>
      <c r="JPE1" s="28"/>
      <c r="JPF1" s="28"/>
      <c r="JPG1" s="28"/>
      <c r="JPH1" s="28"/>
      <c r="JPI1" s="28"/>
      <c r="JPJ1" s="28"/>
      <c r="JPK1" s="28"/>
      <c r="JPL1" s="28"/>
      <c r="JPM1" s="28"/>
      <c r="JPN1" s="28"/>
      <c r="JPO1" s="28"/>
      <c r="JPP1" s="28"/>
      <c r="JPQ1" s="28"/>
      <c r="JPR1" s="28"/>
      <c r="JPS1" s="28"/>
      <c r="JPT1" s="28"/>
      <c r="JPU1" s="28"/>
      <c r="JPV1" s="28"/>
      <c r="JPW1" s="28"/>
      <c r="JPX1" s="28"/>
      <c r="JPY1" s="28"/>
      <c r="JPZ1" s="28"/>
      <c r="JQA1" s="28"/>
      <c r="JQB1" s="28"/>
      <c r="JQC1" s="28"/>
      <c r="JQD1" s="28"/>
      <c r="JQE1" s="28"/>
      <c r="JQF1" s="28"/>
      <c r="JQG1" s="28"/>
      <c r="JQH1" s="28"/>
      <c r="JQI1" s="28"/>
      <c r="JQJ1" s="28"/>
      <c r="JQK1" s="28"/>
      <c r="JQL1" s="28"/>
      <c r="JQM1" s="28"/>
      <c r="JQN1" s="28"/>
      <c r="JQO1" s="28"/>
      <c r="JQP1" s="28"/>
      <c r="JQQ1" s="28"/>
      <c r="JQR1" s="28"/>
      <c r="JQS1" s="28"/>
      <c r="JQT1" s="28"/>
      <c r="JQU1" s="28"/>
      <c r="JQV1" s="28"/>
      <c r="JQW1" s="28"/>
      <c r="JQX1" s="28"/>
      <c r="JQY1" s="28"/>
      <c r="JQZ1" s="28"/>
      <c r="JRA1" s="28"/>
      <c r="JRB1" s="28"/>
      <c r="JRC1" s="28"/>
      <c r="JRD1" s="28"/>
      <c r="JRE1" s="28"/>
      <c r="JRF1" s="28"/>
      <c r="JRG1" s="28"/>
      <c r="JRH1" s="28"/>
      <c r="JRI1" s="28"/>
      <c r="JRJ1" s="28"/>
      <c r="JRK1" s="28"/>
      <c r="JRL1" s="28"/>
      <c r="JRM1" s="28"/>
      <c r="JRN1" s="28"/>
      <c r="JRO1" s="28"/>
      <c r="JRP1" s="28"/>
      <c r="JRQ1" s="28"/>
      <c r="JRR1" s="28"/>
      <c r="JRS1" s="28"/>
      <c r="JRT1" s="28"/>
      <c r="JRU1" s="28"/>
      <c r="JRV1" s="28"/>
      <c r="JRW1" s="28"/>
      <c r="JRX1" s="28"/>
      <c r="JRY1" s="28"/>
      <c r="JRZ1" s="28"/>
      <c r="JSA1" s="28"/>
      <c r="JSB1" s="28"/>
      <c r="JSC1" s="28"/>
      <c r="JSD1" s="28"/>
      <c r="JSE1" s="28"/>
      <c r="JSF1" s="28"/>
      <c r="JSG1" s="28"/>
      <c r="JSH1" s="28"/>
      <c r="JSI1" s="28"/>
      <c r="JSJ1" s="28"/>
      <c r="JSK1" s="28"/>
      <c r="JSL1" s="28"/>
      <c r="JSM1" s="28"/>
      <c r="JSN1" s="28"/>
      <c r="JSO1" s="28"/>
      <c r="JSP1" s="28"/>
      <c r="JSQ1" s="28"/>
      <c r="JSR1" s="28"/>
      <c r="JSS1" s="28"/>
      <c r="JST1" s="28"/>
      <c r="JSU1" s="28"/>
      <c r="JSV1" s="28"/>
      <c r="JSW1" s="28"/>
      <c r="JSX1" s="28"/>
      <c r="JSY1" s="28"/>
      <c r="JSZ1" s="28"/>
      <c r="JTA1" s="28"/>
      <c r="JTB1" s="28"/>
      <c r="JTC1" s="28"/>
      <c r="JTD1" s="28"/>
      <c r="JTE1" s="28"/>
      <c r="JTF1" s="28"/>
      <c r="JTG1" s="28"/>
      <c r="JTH1" s="28"/>
      <c r="JTI1" s="28"/>
      <c r="JTJ1" s="28"/>
      <c r="JTK1" s="28"/>
      <c r="JTL1" s="28"/>
      <c r="JTM1" s="28"/>
      <c r="JTN1" s="28"/>
      <c r="JTO1" s="28"/>
      <c r="JTP1" s="28"/>
      <c r="JTQ1" s="28"/>
      <c r="JTR1" s="28"/>
      <c r="JTS1" s="28"/>
      <c r="JTT1" s="28"/>
      <c r="JTU1" s="28"/>
      <c r="JTV1" s="28"/>
      <c r="JTW1" s="28"/>
      <c r="JTX1" s="28"/>
      <c r="JTY1" s="28"/>
      <c r="JTZ1" s="28"/>
      <c r="JUA1" s="28"/>
      <c r="JUB1" s="28"/>
      <c r="JUC1" s="28"/>
      <c r="JUD1" s="28"/>
      <c r="JUE1" s="28"/>
      <c r="JUF1" s="28"/>
      <c r="JUG1" s="28"/>
      <c r="JUH1" s="28"/>
      <c r="JUI1" s="28"/>
      <c r="JUJ1" s="28"/>
      <c r="JUK1" s="28"/>
      <c r="JUL1" s="28"/>
      <c r="JUM1" s="28"/>
      <c r="JUN1" s="28"/>
      <c r="JUO1" s="28"/>
      <c r="JUP1" s="28"/>
      <c r="JUQ1" s="28"/>
      <c r="JUR1" s="28"/>
      <c r="JUS1" s="28"/>
      <c r="JUT1" s="28"/>
      <c r="JUU1" s="28"/>
      <c r="JUV1" s="28"/>
      <c r="JUW1" s="28"/>
      <c r="JUX1" s="28"/>
      <c r="JUY1" s="28"/>
      <c r="JUZ1" s="28"/>
      <c r="JVA1" s="28"/>
      <c r="JVB1" s="28"/>
      <c r="JVC1" s="28"/>
      <c r="JVD1" s="28"/>
      <c r="JVE1" s="28"/>
      <c r="JVF1" s="28"/>
      <c r="JVG1" s="28"/>
      <c r="JVH1" s="28"/>
      <c r="JVI1" s="28"/>
      <c r="JVJ1" s="28"/>
      <c r="JVK1" s="28"/>
      <c r="JVL1" s="28"/>
      <c r="JVM1" s="28"/>
      <c r="JVN1" s="28"/>
      <c r="JVO1" s="28"/>
      <c r="JVP1" s="28"/>
      <c r="JVQ1" s="28"/>
      <c r="JVR1" s="28"/>
      <c r="JVS1" s="28"/>
      <c r="JVT1" s="28"/>
      <c r="JVU1" s="28"/>
      <c r="JVV1" s="28"/>
      <c r="JVW1" s="28"/>
      <c r="JVX1" s="28"/>
      <c r="JVY1" s="28"/>
      <c r="JVZ1" s="28"/>
      <c r="JWA1" s="28"/>
      <c r="JWB1" s="28"/>
      <c r="JWC1" s="28"/>
      <c r="JWD1" s="28"/>
      <c r="JWE1" s="28"/>
      <c r="JWF1" s="28"/>
      <c r="JWG1" s="28"/>
      <c r="JWH1" s="28"/>
      <c r="JWI1" s="28"/>
      <c r="JWJ1" s="28"/>
      <c r="JWK1" s="28"/>
      <c r="JWL1" s="28"/>
      <c r="JWM1" s="28"/>
      <c r="JWN1" s="28"/>
      <c r="JWO1" s="28"/>
      <c r="JWP1" s="28"/>
      <c r="JWQ1" s="28"/>
      <c r="JWR1" s="28"/>
      <c r="JWS1" s="28"/>
      <c r="JWT1" s="28"/>
      <c r="JWU1" s="28"/>
      <c r="JWV1" s="28"/>
      <c r="JWW1" s="28"/>
      <c r="JWX1" s="28"/>
      <c r="JWY1" s="28"/>
      <c r="JWZ1" s="28"/>
      <c r="JXA1" s="28"/>
      <c r="JXB1" s="28"/>
      <c r="JXC1" s="28"/>
      <c r="JXD1" s="28"/>
      <c r="JXE1" s="28"/>
      <c r="JXF1" s="28"/>
      <c r="JXG1" s="28"/>
      <c r="JXH1" s="28"/>
      <c r="JXI1" s="28"/>
      <c r="JXJ1" s="28"/>
      <c r="JXK1" s="28"/>
      <c r="JXL1" s="28"/>
      <c r="JXM1" s="28"/>
      <c r="JXN1" s="28"/>
      <c r="JXO1" s="28"/>
      <c r="JXP1" s="28"/>
      <c r="JXQ1" s="28"/>
      <c r="JXR1" s="28"/>
      <c r="JXS1" s="28"/>
      <c r="JXT1" s="28"/>
      <c r="JXU1" s="28"/>
      <c r="JXV1" s="28"/>
      <c r="JXW1" s="28"/>
      <c r="JXX1" s="28"/>
      <c r="JXY1" s="28"/>
      <c r="JXZ1" s="28"/>
      <c r="JYA1" s="28"/>
      <c r="JYB1" s="28"/>
      <c r="JYC1" s="28"/>
      <c r="JYD1" s="28"/>
      <c r="JYE1" s="28"/>
      <c r="JYF1" s="28"/>
      <c r="JYG1" s="28"/>
      <c r="JYH1" s="28"/>
      <c r="JYI1" s="28"/>
      <c r="JYJ1" s="28"/>
      <c r="JYK1" s="28"/>
      <c r="JYL1" s="28"/>
      <c r="JYM1" s="28"/>
      <c r="JYN1" s="28"/>
      <c r="JYO1" s="28"/>
      <c r="JYP1" s="28"/>
      <c r="JYQ1" s="28"/>
      <c r="JYR1" s="28"/>
      <c r="JYS1" s="28"/>
      <c r="JYT1" s="28"/>
      <c r="JYU1" s="28"/>
      <c r="JYV1" s="28"/>
      <c r="JYW1" s="28"/>
      <c r="JYX1" s="28"/>
      <c r="JYY1" s="28"/>
      <c r="JYZ1" s="28"/>
      <c r="JZA1" s="28"/>
      <c r="JZB1" s="28"/>
      <c r="JZC1" s="28"/>
      <c r="JZD1" s="28"/>
      <c r="JZE1" s="28"/>
      <c r="JZF1" s="28"/>
      <c r="JZG1" s="28"/>
      <c r="JZH1" s="28"/>
      <c r="JZI1" s="28"/>
      <c r="JZJ1" s="28"/>
      <c r="JZK1" s="28"/>
      <c r="JZL1" s="28"/>
      <c r="JZM1" s="28"/>
      <c r="JZN1" s="28"/>
      <c r="JZO1" s="28"/>
      <c r="JZP1" s="28"/>
      <c r="JZQ1" s="28"/>
      <c r="JZR1" s="28"/>
      <c r="JZS1" s="28"/>
      <c r="JZT1" s="28"/>
      <c r="JZU1" s="28"/>
      <c r="JZV1" s="28"/>
      <c r="JZW1" s="28"/>
      <c r="JZX1" s="28"/>
      <c r="JZY1" s="28"/>
      <c r="JZZ1" s="28"/>
      <c r="KAA1" s="28"/>
      <c r="KAB1" s="28"/>
      <c r="KAC1" s="28"/>
      <c r="KAD1" s="28"/>
      <c r="KAE1" s="28"/>
      <c r="KAF1" s="28"/>
      <c r="KAG1" s="28"/>
      <c r="KAH1" s="28"/>
      <c r="KAI1" s="28"/>
      <c r="KAJ1" s="28"/>
      <c r="KAK1" s="28"/>
      <c r="KAL1" s="28"/>
      <c r="KAM1" s="28"/>
      <c r="KAN1" s="28"/>
      <c r="KAO1" s="28"/>
      <c r="KAP1" s="28"/>
      <c r="KAQ1" s="28"/>
      <c r="KAR1" s="28"/>
      <c r="KAS1" s="28"/>
      <c r="KAT1" s="28"/>
      <c r="KAU1" s="28"/>
      <c r="KAV1" s="28"/>
      <c r="KAW1" s="28"/>
      <c r="KAX1" s="28"/>
      <c r="KAY1" s="28"/>
      <c r="KAZ1" s="28"/>
      <c r="KBA1" s="28"/>
      <c r="KBB1" s="28"/>
      <c r="KBC1" s="28"/>
      <c r="KBD1" s="28"/>
      <c r="KBE1" s="28"/>
      <c r="KBF1" s="28"/>
      <c r="KBG1" s="28"/>
      <c r="KBH1" s="28"/>
      <c r="KBI1" s="28"/>
      <c r="KBJ1" s="28"/>
      <c r="KBK1" s="28"/>
      <c r="KBL1" s="28"/>
      <c r="KBM1" s="28"/>
      <c r="KBN1" s="28"/>
      <c r="KBO1" s="28"/>
      <c r="KBP1" s="28"/>
      <c r="KBQ1" s="28"/>
      <c r="KBR1" s="28"/>
      <c r="KBS1" s="28"/>
      <c r="KBT1" s="28"/>
      <c r="KBU1" s="28"/>
      <c r="KBV1" s="28"/>
      <c r="KBW1" s="28"/>
      <c r="KBX1" s="28"/>
      <c r="KBY1" s="28"/>
      <c r="KBZ1" s="28"/>
      <c r="KCA1" s="28"/>
      <c r="KCB1" s="28"/>
      <c r="KCC1" s="28"/>
      <c r="KCD1" s="28"/>
      <c r="KCE1" s="28"/>
      <c r="KCF1" s="28"/>
      <c r="KCG1" s="28"/>
      <c r="KCH1" s="28"/>
      <c r="KCI1" s="28"/>
      <c r="KCJ1" s="28"/>
      <c r="KCK1" s="28"/>
      <c r="KCL1" s="28"/>
      <c r="KCM1" s="28"/>
      <c r="KCN1" s="28"/>
      <c r="KCO1" s="28"/>
      <c r="KCP1" s="28"/>
      <c r="KCQ1" s="28"/>
      <c r="KCR1" s="28"/>
      <c r="KCS1" s="28"/>
      <c r="KCT1" s="28"/>
      <c r="KCU1" s="28"/>
      <c r="KCV1" s="28"/>
      <c r="KCW1" s="28"/>
      <c r="KCX1" s="28"/>
      <c r="KCY1" s="28"/>
      <c r="KCZ1" s="28"/>
      <c r="KDA1" s="28"/>
      <c r="KDB1" s="28"/>
      <c r="KDC1" s="28"/>
      <c r="KDD1" s="28"/>
      <c r="KDE1" s="28"/>
      <c r="KDF1" s="28"/>
      <c r="KDG1" s="28"/>
      <c r="KDH1" s="28"/>
      <c r="KDI1" s="28"/>
      <c r="KDJ1" s="28"/>
      <c r="KDK1" s="28"/>
      <c r="KDL1" s="28"/>
      <c r="KDM1" s="28"/>
      <c r="KDN1" s="28"/>
      <c r="KDO1" s="28"/>
      <c r="KDP1" s="28"/>
      <c r="KDQ1" s="28"/>
      <c r="KDR1" s="28"/>
      <c r="KDS1" s="28"/>
      <c r="KDT1" s="28"/>
      <c r="KDU1" s="28"/>
      <c r="KDV1" s="28"/>
      <c r="KDW1" s="28"/>
      <c r="KDX1" s="28"/>
      <c r="KDY1" s="28"/>
      <c r="KDZ1" s="28"/>
      <c r="KEA1" s="28"/>
      <c r="KEB1" s="28"/>
      <c r="KEC1" s="28"/>
      <c r="KED1" s="28"/>
      <c r="KEE1" s="28"/>
      <c r="KEF1" s="28"/>
      <c r="KEG1" s="28"/>
      <c r="KEH1" s="28"/>
      <c r="KEI1" s="28"/>
      <c r="KEJ1" s="28"/>
      <c r="KEK1" s="28"/>
      <c r="KEL1" s="28"/>
      <c r="KEM1" s="28"/>
      <c r="KEN1" s="28"/>
      <c r="KEO1" s="28"/>
      <c r="KEP1" s="28"/>
      <c r="KEQ1" s="28"/>
      <c r="KER1" s="28"/>
      <c r="KES1" s="28"/>
      <c r="KET1" s="28"/>
      <c r="KEU1" s="28"/>
      <c r="KEV1" s="28"/>
      <c r="KEW1" s="28"/>
      <c r="KEX1" s="28"/>
      <c r="KEY1" s="28"/>
      <c r="KEZ1" s="28"/>
      <c r="KFA1" s="28"/>
      <c r="KFB1" s="28"/>
      <c r="KFC1" s="28"/>
      <c r="KFD1" s="28"/>
      <c r="KFE1" s="28"/>
      <c r="KFF1" s="28"/>
      <c r="KFG1" s="28"/>
      <c r="KFH1" s="28"/>
      <c r="KFI1" s="28"/>
      <c r="KFJ1" s="28"/>
      <c r="KFK1" s="28"/>
      <c r="KFL1" s="28"/>
      <c r="KFM1" s="28"/>
      <c r="KFN1" s="28"/>
      <c r="KFO1" s="28"/>
      <c r="KFP1" s="28"/>
      <c r="KFQ1" s="28"/>
      <c r="KFR1" s="28"/>
      <c r="KFS1" s="28"/>
      <c r="KFT1" s="28"/>
      <c r="KFU1" s="28"/>
      <c r="KFV1" s="28"/>
      <c r="KFW1" s="28"/>
      <c r="KFX1" s="28"/>
      <c r="KFY1" s="28"/>
      <c r="KFZ1" s="28"/>
      <c r="KGA1" s="28"/>
      <c r="KGB1" s="28"/>
      <c r="KGC1" s="28"/>
      <c r="KGD1" s="28"/>
      <c r="KGE1" s="28"/>
      <c r="KGF1" s="28"/>
      <c r="KGG1" s="28"/>
      <c r="KGH1" s="28"/>
      <c r="KGI1" s="28"/>
      <c r="KGJ1" s="28"/>
      <c r="KGK1" s="28"/>
      <c r="KGL1" s="28"/>
      <c r="KGM1" s="28"/>
      <c r="KGN1" s="28"/>
      <c r="KGO1" s="28"/>
      <c r="KGP1" s="28"/>
      <c r="KGQ1" s="28"/>
      <c r="KGR1" s="28"/>
      <c r="KGS1" s="28"/>
      <c r="KGT1" s="28"/>
      <c r="KGU1" s="28"/>
      <c r="KGV1" s="28"/>
      <c r="KGW1" s="28"/>
      <c r="KGX1" s="28"/>
      <c r="KGY1" s="28"/>
      <c r="KGZ1" s="28"/>
      <c r="KHA1" s="28"/>
      <c r="KHB1" s="28"/>
      <c r="KHC1" s="28"/>
      <c r="KHD1" s="28"/>
      <c r="KHE1" s="28"/>
      <c r="KHF1" s="28"/>
      <c r="KHG1" s="28"/>
      <c r="KHH1" s="28"/>
      <c r="KHI1" s="28"/>
      <c r="KHJ1" s="28"/>
      <c r="KHK1" s="28"/>
      <c r="KHL1" s="28"/>
      <c r="KHM1" s="28"/>
      <c r="KHN1" s="28"/>
      <c r="KHO1" s="28"/>
      <c r="KHP1" s="28"/>
      <c r="KHQ1" s="28"/>
      <c r="KHR1" s="28"/>
      <c r="KHS1" s="28"/>
      <c r="KHT1" s="28"/>
      <c r="KHU1" s="28"/>
      <c r="KHV1" s="28"/>
      <c r="KHW1" s="28"/>
      <c r="KHX1" s="28"/>
      <c r="KHY1" s="28"/>
      <c r="KHZ1" s="28"/>
      <c r="KIA1" s="28"/>
      <c r="KIB1" s="28"/>
      <c r="KIC1" s="28"/>
      <c r="KID1" s="28"/>
      <c r="KIE1" s="28"/>
      <c r="KIF1" s="28"/>
      <c r="KIG1" s="28"/>
      <c r="KIH1" s="28"/>
      <c r="KII1" s="28"/>
      <c r="KIJ1" s="28"/>
      <c r="KIK1" s="28"/>
      <c r="KIL1" s="28"/>
      <c r="KIM1" s="28"/>
      <c r="KIN1" s="28"/>
      <c r="KIO1" s="28"/>
      <c r="KIP1" s="28"/>
      <c r="KIQ1" s="28"/>
      <c r="KIR1" s="28"/>
      <c r="KIS1" s="28"/>
      <c r="KIT1" s="28"/>
      <c r="KIU1" s="28"/>
      <c r="KIV1" s="28"/>
      <c r="KIW1" s="28"/>
      <c r="KIX1" s="28"/>
      <c r="KIY1" s="28"/>
      <c r="KIZ1" s="28"/>
      <c r="KJA1" s="28"/>
      <c r="KJB1" s="28"/>
      <c r="KJC1" s="28"/>
      <c r="KJD1" s="28"/>
      <c r="KJE1" s="28"/>
      <c r="KJF1" s="28"/>
      <c r="KJG1" s="28"/>
      <c r="KJH1" s="28"/>
      <c r="KJI1" s="28"/>
      <c r="KJJ1" s="28"/>
      <c r="KJK1" s="28"/>
      <c r="KJL1" s="28"/>
      <c r="KJM1" s="28"/>
      <c r="KJN1" s="28"/>
      <c r="KJO1" s="28"/>
      <c r="KJP1" s="28"/>
      <c r="KJQ1" s="28"/>
      <c r="KJR1" s="28"/>
      <c r="KJS1" s="28"/>
      <c r="KJT1" s="28"/>
      <c r="KJU1" s="28"/>
      <c r="KJV1" s="28"/>
      <c r="KJW1" s="28"/>
      <c r="KJX1" s="28"/>
      <c r="KJY1" s="28"/>
      <c r="KJZ1" s="28"/>
      <c r="KKA1" s="28"/>
      <c r="KKB1" s="28"/>
      <c r="KKC1" s="28"/>
      <c r="KKD1" s="28"/>
      <c r="KKE1" s="28"/>
      <c r="KKF1" s="28"/>
      <c r="KKG1" s="28"/>
      <c r="KKH1" s="28"/>
      <c r="KKI1" s="28"/>
      <c r="KKJ1" s="28"/>
      <c r="KKK1" s="28"/>
      <c r="KKL1" s="28"/>
      <c r="KKM1" s="28"/>
      <c r="KKN1" s="28"/>
      <c r="KKO1" s="28"/>
      <c r="KKP1" s="28"/>
      <c r="KKQ1" s="28"/>
      <c r="KKR1" s="28"/>
      <c r="KKS1" s="28"/>
      <c r="KKT1" s="28"/>
      <c r="KKU1" s="28"/>
      <c r="KKV1" s="28"/>
      <c r="KKW1" s="28"/>
      <c r="KKX1" s="28"/>
      <c r="KKY1" s="28"/>
      <c r="KKZ1" s="28"/>
      <c r="KLA1" s="28"/>
      <c r="KLB1" s="28"/>
      <c r="KLC1" s="28"/>
      <c r="KLD1" s="28"/>
      <c r="KLE1" s="28"/>
      <c r="KLF1" s="28"/>
      <c r="KLG1" s="28"/>
      <c r="KLH1" s="28"/>
      <c r="KLI1" s="28"/>
      <c r="KLJ1" s="28"/>
      <c r="KLK1" s="28"/>
      <c r="KLL1" s="28"/>
      <c r="KLM1" s="28"/>
      <c r="KLN1" s="28"/>
      <c r="KLO1" s="28"/>
      <c r="KLP1" s="28"/>
      <c r="KLQ1" s="28"/>
      <c r="KLR1" s="28"/>
      <c r="KLS1" s="28"/>
      <c r="KLT1" s="28"/>
      <c r="KLU1" s="28"/>
      <c r="KLV1" s="28"/>
      <c r="KLW1" s="28"/>
      <c r="KLX1" s="28"/>
      <c r="KLY1" s="28"/>
      <c r="KLZ1" s="28"/>
      <c r="KMA1" s="28"/>
      <c r="KMB1" s="28"/>
      <c r="KMC1" s="28"/>
      <c r="KMD1" s="28"/>
      <c r="KME1" s="28"/>
      <c r="KMF1" s="28"/>
      <c r="KMG1" s="28"/>
      <c r="KMH1" s="28"/>
      <c r="KMI1" s="28"/>
      <c r="KMJ1" s="28"/>
      <c r="KMK1" s="28"/>
      <c r="KML1" s="28"/>
      <c r="KMM1" s="28"/>
      <c r="KMN1" s="28"/>
      <c r="KMO1" s="28"/>
      <c r="KMP1" s="28"/>
      <c r="KMQ1" s="28"/>
      <c r="KMR1" s="28"/>
      <c r="KMS1" s="28"/>
      <c r="KMT1" s="28"/>
      <c r="KMU1" s="28"/>
      <c r="KMV1" s="28"/>
      <c r="KMW1" s="28"/>
      <c r="KMX1" s="28"/>
      <c r="KMY1" s="28"/>
      <c r="KMZ1" s="28"/>
      <c r="KNA1" s="28"/>
      <c r="KNB1" s="28"/>
      <c r="KNC1" s="28"/>
      <c r="KND1" s="28"/>
      <c r="KNE1" s="28"/>
      <c r="KNF1" s="28"/>
      <c r="KNG1" s="28"/>
      <c r="KNH1" s="28"/>
      <c r="KNI1" s="28"/>
      <c r="KNJ1" s="28"/>
      <c r="KNK1" s="28"/>
      <c r="KNL1" s="28"/>
      <c r="KNM1" s="28"/>
      <c r="KNN1" s="28"/>
      <c r="KNO1" s="28"/>
      <c r="KNP1" s="28"/>
      <c r="KNQ1" s="28"/>
      <c r="KNR1" s="28"/>
      <c r="KNS1" s="28"/>
      <c r="KNT1" s="28"/>
      <c r="KNU1" s="28"/>
      <c r="KNV1" s="28"/>
      <c r="KNW1" s="28"/>
      <c r="KNX1" s="28"/>
      <c r="KNY1" s="28"/>
      <c r="KNZ1" s="28"/>
      <c r="KOA1" s="28"/>
      <c r="KOB1" s="28"/>
      <c r="KOC1" s="28"/>
      <c r="KOD1" s="28"/>
      <c r="KOE1" s="28"/>
      <c r="KOF1" s="28"/>
      <c r="KOG1" s="28"/>
      <c r="KOH1" s="28"/>
      <c r="KOI1" s="28"/>
      <c r="KOJ1" s="28"/>
      <c r="KOK1" s="28"/>
      <c r="KOL1" s="28"/>
      <c r="KOM1" s="28"/>
      <c r="KON1" s="28"/>
      <c r="KOO1" s="28"/>
      <c r="KOP1" s="28"/>
      <c r="KOQ1" s="28"/>
      <c r="KOR1" s="28"/>
      <c r="KOS1" s="28"/>
      <c r="KOT1" s="28"/>
      <c r="KOU1" s="28"/>
      <c r="KOV1" s="28"/>
      <c r="KOW1" s="28"/>
      <c r="KOX1" s="28"/>
      <c r="KOY1" s="28"/>
      <c r="KOZ1" s="28"/>
      <c r="KPA1" s="28"/>
      <c r="KPB1" s="28"/>
      <c r="KPC1" s="28"/>
      <c r="KPD1" s="28"/>
      <c r="KPE1" s="28"/>
      <c r="KPF1" s="28"/>
      <c r="KPG1" s="28"/>
      <c r="KPH1" s="28"/>
      <c r="KPI1" s="28"/>
      <c r="KPJ1" s="28"/>
      <c r="KPK1" s="28"/>
      <c r="KPL1" s="28"/>
      <c r="KPM1" s="28"/>
      <c r="KPN1" s="28"/>
      <c r="KPO1" s="28"/>
      <c r="KPP1" s="28"/>
      <c r="KPQ1" s="28"/>
      <c r="KPR1" s="28"/>
      <c r="KPS1" s="28"/>
      <c r="KPT1" s="28"/>
      <c r="KPU1" s="28"/>
      <c r="KPV1" s="28"/>
      <c r="KPW1" s="28"/>
      <c r="KPX1" s="28"/>
      <c r="KPY1" s="28"/>
      <c r="KPZ1" s="28"/>
      <c r="KQA1" s="28"/>
      <c r="KQB1" s="28"/>
      <c r="KQC1" s="28"/>
      <c r="KQD1" s="28"/>
      <c r="KQE1" s="28"/>
      <c r="KQF1" s="28"/>
      <c r="KQG1" s="28"/>
      <c r="KQH1" s="28"/>
      <c r="KQI1" s="28"/>
      <c r="KQJ1" s="28"/>
      <c r="KQK1" s="28"/>
      <c r="KQL1" s="28"/>
      <c r="KQM1" s="28"/>
      <c r="KQN1" s="28"/>
      <c r="KQO1" s="28"/>
      <c r="KQP1" s="28"/>
      <c r="KQQ1" s="28"/>
      <c r="KQR1" s="28"/>
      <c r="KQS1" s="28"/>
      <c r="KQT1" s="28"/>
      <c r="KQU1" s="28"/>
      <c r="KQV1" s="28"/>
      <c r="KQW1" s="28"/>
      <c r="KQX1" s="28"/>
      <c r="KQY1" s="28"/>
      <c r="KQZ1" s="28"/>
      <c r="KRA1" s="28"/>
      <c r="KRB1" s="28"/>
      <c r="KRC1" s="28"/>
      <c r="KRD1" s="28"/>
      <c r="KRE1" s="28"/>
      <c r="KRF1" s="28"/>
      <c r="KRG1" s="28"/>
      <c r="KRH1" s="28"/>
      <c r="KRI1" s="28"/>
      <c r="KRJ1" s="28"/>
      <c r="KRK1" s="28"/>
      <c r="KRL1" s="28"/>
      <c r="KRM1" s="28"/>
      <c r="KRN1" s="28"/>
      <c r="KRO1" s="28"/>
      <c r="KRP1" s="28"/>
      <c r="KRQ1" s="28"/>
      <c r="KRR1" s="28"/>
      <c r="KRS1" s="28"/>
      <c r="KRT1" s="28"/>
      <c r="KRU1" s="28"/>
      <c r="KRV1" s="28"/>
      <c r="KRW1" s="28"/>
      <c r="KRX1" s="28"/>
      <c r="KRY1" s="28"/>
      <c r="KRZ1" s="28"/>
      <c r="KSA1" s="28"/>
      <c r="KSB1" s="28"/>
      <c r="KSC1" s="28"/>
      <c r="KSD1" s="28"/>
      <c r="KSE1" s="28"/>
      <c r="KSF1" s="28"/>
      <c r="KSG1" s="28"/>
      <c r="KSH1" s="28"/>
      <c r="KSI1" s="28"/>
      <c r="KSJ1" s="28"/>
      <c r="KSK1" s="28"/>
      <c r="KSL1" s="28"/>
      <c r="KSM1" s="28"/>
      <c r="KSN1" s="28"/>
      <c r="KSO1" s="28"/>
      <c r="KSP1" s="28"/>
      <c r="KSQ1" s="28"/>
      <c r="KSR1" s="28"/>
      <c r="KSS1" s="28"/>
      <c r="KST1" s="28"/>
      <c r="KSU1" s="28"/>
      <c r="KSV1" s="28"/>
      <c r="KSW1" s="28"/>
      <c r="KSX1" s="28"/>
      <c r="KSY1" s="28"/>
      <c r="KSZ1" s="28"/>
      <c r="KTA1" s="28"/>
      <c r="KTB1" s="28"/>
      <c r="KTC1" s="28"/>
      <c r="KTD1" s="28"/>
      <c r="KTE1" s="28"/>
      <c r="KTF1" s="28"/>
      <c r="KTG1" s="28"/>
      <c r="KTH1" s="28"/>
      <c r="KTI1" s="28"/>
      <c r="KTJ1" s="28"/>
      <c r="KTK1" s="28"/>
      <c r="KTL1" s="28"/>
      <c r="KTM1" s="28"/>
      <c r="KTN1" s="28"/>
      <c r="KTO1" s="28"/>
      <c r="KTP1" s="28"/>
      <c r="KTQ1" s="28"/>
      <c r="KTR1" s="28"/>
      <c r="KTS1" s="28"/>
      <c r="KTT1" s="28"/>
      <c r="KTU1" s="28"/>
      <c r="KTV1" s="28"/>
      <c r="KTW1" s="28"/>
      <c r="KTX1" s="28"/>
      <c r="KTY1" s="28"/>
      <c r="KTZ1" s="28"/>
      <c r="KUA1" s="28"/>
      <c r="KUB1" s="28"/>
      <c r="KUC1" s="28"/>
      <c r="KUD1" s="28"/>
      <c r="KUE1" s="28"/>
      <c r="KUF1" s="28"/>
      <c r="KUG1" s="28"/>
      <c r="KUH1" s="28"/>
      <c r="KUI1" s="28"/>
      <c r="KUJ1" s="28"/>
      <c r="KUK1" s="28"/>
      <c r="KUL1" s="28"/>
      <c r="KUM1" s="28"/>
      <c r="KUN1" s="28"/>
      <c r="KUO1" s="28"/>
      <c r="KUP1" s="28"/>
      <c r="KUQ1" s="28"/>
      <c r="KUR1" s="28"/>
      <c r="KUS1" s="28"/>
      <c r="KUT1" s="28"/>
      <c r="KUU1" s="28"/>
      <c r="KUV1" s="28"/>
      <c r="KUW1" s="28"/>
      <c r="KUX1" s="28"/>
      <c r="KUY1" s="28"/>
      <c r="KUZ1" s="28"/>
      <c r="KVA1" s="28"/>
      <c r="KVB1" s="28"/>
      <c r="KVC1" s="28"/>
      <c r="KVD1" s="28"/>
      <c r="KVE1" s="28"/>
      <c r="KVF1" s="28"/>
      <c r="KVG1" s="28"/>
      <c r="KVH1" s="28"/>
      <c r="KVI1" s="28"/>
      <c r="KVJ1" s="28"/>
      <c r="KVK1" s="28"/>
      <c r="KVL1" s="28"/>
      <c r="KVM1" s="28"/>
      <c r="KVN1" s="28"/>
      <c r="KVO1" s="28"/>
      <c r="KVP1" s="28"/>
      <c r="KVQ1" s="28"/>
      <c r="KVR1" s="28"/>
      <c r="KVS1" s="28"/>
      <c r="KVT1" s="28"/>
      <c r="KVU1" s="28"/>
      <c r="KVV1" s="28"/>
      <c r="KVW1" s="28"/>
      <c r="KVX1" s="28"/>
      <c r="KVY1" s="28"/>
      <c r="KVZ1" s="28"/>
      <c r="KWA1" s="28"/>
      <c r="KWB1" s="28"/>
      <c r="KWC1" s="28"/>
      <c r="KWD1" s="28"/>
      <c r="KWE1" s="28"/>
      <c r="KWF1" s="28"/>
      <c r="KWG1" s="28"/>
      <c r="KWH1" s="28"/>
      <c r="KWI1" s="28"/>
      <c r="KWJ1" s="28"/>
      <c r="KWK1" s="28"/>
      <c r="KWL1" s="28"/>
      <c r="KWM1" s="28"/>
      <c r="KWN1" s="28"/>
      <c r="KWO1" s="28"/>
      <c r="KWP1" s="28"/>
      <c r="KWQ1" s="28"/>
      <c r="KWR1" s="28"/>
      <c r="KWS1" s="28"/>
      <c r="KWT1" s="28"/>
      <c r="KWU1" s="28"/>
      <c r="KWV1" s="28"/>
      <c r="KWW1" s="28"/>
      <c r="KWX1" s="28"/>
      <c r="KWY1" s="28"/>
      <c r="KWZ1" s="28"/>
      <c r="KXA1" s="28"/>
      <c r="KXB1" s="28"/>
      <c r="KXC1" s="28"/>
      <c r="KXD1" s="28"/>
      <c r="KXE1" s="28"/>
      <c r="KXF1" s="28"/>
      <c r="KXG1" s="28"/>
      <c r="KXH1" s="28"/>
      <c r="KXI1" s="28"/>
      <c r="KXJ1" s="28"/>
      <c r="KXK1" s="28"/>
      <c r="KXL1" s="28"/>
      <c r="KXM1" s="28"/>
      <c r="KXN1" s="28"/>
      <c r="KXO1" s="28"/>
      <c r="KXP1" s="28"/>
      <c r="KXQ1" s="28"/>
      <c r="KXR1" s="28"/>
      <c r="KXS1" s="28"/>
      <c r="KXT1" s="28"/>
      <c r="KXU1" s="28"/>
      <c r="KXV1" s="28"/>
      <c r="KXW1" s="28"/>
      <c r="KXX1" s="28"/>
      <c r="KXY1" s="28"/>
      <c r="KXZ1" s="28"/>
      <c r="KYA1" s="28"/>
      <c r="KYB1" s="28"/>
      <c r="KYC1" s="28"/>
      <c r="KYD1" s="28"/>
      <c r="KYE1" s="28"/>
      <c r="KYF1" s="28"/>
      <c r="KYG1" s="28"/>
      <c r="KYH1" s="28"/>
      <c r="KYI1" s="28"/>
      <c r="KYJ1" s="28"/>
      <c r="KYK1" s="28"/>
      <c r="KYL1" s="28"/>
      <c r="KYM1" s="28"/>
      <c r="KYN1" s="28"/>
      <c r="KYO1" s="28"/>
      <c r="KYP1" s="28"/>
      <c r="KYQ1" s="28"/>
      <c r="KYR1" s="28"/>
      <c r="KYS1" s="28"/>
      <c r="KYT1" s="28"/>
      <c r="KYU1" s="28"/>
      <c r="KYV1" s="28"/>
      <c r="KYW1" s="28"/>
      <c r="KYX1" s="28"/>
      <c r="KYY1" s="28"/>
      <c r="KYZ1" s="28"/>
      <c r="KZA1" s="28"/>
      <c r="KZB1" s="28"/>
      <c r="KZC1" s="28"/>
      <c r="KZD1" s="28"/>
      <c r="KZE1" s="28"/>
      <c r="KZF1" s="28"/>
      <c r="KZG1" s="28"/>
      <c r="KZH1" s="28"/>
      <c r="KZI1" s="28"/>
      <c r="KZJ1" s="28"/>
      <c r="KZK1" s="28"/>
      <c r="KZL1" s="28"/>
      <c r="KZM1" s="28"/>
      <c r="KZN1" s="28"/>
      <c r="KZO1" s="28"/>
      <c r="KZP1" s="28"/>
      <c r="KZQ1" s="28"/>
      <c r="KZR1" s="28"/>
      <c r="KZS1" s="28"/>
      <c r="KZT1" s="28"/>
      <c r="KZU1" s="28"/>
      <c r="KZV1" s="28"/>
      <c r="KZW1" s="28"/>
      <c r="KZX1" s="28"/>
      <c r="KZY1" s="28"/>
      <c r="KZZ1" s="28"/>
      <c r="LAA1" s="28"/>
      <c r="LAB1" s="28"/>
      <c r="LAC1" s="28"/>
      <c r="LAD1" s="28"/>
      <c r="LAE1" s="28"/>
      <c r="LAF1" s="28"/>
      <c r="LAG1" s="28"/>
      <c r="LAH1" s="28"/>
      <c r="LAI1" s="28"/>
      <c r="LAJ1" s="28"/>
      <c r="LAK1" s="28"/>
      <c r="LAL1" s="28"/>
      <c r="LAM1" s="28"/>
      <c r="LAN1" s="28"/>
      <c r="LAO1" s="28"/>
      <c r="LAP1" s="28"/>
      <c r="LAQ1" s="28"/>
      <c r="LAR1" s="28"/>
      <c r="LAS1" s="28"/>
      <c r="LAT1" s="28"/>
      <c r="LAU1" s="28"/>
      <c r="LAV1" s="28"/>
      <c r="LAW1" s="28"/>
      <c r="LAX1" s="28"/>
      <c r="LAY1" s="28"/>
      <c r="LAZ1" s="28"/>
      <c r="LBA1" s="28"/>
      <c r="LBB1" s="28"/>
      <c r="LBC1" s="28"/>
      <c r="LBD1" s="28"/>
      <c r="LBE1" s="28"/>
      <c r="LBF1" s="28"/>
      <c r="LBG1" s="28"/>
      <c r="LBH1" s="28"/>
      <c r="LBI1" s="28"/>
      <c r="LBJ1" s="28"/>
      <c r="LBK1" s="28"/>
      <c r="LBL1" s="28"/>
      <c r="LBM1" s="28"/>
      <c r="LBN1" s="28"/>
      <c r="LBO1" s="28"/>
      <c r="LBP1" s="28"/>
      <c r="LBQ1" s="28"/>
      <c r="LBR1" s="28"/>
      <c r="LBS1" s="28"/>
      <c r="LBT1" s="28"/>
      <c r="LBU1" s="28"/>
      <c r="LBV1" s="28"/>
      <c r="LBW1" s="28"/>
      <c r="LBX1" s="28"/>
      <c r="LBY1" s="28"/>
      <c r="LBZ1" s="28"/>
      <c r="LCA1" s="28"/>
      <c r="LCB1" s="28"/>
      <c r="LCC1" s="28"/>
      <c r="LCD1" s="28"/>
      <c r="LCE1" s="28"/>
      <c r="LCF1" s="28"/>
      <c r="LCG1" s="28"/>
      <c r="LCH1" s="28"/>
      <c r="LCI1" s="28"/>
      <c r="LCJ1" s="28"/>
      <c r="LCK1" s="28"/>
      <c r="LCL1" s="28"/>
      <c r="LCM1" s="28"/>
      <c r="LCN1" s="28"/>
      <c r="LCO1" s="28"/>
      <c r="LCP1" s="28"/>
      <c r="LCQ1" s="28"/>
      <c r="LCR1" s="28"/>
      <c r="LCS1" s="28"/>
      <c r="LCT1" s="28"/>
      <c r="LCU1" s="28"/>
      <c r="LCV1" s="28"/>
      <c r="LCW1" s="28"/>
      <c r="LCX1" s="28"/>
      <c r="LCY1" s="28"/>
      <c r="LCZ1" s="28"/>
      <c r="LDA1" s="28"/>
      <c r="LDB1" s="28"/>
      <c r="LDC1" s="28"/>
      <c r="LDD1" s="28"/>
      <c r="LDE1" s="28"/>
      <c r="LDF1" s="28"/>
      <c r="LDG1" s="28"/>
      <c r="LDH1" s="28"/>
      <c r="LDI1" s="28"/>
      <c r="LDJ1" s="28"/>
      <c r="LDK1" s="28"/>
      <c r="LDL1" s="28"/>
      <c r="LDM1" s="28"/>
      <c r="LDN1" s="28"/>
      <c r="LDO1" s="28"/>
      <c r="LDP1" s="28"/>
      <c r="LDQ1" s="28"/>
      <c r="LDR1" s="28"/>
      <c r="LDS1" s="28"/>
      <c r="LDT1" s="28"/>
      <c r="LDU1" s="28"/>
      <c r="LDV1" s="28"/>
      <c r="LDW1" s="28"/>
      <c r="LDX1" s="28"/>
      <c r="LDY1" s="28"/>
      <c r="LDZ1" s="28"/>
      <c r="LEA1" s="28"/>
      <c r="LEB1" s="28"/>
      <c r="LEC1" s="28"/>
      <c r="LED1" s="28"/>
      <c r="LEE1" s="28"/>
      <c r="LEF1" s="28"/>
      <c r="LEG1" s="28"/>
      <c r="LEH1" s="28"/>
      <c r="LEI1" s="28"/>
      <c r="LEJ1" s="28"/>
      <c r="LEK1" s="28"/>
      <c r="LEL1" s="28"/>
      <c r="LEM1" s="28"/>
      <c r="LEN1" s="28"/>
      <c r="LEO1" s="28"/>
      <c r="LEP1" s="28"/>
      <c r="LEQ1" s="28"/>
      <c r="LER1" s="28"/>
      <c r="LES1" s="28"/>
      <c r="LET1" s="28"/>
      <c r="LEU1" s="28"/>
      <c r="LEV1" s="28"/>
      <c r="LEW1" s="28"/>
      <c r="LEX1" s="28"/>
      <c r="LEY1" s="28"/>
      <c r="LEZ1" s="28"/>
      <c r="LFA1" s="28"/>
      <c r="LFB1" s="28"/>
      <c r="LFC1" s="28"/>
      <c r="LFD1" s="28"/>
      <c r="LFE1" s="28"/>
      <c r="LFF1" s="28"/>
      <c r="LFG1" s="28"/>
      <c r="LFH1" s="28"/>
      <c r="LFI1" s="28"/>
      <c r="LFJ1" s="28"/>
      <c r="LFK1" s="28"/>
      <c r="LFL1" s="28"/>
      <c r="LFM1" s="28"/>
      <c r="LFN1" s="28"/>
      <c r="LFO1" s="28"/>
      <c r="LFP1" s="28"/>
      <c r="LFQ1" s="28"/>
      <c r="LFR1" s="28"/>
      <c r="LFS1" s="28"/>
      <c r="LFT1" s="28"/>
      <c r="LFU1" s="28"/>
      <c r="LFV1" s="28"/>
      <c r="LFW1" s="28"/>
      <c r="LFX1" s="28"/>
      <c r="LFY1" s="28"/>
      <c r="LFZ1" s="28"/>
      <c r="LGA1" s="28"/>
      <c r="LGB1" s="28"/>
      <c r="LGC1" s="28"/>
      <c r="LGD1" s="28"/>
      <c r="LGE1" s="28"/>
      <c r="LGF1" s="28"/>
      <c r="LGG1" s="28"/>
      <c r="LGH1" s="28"/>
      <c r="LGI1" s="28"/>
      <c r="LGJ1" s="28"/>
      <c r="LGK1" s="28"/>
      <c r="LGL1" s="28"/>
      <c r="LGM1" s="28"/>
      <c r="LGN1" s="28"/>
      <c r="LGO1" s="28"/>
      <c r="LGP1" s="28"/>
      <c r="LGQ1" s="28"/>
      <c r="LGR1" s="28"/>
      <c r="LGS1" s="28"/>
      <c r="LGT1" s="28"/>
      <c r="LGU1" s="28"/>
      <c r="LGV1" s="28"/>
      <c r="LGW1" s="28"/>
      <c r="LGX1" s="28"/>
      <c r="LGY1" s="28"/>
      <c r="LGZ1" s="28"/>
      <c r="LHA1" s="28"/>
      <c r="LHB1" s="28"/>
      <c r="LHC1" s="28"/>
      <c r="LHD1" s="28"/>
      <c r="LHE1" s="28"/>
      <c r="LHF1" s="28"/>
      <c r="LHG1" s="28"/>
      <c r="LHH1" s="28"/>
      <c r="LHI1" s="28"/>
      <c r="LHJ1" s="28"/>
      <c r="LHK1" s="28"/>
      <c r="LHL1" s="28"/>
      <c r="LHM1" s="28"/>
      <c r="LHN1" s="28"/>
      <c r="LHO1" s="28"/>
      <c r="LHP1" s="28"/>
      <c r="LHQ1" s="28"/>
      <c r="LHR1" s="28"/>
      <c r="LHS1" s="28"/>
      <c r="LHT1" s="28"/>
      <c r="LHU1" s="28"/>
      <c r="LHV1" s="28"/>
      <c r="LHW1" s="28"/>
      <c r="LHX1" s="28"/>
      <c r="LHY1" s="28"/>
      <c r="LHZ1" s="28"/>
      <c r="LIA1" s="28"/>
      <c r="LIB1" s="28"/>
      <c r="LIC1" s="28"/>
      <c r="LID1" s="28"/>
      <c r="LIE1" s="28"/>
      <c r="LIF1" s="28"/>
      <c r="LIG1" s="28"/>
      <c r="LIH1" s="28"/>
      <c r="LII1" s="28"/>
      <c r="LIJ1" s="28"/>
      <c r="LIK1" s="28"/>
      <c r="LIL1" s="28"/>
      <c r="LIM1" s="28"/>
      <c r="LIN1" s="28"/>
      <c r="LIO1" s="28"/>
      <c r="LIP1" s="28"/>
      <c r="LIQ1" s="28"/>
      <c r="LIR1" s="28"/>
      <c r="LIS1" s="28"/>
      <c r="LIT1" s="28"/>
      <c r="LIU1" s="28"/>
      <c r="LIV1" s="28"/>
      <c r="LIW1" s="28"/>
      <c r="LIX1" s="28"/>
      <c r="LIY1" s="28"/>
      <c r="LIZ1" s="28"/>
      <c r="LJA1" s="28"/>
      <c r="LJB1" s="28"/>
      <c r="LJC1" s="28"/>
      <c r="LJD1" s="28"/>
      <c r="LJE1" s="28"/>
      <c r="LJF1" s="28"/>
      <c r="LJG1" s="28"/>
      <c r="LJH1" s="28"/>
      <c r="LJI1" s="28"/>
      <c r="LJJ1" s="28"/>
      <c r="LJK1" s="28"/>
      <c r="LJL1" s="28"/>
      <c r="LJM1" s="28"/>
      <c r="LJN1" s="28"/>
      <c r="LJO1" s="28"/>
      <c r="LJP1" s="28"/>
      <c r="LJQ1" s="28"/>
      <c r="LJR1" s="28"/>
      <c r="LJS1" s="28"/>
      <c r="LJT1" s="28"/>
      <c r="LJU1" s="28"/>
      <c r="LJV1" s="28"/>
      <c r="LJW1" s="28"/>
      <c r="LJX1" s="28"/>
      <c r="LJY1" s="28"/>
      <c r="LJZ1" s="28"/>
      <c r="LKA1" s="28"/>
      <c r="LKB1" s="28"/>
      <c r="LKC1" s="28"/>
      <c r="LKD1" s="28"/>
      <c r="LKE1" s="28"/>
      <c r="LKF1" s="28"/>
      <c r="LKG1" s="28"/>
      <c r="LKH1" s="28"/>
      <c r="LKI1" s="28"/>
      <c r="LKJ1" s="28"/>
      <c r="LKK1" s="28"/>
      <c r="LKL1" s="28"/>
      <c r="LKM1" s="28"/>
      <c r="LKN1" s="28"/>
      <c r="LKO1" s="28"/>
      <c r="LKP1" s="28"/>
      <c r="LKQ1" s="28"/>
      <c r="LKR1" s="28"/>
      <c r="LKS1" s="28"/>
      <c r="LKT1" s="28"/>
      <c r="LKU1" s="28"/>
      <c r="LKV1" s="28"/>
      <c r="LKW1" s="28"/>
      <c r="LKX1" s="28"/>
      <c r="LKY1" s="28"/>
      <c r="LKZ1" s="28"/>
      <c r="LLA1" s="28"/>
      <c r="LLB1" s="28"/>
      <c r="LLC1" s="28"/>
      <c r="LLD1" s="28"/>
      <c r="LLE1" s="28"/>
      <c r="LLF1" s="28"/>
      <c r="LLG1" s="28"/>
      <c r="LLH1" s="28"/>
      <c r="LLI1" s="28"/>
      <c r="LLJ1" s="28"/>
      <c r="LLK1" s="28"/>
      <c r="LLL1" s="28"/>
      <c r="LLM1" s="28"/>
      <c r="LLN1" s="28"/>
      <c r="LLO1" s="28"/>
      <c r="LLP1" s="28"/>
      <c r="LLQ1" s="28"/>
      <c r="LLR1" s="28"/>
      <c r="LLS1" s="28"/>
      <c r="LLT1" s="28"/>
      <c r="LLU1" s="28"/>
      <c r="LLV1" s="28"/>
      <c r="LLW1" s="28"/>
      <c r="LLX1" s="28"/>
      <c r="LLY1" s="28"/>
      <c r="LLZ1" s="28"/>
      <c r="LMA1" s="28"/>
      <c r="LMB1" s="28"/>
      <c r="LMC1" s="28"/>
      <c r="LMD1" s="28"/>
      <c r="LME1" s="28"/>
      <c r="LMF1" s="28"/>
      <c r="LMG1" s="28"/>
      <c r="LMH1" s="28"/>
      <c r="LMI1" s="28"/>
      <c r="LMJ1" s="28"/>
      <c r="LMK1" s="28"/>
      <c r="LML1" s="28"/>
      <c r="LMM1" s="28"/>
      <c r="LMN1" s="28"/>
      <c r="LMO1" s="28"/>
      <c r="LMP1" s="28"/>
      <c r="LMQ1" s="28"/>
      <c r="LMR1" s="28"/>
      <c r="LMS1" s="28"/>
      <c r="LMT1" s="28"/>
      <c r="LMU1" s="28"/>
      <c r="LMV1" s="28"/>
      <c r="LMW1" s="28"/>
      <c r="LMX1" s="28"/>
      <c r="LMY1" s="28"/>
      <c r="LMZ1" s="28"/>
      <c r="LNA1" s="28"/>
      <c r="LNB1" s="28"/>
      <c r="LNC1" s="28"/>
      <c r="LND1" s="28"/>
      <c r="LNE1" s="28"/>
      <c r="LNF1" s="28"/>
      <c r="LNG1" s="28"/>
      <c r="LNH1" s="28"/>
      <c r="LNI1" s="28"/>
      <c r="LNJ1" s="28"/>
      <c r="LNK1" s="28"/>
      <c r="LNL1" s="28"/>
      <c r="LNM1" s="28"/>
      <c r="LNN1" s="28"/>
      <c r="LNO1" s="28"/>
      <c r="LNP1" s="28"/>
      <c r="LNQ1" s="28"/>
      <c r="LNR1" s="28"/>
      <c r="LNS1" s="28"/>
      <c r="LNT1" s="28"/>
      <c r="LNU1" s="28"/>
      <c r="LNV1" s="28"/>
      <c r="LNW1" s="28"/>
      <c r="LNX1" s="28"/>
      <c r="LNY1" s="28"/>
      <c r="LNZ1" s="28"/>
      <c r="LOA1" s="28"/>
      <c r="LOB1" s="28"/>
      <c r="LOC1" s="28"/>
      <c r="LOD1" s="28"/>
      <c r="LOE1" s="28"/>
      <c r="LOF1" s="28"/>
      <c r="LOG1" s="28"/>
      <c r="LOH1" s="28"/>
      <c r="LOI1" s="28"/>
      <c r="LOJ1" s="28"/>
      <c r="LOK1" s="28"/>
      <c r="LOL1" s="28"/>
      <c r="LOM1" s="28"/>
      <c r="LON1" s="28"/>
      <c r="LOO1" s="28"/>
      <c r="LOP1" s="28"/>
      <c r="LOQ1" s="28"/>
      <c r="LOR1" s="28"/>
      <c r="LOS1" s="28"/>
      <c r="LOT1" s="28"/>
      <c r="LOU1" s="28"/>
      <c r="LOV1" s="28"/>
      <c r="LOW1" s="28"/>
      <c r="LOX1" s="28"/>
      <c r="LOY1" s="28"/>
      <c r="LOZ1" s="28"/>
      <c r="LPA1" s="28"/>
      <c r="LPB1" s="28"/>
      <c r="LPC1" s="28"/>
      <c r="LPD1" s="28"/>
      <c r="LPE1" s="28"/>
      <c r="LPF1" s="28"/>
      <c r="LPG1" s="28"/>
      <c r="LPH1" s="28"/>
      <c r="LPI1" s="28"/>
      <c r="LPJ1" s="28"/>
      <c r="LPK1" s="28"/>
      <c r="LPL1" s="28"/>
      <c r="LPM1" s="28"/>
      <c r="LPN1" s="28"/>
      <c r="LPO1" s="28"/>
      <c r="LPP1" s="28"/>
      <c r="LPQ1" s="28"/>
      <c r="LPR1" s="28"/>
      <c r="LPS1" s="28"/>
      <c r="LPT1" s="28"/>
      <c r="LPU1" s="28"/>
      <c r="LPV1" s="28"/>
      <c r="LPW1" s="28"/>
      <c r="LPX1" s="28"/>
      <c r="LPY1" s="28"/>
      <c r="LPZ1" s="28"/>
      <c r="LQA1" s="28"/>
      <c r="LQB1" s="28"/>
      <c r="LQC1" s="28"/>
      <c r="LQD1" s="28"/>
      <c r="LQE1" s="28"/>
      <c r="LQF1" s="28"/>
      <c r="LQG1" s="28"/>
      <c r="LQH1" s="28"/>
      <c r="LQI1" s="28"/>
      <c r="LQJ1" s="28"/>
      <c r="LQK1" s="28"/>
      <c r="LQL1" s="28"/>
      <c r="LQM1" s="28"/>
      <c r="LQN1" s="28"/>
      <c r="LQO1" s="28"/>
      <c r="LQP1" s="28"/>
      <c r="LQQ1" s="28"/>
      <c r="LQR1" s="28"/>
      <c r="LQS1" s="28"/>
      <c r="LQT1" s="28"/>
      <c r="LQU1" s="28"/>
      <c r="LQV1" s="28"/>
      <c r="LQW1" s="28"/>
      <c r="LQX1" s="28"/>
      <c r="LQY1" s="28"/>
      <c r="LQZ1" s="28"/>
      <c r="LRA1" s="28"/>
      <c r="LRB1" s="28"/>
      <c r="LRC1" s="28"/>
      <c r="LRD1" s="28"/>
      <c r="LRE1" s="28"/>
      <c r="LRF1" s="28"/>
      <c r="LRG1" s="28"/>
      <c r="LRH1" s="28"/>
      <c r="LRI1" s="28"/>
      <c r="LRJ1" s="28"/>
      <c r="LRK1" s="28"/>
      <c r="LRL1" s="28"/>
      <c r="LRM1" s="28"/>
      <c r="LRN1" s="28"/>
      <c r="LRO1" s="28"/>
      <c r="LRP1" s="28"/>
      <c r="LRQ1" s="28"/>
      <c r="LRR1" s="28"/>
      <c r="LRS1" s="28"/>
      <c r="LRT1" s="28"/>
      <c r="LRU1" s="28"/>
      <c r="LRV1" s="28"/>
      <c r="LRW1" s="28"/>
      <c r="LRX1" s="28"/>
      <c r="LRY1" s="28"/>
      <c r="LRZ1" s="28"/>
      <c r="LSA1" s="28"/>
      <c r="LSB1" s="28"/>
      <c r="LSC1" s="28"/>
      <c r="LSD1" s="28"/>
      <c r="LSE1" s="28"/>
      <c r="LSF1" s="28"/>
      <c r="LSG1" s="28"/>
      <c r="LSH1" s="28"/>
      <c r="LSI1" s="28"/>
      <c r="LSJ1" s="28"/>
      <c r="LSK1" s="28"/>
      <c r="LSL1" s="28"/>
      <c r="LSM1" s="28"/>
      <c r="LSN1" s="28"/>
      <c r="LSO1" s="28"/>
      <c r="LSP1" s="28"/>
      <c r="LSQ1" s="28"/>
      <c r="LSR1" s="28"/>
      <c r="LSS1" s="28"/>
      <c r="LST1" s="28"/>
      <c r="LSU1" s="28"/>
      <c r="LSV1" s="28"/>
      <c r="LSW1" s="28"/>
      <c r="LSX1" s="28"/>
      <c r="LSY1" s="28"/>
      <c r="LSZ1" s="28"/>
      <c r="LTA1" s="28"/>
      <c r="LTB1" s="28"/>
      <c r="LTC1" s="28"/>
      <c r="LTD1" s="28"/>
      <c r="LTE1" s="28"/>
      <c r="LTF1" s="28"/>
      <c r="LTG1" s="28"/>
      <c r="LTH1" s="28"/>
      <c r="LTI1" s="28"/>
      <c r="LTJ1" s="28"/>
      <c r="LTK1" s="28"/>
      <c r="LTL1" s="28"/>
      <c r="LTM1" s="28"/>
      <c r="LTN1" s="28"/>
      <c r="LTO1" s="28"/>
      <c r="LTP1" s="28"/>
      <c r="LTQ1" s="28"/>
      <c r="LTR1" s="28"/>
      <c r="LTS1" s="28"/>
      <c r="LTT1" s="28"/>
      <c r="LTU1" s="28"/>
      <c r="LTV1" s="28"/>
      <c r="LTW1" s="28"/>
      <c r="LTX1" s="28"/>
      <c r="LTY1" s="28"/>
      <c r="LTZ1" s="28"/>
      <c r="LUA1" s="28"/>
      <c r="LUB1" s="28"/>
      <c r="LUC1" s="28"/>
      <c r="LUD1" s="28"/>
      <c r="LUE1" s="28"/>
      <c r="LUF1" s="28"/>
      <c r="LUG1" s="28"/>
      <c r="LUH1" s="28"/>
      <c r="LUI1" s="28"/>
      <c r="LUJ1" s="28"/>
      <c r="LUK1" s="28"/>
      <c r="LUL1" s="28"/>
      <c r="LUM1" s="28"/>
      <c r="LUN1" s="28"/>
      <c r="LUO1" s="28"/>
      <c r="LUP1" s="28"/>
      <c r="LUQ1" s="28"/>
      <c r="LUR1" s="28"/>
      <c r="LUS1" s="28"/>
      <c r="LUT1" s="28"/>
      <c r="LUU1" s="28"/>
      <c r="LUV1" s="28"/>
      <c r="LUW1" s="28"/>
      <c r="LUX1" s="28"/>
      <c r="LUY1" s="28"/>
      <c r="LUZ1" s="28"/>
      <c r="LVA1" s="28"/>
      <c r="LVB1" s="28"/>
      <c r="LVC1" s="28"/>
      <c r="LVD1" s="28"/>
      <c r="LVE1" s="28"/>
      <c r="LVF1" s="28"/>
      <c r="LVG1" s="28"/>
      <c r="LVH1" s="28"/>
      <c r="LVI1" s="28"/>
      <c r="LVJ1" s="28"/>
      <c r="LVK1" s="28"/>
      <c r="LVL1" s="28"/>
      <c r="LVM1" s="28"/>
      <c r="LVN1" s="28"/>
      <c r="LVO1" s="28"/>
      <c r="LVP1" s="28"/>
      <c r="LVQ1" s="28"/>
      <c r="LVR1" s="28"/>
      <c r="LVS1" s="28"/>
      <c r="LVT1" s="28"/>
      <c r="LVU1" s="28"/>
      <c r="LVV1" s="28"/>
      <c r="LVW1" s="28"/>
      <c r="LVX1" s="28"/>
      <c r="LVY1" s="28"/>
      <c r="LVZ1" s="28"/>
      <c r="LWA1" s="28"/>
      <c r="LWB1" s="28"/>
      <c r="LWC1" s="28"/>
      <c r="LWD1" s="28"/>
      <c r="LWE1" s="28"/>
      <c r="LWF1" s="28"/>
      <c r="LWG1" s="28"/>
      <c r="LWH1" s="28"/>
      <c r="LWI1" s="28"/>
      <c r="LWJ1" s="28"/>
      <c r="LWK1" s="28"/>
      <c r="LWL1" s="28"/>
      <c r="LWM1" s="28"/>
      <c r="LWN1" s="28"/>
      <c r="LWO1" s="28"/>
      <c r="LWP1" s="28"/>
      <c r="LWQ1" s="28"/>
      <c r="LWR1" s="28"/>
      <c r="LWS1" s="28"/>
      <c r="LWT1" s="28"/>
      <c r="LWU1" s="28"/>
      <c r="LWV1" s="28"/>
      <c r="LWW1" s="28"/>
      <c r="LWX1" s="28"/>
      <c r="LWY1" s="28"/>
      <c r="LWZ1" s="28"/>
      <c r="LXA1" s="28"/>
      <c r="LXB1" s="28"/>
      <c r="LXC1" s="28"/>
      <c r="LXD1" s="28"/>
      <c r="LXE1" s="28"/>
      <c r="LXF1" s="28"/>
      <c r="LXG1" s="28"/>
      <c r="LXH1" s="28"/>
      <c r="LXI1" s="28"/>
      <c r="LXJ1" s="28"/>
      <c r="LXK1" s="28"/>
      <c r="LXL1" s="28"/>
      <c r="LXM1" s="28"/>
      <c r="LXN1" s="28"/>
      <c r="LXO1" s="28"/>
      <c r="LXP1" s="28"/>
      <c r="LXQ1" s="28"/>
      <c r="LXR1" s="28"/>
      <c r="LXS1" s="28"/>
      <c r="LXT1" s="28"/>
      <c r="LXU1" s="28"/>
      <c r="LXV1" s="28"/>
      <c r="LXW1" s="28"/>
      <c r="LXX1" s="28"/>
      <c r="LXY1" s="28"/>
      <c r="LXZ1" s="28"/>
      <c r="LYA1" s="28"/>
      <c r="LYB1" s="28"/>
      <c r="LYC1" s="28"/>
      <c r="LYD1" s="28"/>
      <c r="LYE1" s="28"/>
      <c r="LYF1" s="28"/>
      <c r="LYG1" s="28"/>
      <c r="LYH1" s="28"/>
      <c r="LYI1" s="28"/>
      <c r="LYJ1" s="28"/>
      <c r="LYK1" s="28"/>
      <c r="LYL1" s="28"/>
      <c r="LYM1" s="28"/>
      <c r="LYN1" s="28"/>
      <c r="LYO1" s="28"/>
      <c r="LYP1" s="28"/>
      <c r="LYQ1" s="28"/>
      <c r="LYR1" s="28"/>
      <c r="LYS1" s="28"/>
      <c r="LYT1" s="28"/>
      <c r="LYU1" s="28"/>
      <c r="LYV1" s="28"/>
      <c r="LYW1" s="28"/>
      <c r="LYX1" s="28"/>
      <c r="LYY1" s="28"/>
      <c r="LYZ1" s="28"/>
      <c r="LZA1" s="28"/>
      <c r="LZB1" s="28"/>
      <c r="LZC1" s="28"/>
      <c r="LZD1" s="28"/>
      <c r="LZE1" s="28"/>
      <c r="LZF1" s="28"/>
      <c r="LZG1" s="28"/>
      <c r="LZH1" s="28"/>
      <c r="LZI1" s="28"/>
      <c r="LZJ1" s="28"/>
      <c r="LZK1" s="28"/>
      <c r="LZL1" s="28"/>
      <c r="LZM1" s="28"/>
      <c r="LZN1" s="28"/>
      <c r="LZO1" s="28"/>
      <c r="LZP1" s="28"/>
      <c r="LZQ1" s="28"/>
      <c r="LZR1" s="28"/>
      <c r="LZS1" s="28"/>
      <c r="LZT1" s="28"/>
      <c r="LZU1" s="28"/>
      <c r="LZV1" s="28"/>
      <c r="LZW1" s="28"/>
      <c r="LZX1" s="28"/>
      <c r="LZY1" s="28"/>
      <c r="LZZ1" s="28"/>
      <c r="MAA1" s="28"/>
      <c r="MAB1" s="28"/>
      <c r="MAC1" s="28"/>
      <c r="MAD1" s="28"/>
      <c r="MAE1" s="28"/>
      <c r="MAF1" s="28"/>
      <c r="MAG1" s="28"/>
      <c r="MAH1" s="28"/>
      <c r="MAI1" s="28"/>
      <c r="MAJ1" s="28"/>
      <c r="MAK1" s="28"/>
      <c r="MAL1" s="28"/>
      <c r="MAM1" s="28"/>
      <c r="MAN1" s="28"/>
      <c r="MAO1" s="28"/>
      <c r="MAP1" s="28"/>
      <c r="MAQ1" s="28"/>
      <c r="MAR1" s="28"/>
      <c r="MAS1" s="28"/>
      <c r="MAT1" s="28"/>
      <c r="MAU1" s="28"/>
      <c r="MAV1" s="28"/>
      <c r="MAW1" s="28"/>
      <c r="MAX1" s="28"/>
      <c r="MAY1" s="28"/>
      <c r="MAZ1" s="28"/>
      <c r="MBA1" s="28"/>
      <c r="MBB1" s="28"/>
      <c r="MBC1" s="28"/>
      <c r="MBD1" s="28"/>
      <c r="MBE1" s="28"/>
      <c r="MBF1" s="28"/>
      <c r="MBG1" s="28"/>
      <c r="MBH1" s="28"/>
      <c r="MBI1" s="28"/>
      <c r="MBJ1" s="28"/>
      <c r="MBK1" s="28"/>
      <c r="MBL1" s="28"/>
      <c r="MBM1" s="28"/>
      <c r="MBN1" s="28"/>
      <c r="MBO1" s="28"/>
      <c r="MBP1" s="28"/>
      <c r="MBQ1" s="28"/>
      <c r="MBR1" s="28"/>
      <c r="MBS1" s="28"/>
      <c r="MBT1" s="28"/>
      <c r="MBU1" s="28"/>
      <c r="MBV1" s="28"/>
      <c r="MBW1" s="28"/>
      <c r="MBX1" s="28"/>
      <c r="MBY1" s="28"/>
      <c r="MBZ1" s="28"/>
      <c r="MCA1" s="28"/>
      <c r="MCB1" s="28"/>
      <c r="MCC1" s="28"/>
      <c r="MCD1" s="28"/>
      <c r="MCE1" s="28"/>
      <c r="MCF1" s="28"/>
      <c r="MCG1" s="28"/>
      <c r="MCH1" s="28"/>
      <c r="MCI1" s="28"/>
      <c r="MCJ1" s="28"/>
      <c r="MCK1" s="28"/>
      <c r="MCL1" s="28"/>
      <c r="MCM1" s="28"/>
      <c r="MCN1" s="28"/>
      <c r="MCO1" s="28"/>
      <c r="MCP1" s="28"/>
      <c r="MCQ1" s="28"/>
      <c r="MCR1" s="28"/>
      <c r="MCS1" s="28"/>
      <c r="MCT1" s="28"/>
      <c r="MCU1" s="28"/>
      <c r="MCV1" s="28"/>
      <c r="MCW1" s="28"/>
      <c r="MCX1" s="28"/>
      <c r="MCY1" s="28"/>
      <c r="MCZ1" s="28"/>
      <c r="MDA1" s="28"/>
      <c r="MDB1" s="28"/>
      <c r="MDC1" s="28"/>
      <c r="MDD1" s="28"/>
      <c r="MDE1" s="28"/>
      <c r="MDF1" s="28"/>
      <c r="MDG1" s="28"/>
      <c r="MDH1" s="28"/>
      <c r="MDI1" s="28"/>
      <c r="MDJ1" s="28"/>
      <c r="MDK1" s="28"/>
      <c r="MDL1" s="28"/>
      <c r="MDM1" s="28"/>
      <c r="MDN1" s="28"/>
      <c r="MDO1" s="28"/>
      <c r="MDP1" s="28"/>
      <c r="MDQ1" s="28"/>
      <c r="MDR1" s="28"/>
      <c r="MDS1" s="28"/>
      <c r="MDT1" s="28"/>
      <c r="MDU1" s="28"/>
      <c r="MDV1" s="28"/>
      <c r="MDW1" s="28"/>
      <c r="MDX1" s="28"/>
      <c r="MDY1" s="28"/>
      <c r="MDZ1" s="28"/>
      <c r="MEA1" s="28"/>
      <c r="MEB1" s="28"/>
      <c r="MEC1" s="28"/>
      <c r="MED1" s="28"/>
      <c r="MEE1" s="28"/>
      <c r="MEF1" s="28"/>
      <c r="MEG1" s="28"/>
      <c r="MEH1" s="28"/>
      <c r="MEI1" s="28"/>
      <c r="MEJ1" s="28"/>
      <c r="MEK1" s="28"/>
      <c r="MEL1" s="28"/>
      <c r="MEM1" s="28"/>
      <c r="MEN1" s="28"/>
      <c r="MEO1" s="28"/>
      <c r="MEP1" s="28"/>
      <c r="MEQ1" s="28"/>
      <c r="MER1" s="28"/>
      <c r="MES1" s="28"/>
      <c r="MET1" s="28"/>
      <c r="MEU1" s="28"/>
      <c r="MEV1" s="28"/>
      <c r="MEW1" s="28"/>
      <c r="MEX1" s="28"/>
      <c r="MEY1" s="28"/>
      <c r="MEZ1" s="28"/>
      <c r="MFA1" s="28"/>
      <c r="MFB1" s="28"/>
      <c r="MFC1" s="28"/>
      <c r="MFD1" s="28"/>
      <c r="MFE1" s="28"/>
      <c r="MFF1" s="28"/>
      <c r="MFG1" s="28"/>
      <c r="MFH1" s="28"/>
      <c r="MFI1" s="28"/>
      <c r="MFJ1" s="28"/>
      <c r="MFK1" s="28"/>
      <c r="MFL1" s="28"/>
      <c r="MFM1" s="28"/>
      <c r="MFN1" s="28"/>
      <c r="MFO1" s="28"/>
      <c r="MFP1" s="28"/>
      <c r="MFQ1" s="28"/>
      <c r="MFR1" s="28"/>
      <c r="MFS1" s="28"/>
      <c r="MFT1" s="28"/>
      <c r="MFU1" s="28"/>
      <c r="MFV1" s="28"/>
      <c r="MFW1" s="28"/>
      <c r="MFX1" s="28"/>
      <c r="MFY1" s="28"/>
      <c r="MFZ1" s="28"/>
      <c r="MGA1" s="28"/>
      <c r="MGB1" s="28"/>
      <c r="MGC1" s="28"/>
      <c r="MGD1" s="28"/>
      <c r="MGE1" s="28"/>
      <c r="MGF1" s="28"/>
      <c r="MGG1" s="28"/>
      <c r="MGH1" s="28"/>
      <c r="MGI1" s="28"/>
      <c r="MGJ1" s="28"/>
      <c r="MGK1" s="28"/>
      <c r="MGL1" s="28"/>
      <c r="MGM1" s="28"/>
      <c r="MGN1" s="28"/>
      <c r="MGO1" s="28"/>
      <c r="MGP1" s="28"/>
      <c r="MGQ1" s="28"/>
      <c r="MGR1" s="28"/>
      <c r="MGS1" s="28"/>
      <c r="MGT1" s="28"/>
      <c r="MGU1" s="28"/>
      <c r="MGV1" s="28"/>
      <c r="MGW1" s="28"/>
      <c r="MGX1" s="28"/>
      <c r="MGY1" s="28"/>
      <c r="MGZ1" s="28"/>
      <c r="MHA1" s="28"/>
      <c r="MHB1" s="28"/>
      <c r="MHC1" s="28"/>
      <c r="MHD1" s="28"/>
      <c r="MHE1" s="28"/>
      <c r="MHF1" s="28"/>
      <c r="MHG1" s="28"/>
      <c r="MHH1" s="28"/>
      <c r="MHI1" s="28"/>
      <c r="MHJ1" s="28"/>
      <c r="MHK1" s="28"/>
      <c r="MHL1" s="28"/>
      <c r="MHM1" s="28"/>
      <c r="MHN1" s="28"/>
      <c r="MHO1" s="28"/>
      <c r="MHP1" s="28"/>
      <c r="MHQ1" s="28"/>
      <c r="MHR1" s="28"/>
      <c r="MHS1" s="28"/>
      <c r="MHT1" s="28"/>
      <c r="MHU1" s="28"/>
      <c r="MHV1" s="28"/>
      <c r="MHW1" s="28"/>
      <c r="MHX1" s="28"/>
      <c r="MHY1" s="28"/>
      <c r="MHZ1" s="28"/>
      <c r="MIA1" s="28"/>
      <c r="MIB1" s="28"/>
      <c r="MIC1" s="28"/>
      <c r="MID1" s="28"/>
      <c r="MIE1" s="28"/>
      <c r="MIF1" s="28"/>
      <c r="MIG1" s="28"/>
      <c r="MIH1" s="28"/>
      <c r="MII1" s="28"/>
      <c r="MIJ1" s="28"/>
      <c r="MIK1" s="28"/>
      <c r="MIL1" s="28"/>
      <c r="MIM1" s="28"/>
      <c r="MIN1" s="28"/>
      <c r="MIO1" s="28"/>
      <c r="MIP1" s="28"/>
      <c r="MIQ1" s="28"/>
      <c r="MIR1" s="28"/>
      <c r="MIS1" s="28"/>
      <c r="MIT1" s="28"/>
      <c r="MIU1" s="28"/>
      <c r="MIV1" s="28"/>
      <c r="MIW1" s="28"/>
      <c r="MIX1" s="28"/>
      <c r="MIY1" s="28"/>
      <c r="MIZ1" s="28"/>
      <c r="MJA1" s="28"/>
      <c r="MJB1" s="28"/>
      <c r="MJC1" s="28"/>
      <c r="MJD1" s="28"/>
      <c r="MJE1" s="28"/>
      <c r="MJF1" s="28"/>
      <c r="MJG1" s="28"/>
      <c r="MJH1" s="28"/>
      <c r="MJI1" s="28"/>
      <c r="MJJ1" s="28"/>
      <c r="MJK1" s="28"/>
      <c r="MJL1" s="28"/>
      <c r="MJM1" s="28"/>
      <c r="MJN1" s="28"/>
      <c r="MJO1" s="28"/>
      <c r="MJP1" s="28"/>
      <c r="MJQ1" s="28"/>
      <c r="MJR1" s="28"/>
      <c r="MJS1" s="28"/>
      <c r="MJT1" s="28"/>
      <c r="MJU1" s="28"/>
      <c r="MJV1" s="28"/>
      <c r="MJW1" s="28"/>
      <c r="MJX1" s="28"/>
      <c r="MJY1" s="28"/>
      <c r="MJZ1" s="28"/>
      <c r="MKA1" s="28"/>
      <c r="MKB1" s="28"/>
      <c r="MKC1" s="28"/>
      <c r="MKD1" s="28"/>
      <c r="MKE1" s="28"/>
      <c r="MKF1" s="28"/>
      <c r="MKG1" s="28"/>
      <c r="MKH1" s="28"/>
      <c r="MKI1" s="28"/>
      <c r="MKJ1" s="28"/>
      <c r="MKK1" s="28"/>
      <c r="MKL1" s="28"/>
      <c r="MKM1" s="28"/>
      <c r="MKN1" s="28"/>
      <c r="MKO1" s="28"/>
      <c r="MKP1" s="28"/>
      <c r="MKQ1" s="28"/>
      <c r="MKR1" s="28"/>
      <c r="MKS1" s="28"/>
      <c r="MKT1" s="28"/>
      <c r="MKU1" s="28"/>
      <c r="MKV1" s="28"/>
      <c r="MKW1" s="28"/>
      <c r="MKX1" s="28"/>
      <c r="MKY1" s="28"/>
      <c r="MKZ1" s="28"/>
      <c r="MLA1" s="28"/>
      <c r="MLB1" s="28"/>
      <c r="MLC1" s="28"/>
      <c r="MLD1" s="28"/>
      <c r="MLE1" s="28"/>
      <c r="MLF1" s="28"/>
      <c r="MLG1" s="28"/>
      <c r="MLH1" s="28"/>
      <c r="MLI1" s="28"/>
      <c r="MLJ1" s="28"/>
      <c r="MLK1" s="28"/>
      <c r="MLL1" s="28"/>
      <c r="MLM1" s="28"/>
      <c r="MLN1" s="28"/>
      <c r="MLO1" s="28"/>
      <c r="MLP1" s="28"/>
      <c r="MLQ1" s="28"/>
      <c r="MLR1" s="28"/>
      <c r="MLS1" s="28"/>
      <c r="MLT1" s="28"/>
      <c r="MLU1" s="28"/>
      <c r="MLV1" s="28"/>
      <c r="MLW1" s="28"/>
      <c r="MLX1" s="28"/>
      <c r="MLY1" s="28"/>
      <c r="MLZ1" s="28"/>
      <c r="MMA1" s="28"/>
      <c r="MMB1" s="28"/>
      <c r="MMC1" s="28"/>
      <c r="MMD1" s="28"/>
      <c r="MME1" s="28"/>
      <c r="MMF1" s="28"/>
      <c r="MMG1" s="28"/>
      <c r="MMH1" s="28"/>
      <c r="MMI1" s="28"/>
      <c r="MMJ1" s="28"/>
      <c r="MMK1" s="28"/>
      <c r="MML1" s="28"/>
      <c r="MMM1" s="28"/>
      <c r="MMN1" s="28"/>
      <c r="MMO1" s="28"/>
      <c r="MMP1" s="28"/>
      <c r="MMQ1" s="28"/>
      <c r="MMR1" s="28"/>
      <c r="MMS1" s="28"/>
      <c r="MMT1" s="28"/>
      <c r="MMU1" s="28"/>
      <c r="MMV1" s="28"/>
      <c r="MMW1" s="28"/>
      <c r="MMX1" s="28"/>
      <c r="MMY1" s="28"/>
      <c r="MMZ1" s="28"/>
      <c r="MNA1" s="28"/>
      <c r="MNB1" s="28"/>
      <c r="MNC1" s="28"/>
      <c r="MND1" s="28"/>
      <c r="MNE1" s="28"/>
      <c r="MNF1" s="28"/>
      <c r="MNG1" s="28"/>
      <c r="MNH1" s="28"/>
      <c r="MNI1" s="28"/>
      <c r="MNJ1" s="28"/>
      <c r="MNK1" s="28"/>
      <c r="MNL1" s="28"/>
      <c r="MNM1" s="28"/>
      <c r="MNN1" s="28"/>
      <c r="MNO1" s="28"/>
      <c r="MNP1" s="28"/>
      <c r="MNQ1" s="28"/>
      <c r="MNR1" s="28"/>
      <c r="MNS1" s="28"/>
      <c r="MNT1" s="28"/>
      <c r="MNU1" s="28"/>
      <c r="MNV1" s="28"/>
      <c r="MNW1" s="28"/>
      <c r="MNX1" s="28"/>
      <c r="MNY1" s="28"/>
      <c r="MNZ1" s="28"/>
      <c r="MOA1" s="28"/>
      <c r="MOB1" s="28"/>
      <c r="MOC1" s="28"/>
      <c r="MOD1" s="28"/>
      <c r="MOE1" s="28"/>
      <c r="MOF1" s="28"/>
      <c r="MOG1" s="28"/>
      <c r="MOH1" s="28"/>
      <c r="MOI1" s="28"/>
      <c r="MOJ1" s="28"/>
      <c r="MOK1" s="28"/>
      <c r="MOL1" s="28"/>
      <c r="MOM1" s="28"/>
      <c r="MON1" s="28"/>
      <c r="MOO1" s="28"/>
      <c r="MOP1" s="28"/>
      <c r="MOQ1" s="28"/>
      <c r="MOR1" s="28"/>
      <c r="MOS1" s="28"/>
      <c r="MOT1" s="28"/>
      <c r="MOU1" s="28"/>
      <c r="MOV1" s="28"/>
      <c r="MOW1" s="28"/>
      <c r="MOX1" s="28"/>
      <c r="MOY1" s="28"/>
      <c r="MOZ1" s="28"/>
      <c r="MPA1" s="28"/>
      <c r="MPB1" s="28"/>
      <c r="MPC1" s="28"/>
      <c r="MPD1" s="28"/>
      <c r="MPE1" s="28"/>
      <c r="MPF1" s="28"/>
      <c r="MPG1" s="28"/>
      <c r="MPH1" s="28"/>
      <c r="MPI1" s="28"/>
      <c r="MPJ1" s="28"/>
      <c r="MPK1" s="28"/>
      <c r="MPL1" s="28"/>
      <c r="MPM1" s="28"/>
      <c r="MPN1" s="28"/>
      <c r="MPO1" s="28"/>
      <c r="MPP1" s="28"/>
      <c r="MPQ1" s="28"/>
      <c r="MPR1" s="28"/>
      <c r="MPS1" s="28"/>
      <c r="MPT1" s="28"/>
      <c r="MPU1" s="28"/>
      <c r="MPV1" s="28"/>
      <c r="MPW1" s="28"/>
      <c r="MPX1" s="28"/>
      <c r="MPY1" s="28"/>
      <c r="MPZ1" s="28"/>
      <c r="MQA1" s="28"/>
      <c r="MQB1" s="28"/>
      <c r="MQC1" s="28"/>
      <c r="MQD1" s="28"/>
      <c r="MQE1" s="28"/>
      <c r="MQF1" s="28"/>
      <c r="MQG1" s="28"/>
      <c r="MQH1" s="28"/>
      <c r="MQI1" s="28"/>
      <c r="MQJ1" s="28"/>
      <c r="MQK1" s="28"/>
      <c r="MQL1" s="28"/>
      <c r="MQM1" s="28"/>
      <c r="MQN1" s="28"/>
      <c r="MQO1" s="28"/>
      <c r="MQP1" s="28"/>
      <c r="MQQ1" s="28"/>
      <c r="MQR1" s="28"/>
      <c r="MQS1" s="28"/>
      <c r="MQT1" s="28"/>
      <c r="MQU1" s="28"/>
      <c r="MQV1" s="28"/>
      <c r="MQW1" s="28"/>
      <c r="MQX1" s="28"/>
      <c r="MQY1" s="28"/>
      <c r="MQZ1" s="28"/>
      <c r="MRA1" s="28"/>
      <c r="MRB1" s="28"/>
      <c r="MRC1" s="28"/>
      <c r="MRD1" s="28"/>
      <c r="MRE1" s="28"/>
      <c r="MRF1" s="28"/>
      <c r="MRG1" s="28"/>
      <c r="MRH1" s="28"/>
      <c r="MRI1" s="28"/>
      <c r="MRJ1" s="28"/>
      <c r="MRK1" s="28"/>
      <c r="MRL1" s="28"/>
      <c r="MRM1" s="28"/>
      <c r="MRN1" s="28"/>
      <c r="MRO1" s="28"/>
      <c r="MRP1" s="28"/>
      <c r="MRQ1" s="28"/>
      <c r="MRR1" s="28"/>
      <c r="MRS1" s="28"/>
      <c r="MRT1" s="28"/>
      <c r="MRU1" s="28"/>
      <c r="MRV1" s="28"/>
      <c r="MRW1" s="28"/>
      <c r="MRX1" s="28"/>
      <c r="MRY1" s="28"/>
      <c r="MRZ1" s="28"/>
      <c r="MSA1" s="28"/>
      <c r="MSB1" s="28"/>
      <c r="MSC1" s="28"/>
      <c r="MSD1" s="28"/>
      <c r="MSE1" s="28"/>
      <c r="MSF1" s="28"/>
      <c r="MSG1" s="28"/>
      <c r="MSH1" s="28"/>
      <c r="MSI1" s="28"/>
      <c r="MSJ1" s="28"/>
      <c r="MSK1" s="28"/>
      <c r="MSL1" s="28"/>
      <c r="MSM1" s="28"/>
      <c r="MSN1" s="28"/>
      <c r="MSO1" s="28"/>
      <c r="MSP1" s="28"/>
      <c r="MSQ1" s="28"/>
      <c r="MSR1" s="28"/>
      <c r="MSS1" s="28"/>
      <c r="MST1" s="28"/>
      <c r="MSU1" s="28"/>
      <c r="MSV1" s="28"/>
      <c r="MSW1" s="28"/>
      <c r="MSX1" s="28"/>
      <c r="MSY1" s="28"/>
      <c r="MSZ1" s="28"/>
      <c r="MTA1" s="28"/>
      <c r="MTB1" s="28"/>
      <c r="MTC1" s="28"/>
      <c r="MTD1" s="28"/>
      <c r="MTE1" s="28"/>
      <c r="MTF1" s="28"/>
      <c r="MTG1" s="28"/>
      <c r="MTH1" s="28"/>
      <c r="MTI1" s="28"/>
      <c r="MTJ1" s="28"/>
      <c r="MTK1" s="28"/>
      <c r="MTL1" s="28"/>
      <c r="MTM1" s="28"/>
      <c r="MTN1" s="28"/>
      <c r="MTO1" s="28"/>
      <c r="MTP1" s="28"/>
      <c r="MTQ1" s="28"/>
      <c r="MTR1" s="28"/>
      <c r="MTS1" s="28"/>
      <c r="MTT1" s="28"/>
      <c r="MTU1" s="28"/>
      <c r="MTV1" s="28"/>
      <c r="MTW1" s="28"/>
      <c r="MTX1" s="28"/>
      <c r="MTY1" s="28"/>
      <c r="MTZ1" s="28"/>
      <c r="MUA1" s="28"/>
      <c r="MUB1" s="28"/>
      <c r="MUC1" s="28"/>
      <c r="MUD1" s="28"/>
      <c r="MUE1" s="28"/>
      <c r="MUF1" s="28"/>
      <c r="MUG1" s="28"/>
      <c r="MUH1" s="28"/>
      <c r="MUI1" s="28"/>
      <c r="MUJ1" s="28"/>
      <c r="MUK1" s="28"/>
      <c r="MUL1" s="28"/>
      <c r="MUM1" s="28"/>
      <c r="MUN1" s="28"/>
      <c r="MUO1" s="28"/>
      <c r="MUP1" s="28"/>
      <c r="MUQ1" s="28"/>
      <c r="MUR1" s="28"/>
      <c r="MUS1" s="28"/>
      <c r="MUT1" s="28"/>
      <c r="MUU1" s="28"/>
      <c r="MUV1" s="28"/>
      <c r="MUW1" s="28"/>
      <c r="MUX1" s="28"/>
      <c r="MUY1" s="28"/>
      <c r="MUZ1" s="28"/>
      <c r="MVA1" s="28"/>
      <c r="MVB1" s="28"/>
      <c r="MVC1" s="28"/>
      <c r="MVD1" s="28"/>
      <c r="MVE1" s="28"/>
      <c r="MVF1" s="28"/>
      <c r="MVG1" s="28"/>
      <c r="MVH1" s="28"/>
      <c r="MVI1" s="28"/>
      <c r="MVJ1" s="28"/>
      <c r="MVK1" s="28"/>
      <c r="MVL1" s="28"/>
      <c r="MVM1" s="28"/>
      <c r="MVN1" s="28"/>
      <c r="MVO1" s="28"/>
      <c r="MVP1" s="28"/>
      <c r="MVQ1" s="28"/>
      <c r="MVR1" s="28"/>
      <c r="MVS1" s="28"/>
      <c r="MVT1" s="28"/>
      <c r="MVU1" s="28"/>
      <c r="MVV1" s="28"/>
      <c r="MVW1" s="28"/>
      <c r="MVX1" s="28"/>
      <c r="MVY1" s="28"/>
      <c r="MVZ1" s="28"/>
      <c r="MWA1" s="28"/>
      <c r="MWB1" s="28"/>
      <c r="MWC1" s="28"/>
      <c r="MWD1" s="28"/>
      <c r="MWE1" s="28"/>
      <c r="MWF1" s="28"/>
      <c r="MWG1" s="28"/>
      <c r="MWH1" s="28"/>
      <c r="MWI1" s="28"/>
      <c r="MWJ1" s="28"/>
      <c r="MWK1" s="28"/>
      <c r="MWL1" s="28"/>
      <c r="MWM1" s="28"/>
      <c r="MWN1" s="28"/>
      <c r="MWO1" s="28"/>
      <c r="MWP1" s="28"/>
      <c r="MWQ1" s="28"/>
      <c r="MWR1" s="28"/>
      <c r="MWS1" s="28"/>
      <c r="MWT1" s="28"/>
      <c r="MWU1" s="28"/>
      <c r="MWV1" s="28"/>
      <c r="MWW1" s="28"/>
      <c r="MWX1" s="28"/>
      <c r="MWY1" s="28"/>
      <c r="MWZ1" s="28"/>
      <c r="MXA1" s="28"/>
      <c r="MXB1" s="28"/>
      <c r="MXC1" s="28"/>
      <c r="MXD1" s="28"/>
      <c r="MXE1" s="28"/>
      <c r="MXF1" s="28"/>
      <c r="MXG1" s="28"/>
      <c r="MXH1" s="28"/>
      <c r="MXI1" s="28"/>
      <c r="MXJ1" s="28"/>
      <c r="MXK1" s="28"/>
      <c r="MXL1" s="28"/>
      <c r="MXM1" s="28"/>
      <c r="MXN1" s="28"/>
      <c r="MXO1" s="28"/>
      <c r="MXP1" s="28"/>
      <c r="MXQ1" s="28"/>
      <c r="MXR1" s="28"/>
      <c r="MXS1" s="28"/>
      <c r="MXT1" s="28"/>
      <c r="MXU1" s="28"/>
      <c r="MXV1" s="28"/>
      <c r="MXW1" s="28"/>
      <c r="MXX1" s="28"/>
      <c r="MXY1" s="28"/>
      <c r="MXZ1" s="28"/>
      <c r="MYA1" s="28"/>
      <c r="MYB1" s="28"/>
      <c r="MYC1" s="28"/>
      <c r="MYD1" s="28"/>
      <c r="MYE1" s="28"/>
      <c r="MYF1" s="28"/>
      <c r="MYG1" s="28"/>
      <c r="MYH1" s="28"/>
      <c r="MYI1" s="28"/>
      <c r="MYJ1" s="28"/>
      <c r="MYK1" s="28"/>
      <c r="MYL1" s="28"/>
      <c r="MYM1" s="28"/>
      <c r="MYN1" s="28"/>
      <c r="MYO1" s="28"/>
      <c r="MYP1" s="28"/>
      <c r="MYQ1" s="28"/>
      <c r="MYR1" s="28"/>
      <c r="MYS1" s="28"/>
      <c r="MYT1" s="28"/>
      <c r="MYU1" s="28"/>
      <c r="MYV1" s="28"/>
      <c r="MYW1" s="28"/>
      <c r="MYX1" s="28"/>
      <c r="MYY1" s="28"/>
      <c r="MYZ1" s="28"/>
      <c r="MZA1" s="28"/>
      <c r="MZB1" s="28"/>
      <c r="MZC1" s="28"/>
      <c r="MZD1" s="28"/>
      <c r="MZE1" s="28"/>
      <c r="MZF1" s="28"/>
      <c r="MZG1" s="28"/>
      <c r="MZH1" s="28"/>
      <c r="MZI1" s="28"/>
      <c r="MZJ1" s="28"/>
      <c r="MZK1" s="28"/>
      <c r="MZL1" s="28"/>
      <c r="MZM1" s="28"/>
      <c r="MZN1" s="28"/>
      <c r="MZO1" s="28"/>
      <c r="MZP1" s="28"/>
      <c r="MZQ1" s="28"/>
      <c r="MZR1" s="28"/>
      <c r="MZS1" s="28"/>
      <c r="MZT1" s="28"/>
      <c r="MZU1" s="28"/>
      <c r="MZV1" s="28"/>
      <c r="MZW1" s="28"/>
      <c r="MZX1" s="28"/>
      <c r="MZY1" s="28"/>
      <c r="MZZ1" s="28"/>
      <c r="NAA1" s="28"/>
      <c r="NAB1" s="28"/>
      <c r="NAC1" s="28"/>
      <c r="NAD1" s="28"/>
      <c r="NAE1" s="28"/>
      <c r="NAF1" s="28"/>
      <c r="NAG1" s="28"/>
      <c r="NAH1" s="28"/>
      <c r="NAI1" s="28"/>
      <c r="NAJ1" s="28"/>
      <c r="NAK1" s="28"/>
      <c r="NAL1" s="28"/>
      <c r="NAM1" s="28"/>
      <c r="NAN1" s="28"/>
      <c r="NAO1" s="28"/>
      <c r="NAP1" s="28"/>
      <c r="NAQ1" s="28"/>
      <c r="NAR1" s="28"/>
      <c r="NAS1" s="28"/>
      <c r="NAT1" s="28"/>
      <c r="NAU1" s="28"/>
      <c r="NAV1" s="28"/>
      <c r="NAW1" s="28"/>
      <c r="NAX1" s="28"/>
      <c r="NAY1" s="28"/>
      <c r="NAZ1" s="28"/>
      <c r="NBA1" s="28"/>
      <c r="NBB1" s="28"/>
      <c r="NBC1" s="28"/>
      <c r="NBD1" s="28"/>
      <c r="NBE1" s="28"/>
      <c r="NBF1" s="28"/>
      <c r="NBG1" s="28"/>
      <c r="NBH1" s="28"/>
      <c r="NBI1" s="28"/>
      <c r="NBJ1" s="28"/>
      <c r="NBK1" s="28"/>
      <c r="NBL1" s="28"/>
      <c r="NBM1" s="28"/>
      <c r="NBN1" s="28"/>
      <c r="NBO1" s="28"/>
      <c r="NBP1" s="28"/>
      <c r="NBQ1" s="28"/>
      <c r="NBR1" s="28"/>
      <c r="NBS1" s="28"/>
      <c r="NBT1" s="28"/>
      <c r="NBU1" s="28"/>
      <c r="NBV1" s="28"/>
      <c r="NBW1" s="28"/>
      <c r="NBX1" s="28"/>
      <c r="NBY1" s="28"/>
      <c r="NBZ1" s="28"/>
      <c r="NCA1" s="28"/>
      <c r="NCB1" s="28"/>
      <c r="NCC1" s="28"/>
      <c r="NCD1" s="28"/>
      <c r="NCE1" s="28"/>
      <c r="NCF1" s="28"/>
      <c r="NCG1" s="28"/>
      <c r="NCH1" s="28"/>
      <c r="NCI1" s="28"/>
      <c r="NCJ1" s="28"/>
      <c r="NCK1" s="28"/>
      <c r="NCL1" s="28"/>
      <c r="NCM1" s="28"/>
      <c r="NCN1" s="28"/>
      <c r="NCO1" s="28"/>
      <c r="NCP1" s="28"/>
      <c r="NCQ1" s="28"/>
      <c r="NCR1" s="28"/>
      <c r="NCS1" s="28"/>
      <c r="NCT1" s="28"/>
      <c r="NCU1" s="28"/>
      <c r="NCV1" s="28"/>
      <c r="NCW1" s="28"/>
      <c r="NCX1" s="28"/>
      <c r="NCY1" s="28"/>
      <c r="NCZ1" s="28"/>
      <c r="NDA1" s="28"/>
      <c r="NDB1" s="28"/>
      <c r="NDC1" s="28"/>
      <c r="NDD1" s="28"/>
      <c r="NDE1" s="28"/>
      <c r="NDF1" s="28"/>
      <c r="NDG1" s="28"/>
      <c r="NDH1" s="28"/>
      <c r="NDI1" s="28"/>
      <c r="NDJ1" s="28"/>
      <c r="NDK1" s="28"/>
      <c r="NDL1" s="28"/>
      <c r="NDM1" s="28"/>
      <c r="NDN1" s="28"/>
      <c r="NDO1" s="28"/>
      <c r="NDP1" s="28"/>
      <c r="NDQ1" s="28"/>
      <c r="NDR1" s="28"/>
      <c r="NDS1" s="28"/>
      <c r="NDT1" s="28"/>
      <c r="NDU1" s="28"/>
      <c r="NDV1" s="28"/>
      <c r="NDW1" s="28"/>
      <c r="NDX1" s="28"/>
      <c r="NDY1" s="28"/>
      <c r="NDZ1" s="28"/>
      <c r="NEA1" s="28"/>
      <c r="NEB1" s="28"/>
      <c r="NEC1" s="28"/>
      <c r="NED1" s="28"/>
      <c r="NEE1" s="28"/>
      <c r="NEF1" s="28"/>
      <c r="NEG1" s="28"/>
      <c r="NEH1" s="28"/>
      <c r="NEI1" s="28"/>
      <c r="NEJ1" s="28"/>
      <c r="NEK1" s="28"/>
      <c r="NEL1" s="28"/>
      <c r="NEM1" s="28"/>
      <c r="NEN1" s="28"/>
      <c r="NEO1" s="28"/>
      <c r="NEP1" s="28"/>
      <c r="NEQ1" s="28"/>
      <c r="NER1" s="28"/>
      <c r="NES1" s="28"/>
      <c r="NET1" s="28"/>
      <c r="NEU1" s="28"/>
      <c r="NEV1" s="28"/>
      <c r="NEW1" s="28"/>
      <c r="NEX1" s="28"/>
      <c r="NEY1" s="28"/>
      <c r="NEZ1" s="28"/>
      <c r="NFA1" s="28"/>
      <c r="NFB1" s="28"/>
      <c r="NFC1" s="28"/>
      <c r="NFD1" s="28"/>
      <c r="NFE1" s="28"/>
      <c r="NFF1" s="28"/>
      <c r="NFG1" s="28"/>
      <c r="NFH1" s="28"/>
      <c r="NFI1" s="28"/>
      <c r="NFJ1" s="28"/>
      <c r="NFK1" s="28"/>
      <c r="NFL1" s="28"/>
      <c r="NFM1" s="28"/>
      <c r="NFN1" s="28"/>
      <c r="NFO1" s="28"/>
      <c r="NFP1" s="28"/>
      <c r="NFQ1" s="28"/>
      <c r="NFR1" s="28"/>
      <c r="NFS1" s="28"/>
      <c r="NFT1" s="28"/>
      <c r="NFU1" s="28"/>
      <c r="NFV1" s="28"/>
      <c r="NFW1" s="28"/>
      <c r="NFX1" s="28"/>
      <c r="NFY1" s="28"/>
      <c r="NFZ1" s="28"/>
      <c r="NGA1" s="28"/>
      <c r="NGB1" s="28"/>
      <c r="NGC1" s="28"/>
      <c r="NGD1" s="28"/>
      <c r="NGE1" s="28"/>
      <c r="NGF1" s="28"/>
      <c r="NGG1" s="28"/>
      <c r="NGH1" s="28"/>
      <c r="NGI1" s="28"/>
      <c r="NGJ1" s="28"/>
      <c r="NGK1" s="28"/>
      <c r="NGL1" s="28"/>
      <c r="NGM1" s="28"/>
      <c r="NGN1" s="28"/>
      <c r="NGO1" s="28"/>
      <c r="NGP1" s="28"/>
      <c r="NGQ1" s="28"/>
      <c r="NGR1" s="28"/>
      <c r="NGS1" s="28"/>
      <c r="NGT1" s="28"/>
      <c r="NGU1" s="28"/>
      <c r="NGV1" s="28"/>
      <c r="NGW1" s="28"/>
      <c r="NGX1" s="28"/>
      <c r="NGY1" s="28"/>
      <c r="NGZ1" s="28"/>
      <c r="NHA1" s="28"/>
      <c r="NHB1" s="28"/>
      <c r="NHC1" s="28"/>
      <c r="NHD1" s="28"/>
      <c r="NHE1" s="28"/>
      <c r="NHF1" s="28"/>
      <c r="NHG1" s="28"/>
      <c r="NHH1" s="28"/>
      <c r="NHI1" s="28"/>
      <c r="NHJ1" s="28"/>
      <c r="NHK1" s="28"/>
      <c r="NHL1" s="28"/>
      <c r="NHM1" s="28"/>
      <c r="NHN1" s="28"/>
      <c r="NHO1" s="28"/>
      <c r="NHP1" s="28"/>
      <c r="NHQ1" s="28"/>
      <c r="NHR1" s="28"/>
      <c r="NHS1" s="28"/>
      <c r="NHT1" s="28"/>
      <c r="NHU1" s="28"/>
      <c r="NHV1" s="28"/>
      <c r="NHW1" s="28"/>
      <c r="NHX1" s="28"/>
      <c r="NHY1" s="28"/>
      <c r="NHZ1" s="28"/>
      <c r="NIA1" s="28"/>
      <c r="NIB1" s="28"/>
      <c r="NIC1" s="28"/>
      <c r="NID1" s="28"/>
      <c r="NIE1" s="28"/>
      <c r="NIF1" s="28"/>
      <c r="NIG1" s="28"/>
      <c r="NIH1" s="28"/>
      <c r="NII1" s="28"/>
      <c r="NIJ1" s="28"/>
      <c r="NIK1" s="28"/>
      <c r="NIL1" s="28"/>
      <c r="NIM1" s="28"/>
      <c r="NIN1" s="28"/>
      <c r="NIO1" s="28"/>
      <c r="NIP1" s="28"/>
      <c r="NIQ1" s="28"/>
      <c r="NIR1" s="28"/>
      <c r="NIS1" s="28"/>
      <c r="NIT1" s="28"/>
      <c r="NIU1" s="28"/>
      <c r="NIV1" s="28"/>
      <c r="NIW1" s="28"/>
      <c r="NIX1" s="28"/>
      <c r="NIY1" s="28"/>
      <c r="NIZ1" s="28"/>
      <c r="NJA1" s="28"/>
      <c r="NJB1" s="28"/>
      <c r="NJC1" s="28"/>
      <c r="NJD1" s="28"/>
      <c r="NJE1" s="28"/>
      <c r="NJF1" s="28"/>
      <c r="NJG1" s="28"/>
      <c r="NJH1" s="28"/>
      <c r="NJI1" s="28"/>
      <c r="NJJ1" s="28"/>
      <c r="NJK1" s="28"/>
      <c r="NJL1" s="28"/>
      <c r="NJM1" s="28"/>
      <c r="NJN1" s="28"/>
      <c r="NJO1" s="28"/>
      <c r="NJP1" s="28"/>
      <c r="NJQ1" s="28"/>
      <c r="NJR1" s="28"/>
      <c r="NJS1" s="28"/>
      <c r="NJT1" s="28"/>
      <c r="NJU1" s="28"/>
      <c r="NJV1" s="28"/>
      <c r="NJW1" s="28"/>
      <c r="NJX1" s="28"/>
      <c r="NJY1" s="28"/>
      <c r="NJZ1" s="28"/>
      <c r="NKA1" s="28"/>
      <c r="NKB1" s="28"/>
      <c r="NKC1" s="28"/>
      <c r="NKD1" s="28"/>
      <c r="NKE1" s="28"/>
      <c r="NKF1" s="28"/>
      <c r="NKG1" s="28"/>
      <c r="NKH1" s="28"/>
      <c r="NKI1" s="28"/>
      <c r="NKJ1" s="28"/>
      <c r="NKK1" s="28"/>
      <c r="NKL1" s="28"/>
      <c r="NKM1" s="28"/>
      <c r="NKN1" s="28"/>
      <c r="NKO1" s="28"/>
      <c r="NKP1" s="28"/>
      <c r="NKQ1" s="28"/>
      <c r="NKR1" s="28"/>
      <c r="NKS1" s="28"/>
      <c r="NKT1" s="28"/>
      <c r="NKU1" s="28"/>
      <c r="NKV1" s="28"/>
      <c r="NKW1" s="28"/>
      <c r="NKX1" s="28"/>
      <c r="NKY1" s="28"/>
      <c r="NKZ1" s="28"/>
      <c r="NLA1" s="28"/>
      <c r="NLB1" s="28"/>
      <c r="NLC1" s="28"/>
      <c r="NLD1" s="28"/>
      <c r="NLE1" s="28"/>
      <c r="NLF1" s="28"/>
      <c r="NLG1" s="28"/>
      <c r="NLH1" s="28"/>
      <c r="NLI1" s="28"/>
      <c r="NLJ1" s="28"/>
      <c r="NLK1" s="28"/>
      <c r="NLL1" s="28"/>
      <c r="NLM1" s="28"/>
      <c r="NLN1" s="28"/>
      <c r="NLO1" s="28"/>
      <c r="NLP1" s="28"/>
      <c r="NLQ1" s="28"/>
      <c r="NLR1" s="28"/>
      <c r="NLS1" s="28"/>
      <c r="NLT1" s="28"/>
      <c r="NLU1" s="28"/>
      <c r="NLV1" s="28"/>
      <c r="NLW1" s="28"/>
      <c r="NLX1" s="28"/>
      <c r="NLY1" s="28"/>
      <c r="NLZ1" s="28"/>
      <c r="NMA1" s="28"/>
      <c r="NMB1" s="28"/>
      <c r="NMC1" s="28"/>
      <c r="NMD1" s="28"/>
      <c r="NME1" s="28"/>
      <c r="NMF1" s="28"/>
      <c r="NMG1" s="28"/>
      <c r="NMH1" s="28"/>
      <c r="NMI1" s="28"/>
      <c r="NMJ1" s="28"/>
      <c r="NMK1" s="28"/>
      <c r="NML1" s="28"/>
      <c r="NMM1" s="28"/>
      <c r="NMN1" s="28"/>
      <c r="NMO1" s="28"/>
      <c r="NMP1" s="28"/>
      <c r="NMQ1" s="28"/>
      <c r="NMR1" s="28"/>
      <c r="NMS1" s="28"/>
      <c r="NMT1" s="28"/>
      <c r="NMU1" s="28"/>
      <c r="NMV1" s="28"/>
      <c r="NMW1" s="28"/>
      <c r="NMX1" s="28"/>
      <c r="NMY1" s="28"/>
      <c r="NMZ1" s="28"/>
      <c r="NNA1" s="28"/>
      <c r="NNB1" s="28"/>
      <c r="NNC1" s="28"/>
      <c r="NND1" s="28"/>
      <c r="NNE1" s="28"/>
      <c r="NNF1" s="28"/>
      <c r="NNG1" s="28"/>
      <c r="NNH1" s="28"/>
      <c r="NNI1" s="28"/>
      <c r="NNJ1" s="28"/>
      <c r="NNK1" s="28"/>
      <c r="NNL1" s="28"/>
      <c r="NNM1" s="28"/>
      <c r="NNN1" s="28"/>
      <c r="NNO1" s="28"/>
      <c r="NNP1" s="28"/>
      <c r="NNQ1" s="28"/>
      <c r="NNR1" s="28"/>
      <c r="NNS1" s="28"/>
      <c r="NNT1" s="28"/>
      <c r="NNU1" s="28"/>
      <c r="NNV1" s="28"/>
      <c r="NNW1" s="28"/>
      <c r="NNX1" s="28"/>
      <c r="NNY1" s="28"/>
      <c r="NNZ1" s="28"/>
      <c r="NOA1" s="28"/>
      <c r="NOB1" s="28"/>
      <c r="NOC1" s="28"/>
      <c r="NOD1" s="28"/>
      <c r="NOE1" s="28"/>
      <c r="NOF1" s="28"/>
      <c r="NOG1" s="28"/>
      <c r="NOH1" s="28"/>
      <c r="NOI1" s="28"/>
      <c r="NOJ1" s="28"/>
      <c r="NOK1" s="28"/>
      <c r="NOL1" s="28"/>
      <c r="NOM1" s="28"/>
      <c r="NON1" s="28"/>
      <c r="NOO1" s="28"/>
      <c r="NOP1" s="28"/>
      <c r="NOQ1" s="28"/>
      <c r="NOR1" s="28"/>
      <c r="NOS1" s="28"/>
      <c r="NOT1" s="28"/>
      <c r="NOU1" s="28"/>
      <c r="NOV1" s="28"/>
      <c r="NOW1" s="28"/>
      <c r="NOX1" s="28"/>
      <c r="NOY1" s="28"/>
      <c r="NOZ1" s="28"/>
      <c r="NPA1" s="28"/>
      <c r="NPB1" s="28"/>
      <c r="NPC1" s="28"/>
      <c r="NPD1" s="28"/>
      <c r="NPE1" s="28"/>
      <c r="NPF1" s="28"/>
      <c r="NPG1" s="28"/>
      <c r="NPH1" s="28"/>
      <c r="NPI1" s="28"/>
      <c r="NPJ1" s="28"/>
      <c r="NPK1" s="28"/>
      <c r="NPL1" s="28"/>
      <c r="NPM1" s="28"/>
      <c r="NPN1" s="28"/>
      <c r="NPO1" s="28"/>
      <c r="NPP1" s="28"/>
      <c r="NPQ1" s="28"/>
      <c r="NPR1" s="28"/>
      <c r="NPS1" s="28"/>
      <c r="NPT1" s="28"/>
      <c r="NPU1" s="28"/>
      <c r="NPV1" s="28"/>
      <c r="NPW1" s="28"/>
      <c r="NPX1" s="28"/>
      <c r="NPY1" s="28"/>
      <c r="NPZ1" s="28"/>
      <c r="NQA1" s="28"/>
      <c r="NQB1" s="28"/>
      <c r="NQC1" s="28"/>
      <c r="NQD1" s="28"/>
      <c r="NQE1" s="28"/>
      <c r="NQF1" s="28"/>
      <c r="NQG1" s="28"/>
      <c r="NQH1" s="28"/>
      <c r="NQI1" s="28"/>
      <c r="NQJ1" s="28"/>
      <c r="NQK1" s="28"/>
      <c r="NQL1" s="28"/>
      <c r="NQM1" s="28"/>
      <c r="NQN1" s="28"/>
      <c r="NQO1" s="28"/>
      <c r="NQP1" s="28"/>
      <c r="NQQ1" s="28"/>
      <c r="NQR1" s="28"/>
      <c r="NQS1" s="28"/>
      <c r="NQT1" s="28"/>
      <c r="NQU1" s="28"/>
      <c r="NQV1" s="28"/>
      <c r="NQW1" s="28"/>
      <c r="NQX1" s="28"/>
      <c r="NQY1" s="28"/>
      <c r="NQZ1" s="28"/>
      <c r="NRA1" s="28"/>
      <c r="NRB1" s="28"/>
      <c r="NRC1" s="28"/>
      <c r="NRD1" s="28"/>
      <c r="NRE1" s="28"/>
      <c r="NRF1" s="28"/>
      <c r="NRG1" s="28"/>
      <c r="NRH1" s="28"/>
      <c r="NRI1" s="28"/>
      <c r="NRJ1" s="28"/>
      <c r="NRK1" s="28"/>
      <c r="NRL1" s="28"/>
      <c r="NRM1" s="28"/>
      <c r="NRN1" s="28"/>
      <c r="NRO1" s="28"/>
      <c r="NRP1" s="28"/>
      <c r="NRQ1" s="28"/>
      <c r="NRR1" s="28"/>
      <c r="NRS1" s="28"/>
      <c r="NRT1" s="28"/>
      <c r="NRU1" s="28"/>
      <c r="NRV1" s="28"/>
      <c r="NRW1" s="28"/>
      <c r="NRX1" s="28"/>
      <c r="NRY1" s="28"/>
      <c r="NRZ1" s="28"/>
      <c r="NSA1" s="28"/>
      <c r="NSB1" s="28"/>
      <c r="NSC1" s="28"/>
      <c r="NSD1" s="28"/>
      <c r="NSE1" s="28"/>
      <c r="NSF1" s="28"/>
      <c r="NSG1" s="28"/>
      <c r="NSH1" s="28"/>
      <c r="NSI1" s="28"/>
      <c r="NSJ1" s="28"/>
      <c r="NSK1" s="28"/>
      <c r="NSL1" s="28"/>
      <c r="NSM1" s="28"/>
      <c r="NSN1" s="28"/>
      <c r="NSO1" s="28"/>
      <c r="NSP1" s="28"/>
      <c r="NSQ1" s="28"/>
      <c r="NSR1" s="28"/>
      <c r="NSS1" s="28"/>
      <c r="NST1" s="28"/>
      <c r="NSU1" s="28"/>
      <c r="NSV1" s="28"/>
      <c r="NSW1" s="28"/>
      <c r="NSX1" s="28"/>
      <c r="NSY1" s="28"/>
      <c r="NSZ1" s="28"/>
      <c r="NTA1" s="28"/>
      <c r="NTB1" s="28"/>
      <c r="NTC1" s="28"/>
      <c r="NTD1" s="28"/>
      <c r="NTE1" s="28"/>
      <c r="NTF1" s="28"/>
      <c r="NTG1" s="28"/>
      <c r="NTH1" s="28"/>
      <c r="NTI1" s="28"/>
      <c r="NTJ1" s="28"/>
      <c r="NTK1" s="28"/>
      <c r="NTL1" s="28"/>
      <c r="NTM1" s="28"/>
      <c r="NTN1" s="28"/>
      <c r="NTO1" s="28"/>
      <c r="NTP1" s="28"/>
      <c r="NTQ1" s="28"/>
      <c r="NTR1" s="28"/>
      <c r="NTS1" s="28"/>
      <c r="NTT1" s="28"/>
      <c r="NTU1" s="28"/>
      <c r="NTV1" s="28"/>
      <c r="NTW1" s="28"/>
      <c r="NTX1" s="28"/>
      <c r="NTY1" s="28"/>
      <c r="NTZ1" s="28"/>
      <c r="NUA1" s="28"/>
      <c r="NUB1" s="28"/>
      <c r="NUC1" s="28"/>
      <c r="NUD1" s="28"/>
      <c r="NUE1" s="28"/>
      <c r="NUF1" s="28"/>
      <c r="NUG1" s="28"/>
      <c r="NUH1" s="28"/>
      <c r="NUI1" s="28"/>
      <c r="NUJ1" s="28"/>
      <c r="NUK1" s="28"/>
      <c r="NUL1" s="28"/>
      <c r="NUM1" s="28"/>
      <c r="NUN1" s="28"/>
      <c r="NUO1" s="28"/>
      <c r="NUP1" s="28"/>
      <c r="NUQ1" s="28"/>
      <c r="NUR1" s="28"/>
      <c r="NUS1" s="28"/>
      <c r="NUT1" s="28"/>
      <c r="NUU1" s="28"/>
      <c r="NUV1" s="28"/>
      <c r="NUW1" s="28"/>
      <c r="NUX1" s="28"/>
      <c r="NUY1" s="28"/>
      <c r="NUZ1" s="28"/>
      <c r="NVA1" s="28"/>
      <c r="NVB1" s="28"/>
      <c r="NVC1" s="28"/>
      <c r="NVD1" s="28"/>
      <c r="NVE1" s="28"/>
      <c r="NVF1" s="28"/>
      <c r="NVG1" s="28"/>
      <c r="NVH1" s="28"/>
      <c r="NVI1" s="28"/>
      <c r="NVJ1" s="28"/>
      <c r="NVK1" s="28"/>
      <c r="NVL1" s="28"/>
      <c r="NVM1" s="28"/>
      <c r="NVN1" s="28"/>
      <c r="NVO1" s="28"/>
      <c r="NVP1" s="28"/>
      <c r="NVQ1" s="28"/>
      <c r="NVR1" s="28"/>
      <c r="NVS1" s="28"/>
      <c r="NVT1" s="28"/>
      <c r="NVU1" s="28"/>
      <c r="NVV1" s="28"/>
      <c r="NVW1" s="28"/>
      <c r="NVX1" s="28"/>
      <c r="NVY1" s="28"/>
      <c r="NVZ1" s="28"/>
      <c r="NWA1" s="28"/>
      <c r="NWB1" s="28"/>
      <c r="NWC1" s="28"/>
      <c r="NWD1" s="28"/>
      <c r="NWE1" s="28"/>
      <c r="NWF1" s="28"/>
      <c r="NWG1" s="28"/>
      <c r="NWH1" s="28"/>
      <c r="NWI1" s="28"/>
      <c r="NWJ1" s="28"/>
      <c r="NWK1" s="28"/>
      <c r="NWL1" s="28"/>
      <c r="NWM1" s="28"/>
      <c r="NWN1" s="28"/>
      <c r="NWO1" s="28"/>
      <c r="NWP1" s="28"/>
      <c r="NWQ1" s="28"/>
      <c r="NWR1" s="28"/>
      <c r="NWS1" s="28"/>
      <c r="NWT1" s="28"/>
      <c r="NWU1" s="28"/>
      <c r="NWV1" s="28"/>
      <c r="NWW1" s="28"/>
      <c r="NWX1" s="28"/>
      <c r="NWY1" s="28"/>
      <c r="NWZ1" s="28"/>
      <c r="NXA1" s="28"/>
      <c r="NXB1" s="28"/>
      <c r="NXC1" s="28"/>
      <c r="NXD1" s="28"/>
      <c r="NXE1" s="28"/>
      <c r="NXF1" s="28"/>
      <c r="NXG1" s="28"/>
      <c r="NXH1" s="28"/>
      <c r="NXI1" s="28"/>
      <c r="NXJ1" s="28"/>
      <c r="NXK1" s="28"/>
      <c r="NXL1" s="28"/>
      <c r="NXM1" s="28"/>
      <c r="NXN1" s="28"/>
      <c r="NXO1" s="28"/>
      <c r="NXP1" s="28"/>
      <c r="NXQ1" s="28"/>
      <c r="NXR1" s="28"/>
      <c r="NXS1" s="28"/>
      <c r="NXT1" s="28"/>
      <c r="NXU1" s="28"/>
      <c r="NXV1" s="28"/>
      <c r="NXW1" s="28"/>
      <c r="NXX1" s="28"/>
      <c r="NXY1" s="28"/>
      <c r="NXZ1" s="28"/>
      <c r="NYA1" s="28"/>
      <c r="NYB1" s="28"/>
      <c r="NYC1" s="28"/>
      <c r="NYD1" s="28"/>
      <c r="NYE1" s="28"/>
      <c r="NYF1" s="28"/>
      <c r="NYG1" s="28"/>
      <c r="NYH1" s="28"/>
      <c r="NYI1" s="28"/>
      <c r="NYJ1" s="28"/>
      <c r="NYK1" s="28"/>
      <c r="NYL1" s="28"/>
      <c r="NYM1" s="28"/>
      <c r="NYN1" s="28"/>
      <c r="NYO1" s="28"/>
      <c r="NYP1" s="28"/>
      <c r="NYQ1" s="28"/>
      <c r="NYR1" s="28"/>
      <c r="NYS1" s="28"/>
      <c r="NYT1" s="28"/>
      <c r="NYU1" s="28"/>
      <c r="NYV1" s="28"/>
      <c r="NYW1" s="28"/>
      <c r="NYX1" s="28"/>
      <c r="NYY1" s="28"/>
      <c r="NYZ1" s="28"/>
      <c r="NZA1" s="28"/>
      <c r="NZB1" s="28"/>
      <c r="NZC1" s="28"/>
      <c r="NZD1" s="28"/>
      <c r="NZE1" s="28"/>
      <c r="NZF1" s="28"/>
      <c r="NZG1" s="28"/>
      <c r="NZH1" s="28"/>
      <c r="NZI1" s="28"/>
      <c r="NZJ1" s="28"/>
      <c r="NZK1" s="28"/>
      <c r="NZL1" s="28"/>
      <c r="NZM1" s="28"/>
      <c r="NZN1" s="28"/>
      <c r="NZO1" s="28"/>
      <c r="NZP1" s="28"/>
      <c r="NZQ1" s="28"/>
      <c r="NZR1" s="28"/>
      <c r="NZS1" s="28"/>
      <c r="NZT1" s="28"/>
      <c r="NZU1" s="28"/>
      <c r="NZV1" s="28"/>
      <c r="NZW1" s="28"/>
      <c r="NZX1" s="28"/>
      <c r="NZY1" s="28"/>
      <c r="NZZ1" s="28"/>
      <c r="OAA1" s="28"/>
      <c r="OAB1" s="28"/>
      <c r="OAC1" s="28"/>
      <c r="OAD1" s="28"/>
      <c r="OAE1" s="28"/>
      <c r="OAF1" s="28"/>
      <c r="OAG1" s="28"/>
      <c r="OAH1" s="28"/>
      <c r="OAI1" s="28"/>
      <c r="OAJ1" s="28"/>
      <c r="OAK1" s="28"/>
      <c r="OAL1" s="28"/>
      <c r="OAM1" s="28"/>
      <c r="OAN1" s="28"/>
      <c r="OAO1" s="28"/>
      <c r="OAP1" s="28"/>
      <c r="OAQ1" s="28"/>
      <c r="OAR1" s="28"/>
      <c r="OAS1" s="28"/>
      <c r="OAT1" s="28"/>
      <c r="OAU1" s="28"/>
      <c r="OAV1" s="28"/>
      <c r="OAW1" s="28"/>
      <c r="OAX1" s="28"/>
      <c r="OAY1" s="28"/>
      <c r="OAZ1" s="28"/>
      <c r="OBA1" s="28"/>
      <c r="OBB1" s="28"/>
      <c r="OBC1" s="28"/>
      <c r="OBD1" s="28"/>
      <c r="OBE1" s="28"/>
      <c r="OBF1" s="28"/>
      <c r="OBG1" s="28"/>
      <c r="OBH1" s="28"/>
      <c r="OBI1" s="28"/>
      <c r="OBJ1" s="28"/>
      <c r="OBK1" s="28"/>
      <c r="OBL1" s="28"/>
      <c r="OBM1" s="28"/>
      <c r="OBN1" s="28"/>
      <c r="OBO1" s="28"/>
      <c r="OBP1" s="28"/>
      <c r="OBQ1" s="28"/>
      <c r="OBR1" s="28"/>
      <c r="OBS1" s="28"/>
      <c r="OBT1" s="28"/>
      <c r="OBU1" s="28"/>
      <c r="OBV1" s="28"/>
      <c r="OBW1" s="28"/>
      <c r="OBX1" s="28"/>
      <c r="OBY1" s="28"/>
      <c r="OBZ1" s="28"/>
      <c r="OCA1" s="28"/>
      <c r="OCB1" s="28"/>
      <c r="OCC1" s="28"/>
      <c r="OCD1" s="28"/>
      <c r="OCE1" s="28"/>
      <c r="OCF1" s="28"/>
      <c r="OCG1" s="28"/>
      <c r="OCH1" s="28"/>
      <c r="OCI1" s="28"/>
      <c r="OCJ1" s="28"/>
      <c r="OCK1" s="28"/>
      <c r="OCL1" s="28"/>
      <c r="OCM1" s="28"/>
      <c r="OCN1" s="28"/>
      <c r="OCO1" s="28"/>
      <c r="OCP1" s="28"/>
      <c r="OCQ1" s="28"/>
      <c r="OCR1" s="28"/>
      <c r="OCS1" s="28"/>
      <c r="OCT1" s="28"/>
      <c r="OCU1" s="28"/>
      <c r="OCV1" s="28"/>
      <c r="OCW1" s="28"/>
      <c r="OCX1" s="28"/>
      <c r="OCY1" s="28"/>
      <c r="OCZ1" s="28"/>
      <c r="ODA1" s="28"/>
      <c r="ODB1" s="28"/>
      <c r="ODC1" s="28"/>
      <c r="ODD1" s="28"/>
      <c r="ODE1" s="28"/>
      <c r="ODF1" s="28"/>
      <c r="ODG1" s="28"/>
      <c r="ODH1" s="28"/>
      <c r="ODI1" s="28"/>
      <c r="ODJ1" s="28"/>
      <c r="ODK1" s="28"/>
      <c r="ODL1" s="28"/>
      <c r="ODM1" s="28"/>
      <c r="ODN1" s="28"/>
      <c r="ODO1" s="28"/>
      <c r="ODP1" s="28"/>
      <c r="ODQ1" s="28"/>
      <c r="ODR1" s="28"/>
      <c r="ODS1" s="28"/>
      <c r="ODT1" s="28"/>
      <c r="ODU1" s="28"/>
      <c r="ODV1" s="28"/>
      <c r="ODW1" s="28"/>
      <c r="ODX1" s="28"/>
      <c r="ODY1" s="28"/>
      <c r="ODZ1" s="28"/>
      <c r="OEA1" s="28"/>
      <c r="OEB1" s="28"/>
      <c r="OEC1" s="28"/>
      <c r="OED1" s="28"/>
      <c r="OEE1" s="28"/>
      <c r="OEF1" s="28"/>
      <c r="OEG1" s="28"/>
      <c r="OEH1" s="28"/>
      <c r="OEI1" s="28"/>
      <c r="OEJ1" s="28"/>
      <c r="OEK1" s="28"/>
      <c r="OEL1" s="28"/>
      <c r="OEM1" s="28"/>
      <c r="OEN1" s="28"/>
      <c r="OEO1" s="28"/>
      <c r="OEP1" s="28"/>
      <c r="OEQ1" s="28"/>
      <c r="OER1" s="28"/>
      <c r="OES1" s="28"/>
      <c r="OET1" s="28"/>
      <c r="OEU1" s="28"/>
      <c r="OEV1" s="28"/>
      <c r="OEW1" s="28"/>
      <c r="OEX1" s="28"/>
      <c r="OEY1" s="28"/>
      <c r="OEZ1" s="28"/>
      <c r="OFA1" s="28"/>
      <c r="OFB1" s="28"/>
      <c r="OFC1" s="28"/>
      <c r="OFD1" s="28"/>
      <c r="OFE1" s="28"/>
      <c r="OFF1" s="28"/>
      <c r="OFG1" s="28"/>
      <c r="OFH1" s="28"/>
      <c r="OFI1" s="28"/>
      <c r="OFJ1" s="28"/>
      <c r="OFK1" s="28"/>
      <c r="OFL1" s="28"/>
      <c r="OFM1" s="28"/>
      <c r="OFN1" s="28"/>
      <c r="OFO1" s="28"/>
      <c r="OFP1" s="28"/>
      <c r="OFQ1" s="28"/>
      <c r="OFR1" s="28"/>
      <c r="OFS1" s="28"/>
      <c r="OFT1" s="28"/>
      <c r="OFU1" s="28"/>
      <c r="OFV1" s="28"/>
      <c r="OFW1" s="28"/>
      <c r="OFX1" s="28"/>
      <c r="OFY1" s="28"/>
      <c r="OFZ1" s="28"/>
      <c r="OGA1" s="28"/>
      <c r="OGB1" s="28"/>
      <c r="OGC1" s="28"/>
      <c r="OGD1" s="28"/>
      <c r="OGE1" s="28"/>
      <c r="OGF1" s="28"/>
      <c r="OGG1" s="28"/>
      <c r="OGH1" s="28"/>
      <c r="OGI1" s="28"/>
      <c r="OGJ1" s="28"/>
      <c r="OGK1" s="28"/>
      <c r="OGL1" s="28"/>
      <c r="OGM1" s="28"/>
      <c r="OGN1" s="28"/>
      <c r="OGO1" s="28"/>
      <c r="OGP1" s="28"/>
      <c r="OGQ1" s="28"/>
      <c r="OGR1" s="28"/>
      <c r="OGS1" s="28"/>
      <c r="OGT1" s="28"/>
      <c r="OGU1" s="28"/>
      <c r="OGV1" s="28"/>
      <c r="OGW1" s="28"/>
      <c r="OGX1" s="28"/>
      <c r="OGY1" s="28"/>
      <c r="OGZ1" s="28"/>
      <c r="OHA1" s="28"/>
      <c r="OHB1" s="28"/>
      <c r="OHC1" s="28"/>
      <c r="OHD1" s="28"/>
      <c r="OHE1" s="28"/>
      <c r="OHF1" s="28"/>
      <c r="OHG1" s="28"/>
      <c r="OHH1" s="28"/>
      <c r="OHI1" s="28"/>
      <c r="OHJ1" s="28"/>
      <c r="OHK1" s="28"/>
      <c r="OHL1" s="28"/>
      <c r="OHM1" s="28"/>
      <c r="OHN1" s="28"/>
      <c r="OHO1" s="28"/>
      <c r="OHP1" s="28"/>
      <c r="OHQ1" s="28"/>
      <c r="OHR1" s="28"/>
      <c r="OHS1" s="28"/>
      <c r="OHT1" s="28"/>
      <c r="OHU1" s="28"/>
      <c r="OHV1" s="28"/>
      <c r="OHW1" s="28"/>
      <c r="OHX1" s="28"/>
      <c r="OHY1" s="28"/>
      <c r="OHZ1" s="28"/>
      <c r="OIA1" s="28"/>
      <c r="OIB1" s="28"/>
      <c r="OIC1" s="28"/>
      <c r="OID1" s="28"/>
      <c r="OIE1" s="28"/>
      <c r="OIF1" s="28"/>
      <c r="OIG1" s="28"/>
      <c r="OIH1" s="28"/>
      <c r="OII1" s="28"/>
      <c r="OIJ1" s="28"/>
      <c r="OIK1" s="28"/>
      <c r="OIL1" s="28"/>
      <c r="OIM1" s="28"/>
      <c r="OIN1" s="28"/>
      <c r="OIO1" s="28"/>
      <c r="OIP1" s="28"/>
      <c r="OIQ1" s="28"/>
      <c r="OIR1" s="28"/>
      <c r="OIS1" s="28"/>
      <c r="OIT1" s="28"/>
      <c r="OIU1" s="28"/>
      <c r="OIV1" s="28"/>
      <c r="OIW1" s="28"/>
      <c r="OIX1" s="28"/>
      <c r="OIY1" s="28"/>
      <c r="OIZ1" s="28"/>
      <c r="OJA1" s="28"/>
      <c r="OJB1" s="28"/>
      <c r="OJC1" s="28"/>
      <c r="OJD1" s="28"/>
      <c r="OJE1" s="28"/>
      <c r="OJF1" s="28"/>
      <c r="OJG1" s="28"/>
      <c r="OJH1" s="28"/>
      <c r="OJI1" s="28"/>
      <c r="OJJ1" s="28"/>
      <c r="OJK1" s="28"/>
      <c r="OJL1" s="28"/>
      <c r="OJM1" s="28"/>
      <c r="OJN1" s="28"/>
      <c r="OJO1" s="28"/>
      <c r="OJP1" s="28"/>
      <c r="OJQ1" s="28"/>
      <c r="OJR1" s="28"/>
      <c r="OJS1" s="28"/>
      <c r="OJT1" s="28"/>
      <c r="OJU1" s="28"/>
      <c r="OJV1" s="28"/>
      <c r="OJW1" s="28"/>
      <c r="OJX1" s="28"/>
      <c r="OJY1" s="28"/>
      <c r="OJZ1" s="28"/>
      <c r="OKA1" s="28"/>
      <c r="OKB1" s="28"/>
      <c r="OKC1" s="28"/>
      <c r="OKD1" s="28"/>
      <c r="OKE1" s="28"/>
      <c r="OKF1" s="28"/>
      <c r="OKG1" s="28"/>
      <c r="OKH1" s="28"/>
      <c r="OKI1" s="28"/>
      <c r="OKJ1" s="28"/>
      <c r="OKK1" s="28"/>
      <c r="OKL1" s="28"/>
      <c r="OKM1" s="28"/>
      <c r="OKN1" s="28"/>
      <c r="OKO1" s="28"/>
      <c r="OKP1" s="28"/>
      <c r="OKQ1" s="28"/>
      <c r="OKR1" s="28"/>
      <c r="OKS1" s="28"/>
      <c r="OKT1" s="28"/>
      <c r="OKU1" s="28"/>
      <c r="OKV1" s="28"/>
      <c r="OKW1" s="28"/>
      <c r="OKX1" s="28"/>
      <c r="OKY1" s="28"/>
      <c r="OKZ1" s="28"/>
      <c r="OLA1" s="28"/>
      <c r="OLB1" s="28"/>
      <c r="OLC1" s="28"/>
      <c r="OLD1" s="28"/>
      <c r="OLE1" s="28"/>
      <c r="OLF1" s="28"/>
      <c r="OLG1" s="28"/>
      <c r="OLH1" s="28"/>
      <c r="OLI1" s="28"/>
      <c r="OLJ1" s="28"/>
      <c r="OLK1" s="28"/>
      <c r="OLL1" s="28"/>
      <c r="OLM1" s="28"/>
      <c r="OLN1" s="28"/>
      <c r="OLO1" s="28"/>
      <c r="OLP1" s="28"/>
      <c r="OLQ1" s="28"/>
      <c r="OLR1" s="28"/>
      <c r="OLS1" s="28"/>
      <c r="OLT1" s="28"/>
      <c r="OLU1" s="28"/>
      <c r="OLV1" s="28"/>
      <c r="OLW1" s="28"/>
      <c r="OLX1" s="28"/>
      <c r="OLY1" s="28"/>
      <c r="OLZ1" s="28"/>
      <c r="OMA1" s="28"/>
      <c r="OMB1" s="28"/>
      <c r="OMC1" s="28"/>
      <c r="OMD1" s="28"/>
      <c r="OME1" s="28"/>
      <c r="OMF1" s="28"/>
      <c r="OMG1" s="28"/>
      <c r="OMH1" s="28"/>
      <c r="OMI1" s="28"/>
      <c r="OMJ1" s="28"/>
      <c r="OMK1" s="28"/>
      <c r="OML1" s="28"/>
      <c r="OMM1" s="28"/>
      <c r="OMN1" s="28"/>
      <c r="OMO1" s="28"/>
      <c r="OMP1" s="28"/>
      <c r="OMQ1" s="28"/>
      <c r="OMR1" s="28"/>
      <c r="OMS1" s="28"/>
      <c r="OMT1" s="28"/>
      <c r="OMU1" s="28"/>
      <c r="OMV1" s="28"/>
      <c r="OMW1" s="28"/>
      <c r="OMX1" s="28"/>
      <c r="OMY1" s="28"/>
      <c r="OMZ1" s="28"/>
      <c r="ONA1" s="28"/>
      <c r="ONB1" s="28"/>
      <c r="ONC1" s="28"/>
      <c r="OND1" s="28"/>
      <c r="ONE1" s="28"/>
      <c r="ONF1" s="28"/>
      <c r="ONG1" s="28"/>
      <c r="ONH1" s="28"/>
      <c r="ONI1" s="28"/>
      <c r="ONJ1" s="28"/>
      <c r="ONK1" s="28"/>
      <c r="ONL1" s="28"/>
      <c r="ONM1" s="28"/>
      <c r="ONN1" s="28"/>
      <c r="ONO1" s="28"/>
      <c r="ONP1" s="28"/>
      <c r="ONQ1" s="28"/>
      <c r="ONR1" s="28"/>
      <c r="ONS1" s="28"/>
      <c r="ONT1" s="28"/>
      <c r="ONU1" s="28"/>
      <c r="ONV1" s="28"/>
      <c r="ONW1" s="28"/>
      <c r="ONX1" s="28"/>
      <c r="ONY1" s="28"/>
      <c r="ONZ1" s="28"/>
      <c r="OOA1" s="28"/>
      <c r="OOB1" s="28"/>
      <c r="OOC1" s="28"/>
      <c r="OOD1" s="28"/>
      <c r="OOE1" s="28"/>
      <c r="OOF1" s="28"/>
      <c r="OOG1" s="28"/>
      <c r="OOH1" s="28"/>
      <c r="OOI1" s="28"/>
      <c r="OOJ1" s="28"/>
      <c r="OOK1" s="28"/>
      <c r="OOL1" s="28"/>
      <c r="OOM1" s="28"/>
      <c r="OON1" s="28"/>
      <c r="OOO1" s="28"/>
      <c r="OOP1" s="28"/>
      <c r="OOQ1" s="28"/>
      <c r="OOR1" s="28"/>
      <c r="OOS1" s="28"/>
      <c r="OOT1" s="28"/>
      <c r="OOU1" s="28"/>
      <c r="OOV1" s="28"/>
      <c r="OOW1" s="28"/>
      <c r="OOX1" s="28"/>
      <c r="OOY1" s="28"/>
      <c r="OOZ1" s="28"/>
      <c r="OPA1" s="28"/>
      <c r="OPB1" s="28"/>
      <c r="OPC1" s="28"/>
      <c r="OPD1" s="28"/>
      <c r="OPE1" s="28"/>
      <c r="OPF1" s="28"/>
      <c r="OPG1" s="28"/>
      <c r="OPH1" s="28"/>
      <c r="OPI1" s="28"/>
      <c r="OPJ1" s="28"/>
      <c r="OPK1" s="28"/>
      <c r="OPL1" s="28"/>
      <c r="OPM1" s="28"/>
      <c r="OPN1" s="28"/>
      <c r="OPO1" s="28"/>
      <c r="OPP1" s="28"/>
      <c r="OPQ1" s="28"/>
      <c r="OPR1" s="28"/>
      <c r="OPS1" s="28"/>
      <c r="OPT1" s="28"/>
      <c r="OPU1" s="28"/>
      <c r="OPV1" s="28"/>
      <c r="OPW1" s="28"/>
      <c r="OPX1" s="28"/>
      <c r="OPY1" s="28"/>
      <c r="OPZ1" s="28"/>
      <c r="OQA1" s="28"/>
      <c r="OQB1" s="28"/>
      <c r="OQC1" s="28"/>
      <c r="OQD1" s="28"/>
      <c r="OQE1" s="28"/>
      <c r="OQF1" s="28"/>
      <c r="OQG1" s="28"/>
      <c r="OQH1" s="28"/>
      <c r="OQI1" s="28"/>
      <c r="OQJ1" s="28"/>
      <c r="OQK1" s="28"/>
      <c r="OQL1" s="28"/>
      <c r="OQM1" s="28"/>
      <c r="OQN1" s="28"/>
      <c r="OQO1" s="28"/>
      <c r="OQP1" s="28"/>
      <c r="OQQ1" s="28"/>
      <c r="OQR1" s="28"/>
      <c r="OQS1" s="28"/>
      <c r="OQT1" s="28"/>
      <c r="OQU1" s="28"/>
      <c r="OQV1" s="28"/>
      <c r="OQW1" s="28"/>
      <c r="OQX1" s="28"/>
      <c r="OQY1" s="28"/>
      <c r="OQZ1" s="28"/>
      <c r="ORA1" s="28"/>
      <c r="ORB1" s="28"/>
      <c r="ORC1" s="28"/>
      <c r="ORD1" s="28"/>
      <c r="ORE1" s="28"/>
      <c r="ORF1" s="28"/>
      <c r="ORG1" s="28"/>
      <c r="ORH1" s="28"/>
      <c r="ORI1" s="28"/>
      <c r="ORJ1" s="28"/>
      <c r="ORK1" s="28"/>
      <c r="ORL1" s="28"/>
      <c r="ORM1" s="28"/>
      <c r="ORN1" s="28"/>
      <c r="ORO1" s="28"/>
      <c r="ORP1" s="28"/>
      <c r="ORQ1" s="28"/>
      <c r="ORR1" s="28"/>
      <c r="ORS1" s="28"/>
      <c r="ORT1" s="28"/>
      <c r="ORU1" s="28"/>
      <c r="ORV1" s="28"/>
      <c r="ORW1" s="28"/>
      <c r="ORX1" s="28"/>
      <c r="ORY1" s="28"/>
      <c r="ORZ1" s="28"/>
      <c r="OSA1" s="28"/>
      <c r="OSB1" s="28"/>
      <c r="OSC1" s="28"/>
      <c r="OSD1" s="28"/>
      <c r="OSE1" s="28"/>
      <c r="OSF1" s="28"/>
      <c r="OSG1" s="28"/>
      <c r="OSH1" s="28"/>
      <c r="OSI1" s="28"/>
      <c r="OSJ1" s="28"/>
      <c r="OSK1" s="28"/>
      <c r="OSL1" s="28"/>
      <c r="OSM1" s="28"/>
      <c r="OSN1" s="28"/>
      <c r="OSO1" s="28"/>
      <c r="OSP1" s="28"/>
      <c r="OSQ1" s="28"/>
      <c r="OSR1" s="28"/>
      <c r="OSS1" s="28"/>
      <c r="OST1" s="28"/>
      <c r="OSU1" s="28"/>
      <c r="OSV1" s="28"/>
      <c r="OSW1" s="28"/>
      <c r="OSX1" s="28"/>
      <c r="OSY1" s="28"/>
      <c r="OSZ1" s="28"/>
      <c r="OTA1" s="28"/>
      <c r="OTB1" s="28"/>
      <c r="OTC1" s="28"/>
      <c r="OTD1" s="28"/>
      <c r="OTE1" s="28"/>
      <c r="OTF1" s="28"/>
      <c r="OTG1" s="28"/>
      <c r="OTH1" s="28"/>
      <c r="OTI1" s="28"/>
      <c r="OTJ1" s="28"/>
      <c r="OTK1" s="28"/>
      <c r="OTL1" s="28"/>
      <c r="OTM1" s="28"/>
      <c r="OTN1" s="28"/>
      <c r="OTO1" s="28"/>
      <c r="OTP1" s="28"/>
      <c r="OTQ1" s="28"/>
      <c r="OTR1" s="28"/>
      <c r="OTS1" s="28"/>
      <c r="OTT1" s="28"/>
      <c r="OTU1" s="28"/>
      <c r="OTV1" s="28"/>
      <c r="OTW1" s="28"/>
      <c r="OTX1" s="28"/>
      <c r="OTY1" s="28"/>
      <c r="OTZ1" s="28"/>
      <c r="OUA1" s="28"/>
      <c r="OUB1" s="28"/>
      <c r="OUC1" s="28"/>
      <c r="OUD1" s="28"/>
      <c r="OUE1" s="28"/>
      <c r="OUF1" s="28"/>
      <c r="OUG1" s="28"/>
      <c r="OUH1" s="28"/>
      <c r="OUI1" s="28"/>
      <c r="OUJ1" s="28"/>
      <c r="OUK1" s="28"/>
      <c r="OUL1" s="28"/>
      <c r="OUM1" s="28"/>
      <c r="OUN1" s="28"/>
      <c r="OUO1" s="28"/>
      <c r="OUP1" s="28"/>
      <c r="OUQ1" s="28"/>
      <c r="OUR1" s="28"/>
      <c r="OUS1" s="28"/>
      <c r="OUT1" s="28"/>
      <c r="OUU1" s="28"/>
      <c r="OUV1" s="28"/>
      <c r="OUW1" s="28"/>
      <c r="OUX1" s="28"/>
      <c r="OUY1" s="28"/>
      <c r="OUZ1" s="28"/>
      <c r="OVA1" s="28"/>
      <c r="OVB1" s="28"/>
      <c r="OVC1" s="28"/>
      <c r="OVD1" s="28"/>
      <c r="OVE1" s="28"/>
      <c r="OVF1" s="28"/>
      <c r="OVG1" s="28"/>
      <c r="OVH1" s="28"/>
      <c r="OVI1" s="28"/>
      <c r="OVJ1" s="28"/>
      <c r="OVK1" s="28"/>
      <c r="OVL1" s="28"/>
      <c r="OVM1" s="28"/>
      <c r="OVN1" s="28"/>
      <c r="OVO1" s="28"/>
      <c r="OVP1" s="28"/>
      <c r="OVQ1" s="28"/>
      <c r="OVR1" s="28"/>
      <c r="OVS1" s="28"/>
      <c r="OVT1" s="28"/>
      <c r="OVU1" s="28"/>
      <c r="OVV1" s="28"/>
      <c r="OVW1" s="28"/>
      <c r="OVX1" s="28"/>
      <c r="OVY1" s="28"/>
      <c r="OVZ1" s="28"/>
      <c r="OWA1" s="28"/>
      <c r="OWB1" s="28"/>
      <c r="OWC1" s="28"/>
      <c r="OWD1" s="28"/>
      <c r="OWE1" s="28"/>
      <c r="OWF1" s="28"/>
      <c r="OWG1" s="28"/>
      <c r="OWH1" s="28"/>
      <c r="OWI1" s="28"/>
      <c r="OWJ1" s="28"/>
      <c r="OWK1" s="28"/>
      <c r="OWL1" s="28"/>
      <c r="OWM1" s="28"/>
      <c r="OWN1" s="28"/>
      <c r="OWO1" s="28"/>
      <c r="OWP1" s="28"/>
      <c r="OWQ1" s="28"/>
      <c r="OWR1" s="28"/>
      <c r="OWS1" s="28"/>
      <c r="OWT1" s="28"/>
      <c r="OWU1" s="28"/>
      <c r="OWV1" s="28"/>
      <c r="OWW1" s="28"/>
      <c r="OWX1" s="28"/>
      <c r="OWY1" s="28"/>
      <c r="OWZ1" s="28"/>
      <c r="OXA1" s="28"/>
      <c r="OXB1" s="28"/>
      <c r="OXC1" s="28"/>
      <c r="OXD1" s="28"/>
      <c r="OXE1" s="28"/>
      <c r="OXF1" s="28"/>
      <c r="OXG1" s="28"/>
      <c r="OXH1" s="28"/>
      <c r="OXI1" s="28"/>
      <c r="OXJ1" s="28"/>
      <c r="OXK1" s="28"/>
      <c r="OXL1" s="28"/>
      <c r="OXM1" s="28"/>
      <c r="OXN1" s="28"/>
      <c r="OXO1" s="28"/>
      <c r="OXP1" s="28"/>
      <c r="OXQ1" s="28"/>
      <c r="OXR1" s="28"/>
      <c r="OXS1" s="28"/>
      <c r="OXT1" s="28"/>
      <c r="OXU1" s="28"/>
      <c r="OXV1" s="28"/>
      <c r="OXW1" s="28"/>
      <c r="OXX1" s="28"/>
      <c r="OXY1" s="28"/>
      <c r="OXZ1" s="28"/>
      <c r="OYA1" s="28"/>
      <c r="OYB1" s="28"/>
      <c r="OYC1" s="28"/>
      <c r="OYD1" s="28"/>
      <c r="OYE1" s="28"/>
      <c r="OYF1" s="28"/>
      <c r="OYG1" s="28"/>
      <c r="OYH1" s="28"/>
      <c r="OYI1" s="28"/>
      <c r="OYJ1" s="28"/>
      <c r="OYK1" s="28"/>
      <c r="OYL1" s="28"/>
      <c r="OYM1" s="28"/>
      <c r="OYN1" s="28"/>
      <c r="OYO1" s="28"/>
      <c r="OYP1" s="28"/>
      <c r="OYQ1" s="28"/>
      <c r="OYR1" s="28"/>
      <c r="OYS1" s="28"/>
      <c r="OYT1" s="28"/>
      <c r="OYU1" s="28"/>
      <c r="OYV1" s="28"/>
      <c r="OYW1" s="28"/>
      <c r="OYX1" s="28"/>
      <c r="OYY1" s="28"/>
      <c r="OYZ1" s="28"/>
      <c r="OZA1" s="28"/>
      <c r="OZB1" s="28"/>
      <c r="OZC1" s="28"/>
      <c r="OZD1" s="28"/>
      <c r="OZE1" s="28"/>
      <c r="OZF1" s="28"/>
      <c r="OZG1" s="28"/>
      <c r="OZH1" s="28"/>
      <c r="OZI1" s="28"/>
      <c r="OZJ1" s="28"/>
      <c r="OZK1" s="28"/>
      <c r="OZL1" s="28"/>
      <c r="OZM1" s="28"/>
      <c r="OZN1" s="28"/>
      <c r="OZO1" s="28"/>
      <c r="OZP1" s="28"/>
      <c r="OZQ1" s="28"/>
      <c r="OZR1" s="28"/>
      <c r="OZS1" s="28"/>
      <c r="OZT1" s="28"/>
      <c r="OZU1" s="28"/>
      <c r="OZV1" s="28"/>
      <c r="OZW1" s="28"/>
      <c r="OZX1" s="28"/>
      <c r="OZY1" s="28"/>
      <c r="OZZ1" s="28"/>
      <c r="PAA1" s="28"/>
      <c r="PAB1" s="28"/>
      <c r="PAC1" s="28"/>
      <c r="PAD1" s="28"/>
      <c r="PAE1" s="28"/>
      <c r="PAF1" s="28"/>
      <c r="PAG1" s="28"/>
      <c r="PAH1" s="28"/>
      <c r="PAI1" s="28"/>
      <c r="PAJ1" s="28"/>
      <c r="PAK1" s="28"/>
      <c r="PAL1" s="28"/>
      <c r="PAM1" s="28"/>
      <c r="PAN1" s="28"/>
      <c r="PAO1" s="28"/>
      <c r="PAP1" s="28"/>
      <c r="PAQ1" s="28"/>
      <c r="PAR1" s="28"/>
      <c r="PAS1" s="28"/>
      <c r="PAT1" s="28"/>
      <c r="PAU1" s="28"/>
      <c r="PAV1" s="28"/>
      <c r="PAW1" s="28"/>
      <c r="PAX1" s="28"/>
      <c r="PAY1" s="28"/>
      <c r="PAZ1" s="28"/>
      <c r="PBA1" s="28"/>
      <c r="PBB1" s="28"/>
      <c r="PBC1" s="28"/>
      <c r="PBD1" s="28"/>
      <c r="PBE1" s="28"/>
      <c r="PBF1" s="28"/>
      <c r="PBG1" s="28"/>
      <c r="PBH1" s="28"/>
      <c r="PBI1" s="28"/>
      <c r="PBJ1" s="28"/>
      <c r="PBK1" s="28"/>
      <c r="PBL1" s="28"/>
      <c r="PBM1" s="28"/>
      <c r="PBN1" s="28"/>
      <c r="PBO1" s="28"/>
      <c r="PBP1" s="28"/>
      <c r="PBQ1" s="28"/>
      <c r="PBR1" s="28"/>
      <c r="PBS1" s="28"/>
      <c r="PBT1" s="28"/>
      <c r="PBU1" s="28"/>
      <c r="PBV1" s="28"/>
      <c r="PBW1" s="28"/>
      <c r="PBX1" s="28"/>
      <c r="PBY1" s="28"/>
      <c r="PBZ1" s="28"/>
      <c r="PCA1" s="28"/>
      <c r="PCB1" s="28"/>
      <c r="PCC1" s="28"/>
      <c r="PCD1" s="28"/>
      <c r="PCE1" s="28"/>
      <c r="PCF1" s="28"/>
      <c r="PCG1" s="28"/>
      <c r="PCH1" s="28"/>
      <c r="PCI1" s="28"/>
      <c r="PCJ1" s="28"/>
      <c r="PCK1" s="28"/>
      <c r="PCL1" s="28"/>
      <c r="PCM1" s="28"/>
      <c r="PCN1" s="28"/>
      <c r="PCO1" s="28"/>
      <c r="PCP1" s="28"/>
      <c r="PCQ1" s="28"/>
      <c r="PCR1" s="28"/>
      <c r="PCS1" s="28"/>
      <c r="PCT1" s="28"/>
      <c r="PCU1" s="28"/>
      <c r="PCV1" s="28"/>
      <c r="PCW1" s="28"/>
      <c r="PCX1" s="28"/>
      <c r="PCY1" s="28"/>
      <c r="PCZ1" s="28"/>
      <c r="PDA1" s="28"/>
      <c r="PDB1" s="28"/>
      <c r="PDC1" s="28"/>
      <c r="PDD1" s="28"/>
      <c r="PDE1" s="28"/>
      <c r="PDF1" s="28"/>
      <c r="PDG1" s="28"/>
      <c r="PDH1" s="28"/>
      <c r="PDI1" s="28"/>
      <c r="PDJ1" s="28"/>
      <c r="PDK1" s="28"/>
      <c r="PDL1" s="28"/>
      <c r="PDM1" s="28"/>
      <c r="PDN1" s="28"/>
      <c r="PDO1" s="28"/>
      <c r="PDP1" s="28"/>
      <c r="PDQ1" s="28"/>
      <c r="PDR1" s="28"/>
      <c r="PDS1" s="28"/>
      <c r="PDT1" s="28"/>
      <c r="PDU1" s="28"/>
      <c r="PDV1" s="28"/>
      <c r="PDW1" s="28"/>
      <c r="PDX1" s="28"/>
      <c r="PDY1" s="28"/>
      <c r="PDZ1" s="28"/>
      <c r="PEA1" s="28"/>
      <c r="PEB1" s="28"/>
      <c r="PEC1" s="28"/>
      <c r="PED1" s="28"/>
      <c r="PEE1" s="28"/>
      <c r="PEF1" s="28"/>
      <c r="PEG1" s="28"/>
      <c r="PEH1" s="28"/>
      <c r="PEI1" s="28"/>
      <c r="PEJ1" s="28"/>
      <c r="PEK1" s="28"/>
      <c r="PEL1" s="28"/>
      <c r="PEM1" s="28"/>
      <c r="PEN1" s="28"/>
      <c r="PEO1" s="28"/>
      <c r="PEP1" s="28"/>
      <c r="PEQ1" s="28"/>
      <c r="PER1" s="28"/>
      <c r="PES1" s="28"/>
      <c r="PET1" s="28"/>
      <c r="PEU1" s="28"/>
      <c r="PEV1" s="28"/>
      <c r="PEW1" s="28"/>
      <c r="PEX1" s="28"/>
      <c r="PEY1" s="28"/>
      <c r="PEZ1" s="28"/>
      <c r="PFA1" s="28"/>
      <c r="PFB1" s="28"/>
      <c r="PFC1" s="28"/>
      <c r="PFD1" s="28"/>
      <c r="PFE1" s="28"/>
      <c r="PFF1" s="28"/>
      <c r="PFG1" s="28"/>
      <c r="PFH1" s="28"/>
      <c r="PFI1" s="28"/>
      <c r="PFJ1" s="28"/>
      <c r="PFK1" s="28"/>
      <c r="PFL1" s="28"/>
      <c r="PFM1" s="28"/>
      <c r="PFN1" s="28"/>
      <c r="PFO1" s="28"/>
      <c r="PFP1" s="28"/>
      <c r="PFQ1" s="28"/>
      <c r="PFR1" s="28"/>
      <c r="PFS1" s="28"/>
      <c r="PFT1" s="28"/>
      <c r="PFU1" s="28"/>
      <c r="PFV1" s="28"/>
      <c r="PFW1" s="28"/>
      <c r="PFX1" s="28"/>
      <c r="PFY1" s="28"/>
      <c r="PFZ1" s="28"/>
      <c r="PGA1" s="28"/>
      <c r="PGB1" s="28"/>
      <c r="PGC1" s="28"/>
      <c r="PGD1" s="28"/>
      <c r="PGE1" s="28"/>
      <c r="PGF1" s="28"/>
      <c r="PGG1" s="28"/>
      <c r="PGH1" s="28"/>
      <c r="PGI1" s="28"/>
      <c r="PGJ1" s="28"/>
      <c r="PGK1" s="28"/>
      <c r="PGL1" s="28"/>
      <c r="PGM1" s="28"/>
      <c r="PGN1" s="28"/>
      <c r="PGO1" s="28"/>
      <c r="PGP1" s="28"/>
      <c r="PGQ1" s="28"/>
      <c r="PGR1" s="28"/>
      <c r="PGS1" s="28"/>
      <c r="PGT1" s="28"/>
      <c r="PGU1" s="28"/>
      <c r="PGV1" s="28"/>
      <c r="PGW1" s="28"/>
      <c r="PGX1" s="28"/>
      <c r="PGY1" s="28"/>
      <c r="PGZ1" s="28"/>
      <c r="PHA1" s="28"/>
      <c r="PHB1" s="28"/>
      <c r="PHC1" s="28"/>
      <c r="PHD1" s="28"/>
      <c r="PHE1" s="28"/>
      <c r="PHF1" s="28"/>
      <c r="PHG1" s="28"/>
      <c r="PHH1" s="28"/>
      <c r="PHI1" s="28"/>
      <c r="PHJ1" s="28"/>
      <c r="PHK1" s="28"/>
      <c r="PHL1" s="28"/>
      <c r="PHM1" s="28"/>
      <c r="PHN1" s="28"/>
      <c r="PHO1" s="28"/>
      <c r="PHP1" s="28"/>
      <c r="PHQ1" s="28"/>
      <c r="PHR1" s="28"/>
      <c r="PHS1" s="28"/>
      <c r="PHT1" s="28"/>
      <c r="PHU1" s="28"/>
      <c r="PHV1" s="28"/>
      <c r="PHW1" s="28"/>
      <c r="PHX1" s="28"/>
      <c r="PHY1" s="28"/>
      <c r="PHZ1" s="28"/>
      <c r="PIA1" s="28"/>
      <c r="PIB1" s="28"/>
      <c r="PIC1" s="28"/>
      <c r="PID1" s="28"/>
      <c r="PIE1" s="28"/>
      <c r="PIF1" s="28"/>
      <c r="PIG1" s="28"/>
      <c r="PIH1" s="28"/>
      <c r="PII1" s="28"/>
      <c r="PIJ1" s="28"/>
      <c r="PIK1" s="28"/>
      <c r="PIL1" s="28"/>
      <c r="PIM1" s="28"/>
      <c r="PIN1" s="28"/>
      <c r="PIO1" s="28"/>
      <c r="PIP1" s="28"/>
      <c r="PIQ1" s="28"/>
      <c r="PIR1" s="28"/>
      <c r="PIS1" s="28"/>
      <c r="PIT1" s="28"/>
      <c r="PIU1" s="28"/>
      <c r="PIV1" s="28"/>
      <c r="PIW1" s="28"/>
      <c r="PIX1" s="28"/>
      <c r="PIY1" s="28"/>
      <c r="PIZ1" s="28"/>
      <c r="PJA1" s="28"/>
      <c r="PJB1" s="28"/>
      <c r="PJC1" s="28"/>
      <c r="PJD1" s="28"/>
      <c r="PJE1" s="28"/>
      <c r="PJF1" s="28"/>
      <c r="PJG1" s="28"/>
      <c r="PJH1" s="28"/>
      <c r="PJI1" s="28"/>
      <c r="PJJ1" s="28"/>
      <c r="PJK1" s="28"/>
      <c r="PJL1" s="28"/>
      <c r="PJM1" s="28"/>
      <c r="PJN1" s="28"/>
      <c r="PJO1" s="28"/>
      <c r="PJP1" s="28"/>
      <c r="PJQ1" s="28"/>
      <c r="PJR1" s="28"/>
      <c r="PJS1" s="28"/>
      <c r="PJT1" s="28"/>
      <c r="PJU1" s="28"/>
      <c r="PJV1" s="28"/>
      <c r="PJW1" s="28"/>
      <c r="PJX1" s="28"/>
      <c r="PJY1" s="28"/>
      <c r="PJZ1" s="28"/>
      <c r="PKA1" s="28"/>
      <c r="PKB1" s="28"/>
      <c r="PKC1" s="28"/>
      <c r="PKD1" s="28"/>
      <c r="PKE1" s="28"/>
      <c r="PKF1" s="28"/>
      <c r="PKG1" s="28"/>
      <c r="PKH1" s="28"/>
      <c r="PKI1" s="28"/>
      <c r="PKJ1" s="28"/>
      <c r="PKK1" s="28"/>
      <c r="PKL1" s="28"/>
      <c r="PKM1" s="28"/>
      <c r="PKN1" s="28"/>
      <c r="PKO1" s="28"/>
      <c r="PKP1" s="28"/>
      <c r="PKQ1" s="28"/>
      <c r="PKR1" s="28"/>
      <c r="PKS1" s="28"/>
      <c r="PKT1" s="28"/>
      <c r="PKU1" s="28"/>
      <c r="PKV1" s="28"/>
      <c r="PKW1" s="28"/>
      <c r="PKX1" s="28"/>
      <c r="PKY1" s="28"/>
      <c r="PKZ1" s="28"/>
      <c r="PLA1" s="28"/>
      <c r="PLB1" s="28"/>
      <c r="PLC1" s="28"/>
      <c r="PLD1" s="28"/>
      <c r="PLE1" s="28"/>
      <c r="PLF1" s="28"/>
      <c r="PLG1" s="28"/>
      <c r="PLH1" s="28"/>
      <c r="PLI1" s="28"/>
      <c r="PLJ1" s="28"/>
      <c r="PLK1" s="28"/>
      <c r="PLL1" s="28"/>
      <c r="PLM1" s="28"/>
      <c r="PLN1" s="28"/>
      <c r="PLO1" s="28"/>
      <c r="PLP1" s="28"/>
      <c r="PLQ1" s="28"/>
      <c r="PLR1" s="28"/>
      <c r="PLS1" s="28"/>
      <c r="PLT1" s="28"/>
      <c r="PLU1" s="28"/>
      <c r="PLV1" s="28"/>
      <c r="PLW1" s="28"/>
      <c r="PLX1" s="28"/>
      <c r="PLY1" s="28"/>
      <c r="PLZ1" s="28"/>
      <c r="PMA1" s="28"/>
      <c r="PMB1" s="28"/>
      <c r="PMC1" s="28"/>
      <c r="PMD1" s="28"/>
      <c r="PME1" s="28"/>
      <c r="PMF1" s="28"/>
      <c r="PMG1" s="28"/>
      <c r="PMH1" s="28"/>
      <c r="PMI1" s="28"/>
      <c r="PMJ1" s="28"/>
      <c r="PMK1" s="28"/>
      <c r="PML1" s="28"/>
      <c r="PMM1" s="28"/>
      <c r="PMN1" s="28"/>
      <c r="PMO1" s="28"/>
      <c r="PMP1" s="28"/>
      <c r="PMQ1" s="28"/>
      <c r="PMR1" s="28"/>
      <c r="PMS1" s="28"/>
      <c r="PMT1" s="28"/>
      <c r="PMU1" s="28"/>
      <c r="PMV1" s="28"/>
      <c r="PMW1" s="28"/>
      <c r="PMX1" s="28"/>
      <c r="PMY1" s="28"/>
      <c r="PMZ1" s="28"/>
      <c r="PNA1" s="28"/>
      <c r="PNB1" s="28"/>
      <c r="PNC1" s="28"/>
      <c r="PND1" s="28"/>
      <c r="PNE1" s="28"/>
      <c r="PNF1" s="28"/>
      <c r="PNG1" s="28"/>
      <c r="PNH1" s="28"/>
      <c r="PNI1" s="28"/>
      <c r="PNJ1" s="28"/>
      <c r="PNK1" s="28"/>
      <c r="PNL1" s="28"/>
      <c r="PNM1" s="28"/>
      <c r="PNN1" s="28"/>
      <c r="PNO1" s="28"/>
      <c r="PNP1" s="28"/>
      <c r="PNQ1" s="28"/>
      <c r="PNR1" s="28"/>
      <c r="PNS1" s="28"/>
      <c r="PNT1" s="28"/>
      <c r="PNU1" s="28"/>
      <c r="PNV1" s="28"/>
      <c r="PNW1" s="28"/>
      <c r="PNX1" s="28"/>
      <c r="PNY1" s="28"/>
      <c r="PNZ1" s="28"/>
      <c r="POA1" s="28"/>
      <c r="POB1" s="28"/>
      <c r="POC1" s="28"/>
      <c r="POD1" s="28"/>
      <c r="POE1" s="28"/>
      <c r="POF1" s="28"/>
      <c r="POG1" s="28"/>
      <c r="POH1" s="28"/>
      <c r="POI1" s="28"/>
      <c r="POJ1" s="28"/>
      <c r="POK1" s="28"/>
      <c r="POL1" s="28"/>
      <c r="POM1" s="28"/>
      <c r="PON1" s="28"/>
      <c r="POO1" s="28"/>
      <c r="POP1" s="28"/>
      <c r="POQ1" s="28"/>
      <c r="POR1" s="28"/>
      <c r="POS1" s="28"/>
      <c r="POT1" s="28"/>
      <c r="POU1" s="28"/>
      <c r="POV1" s="28"/>
      <c r="POW1" s="28"/>
      <c r="POX1" s="28"/>
      <c r="POY1" s="28"/>
      <c r="POZ1" s="28"/>
      <c r="PPA1" s="28"/>
      <c r="PPB1" s="28"/>
      <c r="PPC1" s="28"/>
      <c r="PPD1" s="28"/>
      <c r="PPE1" s="28"/>
      <c r="PPF1" s="28"/>
      <c r="PPG1" s="28"/>
      <c r="PPH1" s="28"/>
      <c r="PPI1" s="28"/>
      <c r="PPJ1" s="28"/>
      <c r="PPK1" s="28"/>
      <c r="PPL1" s="28"/>
      <c r="PPM1" s="28"/>
      <c r="PPN1" s="28"/>
      <c r="PPO1" s="28"/>
      <c r="PPP1" s="28"/>
      <c r="PPQ1" s="28"/>
      <c r="PPR1" s="28"/>
      <c r="PPS1" s="28"/>
      <c r="PPT1" s="28"/>
      <c r="PPU1" s="28"/>
      <c r="PPV1" s="28"/>
      <c r="PPW1" s="28"/>
      <c r="PPX1" s="28"/>
      <c r="PPY1" s="28"/>
      <c r="PPZ1" s="28"/>
      <c r="PQA1" s="28"/>
      <c r="PQB1" s="28"/>
      <c r="PQC1" s="28"/>
      <c r="PQD1" s="28"/>
      <c r="PQE1" s="28"/>
      <c r="PQF1" s="28"/>
      <c r="PQG1" s="28"/>
      <c r="PQH1" s="28"/>
      <c r="PQI1" s="28"/>
      <c r="PQJ1" s="28"/>
      <c r="PQK1" s="28"/>
      <c r="PQL1" s="28"/>
      <c r="PQM1" s="28"/>
      <c r="PQN1" s="28"/>
      <c r="PQO1" s="28"/>
      <c r="PQP1" s="28"/>
      <c r="PQQ1" s="28"/>
      <c r="PQR1" s="28"/>
      <c r="PQS1" s="28"/>
      <c r="PQT1" s="28"/>
      <c r="PQU1" s="28"/>
      <c r="PQV1" s="28"/>
      <c r="PQW1" s="28"/>
      <c r="PQX1" s="28"/>
      <c r="PQY1" s="28"/>
      <c r="PQZ1" s="28"/>
      <c r="PRA1" s="28"/>
      <c r="PRB1" s="28"/>
      <c r="PRC1" s="28"/>
      <c r="PRD1" s="28"/>
      <c r="PRE1" s="28"/>
      <c r="PRF1" s="28"/>
      <c r="PRG1" s="28"/>
      <c r="PRH1" s="28"/>
      <c r="PRI1" s="28"/>
      <c r="PRJ1" s="28"/>
      <c r="PRK1" s="28"/>
      <c r="PRL1" s="28"/>
      <c r="PRM1" s="28"/>
      <c r="PRN1" s="28"/>
      <c r="PRO1" s="28"/>
      <c r="PRP1" s="28"/>
      <c r="PRQ1" s="28"/>
      <c r="PRR1" s="28"/>
      <c r="PRS1" s="28"/>
      <c r="PRT1" s="28"/>
      <c r="PRU1" s="28"/>
      <c r="PRV1" s="28"/>
      <c r="PRW1" s="28"/>
      <c r="PRX1" s="28"/>
      <c r="PRY1" s="28"/>
      <c r="PRZ1" s="28"/>
      <c r="PSA1" s="28"/>
      <c r="PSB1" s="28"/>
      <c r="PSC1" s="28"/>
      <c r="PSD1" s="28"/>
      <c r="PSE1" s="28"/>
      <c r="PSF1" s="28"/>
      <c r="PSG1" s="28"/>
      <c r="PSH1" s="28"/>
      <c r="PSI1" s="28"/>
      <c r="PSJ1" s="28"/>
      <c r="PSK1" s="28"/>
      <c r="PSL1" s="28"/>
      <c r="PSM1" s="28"/>
      <c r="PSN1" s="28"/>
      <c r="PSO1" s="28"/>
      <c r="PSP1" s="28"/>
      <c r="PSQ1" s="28"/>
      <c r="PSR1" s="28"/>
      <c r="PSS1" s="28"/>
      <c r="PST1" s="28"/>
      <c r="PSU1" s="28"/>
      <c r="PSV1" s="28"/>
      <c r="PSW1" s="28"/>
      <c r="PSX1" s="28"/>
      <c r="PSY1" s="28"/>
      <c r="PSZ1" s="28"/>
      <c r="PTA1" s="28"/>
      <c r="PTB1" s="28"/>
      <c r="PTC1" s="28"/>
      <c r="PTD1" s="28"/>
      <c r="PTE1" s="28"/>
      <c r="PTF1" s="28"/>
      <c r="PTG1" s="28"/>
      <c r="PTH1" s="28"/>
      <c r="PTI1" s="28"/>
      <c r="PTJ1" s="28"/>
      <c r="PTK1" s="28"/>
      <c r="PTL1" s="28"/>
      <c r="PTM1" s="28"/>
      <c r="PTN1" s="28"/>
      <c r="PTO1" s="28"/>
      <c r="PTP1" s="28"/>
      <c r="PTQ1" s="28"/>
      <c r="PTR1" s="28"/>
      <c r="PTS1" s="28"/>
      <c r="PTT1" s="28"/>
      <c r="PTU1" s="28"/>
      <c r="PTV1" s="28"/>
      <c r="PTW1" s="28"/>
      <c r="PTX1" s="28"/>
      <c r="PTY1" s="28"/>
      <c r="PTZ1" s="28"/>
      <c r="PUA1" s="28"/>
      <c r="PUB1" s="28"/>
      <c r="PUC1" s="28"/>
      <c r="PUD1" s="28"/>
      <c r="PUE1" s="28"/>
      <c r="PUF1" s="28"/>
      <c r="PUG1" s="28"/>
      <c r="PUH1" s="28"/>
      <c r="PUI1" s="28"/>
      <c r="PUJ1" s="28"/>
      <c r="PUK1" s="28"/>
      <c r="PUL1" s="28"/>
      <c r="PUM1" s="28"/>
      <c r="PUN1" s="28"/>
      <c r="PUO1" s="28"/>
      <c r="PUP1" s="28"/>
      <c r="PUQ1" s="28"/>
      <c r="PUR1" s="28"/>
      <c r="PUS1" s="28"/>
      <c r="PUT1" s="28"/>
      <c r="PUU1" s="28"/>
      <c r="PUV1" s="28"/>
      <c r="PUW1" s="28"/>
      <c r="PUX1" s="28"/>
      <c r="PUY1" s="28"/>
      <c r="PUZ1" s="28"/>
      <c r="PVA1" s="28"/>
      <c r="PVB1" s="28"/>
      <c r="PVC1" s="28"/>
      <c r="PVD1" s="28"/>
      <c r="PVE1" s="28"/>
      <c r="PVF1" s="28"/>
      <c r="PVG1" s="28"/>
      <c r="PVH1" s="28"/>
      <c r="PVI1" s="28"/>
      <c r="PVJ1" s="28"/>
      <c r="PVK1" s="28"/>
      <c r="PVL1" s="28"/>
      <c r="PVM1" s="28"/>
      <c r="PVN1" s="28"/>
      <c r="PVO1" s="28"/>
      <c r="PVP1" s="28"/>
      <c r="PVQ1" s="28"/>
      <c r="PVR1" s="28"/>
      <c r="PVS1" s="28"/>
      <c r="PVT1" s="28"/>
      <c r="PVU1" s="28"/>
      <c r="PVV1" s="28"/>
      <c r="PVW1" s="28"/>
      <c r="PVX1" s="28"/>
      <c r="PVY1" s="28"/>
      <c r="PVZ1" s="28"/>
      <c r="PWA1" s="28"/>
      <c r="PWB1" s="28"/>
      <c r="PWC1" s="28"/>
      <c r="PWD1" s="28"/>
      <c r="PWE1" s="28"/>
      <c r="PWF1" s="28"/>
      <c r="PWG1" s="28"/>
      <c r="PWH1" s="28"/>
      <c r="PWI1" s="28"/>
      <c r="PWJ1" s="28"/>
      <c r="PWK1" s="28"/>
      <c r="PWL1" s="28"/>
      <c r="PWM1" s="28"/>
      <c r="PWN1" s="28"/>
      <c r="PWO1" s="28"/>
      <c r="PWP1" s="28"/>
      <c r="PWQ1" s="28"/>
      <c r="PWR1" s="28"/>
      <c r="PWS1" s="28"/>
      <c r="PWT1" s="28"/>
      <c r="PWU1" s="28"/>
      <c r="PWV1" s="28"/>
      <c r="PWW1" s="28"/>
      <c r="PWX1" s="28"/>
      <c r="PWY1" s="28"/>
      <c r="PWZ1" s="28"/>
      <c r="PXA1" s="28"/>
      <c r="PXB1" s="28"/>
      <c r="PXC1" s="28"/>
      <c r="PXD1" s="28"/>
      <c r="PXE1" s="28"/>
      <c r="PXF1" s="28"/>
      <c r="PXG1" s="28"/>
      <c r="PXH1" s="28"/>
      <c r="PXI1" s="28"/>
      <c r="PXJ1" s="28"/>
      <c r="PXK1" s="28"/>
      <c r="PXL1" s="28"/>
      <c r="PXM1" s="28"/>
      <c r="PXN1" s="28"/>
      <c r="PXO1" s="28"/>
      <c r="PXP1" s="28"/>
      <c r="PXQ1" s="28"/>
      <c r="PXR1" s="28"/>
      <c r="PXS1" s="28"/>
      <c r="PXT1" s="28"/>
      <c r="PXU1" s="28"/>
      <c r="PXV1" s="28"/>
      <c r="PXW1" s="28"/>
      <c r="PXX1" s="28"/>
      <c r="PXY1" s="28"/>
      <c r="PXZ1" s="28"/>
      <c r="PYA1" s="28"/>
      <c r="PYB1" s="28"/>
      <c r="PYC1" s="28"/>
      <c r="PYD1" s="28"/>
      <c r="PYE1" s="28"/>
      <c r="PYF1" s="28"/>
      <c r="PYG1" s="28"/>
      <c r="PYH1" s="28"/>
      <c r="PYI1" s="28"/>
      <c r="PYJ1" s="28"/>
      <c r="PYK1" s="28"/>
      <c r="PYL1" s="28"/>
      <c r="PYM1" s="28"/>
      <c r="PYN1" s="28"/>
      <c r="PYO1" s="28"/>
      <c r="PYP1" s="28"/>
      <c r="PYQ1" s="28"/>
      <c r="PYR1" s="28"/>
      <c r="PYS1" s="28"/>
      <c r="PYT1" s="28"/>
      <c r="PYU1" s="28"/>
      <c r="PYV1" s="28"/>
      <c r="PYW1" s="28"/>
      <c r="PYX1" s="28"/>
      <c r="PYY1" s="28"/>
      <c r="PYZ1" s="28"/>
      <c r="PZA1" s="28"/>
      <c r="PZB1" s="28"/>
      <c r="PZC1" s="28"/>
      <c r="PZD1" s="28"/>
      <c r="PZE1" s="28"/>
      <c r="PZF1" s="28"/>
      <c r="PZG1" s="28"/>
      <c r="PZH1" s="28"/>
      <c r="PZI1" s="28"/>
      <c r="PZJ1" s="28"/>
      <c r="PZK1" s="28"/>
      <c r="PZL1" s="28"/>
      <c r="PZM1" s="28"/>
      <c r="PZN1" s="28"/>
      <c r="PZO1" s="28"/>
      <c r="PZP1" s="28"/>
      <c r="PZQ1" s="28"/>
      <c r="PZR1" s="28"/>
      <c r="PZS1" s="28"/>
      <c r="PZT1" s="28"/>
      <c r="PZU1" s="28"/>
      <c r="PZV1" s="28"/>
      <c r="PZW1" s="28"/>
      <c r="PZX1" s="28"/>
      <c r="PZY1" s="28"/>
      <c r="PZZ1" s="28"/>
      <c r="QAA1" s="28"/>
      <c r="QAB1" s="28"/>
      <c r="QAC1" s="28"/>
      <c r="QAD1" s="28"/>
      <c r="QAE1" s="28"/>
      <c r="QAF1" s="28"/>
      <c r="QAG1" s="28"/>
      <c r="QAH1" s="28"/>
      <c r="QAI1" s="28"/>
      <c r="QAJ1" s="28"/>
      <c r="QAK1" s="28"/>
      <c r="QAL1" s="28"/>
      <c r="QAM1" s="28"/>
      <c r="QAN1" s="28"/>
      <c r="QAO1" s="28"/>
      <c r="QAP1" s="28"/>
      <c r="QAQ1" s="28"/>
      <c r="QAR1" s="28"/>
      <c r="QAS1" s="28"/>
      <c r="QAT1" s="28"/>
      <c r="QAU1" s="28"/>
      <c r="QAV1" s="28"/>
      <c r="QAW1" s="28"/>
      <c r="QAX1" s="28"/>
      <c r="QAY1" s="28"/>
      <c r="QAZ1" s="28"/>
      <c r="QBA1" s="28"/>
      <c r="QBB1" s="28"/>
      <c r="QBC1" s="28"/>
      <c r="QBD1" s="28"/>
      <c r="QBE1" s="28"/>
      <c r="QBF1" s="28"/>
      <c r="QBG1" s="28"/>
      <c r="QBH1" s="28"/>
      <c r="QBI1" s="28"/>
      <c r="QBJ1" s="28"/>
      <c r="QBK1" s="28"/>
      <c r="QBL1" s="28"/>
      <c r="QBM1" s="28"/>
      <c r="QBN1" s="28"/>
      <c r="QBO1" s="28"/>
      <c r="QBP1" s="28"/>
      <c r="QBQ1" s="28"/>
      <c r="QBR1" s="28"/>
      <c r="QBS1" s="28"/>
      <c r="QBT1" s="28"/>
      <c r="QBU1" s="28"/>
      <c r="QBV1" s="28"/>
      <c r="QBW1" s="28"/>
      <c r="QBX1" s="28"/>
      <c r="QBY1" s="28"/>
      <c r="QBZ1" s="28"/>
      <c r="QCA1" s="28"/>
      <c r="QCB1" s="28"/>
      <c r="QCC1" s="28"/>
      <c r="QCD1" s="28"/>
      <c r="QCE1" s="28"/>
      <c r="QCF1" s="28"/>
      <c r="QCG1" s="28"/>
      <c r="QCH1" s="28"/>
      <c r="QCI1" s="28"/>
      <c r="QCJ1" s="28"/>
      <c r="QCK1" s="28"/>
      <c r="QCL1" s="28"/>
      <c r="QCM1" s="28"/>
      <c r="QCN1" s="28"/>
      <c r="QCO1" s="28"/>
      <c r="QCP1" s="28"/>
      <c r="QCQ1" s="28"/>
      <c r="QCR1" s="28"/>
      <c r="QCS1" s="28"/>
      <c r="QCT1" s="28"/>
      <c r="QCU1" s="28"/>
      <c r="QCV1" s="28"/>
      <c r="QCW1" s="28"/>
      <c r="QCX1" s="28"/>
      <c r="QCY1" s="28"/>
      <c r="QCZ1" s="28"/>
      <c r="QDA1" s="28"/>
      <c r="QDB1" s="28"/>
      <c r="QDC1" s="28"/>
      <c r="QDD1" s="28"/>
      <c r="QDE1" s="28"/>
      <c r="QDF1" s="28"/>
      <c r="QDG1" s="28"/>
      <c r="QDH1" s="28"/>
      <c r="QDI1" s="28"/>
      <c r="QDJ1" s="28"/>
      <c r="QDK1" s="28"/>
      <c r="QDL1" s="28"/>
      <c r="QDM1" s="28"/>
      <c r="QDN1" s="28"/>
      <c r="QDO1" s="28"/>
      <c r="QDP1" s="28"/>
      <c r="QDQ1" s="28"/>
      <c r="QDR1" s="28"/>
      <c r="QDS1" s="28"/>
      <c r="QDT1" s="28"/>
      <c r="QDU1" s="28"/>
      <c r="QDV1" s="28"/>
      <c r="QDW1" s="28"/>
      <c r="QDX1" s="28"/>
      <c r="QDY1" s="28"/>
      <c r="QDZ1" s="28"/>
      <c r="QEA1" s="28"/>
      <c r="QEB1" s="28"/>
      <c r="QEC1" s="28"/>
      <c r="QED1" s="28"/>
      <c r="QEE1" s="28"/>
      <c r="QEF1" s="28"/>
      <c r="QEG1" s="28"/>
      <c r="QEH1" s="28"/>
      <c r="QEI1" s="28"/>
      <c r="QEJ1" s="28"/>
      <c r="QEK1" s="28"/>
      <c r="QEL1" s="28"/>
      <c r="QEM1" s="28"/>
      <c r="QEN1" s="28"/>
      <c r="QEO1" s="28"/>
      <c r="QEP1" s="28"/>
      <c r="QEQ1" s="28"/>
      <c r="QER1" s="28"/>
      <c r="QES1" s="28"/>
      <c r="QET1" s="28"/>
      <c r="QEU1" s="28"/>
      <c r="QEV1" s="28"/>
      <c r="QEW1" s="28"/>
      <c r="QEX1" s="28"/>
      <c r="QEY1" s="28"/>
      <c r="QEZ1" s="28"/>
      <c r="QFA1" s="28"/>
      <c r="QFB1" s="28"/>
      <c r="QFC1" s="28"/>
      <c r="QFD1" s="28"/>
      <c r="QFE1" s="28"/>
      <c r="QFF1" s="28"/>
      <c r="QFG1" s="28"/>
      <c r="QFH1" s="28"/>
      <c r="QFI1" s="28"/>
      <c r="QFJ1" s="28"/>
      <c r="QFK1" s="28"/>
      <c r="QFL1" s="28"/>
      <c r="QFM1" s="28"/>
      <c r="QFN1" s="28"/>
      <c r="QFO1" s="28"/>
      <c r="QFP1" s="28"/>
      <c r="QFQ1" s="28"/>
      <c r="QFR1" s="28"/>
      <c r="QFS1" s="28"/>
      <c r="QFT1" s="28"/>
      <c r="QFU1" s="28"/>
      <c r="QFV1" s="28"/>
      <c r="QFW1" s="28"/>
      <c r="QFX1" s="28"/>
      <c r="QFY1" s="28"/>
      <c r="QFZ1" s="28"/>
      <c r="QGA1" s="28"/>
      <c r="QGB1" s="28"/>
      <c r="QGC1" s="28"/>
      <c r="QGD1" s="28"/>
      <c r="QGE1" s="28"/>
      <c r="QGF1" s="28"/>
      <c r="QGG1" s="28"/>
      <c r="QGH1" s="28"/>
      <c r="QGI1" s="28"/>
      <c r="QGJ1" s="28"/>
      <c r="QGK1" s="28"/>
      <c r="QGL1" s="28"/>
      <c r="QGM1" s="28"/>
      <c r="QGN1" s="28"/>
      <c r="QGO1" s="28"/>
      <c r="QGP1" s="28"/>
      <c r="QGQ1" s="28"/>
      <c r="QGR1" s="28"/>
      <c r="QGS1" s="28"/>
      <c r="QGT1" s="28"/>
      <c r="QGU1" s="28"/>
      <c r="QGV1" s="28"/>
      <c r="QGW1" s="28"/>
      <c r="QGX1" s="28"/>
      <c r="QGY1" s="28"/>
      <c r="QGZ1" s="28"/>
      <c r="QHA1" s="28"/>
      <c r="QHB1" s="28"/>
      <c r="QHC1" s="28"/>
      <c r="QHD1" s="28"/>
      <c r="QHE1" s="28"/>
      <c r="QHF1" s="28"/>
      <c r="QHG1" s="28"/>
      <c r="QHH1" s="28"/>
      <c r="QHI1" s="28"/>
      <c r="QHJ1" s="28"/>
      <c r="QHK1" s="28"/>
      <c r="QHL1" s="28"/>
      <c r="QHM1" s="28"/>
      <c r="QHN1" s="28"/>
      <c r="QHO1" s="28"/>
      <c r="QHP1" s="28"/>
      <c r="QHQ1" s="28"/>
      <c r="QHR1" s="28"/>
      <c r="QHS1" s="28"/>
      <c r="QHT1" s="28"/>
      <c r="QHU1" s="28"/>
      <c r="QHV1" s="28"/>
      <c r="QHW1" s="28"/>
      <c r="QHX1" s="28"/>
      <c r="QHY1" s="28"/>
      <c r="QHZ1" s="28"/>
      <c r="QIA1" s="28"/>
      <c r="QIB1" s="28"/>
      <c r="QIC1" s="28"/>
      <c r="QID1" s="28"/>
      <c r="QIE1" s="28"/>
      <c r="QIF1" s="28"/>
      <c r="QIG1" s="28"/>
      <c r="QIH1" s="28"/>
      <c r="QII1" s="28"/>
      <c r="QIJ1" s="28"/>
      <c r="QIK1" s="28"/>
      <c r="QIL1" s="28"/>
      <c r="QIM1" s="28"/>
      <c r="QIN1" s="28"/>
      <c r="QIO1" s="28"/>
      <c r="QIP1" s="28"/>
      <c r="QIQ1" s="28"/>
      <c r="QIR1" s="28"/>
      <c r="QIS1" s="28"/>
      <c r="QIT1" s="28"/>
      <c r="QIU1" s="28"/>
      <c r="QIV1" s="28"/>
      <c r="QIW1" s="28"/>
      <c r="QIX1" s="28"/>
      <c r="QIY1" s="28"/>
      <c r="QIZ1" s="28"/>
      <c r="QJA1" s="28"/>
      <c r="QJB1" s="28"/>
      <c r="QJC1" s="28"/>
      <c r="QJD1" s="28"/>
      <c r="QJE1" s="28"/>
      <c r="QJF1" s="28"/>
      <c r="QJG1" s="28"/>
      <c r="QJH1" s="28"/>
      <c r="QJI1" s="28"/>
      <c r="QJJ1" s="28"/>
      <c r="QJK1" s="28"/>
      <c r="QJL1" s="28"/>
      <c r="QJM1" s="28"/>
      <c r="QJN1" s="28"/>
      <c r="QJO1" s="28"/>
      <c r="QJP1" s="28"/>
      <c r="QJQ1" s="28"/>
      <c r="QJR1" s="28"/>
      <c r="QJS1" s="28"/>
      <c r="QJT1" s="28"/>
      <c r="QJU1" s="28"/>
      <c r="QJV1" s="28"/>
      <c r="QJW1" s="28"/>
      <c r="QJX1" s="28"/>
      <c r="QJY1" s="28"/>
      <c r="QJZ1" s="28"/>
      <c r="QKA1" s="28"/>
      <c r="QKB1" s="28"/>
      <c r="QKC1" s="28"/>
      <c r="QKD1" s="28"/>
      <c r="QKE1" s="28"/>
      <c r="QKF1" s="28"/>
      <c r="QKG1" s="28"/>
      <c r="QKH1" s="28"/>
      <c r="QKI1" s="28"/>
      <c r="QKJ1" s="28"/>
      <c r="QKK1" s="28"/>
      <c r="QKL1" s="28"/>
      <c r="QKM1" s="28"/>
      <c r="QKN1" s="28"/>
      <c r="QKO1" s="28"/>
      <c r="QKP1" s="28"/>
      <c r="QKQ1" s="28"/>
      <c r="QKR1" s="28"/>
      <c r="QKS1" s="28"/>
      <c r="QKT1" s="28"/>
      <c r="QKU1" s="28"/>
      <c r="QKV1" s="28"/>
      <c r="QKW1" s="28"/>
      <c r="QKX1" s="28"/>
      <c r="QKY1" s="28"/>
      <c r="QKZ1" s="28"/>
      <c r="QLA1" s="28"/>
      <c r="QLB1" s="28"/>
      <c r="QLC1" s="28"/>
      <c r="QLD1" s="28"/>
      <c r="QLE1" s="28"/>
      <c r="QLF1" s="28"/>
      <c r="QLG1" s="28"/>
      <c r="QLH1" s="28"/>
      <c r="QLI1" s="28"/>
      <c r="QLJ1" s="28"/>
      <c r="QLK1" s="28"/>
      <c r="QLL1" s="28"/>
      <c r="QLM1" s="28"/>
      <c r="QLN1" s="28"/>
      <c r="QLO1" s="28"/>
      <c r="QLP1" s="28"/>
      <c r="QLQ1" s="28"/>
      <c r="QLR1" s="28"/>
      <c r="QLS1" s="28"/>
      <c r="QLT1" s="28"/>
      <c r="QLU1" s="28"/>
      <c r="QLV1" s="28"/>
      <c r="QLW1" s="28"/>
      <c r="QLX1" s="28"/>
      <c r="QLY1" s="28"/>
      <c r="QLZ1" s="28"/>
      <c r="QMA1" s="28"/>
      <c r="QMB1" s="28"/>
      <c r="QMC1" s="28"/>
      <c r="QMD1" s="28"/>
      <c r="QME1" s="28"/>
      <c r="QMF1" s="28"/>
      <c r="QMG1" s="28"/>
      <c r="QMH1" s="28"/>
      <c r="QMI1" s="28"/>
      <c r="QMJ1" s="28"/>
      <c r="QMK1" s="28"/>
      <c r="QML1" s="28"/>
      <c r="QMM1" s="28"/>
      <c r="QMN1" s="28"/>
      <c r="QMO1" s="28"/>
      <c r="QMP1" s="28"/>
      <c r="QMQ1" s="28"/>
      <c r="QMR1" s="28"/>
      <c r="QMS1" s="28"/>
      <c r="QMT1" s="28"/>
      <c r="QMU1" s="28"/>
      <c r="QMV1" s="28"/>
      <c r="QMW1" s="28"/>
      <c r="QMX1" s="28"/>
      <c r="QMY1" s="28"/>
      <c r="QMZ1" s="28"/>
      <c r="QNA1" s="28"/>
      <c r="QNB1" s="28"/>
      <c r="QNC1" s="28"/>
      <c r="QND1" s="28"/>
      <c r="QNE1" s="28"/>
      <c r="QNF1" s="28"/>
      <c r="QNG1" s="28"/>
      <c r="QNH1" s="28"/>
      <c r="QNI1" s="28"/>
      <c r="QNJ1" s="28"/>
      <c r="QNK1" s="28"/>
      <c r="QNL1" s="28"/>
      <c r="QNM1" s="28"/>
      <c r="QNN1" s="28"/>
      <c r="QNO1" s="28"/>
      <c r="QNP1" s="28"/>
      <c r="QNQ1" s="28"/>
      <c r="QNR1" s="28"/>
      <c r="QNS1" s="28"/>
      <c r="QNT1" s="28"/>
      <c r="QNU1" s="28"/>
      <c r="QNV1" s="28"/>
      <c r="QNW1" s="28"/>
      <c r="QNX1" s="28"/>
      <c r="QNY1" s="28"/>
      <c r="QNZ1" s="28"/>
      <c r="QOA1" s="28"/>
      <c r="QOB1" s="28"/>
      <c r="QOC1" s="28"/>
      <c r="QOD1" s="28"/>
      <c r="QOE1" s="28"/>
      <c r="QOF1" s="28"/>
      <c r="QOG1" s="28"/>
      <c r="QOH1" s="28"/>
      <c r="QOI1" s="28"/>
      <c r="QOJ1" s="28"/>
      <c r="QOK1" s="28"/>
      <c r="QOL1" s="28"/>
      <c r="QOM1" s="28"/>
      <c r="QON1" s="28"/>
      <c r="QOO1" s="28"/>
      <c r="QOP1" s="28"/>
      <c r="QOQ1" s="28"/>
      <c r="QOR1" s="28"/>
      <c r="QOS1" s="28"/>
      <c r="QOT1" s="28"/>
      <c r="QOU1" s="28"/>
      <c r="QOV1" s="28"/>
      <c r="QOW1" s="28"/>
      <c r="QOX1" s="28"/>
      <c r="QOY1" s="28"/>
      <c r="QOZ1" s="28"/>
      <c r="QPA1" s="28"/>
      <c r="QPB1" s="28"/>
      <c r="QPC1" s="28"/>
      <c r="QPD1" s="28"/>
      <c r="QPE1" s="28"/>
      <c r="QPF1" s="28"/>
      <c r="QPG1" s="28"/>
      <c r="QPH1" s="28"/>
      <c r="QPI1" s="28"/>
      <c r="QPJ1" s="28"/>
      <c r="QPK1" s="28"/>
      <c r="QPL1" s="28"/>
      <c r="QPM1" s="28"/>
      <c r="QPN1" s="28"/>
      <c r="QPO1" s="28"/>
      <c r="QPP1" s="28"/>
      <c r="QPQ1" s="28"/>
      <c r="QPR1" s="28"/>
      <c r="QPS1" s="28"/>
      <c r="QPT1" s="28"/>
      <c r="QPU1" s="28"/>
      <c r="QPV1" s="28"/>
      <c r="QPW1" s="28"/>
      <c r="QPX1" s="28"/>
      <c r="QPY1" s="28"/>
      <c r="QPZ1" s="28"/>
      <c r="QQA1" s="28"/>
      <c r="QQB1" s="28"/>
      <c r="QQC1" s="28"/>
      <c r="QQD1" s="28"/>
      <c r="QQE1" s="28"/>
      <c r="QQF1" s="28"/>
      <c r="QQG1" s="28"/>
      <c r="QQH1" s="28"/>
      <c r="QQI1" s="28"/>
      <c r="QQJ1" s="28"/>
      <c r="QQK1" s="28"/>
      <c r="QQL1" s="28"/>
      <c r="QQM1" s="28"/>
      <c r="QQN1" s="28"/>
      <c r="QQO1" s="28"/>
      <c r="QQP1" s="28"/>
      <c r="QQQ1" s="28"/>
      <c r="QQR1" s="28"/>
      <c r="QQS1" s="28"/>
      <c r="QQT1" s="28"/>
      <c r="QQU1" s="28"/>
      <c r="QQV1" s="28"/>
      <c r="QQW1" s="28"/>
      <c r="QQX1" s="28"/>
      <c r="QQY1" s="28"/>
      <c r="QQZ1" s="28"/>
      <c r="QRA1" s="28"/>
      <c r="QRB1" s="28"/>
      <c r="QRC1" s="28"/>
      <c r="QRD1" s="28"/>
      <c r="QRE1" s="28"/>
      <c r="QRF1" s="28"/>
      <c r="QRG1" s="28"/>
      <c r="QRH1" s="28"/>
      <c r="QRI1" s="28"/>
      <c r="QRJ1" s="28"/>
      <c r="QRK1" s="28"/>
      <c r="QRL1" s="28"/>
      <c r="QRM1" s="28"/>
      <c r="QRN1" s="28"/>
      <c r="QRO1" s="28"/>
      <c r="QRP1" s="28"/>
      <c r="QRQ1" s="28"/>
      <c r="QRR1" s="28"/>
      <c r="QRS1" s="28"/>
      <c r="QRT1" s="28"/>
      <c r="QRU1" s="28"/>
      <c r="QRV1" s="28"/>
      <c r="QRW1" s="28"/>
      <c r="QRX1" s="28"/>
      <c r="QRY1" s="28"/>
      <c r="QRZ1" s="28"/>
      <c r="QSA1" s="28"/>
      <c r="QSB1" s="28"/>
      <c r="QSC1" s="28"/>
      <c r="QSD1" s="28"/>
      <c r="QSE1" s="28"/>
      <c r="QSF1" s="28"/>
      <c r="QSG1" s="28"/>
      <c r="QSH1" s="28"/>
      <c r="QSI1" s="28"/>
      <c r="QSJ1" s="28"/>
      <c r="QSK1" s="28"/>
      <c r="QSL1" s="28"/>
      <c r="QSM1" s="28"/>
      <c r="QSN1" s="28"/>
      <c r="QSO1" s="28"/>
      <c r="QSP1" s="28"/>
      <c r="QSQ1" s="28"/>
      <c r="QSR1" s="28"/>
      <c r="QSS1" s="28"/>
      <c r="QST1" s="28"/>
      <c r="QSU1" s="28"/>
      <c r="QSV1" s="28"/>
      <c r="QSW1" s="28"/>
      <c r="QSX1" s="28"/>
      <c r="QSY1" s="28"/>
      <c r="QSZ1" s="28"/>
      <c r="QTA1" s="28"/>
      <c r="QTB1" s="28"/>
      <c r="QTC1" s="28"/>
      <c r="QTD1" s="28"/>
      <c r="QTE1" s="28"/>
      <c r="QTF1" s="28"/>
      <c r="QTG1" s="28"/>
      <c r="QTH1" s="28"/>
      <c r="QTI1" s="28"/>
      <c r="QTJ1" s="28"/>
      <c r="QTK1" s="28"/>
      <c r="QTL1" s="28"/>
      <c r="QTM1" s="28"/>
      <c r="QTN1" s="28"/>
      <c r="QTO1" s="28"/>
      <c r="QTP1" s="28"/>
      <c r="QTQ1" s="28"/>
      <c r="QTR1" s="28"/>
      <c r="QTS1" s="28"/>
      <c r="QTT1" s="28"/>
      <c r="QTU1" s="28"/>
      <c r="QTV1" s="28"/>
      <c r="QTW1" s="28"/>
      <c r="QTX1" s="28"/>
      <c r="QTY1" s="28"/>
      <c r="QTZ1" s="28"/>
      <c r="QUA1" s="28"/>
      <c r="QUB1" s="28"/>
      <c r="QUC1" s="28"/>
      <c r="QUD1" s="28"/>
      <c r="QUE1" s="28"/>
      <c r="QUF1" s="28"/>
      <c r="QUG1" s="28"/>
      <c r="QUH1" s="28"/>
      <c r="QUI1" s="28"/>
      <c r="QUJ1" s="28"/>
      <c r="QUK1" s="28"/>
      <c r="QUL1" s="28"/>
      <c r="QUM1" s="28"/>
      <c r="QUN1" s="28"/>
      <c r="QUO1" s="28"/>
      <c r="QUP1" s="28"/>
      <c r="QUQ1" s="28"/>
      <c r="QUR1" s="28"/>
      <c r="QUS1" s="28"/>
      <c r="QUT1" s="28"/>
      <c r="QUU1" s="28"/>
      <c r="QUV1" s="28"/>
      <c r="QUW1" s="28"/>
      <c r="QUX1" s="28"/>
      <c r="QUY1" s="28"/>
      <c r="QUZ1" s="28"/>
      <c r="QVA1" s="28"/>
      <c r="QVB1" s="28"/>
      <c r="QVC1" s="28"/>
      <c r="QVD1" s="28"/>
      <c r="QVE1" s="28"/>
      <c r="QVF1" s="28"/>
      <c r="QVG1" s="28"/>
      <c r="QVH1" s="28"/>
      <c r="QVI1" s="28"/>
      <c r="QVJ1" s="28"/>
      <c r="QVK1" s="28"/>
      <c r="QVL1" s="28"/>
      <c r="QVM1" s="28"/>
      <c r="QVN1" s="28"/>
      <c r="QVO1" s="28"/>
      <c r="QVP1" s="28"/>
      <c r="QVQ1" s="28"/>
      <c r="QVR1" s="28"/>
      <c r="QVS1" s="28"/>
      <c r="QVT1" s="28"/>
      <c r="QVU1" s="28"/>
      <c r="QVV1" s="28"/>
      <c r="QVW1" s="28"/>
      <c r="QVX1" s="28"/>
      <c r="QVY1" s="28"/>
      <c r="QVZ1" s="28"/>
      <c r="QWA1" s="28"/>
      <c r="QWB1" s="28"/>
      <c r="QWC1" s="28"/>
      <c r="QWD1" s="28"/>
      <c r="QWE1" s="28"/>
      <c r="QWF1" s="28"/>
      <c r="QWG1" s="28"/>
      <c r="QWH1" s="28"/>
      <c r="QWI1" s="28"/>
      <c r="QWJ1" s="28"/>
      <c r="QWK1" s="28"/>
      <c r="QWL1" s="28"/>
      <c r="QWM1" s="28"/>
      <c r="QWN1" s="28"/>
      <c r="QWO1" s="28"/>
      <c r="QWP1" s="28"/>
      <c r="QWQ1" s="28"/>
      <c r="QWR1" s="28"/>
      <c r="QWS1" s="28"/>
      <c r="QWT1" s="28"/>
      <c r="QWU1" s="28"/>
      <c r="QWV1" s="28"/>
      <c r="QWW1" s="28"/>
      <c r="QWX1" s="28"/>
      <c r="QWY1" s="28"/>
      <c r="QWZ1" s="28"/>
      <c r="QXA1" s="28"/>
      <c r="QXB1" s="28"/>
      <c r="QXC1" s="28"/>
      <c r="QXD1" s="28"/>
      <c r="QXE1" s="28"/>
      <c r="QXF1" s="28"/>
      <c r="QXG1" s="28"/>
      <c r="QXH1" s="28"/>
      <c r="QXI1" s="28"/>
      <c r="QXJ1" s="28"/>
      <c r="QXK1" s="28"/>
      <c r="QXL1" s="28"/>
      <c r="QXM1" s="28"/>
      <c r="QXN1" s="28"/>
      <c r="QXO1" s="28"/>
      <c r="QXP1" s="28"/>
      <c r="QXQ1" s="28"/>
      <c r="QXR1" s="28"/>
      <c r="QXS1" s="28"/>
      <c r="QXT1" s="28"/>
      <c r="QXU1" s="28"/>
      <c r="QXV1" s="28"/>
      <c r="QXW1" s="28"/>
      <c r="QXX1" s="28"/>
      <c r="QXY1" s="28"/>
      <c r="QXZ1" s="28"/>
      <c r="QYA1" s="28"/>
      <c r="QYB1" s="28"/>
      <c r="QYC1" s="28"/>
      <c r="QYD1" s="28"/>
      <c r="QYE1" s="28"/>
      <c r="QYF1" s="28"/>
      <c r="QYG1" s="28"/>
      <c r="QYH1" s="28"/>
      <c r="QYI1" s="28"/>
      <c r="QYJ1" s="28"/>
      <c r="QYK1" s="28"/>
      <c r="QYL1" s="28"/>
      <c r="QYM1" s="28"/>
      <c r="QYN1" s="28"/>
      <c r="QYO1" s="28"/>
      <c r="QYP1" s="28"/>
      <c r="QYQ1" s="28"/>
      <c r="QYR1" s="28"/>
      <c r="QYS1" s="28"/>
      <c r="QYT1" s="28"/>
      <c r="QYU1" s="28"/>
      <c r="QYV1" s="28"/>
      <c r="QYW1" s="28"/>
      <c r="QYX1" s="28"/>
      <c r="QYY1" s="28"/>
      <c r="QYZ1" s="28"/>
      <c r="QZA1" s="28"/>
      <c r="QZB1" s="28"/>
      <c r="QZC1" s="28"/>
      <c r="QZD1" s="28"/>
      <c r="QZE1" s="28"/>
      <c r="QZF1" s="28"/>
      <c r="QZG1" s="28"/>
      <c r="QZH1" s="28"/>
      <c r="QZI1" s="28"/>
      <c r="QZJ1" s="28"/>
      <c r="QZK1" s="28"/>
      <c r="QZL1" s="28"/>
      <c r="QZM1" s="28"/>
      <c r="QZN1" s="28"/>
      <c r="QZO1" s="28"/>
      <c r="QZP1" s="28"/>
      <c r="QZQ1" s="28"/>
      <c r="QZR1" s="28"/>
      <c r="QZS1" s="28"/>
      <c r="QZT1" s="28"/>
      <c r="QZU1" s="28"/>
      <c r="QZV1" s="28"/>
      <c r="QZW1" s="28"/>
      <c r="QZX1" s="28"/>
      <c r="QZY1" s="28"/>
      <c r="QZZ1" s="28"/>
      <c r="RAA1" s="28"/>
      <c r="RAB1" s="28"/>
      <c r="RAC1" s="28"/>
      <c r="RAD1" s="28"/>
      <c r="RAE1" s="28"/>
      <c r="RAF1" s="28"/>
      <c r="RAG1" s="28"/>
      <c r="RAH1" s="28"/>
      <c r="RAI1" s="28"/>
      <c r="RAJ1" s="28"/>
      <c r="RAK1" s="28"/>
      <c r="RAL1" s="28"/>
      <c r="RAM1" s="28"/>
      <c r="RAN1" s="28"/>
      <c r="RAO1" s="28"/>
      <c r="RAP1" s="28"/>
      <c r="RAQ1" s="28"/>
      <c r="RAR1" s="28"/>
      <c r="RAS1" s="28"/>
      <c r="RAT1" s="28"/>
      <c r="RAU1" s="28"/>
      <c r="RAV1" s="28"/>
      <c r="RAW1" s="28"/>
      <c r="RAX1" s="28"/>
      <c r="RAY1" s="28"/>
      <c r="RAZ1" s="28"/>
      <c r="RBA1" s="28"/>
      <c r="RBB1" s="28"/>
      <c r="RBC1" s="28"/>
      <c r="RBD1" s="28"/>
      <c r="RBE1" s="28"/>
      <c r="RBF1" s="28"/>
      <c r="RBG1" s="28"/>
      <c r="RBH1" s="28"/>
      <c r="RBI1" s="28"/>
      <c r="RBJ1" s="28"/>
      <c r="RBK1" s="28"/>
      <c r="RBL1" s="28"/>
      <c r="RBM1" s="28"/>
      <c r="RBN1" s="28"/>
      <c r="RBO1" s="28"/>
      <c r="RBP1" s="28"/>
      <c r="RBQ1" s="28"/>
      <c r="RBR1" s="28"/>
      <c r="RBS1" s="28"/>
      <c r="RBT1" s="28"/>
      <c r="RBU1" s="28"/>
      <c r="RBV1" s="28"/>
      <c r="RBW1" s="28"/>
      <c r="RBX1" s="28"/>
      <c r="RBY1" s="28"/>
      <c r="RBZ1" s="28"/>
      <c r="RCA1" s="28"/>
      <c r="RCB1" s="28"/>
      <c r="RCC1" s="28"/>
      <c r="RCD1" s="28"/>
      <c r="RCE1" s="28"/>
      <c r="RCF1" s="28"/>
      <c r="RCG1" s="28"/>
      <c r="RCH1" s="28"/>
      <c r="RCI1" s="28"/>
      <c r="RCJ1" s="28"/>
      <c r="RCK1" s="28"/>
      <c r="RCL1" s="28"/>
      <c r="RCM1" s="28"/>
      <c r="RCN1" s="28"/>
      <c r="RCO1" s="28"/>
      <c r="RCP1" s="28"/>
      <c r="RCQ1" s="28"/>
      <c r="RCR1" s="28"/>
      <c r="RCS1" s="28"/>
      <c r="RCT1" s="28"/>
      <c r="RCU1" s="28"/>
      <c r="RCV1" s="28"/>
      <c r="RCW1" s="28"/>
      <c r="RCX1" s="28"/>
      <c r="RCY1" s="28"/>
      <c r="RCZ1" s="28"/>
      <c r="RDA1" s="28"/>
      <c r="RDB1" s="28"/>
      <c r="RDC1" s="28"/>
      <c r="RDD1" s="28"/>
      <c r="RDE1" s="28"/>
      <c r="RDF1" s="28"/>
      <c r="RDG1" s="28"/>
      <c r="RDH1" s="28"/>
      <c r="RDI1" s="28"/>
      <c r="RDJ1" s="28"/>
      <c r="RDK1" s="28"/>
      <c r="RDL1" s="28"/>
      <c r="RDM1" s="28"/>
      <c r="RDN1" s="28"/>
      <c r="RDO1" s="28"/>
      <c r="RDP1" s="28"/>
      <c r="RDQ1" s="28"/>
      <c r="RDR1" s="28"/>
      <c r="RDS1" s="28"/>
      <c r="RDT1" s="28"/>
      <c r="RDU1" s="28"/>
      <c r="RDV1" s="28"/>
      <c r="RDW1" s="28"/>
      <c r="RDX1" s="28"/>
      <c r="RDY1" s="28"/>
      <c r="RDZ1" s="28"/>
      <c r="REA1" s="28"/>
      <c r="REB1" s="28"/>
      <c r="REC1" s="28"/>
      <c r="RED1" s="28"/>
      <c r="REE1" s="28"/>
      <c r="REF1" s="28"/>
      <c r="REG1" s="28"/>
      <c r="REH1" s="28"/>
      <c r="REI1" s="28"/>
      <c r="REJ1" s="28"/>
      <c r="REK1" s="28"/>
      <c r="REL1" s="28"/>
      <c r="REM1" s="28"/>
      <c r="REN1" s="28"/>
      <c r="REO1" s="28"/>
      <c r="REP1" s="28"/>
      <c r="REQ1" s="28"/>
      <c r="RER1" s="28"/>
      <c r="RES1" s="28"/>
      <c r="RET1" s="28"/>
      <c r="REU1" s="28"/>
      <c r="REV1" s="28"/>
      <c r="REW1" s="28"/>
      <c r="REX1" s="28"/>
      <c r="REY1" s="28"/>
      <c r="REZ1" s="28"/>
      <c r="RFA1" s="28"/>
      <c r="RFB1" s="28"/>
      <c r="RFC1" s="28"/>
      <c r="RFD1" s="28"/>
      <c r="RFE1" s="28"/>
      <c r="RFF1" s="28"/>
      <c r="RFG1" s="28"/>
      <c r="RFH1" s="28"/>
      <c r="RFI1" s="28"/>
      <c r="RFJ1" s="28"/>
      <c r="RFK1" s="28"/>
      <c r="RFL1" s="28"/>
      <c r="RFM1" s="28"/>
      <c r="RFN1" s="28"/>
      <c r="RFO1" s="28"/>
      <c r="RFP1" s="28"/>
      <c r="RFQ1" s="28"/>
      <c r="RFR1" s="28"/>
      <c r="RFS1" s="28"/>
      <c r="RFT1" s="28"/>
      <c r="RFU1" s="28"/>
      <c r="RFV1" s="28"/>
      <c r="RFW1" s="28"/>
      <c r="RFX1" s="28"/>
      <c r="RFY1" s="28"/>
      <c r="RFZ1" s="28"/>
      <c r="RGA1" s="28"/>
      <c r="RGB1" s="28"/>
      <c r="RGC1" s="28"/>
      <c r="RGD1" s="28"/>
      <c r="RGE1" s="28"/>
      <c r="RGF1" s="28"/>
      <c r="RGG1" s="28"/>
      <c r="RGH1" s="28"/>
      <c r="RGI1" s="28"/>
      <c r="RGJ1" s="28"/>
      <c r="RGK1" s="28"/>
      <c r="RGL1" s="28"/>
      <c r="RGM1" s="28"/>
      <c r="RGN1" s="28"/>
      <c r="RGO1" s="28"/>
      <c r="RGP1" s="28"/>
      <c r="RGQ1" s="28"/>
      <c r="RGR1" s="28"/>
      <c r="RGS1" s="28"/>
      <c r="RGT1" s="28"/>
      <c r="RGU1" s="28"/>
      <c r="RGV1" s="28"/>
      <c r="RGW1" s="28"/>
      <c r="RGX1" s="28"/>
      <c r="RGY1" s="28"/>
      <c r="RGZ1" s="28"/>
      <c r="RHA1" s="28"/>
      <c r="RHB1" s="28"/>
      <c r="RHC1" s="28"/>
      <c r="RHD1" s="28"/>
      <c r="RHE1" s="28"/>
      <c r="RHF1" s="28"/>
      <c r="RHG1" s="28"/>
      <c r="RHH1" s="28"/>
      <c r="RHI1" s="28"/>
      <c r="RHJ1" s="28"/>
      <c r="RHK1" s="28"/>
      <c r="RHL1" s="28"/>
      <c r="RHM1" s="28"/>
      <c r="RHN1" s="28"/>
      <c r="RHO1" s="28"/>
      <c r="RHP1" s="28"/>
      <c r="RHQ1" s="28"/>
      <c r="RHR1" s="28"/>
      <c r="RHS1" s="28"/>
      <c r="RHT1" s="28"/>
      <c r="RHU1" s="28"/>
      <c r="RHV1" s="28"/>
      <c r="RHW1" s="28"/>
      <c r="RHX1" s="28"/>
      <c r="RHY1" s="28"/>
      <c r="RHZ1" s="28"/>
      <c r="RIA1" s="28"/>
      <c r="RIB1" s="28"/>
      <c r="RIC1" s="28"/>
      <c r="RID1" s="28"/>
      <c r="RIE1" s="28"/>
      <c r="RIF1" s="28"/>
      <c r="RIG1" s="28"/>
      <c r="RIH1" s="28"/>
      <c r="RII1" s="28"/>
      <c r="RIJ1" s="28"/>
      <c r="RIK1" s="28"/>
      <c r="RIL1" s="28"/>
      <c r="RIM1" s="28"/>
      <c r="RIN1" s="28"/>
      <c r="RIO1" s="28"/>
      <c r="RIP1" s="28"/>
      <c r="RIQ1" s="28"/>
      <c r="RIR1" s="28"/>
      <c r="RIS1" s="28"/>
      <c r="RIT1" s="28"/>
      <c r="RIU1" s="28"/>
      <c r="RIV1" s="28"/>
      <c r="RIW1" s="28"/>
      <c r="RIX1" s="28"/>
      <c r="RIY1" s="28"/>
      <c r="RIZ1" s="28"/>
      <c r="RJA1" s="28"/>
      <c r="RJB1" s="28"/>
      <c r="RJC1" s="28"/>
      <c r="RJD1" s="28"/>
      <c r="RJE1" s="28"/>
      <c r="RJF1" s="28"/>
      <c r="RJG1" s="28"/>
      <c r="RJH1" s="28"/>
      <c r="RJI1" s="28"/>
      <c r="RJJ1" s="28"/>
      <c r="RJK1" s="28"/>
      <c r="RJL1" s="28"/>
      <c r="RJM1" s="28"/>
      <c r="RJN1" s="28"/>
      <c r="RJO1" s="28"/>
      <c r="RJP1" s="28"/>
      <c r="RJQ1" s="28"/>
      <c r="RJR1" s="28"/>
      <c r="RJS1" s="28"/>
      <c r="RJT1" s="28"/>
      <c r="RJU1" s="28"/>
      <c r="RJV1" s="28"/>
      <c r="RJW1" s="28"/>
      <c r="RJX1" s="28"/>
      <c r="RJY1" s="28"/>
      <c r="RJZ1" s="28"/>
      <c r="RKA1" s="28"/>
      <c r="RKB1" s="28"/>
      <c r="RKC1" s="28"/>
      <c r="RKD1" s="28"/>
      <c r="RKE1" s="28"/>
      <c r="RKF1" s="28"/>
      <c r="RKG1" s="28"/>
      <c r="RKH1" s="28"/>
      <c r="RKI1" s="28"/>
      <c r="RKJ1" s="28"/>
      <c r="RKK1" s="28"/>
      <c r="RKL1" s="28"/>
      <c r="RKM1" s="28"/>
      <c r="RKN1" s="28"/>
      <c r="RKO1" s="28"/>
      <c r="RKP1" s="28"/>
      <c r="RKQ1" s="28"/>
      <c r="RKR1" s="28"/>
      <c r="RKS1" s="28"/>
      <c r="RKT1" s="28"/>
      <c r="RKU1" s="28"/>
      <c r="RKV1" s="28"/>
      <c r="RKW1" s="28"/>
      <c r="RKX1" s="28"/>
      <c r="RKY1" s="28"/>
      <c r="RKZ1" s="28"/>
      <c r="RLA1" s="28"/>
      <c r="RLB1" s="28"/>
      <c r="RLC1" s="28"/>
      <c r="RLD1" s="28"/>
      <c r="RLE1" s="28"/>
      <c r="RLF1" s="28"/>
      <c r="RLG1" s="28"/>
      <c r="RLH1" s="28"/>
      <c r="RLI1" s="28"/>
      <c r="RLJ1" s="28"/>
      <c r="RLK1" s="28"/>
      <c r="RLL1" s="28"/>
      <c r="RLM1" s="28"/>
      <c r="RLN1" s="28"/>
      <c r="RLO1" s="28"/>
      <c r="RLP1" s="28"/>
      <c r="RLQ1" s="28"/>
      <c r="RLR1" s="28"/>
      <c r="RLS1" s="28"/>
      <c r="RLT1" s="28"/>
      <c r="RLU1" s="28"/>
      <c r="RLV1" s="28"/>
      <c r="RLW1" s="28"/>
      <c r="RLX1" s="28"/>
      <c r="RLY1" s="28"/>
      <c r="RLZ1" s="28"/>
      <c r="RMA1" s="28"/>
      <c r="RMB1" s="28"/>
      <c r="RMC1" s="28"/>
      <c r="RMD1" s="28"/>
      <c r="RME1" s="28"/>
      <c r="RMF1" s="28"/>
      <c r="RMG1" s="28"/>
      <c r="RMH1" s="28"/>
      <c r="RMI1" s="28"/>
      <c r="RMJ1" s="28"/>
      <c r="RMK1" s="28"/>
      <c r="RML1" s="28"/>
      <c r="RMM1" s="28"/>
      <c r="RMN1" s="28"/>
      <c r="RMO1" s="28"/>
      <c r="RMP1" s="28"/>
      <c r="RMQ1" s="28"/>
      <c r="RMR1" s="28"/>
      <c r="RMS1" s="28"/>
      <c r="RMT1" s="28"/>
      <c r="RMU1" s="28"/>
      <c r="RMV1" s="28"/>
      <c r="RMW1" s="28"/>
      <c r="RMX1" s="28"/>
      <c r="RMY1" s="28"/>
      <c r="RMZ1" s="28"/>
      <c r="RNA1" s="28"/>
      <c r="RNB1" s="28"/>
      <c r="RNC1" s="28"/>
      <c r="RND1" s="28"/>
      <c r="RNE1" s="28"/>
      <c r="RNF1" s="28"/>
      <c r="RNG1" s="28"/>
      <c r="RNH1" s="28"/>
      <c r="RNI1" s="28"/>
      <c r="RNJ1" s="28"/>
      <c r="RNK1" s="28"/>
      <c r="RNL1" s="28"/>
      <c r="RNM1" s="28"/>
      <c r="RNN1" s="28"/>
      <c r="RNO1" s="28"/>
      <c r="RNP1" s="28"/>
      <c r="RNQ1" s="28"/>
      <c r="RNR1" s="28"/>
      <c r="RNS1" s="28"/>
      <c r="RNT1" s="28"/>
      <c r="RNU1" s="28"/>
      <c r="RNV1" s="28"/>
      <c r="RNW1" s="28"/>
      <c r="RNX1" s="28"/>
      <c r="RNY1" s="28"/>
      <c r="RNZ1" s="28"/>
      <c r="ROA1" s="28"/>
      <c r="ROB1" s="28"/>
      <c r="ROC1" s="28"/>
      <c r="ROD1" s="28"/>
      <c r="ROE1" s="28"/>
      <c r="ROF1" s="28"/>
      <c r="ROG1" s="28"/>
      <c r="ROH1" s="28"/>
      <c r="ROI1" s="28"/>
      <c r="ROJ1" s="28"/>
      <c r="ROK1" s="28"/>
      <c r="ROL1" s="28"/>
      <c r="ROM1" s="28"/>
      <c r="RON1" s="28"/>
      <c r="ROO1" s="28"/>
      <c r="ROP1" s="28"/>
      <c r="ROQ1" s="28"/>
      <c r="ROR1" s="28"/>
      <c r="ROS1" s="28"/>
      <c r="ROT1" s="28"/>
      <c r="ROU1" s="28"/>
      <c r="ROV1" s="28"/>
      <c r="ROW1" s="28"/>
      <c r="ROX1" s="28"/>
      <c r="ROY1" s="28"/>
      <c r="ROZ1" s="28"/>
      <c r="RPA1" s="28"/>
      <c r="RPB1" s="28"/>
      <c r="RPC1" s="28"/>
      <c r="RPD1" s="28"/>
      <c r="RPE1" s="28"/>
      <c r="RPF1" s="28"/>
      <c r="RPG1" s="28"/>
      <c r="RPH1" s="28"/>
      <c r="RPI1" s="28"/>
      <c r="RPJ1" s="28"/>
      <c r="RPK1" s="28"/>
      <c r="RPL1" s="28"/>
      <c r="RPM1" s="28"/>
      <c r="RPN1" s="28"/>
      <c r="RPO1" s="28"/>
      <c r="RPP1" s="28"/>
      <c r="RPQ1" s="28"/>
      <c r="RPR1" s="28"/>
      <c r="RPS1" s="28"/>
      <c r="RPT1" s="28"/>
      <c r="RPU1" s="28"/>
      <c r="RPV1" s="28"/>
      <c r="RPW1" s="28"/>
      <c r="RPX1" s="28"/>
      <c r="RPY1" s="28"/>
      <c r="RPZ1" s="28"/>
      <c r="RQA1" s="28"/>
      <c r="RQB1" s="28"/>
      <c r="RQC1" s="28"/>
      <c r="RQD1" s="28"/>
      <c r="RQE1" s="28"/>
      <c r="RQF1" s="28"/>
      <c r="RQG1" s="28"/>
      <c r="RQH1" s="28"/>
      <c r="RQI1" s="28"/>
      <c r="RQJ1" s="28"/>
      <c r="RQK1" s="28"/>
      <c r="RQL1" s="28"/>
      <c r="RQM1" s="28"/>
      <c r="RQN1" s="28"/>
      <c r="RQO1" s="28"/>
      <c r="RQP1" s="28"/>
      <c r="RQQ1" s="28"/>
      <c r="RQR1" s="28"/>
      <c r="RQS1" s="28"/>
      <c r="RQT1" s="28"/>
      <c r="RQU1" s="28"/>
      <c r="RQV1" s="28"/>
      <c r="RQW1" s="28"/>
      <c r="RQX1" s="28"/>
      <c r="RQY1" s="28"/>
      <c r="RQZ1" s="28"/>
      <c r="RRA1" s="28"/>
      <c r="RRB1" s="28"/>
      <c r="RRC1" s="28"/>
      <c r="RRD1" s="28"/>
      <c r="RRE1" s="28"/>
      <c r="RRF1" s="28"/>
      <c r="RRG1" s="28"/>
      <c r="RRH1" s="28"/>
      <c r="RRI1" s="28"/>
      <c r="RRJ1" s="28"/>
      <c r="RRK1" s="28"/>
      <c r="RRL1" s="28"/>
      <c r="RRM1" s="28"/>
      <c r="RRN1" s="28"/>
      <c r="RRO1" s="28"/>
      <c r="RRP1" s="28"/>
      <c r="RRQ1" s="28"/>
      <c r="RRR1" s="28"/>
      <c r="RRS1" s="28"/>
      <c r="RRT1" s="28"/>
      <c r="RRU1" s="28"/>
      <c r="RRV1" s="28"/>
      <c r="RRW1" s="28"/>
      <c r="RRX1" s="28"/>
      <c r="RRY1" s="28"/>
      <c r="RRZ1" s="28"/>
      <c r="RSA1" s="28"/>
      <c r="RSB1" s="28"/>
      <c r="RSC1" s="28"/>
      <c r="RSD1" s="28"/>
      <c r="RSE1" s="28"/>
      <c r="RSF1" s="28"/>
      <c r="RSG1" s="28"/>
      <c r="RSH1" s="28"/>
      <c r="RSI1" s="28"/>
      <c r="RSJ1" s="28"/>
      <c r="RSK1" s="28"/>
      <c r="RSL1" s="28"/>
      <c r="RSM1" s="28"/>
      <c r="RSN1" s="28"/>
      <c r="RSO1" s="28"/>
      <c r="RSP1" s="28"/>
      <c r="RSQ1" s="28"/>
      <c r="RSR1" s="28"/>
      <c r="RSS1" s="28"/>
      <c r="RST1" s="28"/>
      <c r="RSU1" s="28"/>
      <c r="RSV1" s="28"/>
      <c r="RSW1" s="28"/>
      <c r="RSX1" s="28"/>
      <c r="RSY1" s="28"/>
      <c r="RSZ1" s="28"/>
      <c r="RTA1" s="28"/>
      <c r="RTB1" s="28"/>
      <c r="RTC1" s="28"/>
      <c r="RTD1" s="28"/>
      <c r="RTE1" s="28"/>
      <c r="RTF1" s="28"/>
      <c r="RTG1" s="28"/>
      <c r="RTH1" s="28"/>
      <c r="RTI1" s="28"/>
      <c r="RTJ1" s="28"/>
      <c r="RTK1" s="28"/>
      <c r="RTL1" s="28"/>
      <c r="RTM1" s="28"/>
      <c r="RTN1" s="28"/>
      <c r="RTO1" s="28"/>
      <c r="RTP1" s="28"/>
      <c r="RTQ1" s="28"/>
      <c r="RTR1" s="28"/>
      <c r="RTS1" s="28"/>
      <c r="RTT1" s="28"/>
      <c r="RTU1" s="28"/>
      <c r="RTV1" s="28"/>
      <c r="RTW1" s="28"/>
      <c r="RTX1" s="28"/>
      <c r="RTY1" s="28"/>
      <c r="RTZ1" s="28"/>
      <c r="RUA1" s="28"/>
      <c r="RUB1" s="28"/>
      <c r="RUC1" s="28"/>
      <c r="RUD1" s="28"/>
      <c r="RUE1" s="28"/>
      <c r="RUF1" s="28"/>
      <c r="RUG1" s="28"/>
      <c r="RUH1" s="28"/>
      <c r="RUI1" s="28"/>
      <c r="RUJ1" s="28"/>
      <c r="RUK1" s="28"/>
      <c r="RUL1" s="28"/>
      <c r="RUM1" s="28"/>
      <c r="RUN1" s="28"/>
      <c r="RUO1" s="28"/>
      <c r="RUP1" s="28"/>
      <c r="RUQ1" s="28"/>
      <c r="RUR1" s="28"/>
      <c r="RUS1" s="28"/>
      <c r="RUT1" s="28"/>
      <c r="RUU1" s="28"/>
      <c r="RUV1" s="28"/>
      <c r="RUW1" s="28"/>
      <c r="RUX1" s="28"/>
      <c r="RUY1" s="28"/>
      <c r="RUZ1" s="28"/>
      <c r="RVA1" s="28"/>
      <c r="RVB1" s="28"/>
      <c r="RVC1" s="28"/>
      <c r="RVD1" s="28"/>
      <c r="RVE1" s="28"/>
      <c r="RVF1" s="28"/>
      <c r="RVG1" s="28"/>
      <c r="RVH1" s="28"/>
      <c r="RVI1" s="28"/>
      <c r="RVJ1" s="28"/>
      <c r="RVK1" s="28"/>
      <c r="RVL1" s="28"/>
      <c r="RVM1" s="28"/>
      <c r="RVN1" s="28"/>
      <c r="RVO1" s="28"/>
      <c r="RVP1" s="28"/>
      <c r="RVQ1" s="28"/>
      <c r="RVR1" s="28"/>
      <c r="RVS1" s="28"/>
      <c r="RVT1" s="28"/>
      <c r="RVU1" s="28"/>
      <c r="RVV1" s="28"/>
      <c r="RVW1" s="28"/>
      <c r="RVX1" s="28"/>
      <c r="RVY1" s="28"/>
      <c r="RVZ1" s="28"/>
      <c r="RWA1" s="28"/>
      <c r="RWB1" s="28"/>
      <c r="RWC1" s="28"/>
      <c r="RWD1" s="28"/>
      <c r="RWE1" s="28"/>
      <c r="RWF1" s="28"/>
      <c r="RWG1" s="28"/>
      <c r="RWH1" s="28"/>
      <c r="RWI1" s="28"/>
      <c r="RWJ1" s="28"/>
      <c r="RWK1" s="28"/>
      <c r="RWL1" s="28"/>
      <c r="RWM1" s="28"/>
      <c r="RWN1" s="28"/>
      <c r="RWO1" s="28"/>
      <c r="RWP1" s="28"/>
      <c r="RWQ1" s="28"/>
      <c r="RWR1" s="28"/>
      <c r="RWS1" s="28"/>
      <c r="RWT1" s="28"/>
      <c r="RWU1" s="28"/>
      <c r="RWV1" s="28"/>
      <c r="RWW1" s="28"/>
      <c r="RWX1" s="28"/>
      <c r="RWY1" s="28"/>
      <c r="RWZ1" s="28"/>
      <c r="RXA1" s="28"/>
      <c r="RXB1" s="28"/>
      <c r="RXC1" s="28"/>
      <c r="RXD1" s="28"/>
      <c r="RXE1" s="28"/>
      <c r="RXF1" s="28"/>
      <c r="RXG1" s="28"/>
      <c r="RXH1" s="28"/>
      <c r="RXI1" s="28"/>
      <c r="RXJ1" s="28"/>
      <c r="RXK1" s="28"/>
      <c r="RXL1" s="28"/>
      <c r="RXM1" s="28"/>
      <c r="RXN1" s="28"/>
      <c r="RXO1" s="28"/>
      <c r="RXP1" s="28"/>
      <c r="RXQ1" s="28"/>
      <c r="RXR1" s="28"/>
      <c r="RXS1" s="28"/>
      <c r="RXT1" s="28"/>
      <c r="RXU1" s="28"/>
      <c r="RXV1" s="28"/>
      <c r="RXW1" s="28"/>
      <c r="RXX1" s="28"/>
      <c r="RXY1" s="28"/>
      <c r="RXZ1" s="28"/>
      <c r="RYA1" s="28"/>
      <c r="RYB1" s="28"/>
      <c r="RYC1" s="28"/>
      <c r="RYD1" s="28"/>
      <c r="RYE1" s="28"/>
      <c r="RYF1" s="28"/>
      <c r="RYG1" s="28"/>
      <c r="RYH1" s="28"/>
      <c r="RYI1" s="28"/>
      <c r="RYJ1" s="28"/>
      <c r="RYK1" s="28"/>
      <c r="RYL1" s="28"/>
      <c r="RYM1" s="28"/>
      <c r="RYN1" s="28"/>
      <c r="RYO1" s="28"/>
      <c r="RYP1" s="28"/>
      <c r="RYQ1" s="28"/>
      <c r="RYR1" s="28"/>
      <c r="RYS1" s="28"/>
      <c r="RYT1" s="28"/>
      <c r="RYU1" s="28"/>
      <c r="RYV1" s="28"/>
      <c r="RYW1" s="28"/>
      <c r="RYX1" s="28"/>
      <c r="RYY1" s="28"/>
      <c r="RYZ1" s="28"/>
      <c r="RZA1" s="28"/>
      <c r="RZB1" s="28"/>
      <c r="RZC1" s="28"/>
      <c r="RZD1" s="28"/>
      <c r="RZE1" s="28"/>
      <c r="RZF1" s="28"/>
      <c r="RZG1" s="28"/>
      <c r="RZH1" s="28"/>
      <c r="RZI1" s="28"/>
      <c r="RZJ1" s="28"/>
      <c r="RZK1" s="28"/>
      <c r="RZL1" s="28"/>
      <c r="RZM1" s="28"/>
      <c r="RZN1" s="28"/>
      <c r="RZO1" s="28"/>
      <c r="RZP1" s="28"/>
      <c r="RZQ1" s="28"/>
      <c r="RZR1" s="28"/>
      <c r="RZS1" s="28"/>
      <c r="RZT1" s="28"/>
      <c r="RZU1" s="28"/>
      <c r="RZV1" s="28"/>
      <c r="RZW1" s="28"/>
      <c r="RZX1" s="28"/>
      <c r="RZY1" s="28"/>
      <c r="RZZ1" s="28"/>
      <c r="SAA1" s="28"/>
      <c r="SAB1" s="28"/>
      <c r="SAC1" s="28"/>
      <c r="SAD1" s="28"/>
      <c r="SAE1" s="28"/>
      <c r="SAF1" s="28"/>
      <c r="SAG1" s="28"/>
      <c r="SAH1" s="28"/>
      <c r="SAI1" s="28"/>
      <c r="SAJ1" s="28"/>
      <c r="SAK1" s="28"/>
      <c r="SAL1" s="28"/>
      <c r="SAM1" s="28"/>
      <c r="SAN1" s="28"/>
      <c r="SAO1" s="28"/>
      <c r="SAP1" s="28"/>
      <c r="SAQ1" s="28"/>
      <c r="SAR1" s="28"/>
      <c r="SAS1" s="28"/>
      <c r="SAT1" s="28"/>
      <c r="SAU1" s="28"/>
      <c r="SAV1" s="28"/>
      <c r="SAW1" s="28"/>
      <c r="SAX1" s="28"/>
      <c r="SAY1" s="28"/>
      <c r="SAZ1" s="28"/>
      <c r="SBA1" s="28"/>
      <c r="SBB1" s="28"/>
      <c r="SBC1" s="28"/>
      <c r="SBD1" s="28"/>
      <c r="SBE1" s="28"/>
      <c r="SBF1" s="28"/>
      <c r="SBG1" s="28"/>
      <c r="SBH1" s="28"/>
      <c r="SBI1" s="28"/>
      <c r="SBJ1" s="28"/>
      <c r="SBK1" s="28"/>
      <c r="SBL1" s="28"/>
      <c r="SBM1" s="28"/>
      <c r="SBN1" s="28"/>
      <c r="SBO1" s="28"/>
      <c r="SBP1" s="28"/>
      <c r="SBQ1" s="28"/>
      <c r="SBR1" s="28"/>
      <c r="SBS1" s="28"/>
      <c r="SBT1" s="28"/>
      <c r="SBU1" s="28"/>
      <c r="SBV1" s="28"/>
      <c r="SBW1" s="28"/>
      <c r="SBX1" s="28"/>
      <c r="SBY1" s="28"/>
      <c r="SBZ1" s="28"/>
      <c r="SCA1" s="28"/>
      <c r="SCB1" s="28"/>
      <c r="SCC1" s="28"/>
      <c r="SCD1" s="28"/>
      <c r="SCE1" s="28"/>
      <c r="SCF1" s="28"/>
      <c r="SCG1" s="28"/>
      <c r="SCH1" s="28"/>
      <c r="SCI1" s="28"/>
      <c r="SCJ1" s="28"/>
      <c r="SCK1" s="28"/>
      <c r="SCL1" s="28"/>
      <c r="SCM1" s="28"/>
      <c r="SCN1" s="28"/>
      <c r="SCO1" s="28"/>
      <c r="SCP1" s="28"/>
      <c r="SCQ1" s="28"/>
      <c r="SCR1" s="28"/>
      <c r="SCS1" s="28"/>
      <c r="SCT1" s="28"/>
      <c r="SCU1" s="28"/>
      <c r="SCV1" s="28"/>
      <c r="SCW1" s="28"/>
      <c r="SCX1" s="28"/>
      <c r="SCY1" s="28"/>
      <c r="SCZ1" s="28"/>
      <c r="SDA1" s="28"/>
      <c r="SDB1" s="28"/>
      <c r="SDC1" s="28"/>
      <c r="SDD1" s="28"/>
      <c r="SDE1" s="28"/>
      <c r="SDF1" s="28"/>
      <c r="SDG1" s="28"/>
      <c r="SDH1" s="28"/>
      <c r="SDI1" s="28"/>
      <c r="SDJ1" s="28"/>
      <c r="SDK1" s="28"/>
      <c r="SDL1" s="28"/>
      <c r="SDM1" s="28"/>
      <c r="SDN1" s="28"/>
      <c r="SDO1" s="28"/>
      <c r="SDP1" s="28"/>
      <c r="SDQ1" s="28"/>
      <c r="SDR1" s="28"/>
      <c r="SDS1" s="28"/>
      <c r="SDT1" s="28"/>
      <c r="SDU1" s="28"/>
      <c r="SDV1" s="28"/>
      <c r="SDW1" s="28"/>
      <c r="SDX1" s="28"/>
      <c r="SDY1" s="28"/>
      <c r="SDZ1" s="28"/>
      <c r="SEA1" s="28"/>
      <c r="SEB1" s="28"/>
      <c r="SEC1" s="28"/>
      <c r="SED1" s="28"/>
      <c r="SEE1" s="28"/>
      <c r="SEF1" s="28"/>
      <c r="SEG1" s="28"/>
      <c r="SEH1" s="28"/>
      <c r="SEI1" s="28"/>
      <c r="SEJ1" s="28"/>
      <c r="SEK1" s="28"/>
      <c r="SEL1" s="28"/>
      <c r="SEM1" s="28"/>
      <c r="SEN1" s="28"/>
      <c r="SEO1" s="28"/>
      <c r="SEP1" s="28"/>
      <c r="SEQ1" s="28"/>
      <c r="SER1" s="28"/>
      <c r="SES1" s="28"/>
      <c r="SET1" s="28"/>
      <c r="SEU1" s="28"/>
      <c r="SEV1" s="28"/>
      <c r="SEW1" s="28"/>
      <c r="SEX1" s="28"/>
      <c r="SEY1" s="28"/>
      <c r="SEZ1" s="28"/>
      <c r="SFA1" s="28"/>
      <c r="SFB1" s="28"/>
      <c r="SFC1" s="28"/>
      <c r="SFD1" s="28"/>
      <c r="SFE1" s="28"/>
      <c r="SFF1" s="28"/>
      <c r="SFG1" s="28"/>
      <c r="SFH1" s="28"/>
      <c r="SFI1" s="28"/>
      <c r="SFJ1" s="28"/>
      <c r="SFK1" s="28"/>
      <c r="SFL1" s="28"/>
      <c r="SFM1" s="28"/>
      <c r="SFN1" s="28"/>
      <c r="SFO1" s="28"/>
      <c r="SFP1" s="28"/>
      <c r="SFQ1" s="28"/>
      <c r="SFR1" s="28"/>
      <c r="SFS1" s="28"/>
      <c r="SFT1" s="28"/>
      <c r="SFU1" s="28"/>
      <c r="SFV1" s="28"/>
      <c r="SFW1" s="28"/>
      <c r="SFX1" s="28"/>
      <c r="SFY1" s="28"/>
      <c r="SFZ1" s="28"/>
      <c r="SGA1" s="28"/>
      <c r="SGB1" s="28"/>
      <c r="SGC1" s="28"/>
      <c r="SGD1" s="28"/>
      <c r="SGE1" s="28"/>
      <c r="SGF1" s="28"/>
      <c r="SGG1" s="28"/>
      <c r="SGH1" s="28"/>
      <c r="SGI1" s="28"/>
      <c r="SGJ1" s="28"/>
      <c r="SGK1" s="28"/>
      <c r="SGL1" s="28"/>
      <c r="SGM1" s="28"/>
      <c r="SGN1" s="28"/>
      <c r="SGO1" s="28"/>
      <c r="SGP1" s="28"/>
      <c r="SGQ1" s="28"/>
      <c r="SGR1" s="28"/>
      <c r="SGS1" s="28"/>
      <c r="SGT1" s="28"/>
      <c r="SGU1" s="28"/>
      <c r="SGV1" s="28"/>
      <c r="SGW1" s="28"/>
      <c r="SGX1" s="28"/>
      <c r="SGY1" s="28"/>
      <c r="SGZ1" s="28"/>
      <c r="SHA1" s="28"/>
      <c r="SHB1" s="28"/>
      <c r="SHC1" s="28"/>
      <c r="SHD1" s="28"/>
      <c r="SHE1" s="28"/>
      <c r="SHF1" s="28"/>
      <c r="SHG1" s="28"/>
      <c r="SHH1" s="28"/>
      <c r="SHI1" s="28"/>
      <c r="SHJ1" s="28"/>
      <c r="SHK1" s="28"/>
      <c r="SHL1" s="28"/>
      <c r="SHM1" s="28"/>
      <c r="SHN1" s="28"/>
      <c r="SHO1" s="28"/>
      <c r="SHP1" s="28"/>
      <c r="SHQ1" s="28"/>
      <c r="SHR1" s="28"/>
      <c r="SHS1" s="28"/>
      <c r="SHT1" s="28"/>
      <c r="SHU1" s="28"/>
      <c r="SHV1" s="28"/>
      <c r="SHW1" s="28"/>
      <c r="SHX1" s="28"/>
      <c r="SHY1" s="28"/>
      <c r="SHZ1" s="28"/>
      <c r="SIA1" s="28"/>
      <c r="SIB1" s="28"/>
      <c r="SIC1" s="28"/>
      <c r="SID1" s="28"/>
      <c r="SIE1" s="28"/>
      <c r="SIF1" s="28"/>
      <c r="SIG1" s="28"/>
      <c r="SIH1" s="28"/>
      <c r="SII1" s="28"/>
      <c r="SIJ1" s="28"/>
      <c r="SIK1" s="28"/>
      <c r="SIL1" s="28"/>
      <c r="SIM1" s="28"/>
      <c r="SIN1" s="28"/>
      <c r="SIO1" s="28"/>
      <c r="SIP1" s="28"/>
      <c r="SIQ1" s="28"/>
      <c r="SIR1" s="28"/>
      <c r="SIS1" s="28"/>
      <c r="SIT1" s="28"/>
      <c r="SIU1" s="28"/>
      <c r="SIV1" s="28"/>
      <c r="SIW1" s="28"/>
      <c r="SIX1" s="28"/>
      <c r="SIY1" s="28"/>
      <c r="SIZ1" s="28"/>
      <c r="SJA1" s="28"/>
      <c r="SJB1" s="28"/>
      <c r="SJC1" s="28"/>
      <c r="SJD1" s="28"/>
      <c r="SJE1" s="28"/>
      <c r="SJF1" s="28"/>
      <c r="SJG1" s="28"/>
      <c r="SJH1" s="28"/>
      <c r="SJI1" s="28"/>
      <c r="SJJ1" s="28"/>
      <c r="SJK1" s="28"/>
      <c r="SJL1" s="28"/>
      <c r="SJM1" s="28"/>
      <c r="SJN1" s="28"/>
      <c r="SJO1" s="28"/>
      <c r="SJP1" s="28"/>
      <c r="SJQ1" s="28"/>
      <c r="SJR1" s="28"/>
      <c r="SJS1" s="28"/>
      <c r="SJT1" s="28"/>
      <c r="SJU1" s="28"/>
      <c r="SJV1" s="28"/>
      <c r="SJW1" s="28"/>
      <c r="SJX1" s="28"/>
      <c r="SJY1" s="28"/>
      <c r="SJZ1" s="28"/>
      <c r="SKA1" s="28"/>
      <c r="SKB1" s="28"/>
      <c r="SKC1" s="28"/>
      <c r="SKD1" s="28"/>
      <c r="SKE1" s="28"/>
      <c r="SKF1" s="28"/>
      <c r="SKG1" s="28"/>
      <c r="SKH1" s="28"/>
      <c r="SKI1" s="28"/>
      <c r="SKJ1" s="28"/>
      <c r="SKK1" s="28"/>
      <c r="SKL1" s="28"/>
      <c r="SKM1" s="28"/>
      <c r="SKN1" s="28"/>
      <c r="SKO1" s="28"/>
      <c r="SKP1" s="28"/>
      <c r="SKQ1" s="28"/>
      <c r="SKR1" s="28"/>
      <c r="SKS1" s="28"/>
      <c r="SKT1" s="28"/>
      <c r="SKU1" s="28"/>
      <c r="SKV1" s="28"/>
      <c r="SKW1" s="28"/>
      <c r="SKX1" s="28"/>
      <c r="SKY1" s="28"/>
      <c r="SKZ1" s="28"/>
      <c r="SLA1" s="28"/>
      <c r="SLB1" s="28"/>
      <c r="SLC1" s="28"/>
      <c r="SLD1" s="28"/>
      <c r="SLE1" s="28"/>
      <c r="SLF1" s="28"/>
      <c r="SLG1" s="28"/>
      <c r="SLH1" s="28"/>
      <c r="SLI1" s="28"/>
      <c r="SLJ1" s="28"/>
      <c r="SLK1" s="28"/>
      <c r="SLL1" s="28"/>
      <c r="SLM1" s="28"/>
      <c r="SLN1" s="28"/>
      <c r="SLO1" s="28"/>
      <c r="SLP1" s="28"/>
      <c r="SLQ1" s="28"/>
      <c r="SLR1" s="28"/>
      <c r="SLS1" s="28"/>
      <c r="SLT1" s="28"/>
      <c r="SLU1" s="28"/>
      <c r="SLV1" s="28"/>
      <c r="SLW1" s="28"/>
      <c r="SLX1" s="28"/>
      <c r="SLY1" s="28"/>
      <c r="SLZ1" s="28"/>
      <c r="SMA1" s="28"/>
      <c r="SMB1" s="28"/>
      <c r="SMC1" s="28"/>
      <c r="SMD1" s="28"/>
      <c r="SME1" s="28"/>
      <c r="SMF1" s="28"/>
      <c r="SMG1" s="28"/>
      <c r="SMH1" s="28"/>
      <c r="SMI1" s="28"/>
      <c r="SMJ1" s="28"/>
      <c r="SMK1" s="28"/>
      <c r="SML1" s="28"/>
      <c r="SMM1" s="28"/>
      <c r="SMN1" s="28"/>
      <c r="SMO1" s="28"/>
      <c r="SMP1" s="28"/>
      <c r="SMQ1" s="28"/>
      <c r="SMR1" s="28"/>
      <c r="SMS1" s="28"/>
      <c r="SMT1" s="28"/>
      <c r="SMU1" s="28"/>
      <c r="SMV1" s="28"/>
      <c r="SMW1" s="28"/>
      <c r="SMX1" s="28"/>
      <c r="SMY1" s="28"/>
      <c r="SMZ1" s="28"/>
      <c r="SNA1" s="28"/>
      <c r="SNB1" s="28"/>
      <c r="SNC1" s="28"/>
      <c r="SND1" s="28"/>
      <c r="SNE1" s="28"/>
      <c r="SNF1" s="28"/>
      <c r="SNG1" s="28"/>
      <c r="SNH1" s="28"/>
      <c r="SNI1" s="28"/>
      <c r="SNJ1" s="28"/>
      <c r="SNK1" s="28"/>
      <c r="SNL1" s="28"/>
      <c r="SNM1" s="28"/>
      <c r="SNN1" s="28"/>
      <c r="SNO1" s="28"/>
      <c r="SNP1" s="28"/>
      <c r="SNQ1" s="28"/>
      <c r="SNR1" s="28"/>
      <c r="SNS1" s="28"/>
      <c r="SNT1" s="28"/>
      <c r="SNU1" s="28"/>
      <c r="SNV1" s="28"/>
      <c r="SNW1" s="28"/>
      <c r="SNX1" s="28"/>
      <c r="SNY1" s="28"/>
      <c r="SNZ1" s="28"/>
      <c r="SOA1" s="28"/>
      <c r="SOB1" s="28"/>
      <c r="SOC1" s="28"/>
      <c r="SOD1" s="28"/>
      <c r="SOE1" s="28"/>
      <c r="SOF1" s="28"/>
      <c r="SOG1" s="28"/>
      <c r="SOH1" s="28"/>
      <c r="SOI1" s="28"/>
      <c r="SOJ1" s="28"/>
      <c r="SOK1" s="28"/>
      <c r="SOL1" s="28"/>
      <c r="SOM1" s="28"/>
      <c r="SON1" s="28"/>
      <c r="SOO1" s="28"/>
      <c r="SOP1" s="28"/>
      <c r="SOQ1" s="28"/>
      <c r="SOR1" s="28"/>
      <c r="SOS1" s="28"/>
      <c r="SOT1" s="28"/>
      <c r="SOU1" s="28"/>
      <c r="SOV1" s="28"/>
      <c r="SOW1" s="28"/>
      <c r="SOX1" s="28"/>
      <c r="SOY1" s="28"/>
      <c r="SOZ1" s="28"/>
      <c r="SPA1" s="28"/>
      <c r="SPB1" s="28"/>
      <c r="SPC1" s="28"/>
      <c r="SPD1" s="28"/>
      <c r="SPE1" s="28"/>
      <c r="SPF1" s="28"/>
      <c r="SPG1" s="28"/>
      <c r="SPH1" s="28"/>
      <c r="SPI1" s="28"/>
      <c r="SPJ1" s="28"/>
      <c r="SPK1" s="28"/>
      <c r="SPL1" s="28"/>
      <c r="SPM1" s="28"/>
      <c r="SPN1" s="28"/>
      <c r="SPO1" s="28"/>
      <c r="SPP1" s="28"/>
      <c r="SPQ1" s="28"/>
      <c r="SPR1" s="28"/>
      <c r="SPS1" s="28"/>
      <c r="SPT1" s="28"/>
      <c r="SPU1" s="28"/>
      <c r="SPV1" s="28"/>
      <c r="SPW1" s="28"/>
      <c r="SPX1" s="28"/>
      <c r="SPY1" s="28"/>
      <c r="SPZ1" s="28"/>
      <c r="SQA1" s="28"/>
      <c r="SQB1" s="28"/>
      <c r="SQC1" s="28"/>
      <c r="SQD1" s="28"/>
      <c r="SQE1" s="28"/>
      <c r="SQF1" s="28"/>
      <c r="SQG1" s="28"/>
      <c r="SQH1" s="28"/>
      <c r="SQI1" s="28"/>
      <c r="SQJ1" s="28"/>
      <c r="SQK1" s="28"/>
      <c r="SQL1" s="28"/>
      <c r="SQM1" s="28"/>
      <c r="SQN1" s="28"/>
      <c r="SQO1" s="28"/>
      <c r="SQP1" s="28"/>
      <c r="SQQ1" s="28"/>
      <c r="SQR1" s="28"/>
      <c r="SQS1" s="28"/>
      <c r="SQT1" s="28"/>
      <c r="SQU1" s="28"/>
      <c r="SQV1" s="28"/>
      <c r="SQW1" s="28"/>
      <c r="SQX1" s="28"/>
      <c r="SQY1" s="28"/>
      <c r="SQZ1" s="28"/>
      <c r="SRA1" s="28"/>
      <c r="SRB1" s="28"/>
      <c r="SRC1" s="28"/>
      <c r="SRD1" s="28"/>
      <c r="SRE1" s="28"/>
      <c r="SRF1" s="28"/>
      <c r="SRG1" s="28"/>
      <c r="SRH1" s="28"/>
      <c r="SRI1" s="28"/>
      <c r="SRJ1" s="28"/>
      <c r="SRK1" s="28"/>
      <c r="SRL1" s="28"/>
      <c r="SRM1" s="28"/>
      <c r="SRN1" s="28"/>
      <c r="SRO1" s="28"/>
      <c r="SRP1" s="28"/>
      <c r="SRQ1" s="28"/>
      <c r="SRR1" s="28"/>
      <c r="SRS1" s="28"/>
      <c r="SRT1" s="28"/>
      <c r="SRU1" s="28"/>
      <c r="SRV1" s="28"/>
      <c r="SRW1" s="28"/>
      <c r="SRX1" s="28"/>
      <c r="SRY1" s="28"/>
      <c r="SRZ1" s="28"/>
      <c r="SSA1" s="28"/>
      <c r="SSB1" s="28"/>
      <c r="SSC1" s="28"/>
      <c r="SSD1" s="28"/>
      <c r="SSE1" s="28"/>
      <c r="SSF1" s="28"/>
      <c r="SSG1" s="28"/>
      <c r="SSH1" s="28"/>
      <c r="SSI1" s="28"/>
      <c r="SSJ1" s="28"/>
      <c r="SSK1" s="28"/>
      <c r="SSL1" s="28"/>
      <c r="SSM1" s="28"/>
      <c r="SSN1" s="28"/>
      <c r="SSO1" s="28"/>
      <c r="SSP1" s="28"/>
      <c r="SSQ1" s="28"/>
      <c r="SSR1" s="28"/>
      <c r="SSS1" s="28"/>
      <c r="SST1" s="28"/>
      <c r="SSU1" s="28"/>
      <c r="SSV1" s="28"/>
      <c r="SSW1" s="28"/>
      <c r="SSX1" s="28"/>
      <c r="SSY1" s="28"/>
      <c r="SSZ1" s="28"/>
      <c r="STA1" s="28"/>
      <c r="STB1" s="28"/>
      <c r="STC1" s="28"/>
      <c r="STD1" s="28"/>
      <c r="STE1" s="28"/>
      <c r="STF1" s="28"/>
      <c r="STG1" s="28"/>
      <c r="STH1" s="28"/>
      <c r="STI1" s="28"/>
      <c r="STJ1" s="28"/>
      <c r="STK1" s="28"/>
      <c r="STL1" s="28"/>
      <c r="STM1" s="28"/>
      <c r="STN1" s="28"/>
      <c r="STO1" s="28"/>
      <c r="STP1" s="28"/>
      <c r="STQ1" s="28"/>
      <c r="STR1" s="28"/>
      <c r="STS1" s="28"/>
      <c r="STT1" s="28"/>
      <c r="STU1" s="28"/>
      <c r="STV1" s="28"/>
      <c r="STW1" s="28"/>
      <c r="STX1" s="28"/>
      <c r="STY1" s="28"/>
      <c r="STZ1" s="28"/>
      <c r="SUA1" s="28"/>
      <c r="SUB1" s="28"/>
      <c r="SUC1" s="28"/>
      <c r="SUD1" s="28"/>
      <c r="SUE1" s="28"/>
      <c r="SUF1" s="28"/>
      <c r="SUG1" s="28"/>
      <c r="SUH1" s="28"/>
      <c r="SUI1" s="28"/>
      <c r="SUJ1" s="28"/>
      <c r="SUK1" s="28"/>
      <c r="SUL1" s="28"/>
      <c r="SUM1" s="28"/>
      <c r="SUN1" s="28"/>
      <c r="SUO1" s="28"/>
      <c r="SUP1" s="28"/>
      <c r="SUQ1" s="28"/>
      <c r="SUR1" s="28"/>
      <c r="SUS1" s="28"/>
      <c r="SUT1" s="28"/>
      <c r="SUU1" s="28"/>
      <c r="SUV1" s="28"/>
      <c r="SUW1" s="28"/>
      <c r="SUX1" s="28"/>
      <c r="SUY1" s="28"/>
      <c r="SUZ1" s="28"/>
      <c r="SVA1" s="28"/>
      <c r="SVB1" s="28"/>
      <c r="SVC1" s="28"/>
      <c r="SVD1" s="28"/>
      <c r="SVE1" s="28"/>
      <c r="SVF1" s="28"/>
      <c r="SVG1" s="28"/>
      <c r="SVH1" s="28"/>
      <c r="SVI1" s="28"/>
      <c r="SVJ1" s="28"/>
      <c r="SVK1" s="28"/>
      <c r="SVL1" s="28"/>
      <c r="SVM1" s="28"/>
      <c r="SVN1" s="28"/>
      <c r="SVO1" s="28"/>
      <c r="SVP1" s="28"/>
      <c r="SVQ1" s="28"/>
      <c r="SVR1" s="28"/>
      <c r="SVS1" s="28"/>
      <c r="SVT1" s="28"/>
      <c r="SVU1" s="28"/>
      <c r="SVV1" s="28"/>
      <c r="SVW1" s="28"/>
      <c r="SVX1" s="28"/>
      <c r="SVY1" s="28"/>
      <c r="SVZ1" s="28"/>
      <c r="SWA1" s="28"/>
      <c r="SWB1" s="28"/>
      <c r="SWC1" s="28"/>
      <c r="SWD1" s="28"/>
      <c r="SWE1" s="28"/>
      <c r="SWF1" s="28"/>
      <c r="SWG1" s="28"/>
      <c r="SWH1" s="28"/>
      <c r="SWI1" s="28"/>
      <c r="SWJ1" s="28"/>
      <c r="SWK1" s="28"/>
      <c r="SWL1" s="28"/>
      <c r="SWM1" s="28"/>
      <c r="SWN1" s="28"/>
      <c r="SWO1" s="28"/>
      <c r="SWP1" s="28"/>
      <c r="SWQ1" s="28"/>
      <c r="SWR1" s="28"/>
      <c r="SWS1" s="28"/>
      <c r="SWT1" s="28"/>
      <c r="SWU1" s="28"/>
      <c r="SWV1" s="28"/>
      <c r="SWW1" s="28"/>
      <c r="SWX1" s="28"/>
      <c r="SWY1" s="28"/>
      <c r="SWZ1" s="28"/>
      <c r="SXA1" s="28"/>
      <c r="SXB1" s="28"/>
      <c r="SXC1" s="28"/>
      <c r="SXD1" s="28"/>
      <c r="SXE1" s="28"/>
      <c r="SXF1" s="28"/>
      <c r="SXG1" s="28"/>
      <c r="SXH1" s="28"/>
      <c r="SXI1" s="28"/>
      <c r="SXJ1" s="28"/>
      <c r="SXK1" s="28"/>
      <c r="SXL1" s="28"/>
      <c r="SXM1" s="28"/>
      <c r="SXN1" s="28"/>
      <c r="SXO1" s="28"/>
      <c r="SXP1" s="28"/>
      <c r="SXQ1" s="28"/>
      <c r="SXR1" s="28"/>
      <c r="SXS1" s="28"/>
      <c r="SXT1" s="28"/>
      <c r="SXU1" s="28"/>
      <c r="SXV1" s="28"/>
      <c r="SXW1" s="28"/>
      <c r="SXX1" s="28"/>
      <c r="SXY1" s="28"/>
      <c r="SXZ1" s="28"/>
      <c r="SYA1" s="28"/>
      <c r="SYB1" s="28"/>
      <c r="SYC1" s="28"/>
      <c r="SYD1" s="28"/>
      <c r="SYE1" s="28"/>
      <c r="SYF1" s="28"/>
      <c r="SYG1" s="28"/>
      <c r="SYH1" s="28"/>
      <c r="SYI1" s="28"/>
      <c r="SYJ1" s="28"/>
      <c r="SYK1" s="28"/>
      <c r="SYL1" s="28"/>
      <c r="SYM1" s="28"/>
      <c r="SYN1" s="28"/>
      <c r="SYO1" s="28"/>
      <c r="SYP1" s="28"/>
      <c r="SYQ1" s="28"/>
      <c r="SYR1" s="28"/>
      <c r="SYS1" s="28"/>
      <c r="SYT1" s="28"/>
      <c r="SYU1" s="28"/>
      <c r="SYV1" s="28"/>
      <c r="SYW1" s="28"/>
      <c r="SYX1" s="28"/>
      <c r="SYY1" s="28"/>
      <c r="SYZ1" s="28"/>
      <c r="SZA1" s="28"/>
      <c r="SZB1" s="28"/>
      <c r="SZC1" s="28"/>
      <c r="SZD1" s="28"/>
      <c r="SZE1" s="28"/>
      <c r="SZF1" s="28"/>
      <c r="SZG1" s="28"/>
      <c r="SZH1" s="28"/>
      <c r="SZI1" s="28"/>
      <c r="SZJ1" s="28"/>
      <c r="SZK1" s="28"/>
      <c r="SZL1" s="28"/>
      <c r="SZM1" s="28"/>
      <c r="SZN1" s="28"/>
      <c r="SZO1" s="28"/>
      <c r="SZP1" s="28"/>
      <c r="SZQ1" s="28"/>
      <c r="SZR1" s="28"/>
      <c r="SZS1" s="28"/>
      <c r="SZT1" s="28"/>
      <c r="SZU1" s="28"/>
      <c r="SZV1" s="28"/>
      <c r="SZW1" s="28"/>
      <c r="SZX1" s="28"/>
      <c r="SZY1" s="28"/>
      <c r="SZZ1" s="28"/>
      <c r="TAA1" s="28"/>
      <c r="TAB1" s="28"/>
      <c r="TAC1" s="28"/>
      <c r="TAD1" s="28"/>
      <c r="TAE1" s="28"/>
      <c r="TAF1" s="28"/>
      <c r="TAG1" s="28"/>
      <c r="TAH1" s="28"/>
      <c r="TAI1" s="28"/>
      <c r="TAJ1" s="28"/>
      <c r="TAK1" s="28"/>
      <c r="TAL1" s="28"/>
      <c r="TAM1" s="28"/>
      <c r="TAN1" s="28"/>
      <c r="TAO1" s="28"/>
      <c r="TAP1" s="28"/>
      <c r="TAQ1" s="28"/>
      <c r="TAR1" s="28"/>
      <c r="TAS1" s="28"/>
      <c r="TAT1" s="28"/>
      <c r="TAU1" s="28"/>
      <c r="TAV1" s="28"/>
      <c r="TAW1" s="28"/>
      <c r="TAX1" s="28"/>
      <c r="TAY1" s="28"/>
      <c r="TAZ1" s="28"/>
      <c r="TBA1" s="28"/>
      <c r="TBB1" s="28"/>
      <c r="TBC1" s="28"/>
      <c r="TBD1" s="28"/>
      <c r="TBE1" s="28"/>
      <c r="TBF1" s="28"/>
      <c r="TBG1" s="28"/>
      <c r="TBH1" s="28"/>
      <c r="TBI1" s="28"/>
      <c r="TBJ1" s="28"/>
      <c r="TBK1" s="28"/>
      <c r="TBL1" s="28"/>
      <c r="TBM1" s="28"/>
      <c r="TBN1" s="28"/>
      <c r="TBO1" s="28"/>
      <c r="TBP1" s="28"/>
      <c r="TBQ1" s="28"/>
      <c r="TBR1" s="28"/>
      <c r="TBS1" s="28"/>
      <c r="TBT1" s="28"/>
      <c r="TBU1" s="28"/>
      <c r="TBV1" s="28"/>
      <c r="TBW1" s="28"/>
      <c r="TBX1" s="28"/>
      <c r="TBY1" s="28"/>
      <c r="TBZ1" s="28"/>
      <c r="TCA1" s="28"/>
      <c r="TCB1" s="28"/>
      <c r="TCC1" s="28"/>
      <c r="TCD1" s="28"/>
      <c r="TCE1" s="28"/>
      <c r="TCF1" s="28"/>
      <c r="TCG1" s="28"/>
      <c r="TCH1" s="28"/>
      <c r="TCI1" s="28"/>
      <c r="TCJ1" s="28"/>
      <c r="TCK1" s="28"/>
      <c r="TCL1" s="28"/>
      <c r="TCM1" s="28"/>
      <c r="TCN1" s="28"/>
      <c r="TCO1" s="28"/>
      <c r="TCP1" s="28"/>
      <c r="TCQ1" s="28"/>
      <c r="TCR1" s="28"/>
      <c r="TCS1" s="28"/>
      <c r="TCT1" s="28"/>
      <c r="TCU1" s="28"/>
      <c r="TCV1" s="28"/>
      <c r="TCW1" s="28"/>
      <c r="TCX1" s="28"/>
      <c r="TCY1" s="28"/>
      <c r="TCZ1" s="28"/>
      <c r="TDA1" s="28"/>
      <c r="TDB1" s="28"/>
      <c r="TDC1" s="28"/>
      <c r="TDD1" s="28"/>
      <c r="TDE1" s="28"/>
      <c r="TDF1" s="28"/>
      <c r="TDG1" s="28"/>
      <c r="TDH1" s="28"/>
      <c r="TDI1" s="28"/>
      <c r="TDJ1" s="28"/>
      <c r="TDK1" s="28"/>
      <c r="TDL1" s="28"/>
      <c r="TDM1" s="28"/>
      <c r="TDN1" s="28"/>
      <c r="TDO1" s="28"/>
      <c r="TDP1" s="28"/>
      <c r="TDQ1" s="28"/>
      <c r="TDR1" s="28"/>
      <c r="TDS1" s="28"/>
      <c r="TDT1" s="28"/>
      <c r="TDU1" s="28"/>
      <c r="TDV1" s="28"/>
      <c r="TDW1" s="28"/>
      <c r="TDX1" s="28"/>
      <c r="TDY1" s="28"/>
      <c r="TDZ1" s="28"/>
      <c r="TEA1" s="28"/>
      <c r="TEB1" s="28"/>
      <c r="TEC1" s="28"/>
      <c r="TED1" s="28"/>
      <c r="TEE1" s="28"/>
      <c r="TEF1" s="28"/>
      <c r="TEG1" s="28"/>
      <c r="TEH1" s="28"/>
      <c r="TEI1" s="28"/>
      <c r="TEJ1" s="28"/>
      <c r="TEK1" s="28"/>
      <c r="TEL1" s="28"/>
      <c r="TEM1" s="28"/>
      <c r="TEN1" s="28"/>
      <c r="TEO1" s="28"/>
      <c r="TEP1" s="28"/>
      <c r="TEQ1" s="28"/>
      <c r="TER1" s="28"/>
      <c r="TES1" s="28"/>
      <c r="TET1" s="28"/>
      <c r="TEU1" s="28"/>
      <c r="TEV1" s="28"/>
      <c r="TEW1" s="28"/>
      <c r="TEX1" s="28"/>
      <c r="TEY1" s="28"/>
      <c r="TEZ1" s="28"/>
      <c r="TFA1" s="28"/>
      <c r="TFB1" s="28"/>
      <c r="TFC1" s="28"/>
      <c r="TFD1" s="28"/>
      <c r="TFE1" s="28"/>
      <c r="TFF1" s="28"/>
      <c r="TFG1" s="28"/>
      <c r="TFH1" s="28"/>
      <c r="TFI1" s="28"/>
      <c r="TFJ1" s="28"/>
      <c r="TFK1" s="28"/>
      <c r="TFL1" s="28"/>
      <c r="TFM1" s="28"/>
      <c r="TFN1" s="28"/>
      <c r="TFO1" s="28"/>
      <c r="TFP1" s="28"/>
      <c r="TFQ1" s="28"/>
      <c r="TFR1" s="28"/>
      <c r="TFS1" s="28"/>
      <c r="TFT1" s="28"/>
      <c r="TFU1" s="28"/>
      <c r="TFV1" s="28"/>
      <c r="TFW1" s="28"/>
      <c r="TFX1" s="28"/>
      <c r="TFY1" s="28"/>
      <c r="TFZ1" s="28"/>
      <c r="TGA1" s="28"/>
      <c r="TGB1" s="28"/>
      <c r="TGC1" s="28"/>
      <c r="TGD1" s="28"/>
      <c r="TGE1" s="28"/>
      <c r="TGF1" s="28"/>
      <c r="TGG1" s="28"/>
      <c r="TGH1" s="28"/>
      <c r="TGI1" s="28"/>
      <c r="TGJ1" s="28"/>
      <c r="TGK1" s="28"/>
      <c r="TGL1" s="28"/>
      <c r="TGM1" s="28"/>
      <c r="TGN1" s="28"/>
      <c r="TGO1" s="28"/>
      <c r="TGP1" s="28"/>
      <c r="TGQ1" s="28"/>
      <c r="TGR1" s="28"/>
      <c r="TGS1" s="28"/>
      <c r="TGT1" s="28"/>
      <c r="TGU1" s="28"/>
      <c r="TGV1" s="28"/>
      <c r="TGW1" s="28"/>
      <c r="TGX1" s="28"/>
      <c r="TGY1" s="28"/>
      <c r="TGZ1" s="28"/>
      <c r="THA1" s="28"/>
      <c r="THB1" s="28"/>
      <c r="THC1" s="28"/>
      <c r="THD1" s="28"/>
      <c r="THE1" s="28"/>
      <c r="THF1" s="28"/>
      <c r="THG1" s="28"/>
      <c r="THH1" s="28"/>
      <c r="THI1" s="28"/>
      <c r="THJ1" s="28"/>
      <c r="THK1" s="28"/>
      <c r="THL1" s="28"/>
      <c r="THM1" s="28"/>
      <c r="THN1" s="28"/>
      <c r="THO1" s="28"/>
      <c r="THP1" s="28"/>
      <c r="THQ1" s="28"/>
      <c r="THR1" s="28"/>
      <c r="THS1" s="28"/>
      <c r="THT1" s="28"/>
      <c r="THU1" s="28"/>
      <c r="THV1" s="28"/>
      <c r="THW1" s="28"/>
      <c r="THX1" s="28"/>
      <c r="THY1" s="28"/>
      <c r="THZ1" s="28"/>
      <c r="TIA1" s="28"/>
      <c r="TIB1" s="28"/>
      <c r="TIC1" s="28"/>
      <c r="TID1" s="28"/>
      <c r="TIE1" s="28"/>
      <c r="TIF1" s="28"/>
      <c r="TIG1" s="28"/>
      <c r="TIH1" s="28"/>
      <c r="TII1" s="28"/>
      <c r="TIJ1" s="28"/>
      <c r="TIK1" s="28"/>
      <c r="TIL1" s="28"/>
      <c r="TIM1" s="28"/>
      <c r="TIN1" s="28"/>
      <c r="TIO1" s="28"/>
      <c r="TIP1" s="28"/>
      <c r="TIQ1" s="28"/>
      <c r="TIR1" s="28"/>
      <c r="TIS1" s="28"/>
      <c r="TIT1" s="28"/>
      <c r="TIU1" s="28"/>
      <c r="TIV1" s="28"/>
      <c r="TIW1" s="28"/>
      <c r="TIX1" s="28"/>
      <c r="TIY1" s="28"/>
      <c r="TIZ1" s="28"/>
      <c r="TJA1" s="28"/>
      <c r="TJB1" s="28"/>
      <c r="TJC1" s="28"/>
      <c r="TJD1" s="28"/>
      <c r="TJE1" s="28"/>
      <c r="TJF1" s="28"/>
      <c r="TJG1" s="28"/>
      <c r="TJH1" s="28"/>
      <c r="TJI1" s="28"/>
      <c r="TJJ1" s="28"/>
      <c r="TJK1" s="28"/>
      <c r="TJL1" s="28"/>
      <c r="TJM1" s="28"/>
      <c r="TJN1" s="28"/>
      <c r="TJO1" s="28"/>
      <c r="TJP1" s="28"/>
      <c r="TJQ1" s="28"/>
      <c r="TJR1" s="28"/>
      <c r="TJS1" s="28"/>
      <c r="TJT1" s="28"/>
      <c r="TJU1" s="28"/>
      <c r="TJV1" s="28"/>
      <c r="TJW1" s="28"/>
      <c r="TJX1" s="28"/>
      <c r="TJY1" s="28"/>
      <c r="TJZ1" s="28"/>
      <c r="TKA1" s="28"/>
      <c r="TKB1" s="28"/>
      <c r="TKC1" s="28"/>
      <c r="TKD1" s="28"/>
      <c r="TKE1" s="28"/>
      <c r="TKF1" s="28"/>
      <c r="TKG1" s="28"/>
      <c r="TKH1" s="28"/>
      <c r="TKI1" s="28"/>
      <c r="TKJ1" s="28"/>
      <c r="TKK1" s="28"/>
      <c r="TKL1" s="28"/>
      <c r="TKM1" s="28"/>
      <c r="TKN1" s="28"/>
      <c r="TKO1" s="28"/>
      <c r="TKP1" s="28"/>
      <c r="TKQ1" s="28"/>
      <c r="TKR1" s="28"/>
      <c r="TKS1" s="28"/>
      <c r="TKT1" s="28"/>
      <c r="TKU1" s="28"/>
      <c r="TKV1" s="28"/>
      <c r="TKW1" s="28"/>
      <c r="TKX1" s="28"/>
      <c r="TKY1" s="28"/>
      <c r="TKZ1" s="28"/>
      <c r="TLA1" s="28"/>
      <c r="TLB1" s="28"/>
      <c r="TLC1" s="28"/>
      <c r="TLD1" s="28"/>
      <c r="TLE1" s="28"/>
      <c r="TLF1" s="28"/>
      <c r="TLG1" s="28"/>
      <c r="TLH1" s="28"/>
      <c r="TLI1" s="28"/>
      <c r="TLJ1" s="28"/>
      <c r="TLK1" s="28"/>
      <c r="TLL1" s="28"/>
      <c r="TLM1" s="28"/>
      <c r="TLN1" s="28"/>
      <c r="TLO1" s="28"/>
      <c r="TLP1" s="28"/>
      <c r="TLQ1" s="28"/>
      <c r="TLR1" s="28"/>
      <c r="TLS1" s="28"/>
      <c r="TLT1" s="28"/>
      <c r="TLU1" s="28"/>
      <c r="TLV1" s="28"/>
      <c r="TLW1" s="28"/>
      <c r="TLX1" s="28"/>
      <c r="TLY1" s="28"/>
      <c r="TLZ1" s="28"/>
      <c r="TMA1" s="28"/>
      <c r="TMB1" s="28"/>
      <c r="TMC1" s="28"/>
      <c r="TMD1" s="28"/>
      <c r="TME1" s="28"/>
      <c r="TMF1" s="28"/>
      <c r="TMG1" s="28"/>
      <c r="TMH1" s="28"/>
      <c r="TMI1" s="28"/>
      <c r="TMJ1" s="28"/>
      <c r="TMK1" s="28"/>
      <c r="TML1" s="28"/>
      <c r="TMM1" s="28"/>
      <c r="TMN1" s="28"/>
      <c r="TMO1" s="28"/>
      <c r="TMP1" s="28"/>
      <c r="TMQ1" s="28"/>
      <c r="TMR1" s="28"/>
      <c r="TMS1" s="28"/>
      <c r="TMT1" s="28"/>
      <c r="TMU1" s="28"/>
      <c r="TMV1" s="28"/>
      <c r="TMW1" s="28"/>
      <c r="TMX1" s="28"/>
      <c r="TMY1" s="28"/>
      <c r="TMZ1" s="28"/>
      <c r="TNA1" s="28"/>
      <c r="TNB1" s="28"/>
      <c r="TNC1" s="28"/>
      <c r="TND1" s="28"/>
      <c r="TNE1" s="28"/>
      <c r="TNF1" s="28"/>
      <c r="TNG1" s="28"/>
      <c r="TNH1" s="28"/>
      <c r="TNI1" s="28"/>
      <c r="TNJ1" s="28"/>
      <c r="TNK1" s="28"/>
      <c r="TNL1" s="28"/>
      <c r="TNM1" s="28"/>
      <c r="TNN1" s="28"/>
      <c r="TNO1" s="28"/>
      <c r="TNP1" s="28"/>
      <c r="TNQ1" s="28"/>
      <c r="TNR1" s="28"/>
      <c r="TNS1" s="28"/>
      <c r="TNT1" s="28"/>
      <c r="TNU1" s="28"/>
      <c r="TNV1" s="28"/>
      <c r="TNW1" s="28"/>
      <c r="TNX1" s="28"/>
      <c r="TNY1" s="28"/>
      <c r="TNZ1" s="28"/>
      <c r="TOA1" s="28"/>
      <c r="TOB1" s="28"/>
      <c r="TOC1" s="28"/>
      <c r="TOD1" s="28"/>
      <c r="TOE1" s="28"/>
      <c r="TOF1" s="28"/>
      <c r="TOG1" s="28"/>
      <c r="TOH1" s="28"/>
      <c r="TOI1" s="28"/>
      <c r="TOJ1" s="28"/>
      <c r="TOK1" s="28"/>
      <c r="TOL1" s="28"/>
      <c r="TOM1" s="28"/>
      <c r="TON1" s="28"/>
      <c r="TOO1" s="28"/>
      <c r="TOP1" s="28"/>
      <c r="TOQ1" s="28"/>
      <c r="TOR1" s="28"/>
      <c r="TOS1" s="28"/>
      <c r="TOT1" s="28"/>
      <c r="TOU1" s="28"/>
      <c r="TOV1" s="28"/>
      <c r="TOW1" s="28"/>
      <c r="TOX1" s="28"/>
      <c r="TOY1" s="28"/>
      <c r="TOZ1" s="28"/>
      <c r="TPA1" s="28"/>
      <c r="TPB1" s="28"/>
      <c r="TPC1" s="28"/>
      <c r="TPD1" s="28"/>
      <c r="TPE1" s="28"/>
      <c r="TPF1" s="28"/>
      <c r="TPG1" s="28"/>
      <c r="TPH1" s="28"/>
      <c r="TPI1" s="28"/>
      <c r="TPJ1" s="28"/>
      <c r="TPK1" s="28"/>
      <c r="TPL1" s="28"/>
      <c r="TPM1" s="28"/>
      <c r="TPN1" s="28"/>
      <c r="TPO1" s="28"/>
      <c r="TPP1" s="28"/>
      <c r="TPQ1" s="28"/>
      <c r="TPR1" s="28"/>
      <c r="TPS1" s="28"/>
      <c r="TPT1" s="28"/>
      <c r="TPU1" s="28"/>
      <c r="TPV1" s="28"/>
      <c r="TPW1" s="28"/>
      <c r="TPX1" s="28"/>
      <c r="TPY1" s="28"/>
      <c r="TPZ1" s="28"/>
      <c r="TQA1" s="28"/>
      <c r="TQB1" s="28"/>
      <c r="TQC1" s="28"/>
      <c r="TQD1" s="28"/>
      <c r="TQE1" s="28"/>
      <c r="TQF1" s="28"/>
      <c r="TQG1" s="28"/>
      <c r="TQH1" s="28"/>
      <c r="TQI1" s="28"/>
      <c r="TQJ1" s="28"/>
      <c r="TQK1" s="28"/>
      <c r="TQL1" s="28"/>
      <c r="TQM1" s="28"/>
      <c r="TQN1" s="28"/>
      <c r="TQO1" s="28"/>
      <c r="TQP1" s="28"/>
      <c r="TQQ1" s="28"/>
      <c r="TQR1" s="28"/>
      <c r="TQS1" s="28"/>
      <c r="TQT1" s="28"/>
      <c r="TQU1" s="28"/>
      <c r="TQV1" s="28"/>
      <c r="TQW1" s="28"/>
      <c r="TQX1" s="28"/>
      <c r="TQY1" s="28"/>
      <c r="TQZ1" s="28"/>
      <c r="TRA1" s="28"/>
      <c r="TRB1" s="28"/>
      <c r="TRC1" s="28"/>
      <c r="TRD1" s="28"/>
      <c r="TRE1" s="28"/>
      <c r="TRF1" s="28"/>
      <c r="TRG1" s="28"/>
      <c r="TRH1" s="28"/>
      <c r="TRI1" s="28"/>
      <c r="TRJ1" s="28"/>
      <c r="TRK1" s="28"/>
      <c r="TRL1" s="28"/>
      <c r="TRM1" s="28"/>
      <c r="TRN1" s="28"/>
      <c r="TRO1" s="28"/>
      <c r="TRP1" s="28"/>
      <c r="TRQ1" s="28"/>
      <c r="TRR1" s="28"/>
      <c r="TRS1" s="28"/>
      <c r="TRT1" s="28"/>
      <c r="TRU1" s="28"/>
      <c r="TRV1" s="28"/>
      <c r="TRW1" s="28"/>
      <c r="TRX1" s="28"/>
      <c r="TRY1" s="28"/>
      <c r="TRZ1" s="28"/>
      <c r="TSA1" s="28"/>
      <c r="TSB1" s="28"/>
      <c r="TSC1" s="28"/>
      <c r="TSD1" s="28"/>
      <c r="TSE1" s="28"/>
      <c r="TSF1" s="28"/>
      <c r="TSG1" s="28"/>
      <c r="TSH1" s="28"/>
      <c r="TSI1" s="28"/>
      <c r="TSJ1" s="28"/>
      <c r="TSK1" s="28"/>
      <c r="TSL1" s="28"/>
      <c r="TSM1" s="28"/>
      <c r="TSN1" s="28"/>
      <c r="TSO1" s="28"/>
      <c r="TSP1" s="28"/>
      <c r="TSQ1" s="28"/>
      <c r="TSR1" s="28"/>
      <c r="TSS1" s="28"/>
      <c r="TST1" s="28"/>
      <c r="TSU1" s="28"/>
      <c r="TSV1" s="28"/>
      <c r="TSW1" s="28"/>
      <c r="TSX1" s="28"/>
      <c r="TSY1" s="28"/>
      <c r="TSZ1" s="28"/>
      <c r="TTA1" s="28"/>
      <c r="TTB1" s="28"/>
      <c r="TTC1" s="28"/>
      <c r="TTD1" s="28"/>
      <c r="TTE1" s="28"/>
      <c r="TTF1" s="28"/>
      <c r="TTG1" s="28"/>
      <c r="TTH1" s="28"/>
      <c r="TTI1" s="28"/>
      <c r="TTJ1" s="28"/>
      <c r="TTK1" s="28"/>
      <c r="TTL1" s="28"/>
      <c r="TTM1" s="28"/>
      <c r="TTN1" s="28"/>
      <c r="TTO1" s="28"/>
      <c r="TTP1" s="28"/>
      <c r="TTQ1" s="28"/>
      <c r="TTR1" s="28"/>
      <c r="TTS1" s="28"/>
      <c r="TTT1" s="28"/>
      <c r="TTU1" s="28"/>
      <c r="TTV1" s="28"/>
      <c r="TTW1" s="28"/>
      <c r="TTX1" s="28"/>
      <c r="TTY1" s="28"/>
      <c r="TTZ1" s="28"/>
      <c r="TUA1" s="28"/>
      <c r="TUB1" s="28"/>
      <c r="TUC1" s="28"/>
      <c r="TUD1" s="28"/>
      <c r="TUE1" s="28"/>
      <c r="TUF1" s="28"/>
      <c r="TUG1" s="28"/>
      <c r="TUH1" s="28"/>
      <c r="TUI1" s="28"/>
      <c r="TUJ1" s="28"/>
      <c r="TUK1" s="28"/>
      <c r="TUL1" s="28"/>
      <c r="TUM1" s="28"/>
      <c r="TUN1" s="28"/>
      <c r="TUO1" s="28"/>
      <c r="TUP1" s="28"/>
      <c r="TUQ1" s="28"/>
      <c r="TUR1" s="28"/>
      <c r="TUS1" s="28"/>
      <c r="TUT1" s="28"/>
      <c r="TUU1" s="28"/>
      <c r="TUV1" s="28"/>
      <c r="TUW1" s="28"/>
      <c r="TUX1" s="28"/>
      <c r="TUY1" s="28"/>
      <c r="TUZ1" s="28"/>
      <c r="TVA1" s="28"/>
      <c r="TVB1" s="28"/>
      <c r="TVC1" s="28"/>
      <c r="TVD1" s="28"/>
      <c r="TVE1" s="28"/>
      <c r="TVF1" s="28"/>
      <c r="TVG1" s="28"/>
      <c r="TVH1" s="28"/>
      <c r="TVI1" s="28"/>
      <c r="TVJ1" s="28"/>
      <c r="TVK1" s="28"/>
      <c r="TVL1" s="28"/>
      <c r="TVM1" s="28"/>
      <c r="TVN1" s="28"/>
      <c r="TVO1" s="28"/>
      <c r="TVP1" s="28"/>
      <c r="TVQ1" s="28"/>
      <c r="TVR1" s="28"/>
      <c r="TVS1" s="28"/>
      <c r="TVT1" s="28"/>
      <c r="TVU1" s="28"/>
      <c r="TVV1" s="28"/>
      <c r="TVW1" s="28"/>
      <c r="TVX1" s="28"/>
      <c r="TVY1" s="28"/>
      <c r="TVZ1" s="28"/>
      <c r="TWA1" s="28"/>
      <c r="TWB1" s="28"/>
      <c r="TWC1" s="28"/>
      <c r="TWD1" s="28"/>
      <c r="TWE1" s="28"/>
      <c r="TWF1" s="28"/>
      <c r="TWG1" s="28"/>
      <c r="TWH1" s="28"/>
      <c r="TWI1" s="28"/>
      <c r="TWJ1" s="28"/>
      <c r="TWK1" s="28"/>
      <c r="TWL1" s="28"/>
      <c r="TWM1" s="28"/>
      <c r="TWN1" s="28"/>
      <c r="TWO1" s="28"/>
      <c r="TWP1" s="28"/>
      <c r="TWQ1" s="28"/>
      <c r="TWR1" s="28"/>
      <c r="TWS1" s="28"/>
      <c r="TWT1" s="28"/>
      <c r="TWU1" s="28"/>
      <c r="TWV1" s="28"/>
      <c r="TWW1" s="28"/>
      <c r="TWX1" s="28"/>
      <c r="TWY1" s="28"/>
      <c r="TWZ1" s="28"/>
      <c r="TXA1" s="28"/>
      <c r="TXB1" s="28"/>
      <c r="TXC1" s="28"/>
      <c r="TXD1" s="28"/>
      <c r="TXE1" s="28"/>
      <c r="TXF1" s="28"/>
      <c r="TXG1" s="28"/>
      <c r="TXH1" s="28"/>
      <c r="TXI1" s="28"/>
      <c r="TXJ1" s="28"/>
      <c r="TXK1" s="28"/>
      <c r="TXL1" s="28"/>
      <c r="TXM1" s="28"/>
      <c r="TXN1" s="28"/>
      <c r="TXO1" s="28"/>
      <c r="TXP1" s="28"/>
      <c r="TXQ1" s="28"/>
      <c r="TXR1" s="28"/>
      <c r="TXS1" s="28"/>
      <c r="TXT1" s="28"/>
      <c r="TXU1" s="28"/>
      <c r="TXV1" s="28"/>
      <c r="TXW1" s="28"/>
      <c r="TXX1" s="28"/>
      <c r="TXY1" s="28"/>
      <c r="TXZ1" s="28"/>
      <c r="TYA1" s="28"/>
      <c r="TYB1" s="28"/>
      <c r="TYC1" s="28"/>
      <c r="TYD1" s="28"/>
      <c r="TYE1" s="28"/>
      <c r="TYF1" s="28"/>
      <c r="TYG1" s="28"/>
      <c r="TYH1" s="28"/>
      <c r="TYI1" s="28"/>
      <c r="TYJ1" s="28"/>
      <c r="TYK1" s="28"/>
      <c r="TYL1" s="28"/>
      <c r="TYM1" s="28"/>
      <c r="TYN1" s="28"/>
      <c r="TYO1" s="28"/>
      <c r="TYP1" s="28"/>
      <c r="TYQ1" s="28"/>
      <c r="TYR1" s="28"/>
      <c r="TYS1" s="28"/>
      <c r="TYT1" s="28"/>
      <c r="TYU1" s="28"/>
      <c r="TYV1" s="28"/>
      <c r="TYW1" s="28"/>
      <c r="TYX1" s="28"/>
      <c r="TYY1" s="28"/>
      <c r="TYZ1" s="28"/>
      <c r="TZA1" s="28"/>
      <c r="TZB1" s="28"/>
      <c r="TZC1" s="28"/>
      <c r="TZD1" s="28"/>
      <c r="TZE1" s="28"/>
      <c r="TZF1" s="28"/>
      <c r="TZG1" s="28"/>
      <c r="TZH1" s="28"/>
      <c r="TZI1" s="28"/>
      <c r="TZJ1" s="28"/>
      <c r="TZK1" s="28"/>
      <c r="TZL1" s="28"/>
      <c r="TZM1" s="28"/>
      <c r="TZN1" s="28"/>
      <c r="TZO1" s="28"/>
      <c r="TZP1" s="28"/>
      <c r="TZQ1" s="28"/>
      <c r="TZR1" s="28"/>
      <c r="TZS1" s="28"/>
      <c r="TZT1" s="28"/>
      <c r="TZU1" s="28"/>
      <c r="TZV1" s="28"/>
      <c r="TZW1" s="28"/>
      <c r="TZX1" s="28"/>
      <c r="TZY1" s="28"/>
      <c r="TZZ1" s="28"/>
      <c r="UAA1" s="28"/>
      <c r="UAB1" s="28"/>
      <c r="UAC1" s="28"/>
      <c r="UAD1" s="28"/>
      <c r="UAE1" s="28"/>
      <c r="UAF1" s="28"/>
      <c r="UAG1" s="28"/>
      <c r="UAH1" s="28"/>
      <c r="UAI1" s="28"/>
      <c r="UAJ1" s="28"/>
      <c r="UAK1" s="28"/>
      <c r="UAL1" s="28"/>
      <c r="UAM1" s="28"/>
      <c r="UAN1" s="28"/>
      <c r="UAO1" s="28"/>
      <c r="UAP1" s="28"/>
      <c r="UAQ1" s="28"/>
      <c r="UAR1" s="28"/>
      <c r="UAS1" s="28"/>
      <c r="UAT1" s="28"/>
      <c r="UAU1" s="28"/>
      <c r="UAV1" s="28"/>
      <c r="UAW1" s="28"/>
      <c r="UAX1" s="28"/>
      <c r="UAY1" s="28"/>
      <c r="UAZ1" s="28"/>
      <c r="UBA1" s="28"/>
      <c r="UBB1" s="28"/>
      <c r="UBC1" s="28"/>
      <c r="UBD1" s="28"/>
      <c r="UBE1" s="28"/>
      <c r="UBF1" s="28"/>
      <c r="UBG1" s="28"/>
      <c r="UBH1" s="28"/>
      <c r="UBI1" s="28"/>
      <c r="UBJ1" s="28"/>
      <c r="UBK1" s="28"/>
      <c r="UBL1" s="28"/>
      <c r="UBM1" s="28"/>
      <c r="UBN1" s="28"/>
      <c r="UBO1" s="28"/>
      <c r="UBP1" s="28"/>
      <c r="UBQ1" s="28"/>
      <c r="UBR1" s="28"/>
      <c r="UBS1" s="28"/>
      <c r="UBT1" s="28"/>
      <c r="UBU1" s="28"/>
      <c r="UBV1" s="28"/>
      <c r="UBW1" s="28"/>
      <c r="UBX1" s="28"/>
      <c r="UBY1" s="28"/>
      <c r="UBZ1" s="28"/>
      <c r="UCA1" s="28"/>
      <c r="UCB1" s="28"/>
      <c r="UCC1" s="28"/>
      <c r="UCD1" s="28"/>
      <c r="UCE1" s="28"/>
      <c r="UCF1" s="28"/>
      <c r="UCG1" s="28"/>
      <c r="UCH1" s="28"/>
      <c r="UCI1" s="28"/>
      <c r="UCJ1" s="28"/>
      <c r="UCK1" s="28"/>
      <c r="UCL1" s="28"/>
      <c r="UCM1" s="28"/>
      <c r="UCN1" s="28"/>
      <c r="UCO1" s="28"/>
      <c r="UCP1" s="28"/>
      <c r="UCQ1" s="28"/>
      <c r="UCR1" s="28"/>
      <c r="UCS1" s="28"/>
      <c r="UCT1" s="28"/>
      <c r="UCU1" s="28"/>
      <c r="UCV1" s="28"/>
      <c r="UCW1" s="28"/>
      <c r="UCX1" s="28"/>
      <c r="UCY1" s="28"/>
      <c r="UCZ1" s="28"/>
      <c r="UDA1" s="28"/>
      <c r="UDB1" s="28"/>
      <c r="UDC1" s="28"/>
      <c r="UDD1" s="28"/>
      <c r="UDE1" s="28"/>
      <c r="UDF1" s="28"/>
      <c r="UDG1" s="28"/>
      <c r="UDH1" s="28"/>
      <c r="UDI1" s="28"/>
      <c r="UDJ1" s="28"/>
      <c r="UDK1" s="28"/>
      <c r="UDL1" s="28"/>
      <c r="UDM1" s="28"/>
      <c r="UDN1" s="28"/>
      <c r="UDO1" s="28"/>
      <c r="UDP1" s="28"/>
      <c r="UDQ1" s="28"/>
      <c r="UDR1" s="28"/>
      <c r="UDS1" s="28"/>
      <c r="UDT1" s="28"/>
      <c r="UDU1" s="28"/>
      <c r="UDV1" s="28"/>
      <c r="UDW1" s="28"/>
      <c r="UDX1" s="28"/>
      <c r="UDY1" s="28"/>
      <c r="UDZ1" s="28"/>
      <c r="UEA1" s="28"/>
      <c r="UEB1" s="28"/>
      <c r="UEC1" s="28"/>
      <c r="UED1" s="28"/>
      <c r="UEE1" s="28"/>
      <c r="UEF1" s="28"/>
      <c r="UEG1" s="28"/>
      <c r="UEH1" s="28"/>
      <c r="UEI1" s="28"/>
      <c r="UEJ1" s="28"/>
      <c r="UEK1" s="28"/>
      <c r="UEL1" s="28"/>
      <c r="UEM1" s="28"/>
      <c r="UEN1" s="28"/>
      <c r="UEO1" s="28"/>
      <c r="UEP1" s="28"/>
      <c r="UEQ1" s="28"/>
      <c r="UER1" s="28"/>
      <c r="UES1" s="28"/>
      <c r="UET1" s="28"/>
      <c r="UEU1" s="28"/>
      <c r="UEV1" s="28"/>
      <c r="UEW1" s="28"/>
      <c r="UEX1" s="28"/>
      <c r="UEY1" s="28"/>
      <c r="UEZ1" s="28"/>
      <c r="UFA1" s="28"/>
      <c r="UFB1" s="28"/>
      <c r="UFC1" s="28"/>
      <c r="UFD1" s="28"/>
      <c r="UFE1" s="28"/>
      <c r="UFF1" s="28"/>
      <c r="UFG1" s="28"/>
      <c r="UFH1" s="28"/>
      <c r="UFI1" s="28"/>
      <c r="UFJ1" s="28"/>
      <c r="UFK1" s="28"/>
      <c r="UFL1" s="28"/>
      <c r="UFM1" s="28"/>
      <c r="UFN1" s="28"/>
      <c r="UFO1" s="28"/>
      <c r="UFP1" s="28"/>
      <c r="UFQ1" s="28"/>
      <c r="UFR1" s="28"/>
      <c r="UFS1" s="28"/>
      <c r="UFT1" s="28"/>
      <c r="UFU1" s="28"/>
      <c r="UFV1" s="28"/>
      <c r="UFW1" s="28"/>
      <c r="UFX1" s="28"/>
      <c r="UFY1" s="28"/>
      <c r="UFZ1" s="28"/>
      <c r="UGA1" s="28"/>
      <c r="UGB1" s="28"/>
      <c r="UGC1" s="28"/>
      <c r="UGD1" s="28"/>
      <c r="UGE1" s="28"/>
      <c r="UGF1" s="28"/>
      <c r="UGG1" s="28"/>
      <c r="UGH1" s="28"/>
      <c r="UGI1" s="28"/>
      <c r="UGJ1" s="28"/>
      <c r="UGK1" s="28"/>
      <c r="UGL1" s="28"/>
      <c r="UGM1" s="28"/>
      <c r="UGN1" s="28"/>
      <c r="UGO1" s="28"/>
      <c r="UGP1" s="28"/>
      <c r="UGQ1" s="28"/>
      <c r="UGR1" s="28"/>
      <c r="UGS1" s="28"/>
      <c r="UGT1" s="28"/>
      <c r="UGU1" s="28"/>
      <c r="UGV1" s="28"/>
      <c r="UGW1" s="28"/>
      <c r="UGX1" s="28"/>
      <c r="UGY1" s="28"/>
      <c r="UGZ1" s="28"/>
      <c r="UHA1" s="28"/>
      <c r="UHB1" s="28"/>
      <c r="UHC1" s="28"/>
      <c r="UHD1" s="28"/>
      <c r="UHE1" s="28"/>
      <c r="UHF1" s="28"/>
      <c r="UHG1" s="28"/>
      <c r="UHH1" s="28"/>
      <c r="UHI1" s="28"/>
      <c r="UHJ1" s="28"/>
      <c r="UHK1" s="28"/>
      <c r="UHL1" s="28"/>
      <c r="UHM1" s="28"/>
      <c r="UHN1" s="28"/>
      <c r="UHO1" s="28"/>
      <c r="UHP1" s="28"/>
      <c r="UHQ1" s="28"/>
      <c r="UHR1" s="28"/>
      <c r="UHS1" s="28"/>
      <c r="UHT1" s="28"/>
      <c r="UHU1" s="28"/>
      <c r="UHV1" s="28"/>
      <c r="UHW1" s="28"/>
      <c r="UHX1" s="28"/>
      <c r="UHY1" s="28"/>
      <c r="UHZ1" s="28"/>
      <c r="UIA1" s="28"/>
      <c r="UIB1" s="28"/>
      <c r="UIC1" s="28"/>
      <c r="UID1" s="28"/>
      <c r="UIE1" s="28"/>
      <c r="UIF1" s="28"/>
      <c r="UIG1" s="28"/>
      <c r="UIH1" s="28"/>
      <c r="UII1" s="28"/>
      <c r="UIJ1" s="28"/>
      <c r="UIK1" s="28"/>
      <c r="UIL1" s="28"/>
      <c r="UIM1" s="28"/>
      <c r="UIN1" s="28"/>
      <c r="UIO1" s="28"/>
      <c r="UIP1" s="28"/>
      <c r="UIQ1" s="28"/>
      <c r="UIR1" s="28"/>
      <c r="UIS1" s="28"/>
      <c r="UIT1" s="28"/>
      <c r="UIU1" s="28"/>
      <c r="UIV1" s="28"/>
      <c r="UIW1" s="28"/>
      <c r="UIX1" s="28"/>
      <c r="UIY1" s="28"/>
      <c r="UIZ1" s="28"/>
      <c r="UJA1" s="28"/>
      <c r="UJB1" s="28"/>
      <c r="UJC1" s="28"/>
      <c r="UJD1" s="28"/>
      <c r="UJE1" s="28"/>
      <c r="UJF1" s="28"/>
      <c r="UJG1" s="28"/>
      <c r="UJH1" s="28"/>
      <c r="UJI1" s="28"/>
      <c r="UJJ1" s="28"/>
      <c r="UJK1" s="28"/>
      <c r="UJL1" s="28"/>
      <c r="UJM1" s="28"/>
      <c r="UJN1" s="28"/>
      <c r="UJO1" s="28"/>
      <c r="UJP1" s="28"/>
      <c r="UJQ1" s="28"/>
      <c r="UJR1" s="28"/>
      <c r="UJS1" s="28"/>
      <c r="UJT1" s="28"/>
      <c r="UJU1" s="28"/>
      <c r="UJV1" s="28"/>
      <c r="UJW1" s="28"/>
      <c r="UJX1" s="28"/>
      <c r="UJY1" s="28"/>
      <c r="UJZ1" s="28"/>
      <c r="UKA1" s="28"/>
      <c r="UKB1" s="28"/>
      <c r="UKC1" s="28"/>
      <c r="UKD1" s="28"/>
      <c r="UKE1" s="28"/>
      <c r="UKF1" s="28"/>
      <c r="UKG1" s="28"/>
      <c r="UKH1" s="28"/>
      <c r="UKI1" s="28"/>
      <c r="UKJ1" s="28"/>
      <c r="UKK1" s="28"/>
      <c r="UKL1" s="28"/>
      <c r="UKM1" s="28"/>
      <c r="UKN1" s="28"/>
      <c r="UKO1" s="28"/>
      <c r="UKP1" s="28"/>
      <c r="UKQ1" s="28"/>
      <c r="UKR1" s="28"/>
      <c r="UKS1" s="28"/>
      <c r="UKT1" s="28"/>
      <c r="UKU1" s="28"/>
      <c r="UKV1" s="28"/>
      <c r="UKW1" s="28"/>
      <c r="UKX1" s="28"/>
      <c r="UKY1" s="28"/>
      <c r="UKZ1" s="28"/>
      <c r="ULA1" s="28"/>
      <c r="ULB1" s="28"/>
      <c r="ULC1" s="28"/>
      <c r="ULD1" s="28"/>
      <c r="ULE1" s="28"/>
      <c r="ULF1" s="28"/>
      <c r="ULG1" s="28"/>
      <c r="ULH1" s="28"/>
      <c r="ULI1" s="28"/>
      <c r="ULJ1" s="28"/>
      <c r="ULK1" s="28"/>
      <c r="ULL1" s="28"/>
      <c r="ULM1" s="28"/>
      <c r="ULN1" s="28"/>
      <c r="ULO1" s="28"/>
      <c r="ULP1" s="28"/>
      <c r="ULQ1" s="28"/>
      <c r="ULR1" s="28"/>
      <c r="ULS1" s="28"/>
      <c r="ULT1" s="28"/>
      <c r="ULU1" s="28"/>
      <c r="ULV1" s="28"/>
      <c r="ULW1" s="28"/>
      <c r="ULX1" s="28"/>
      <c r="ULY1" s="28"/>
      <c r="ULZ1" s="28"/>
      <c r="UMA1" s="28"/>
      <c r="UMB1" s="28"/>
      <c r="UMC1" s="28"/>
      <c r="UMD1" s="28"/>
      <c r="UME1" s="28"/>
      <c r="UMF1" s="28"/>
      <c r="UMG1" s="28"/>
      <c r="UMH1" s="28"/>
      <c r="UMI1" s="28"/>
      <c r="UMJ1" s="28"/>
      <c r="UMK1" s="28"/>
      <c r="UML1" s="28"/>
      <c r="UMM1" s="28"/>
      <c r="UMN1" s="28"/>
      <c r="UMO1" s="28"/>
      <c r="UMP1" s="28"/>
      <c r="UMQ1" s="28"/>
      <c r="UMR1" s="28"/>
      <c r="UMS1" s="28"/>
      <c r="UMT1" s="28"/>
      <c r="UMU1" s="28"/>
      <c r="UMV1" s="28"/>
      <c r="UMW1" s="28"/>
      <c r="UMX1" s="28"/>
      <c r="UMY1" s="28"/>
      <c r="UMZ1" s="28"/>
      <c r="UNA1" s="28"/>
      <c r="UNB1" s="28"/>
      <c r="UNC1" s="28"/>
      <c r="UND1" s="28"/>
      <c r="UNE1" s="28"/>
      <c r="UNF1" s="28"/>
      <c r="UNG1" s="28"/>
      <c r="UNH1" s="28"/>
      <c r="UNI1" s="28"/>
      <c r="UNJ1" s="28"/>
      <c r="UNK1" s="28"/>
      <c r="UNL1" s="28"/>
      <c r="UNM1" s="28"/>
      <c r="UNN1" s="28"/>
      <c r="UNO1" s="28"/>
      <c r="UNP1" s="28"/>
      <c r="UNQ1" s="28"/>
      <c r="UNR1" s="28"/>
      <c r="UNS1" s="28"/>
      <c r="UNT1" s="28"/>
      <c r="UNU1" s="28"/>
      <c r="UNV1" s="28"/>
      <c r="UNW1" s="28"/>
      <c r="UNX1" s="28"/>
      <c r="UNY1" s="28"/>
      <c r="UNZ1" s="28"/>
      <c r="UOA1" s="28"/>
      <c r="UOB1" s="28"/>
      <c r="UOC1" s="28"/>
      <c r="UOD1" s="28"/>
      <c r="UOE1" s="28"/>
      <c r="UOF1" s="28"/>
      <c r="UOG1" s="28"/>
      <c r="UOH1" s="28"/>
      <c r="UOI1" s="28"/>
      <c r="UOJ1" s="28"/>
      <c r="UOK1" s="28"/>
      <c r="UOL1" s="28"/>
      <c r="UOM1" s="28"/>
      <c r="UON1" s="28"/>
      <c r="UOO1" s="28"/>
      <c r="UOP1" s="28"/>
      <c r="UOQ1" s="28"/>
      <c r="UOR1" s="28"/>
      <c r="UOS1" s="28"/>
      <c r="UOT1" s="28"/>
      <c r="UOU1" s="28"/>
      <c r="UOV1" s="28"/>
      <c r="UOW1" s="28"/>
      <c r="UOX1" s="28"/>
      <c r="UOY1" s="28"/>
      <c r="UOZ1" s="28"/>
      <c r="UPA1" s="28"/>
      <c r="UPB1" s="28"/>
      <c r="UPC1" s="28"/>
      <c r="UPD1" s="28"/>
      <c r="UPE1" s="28"/>
      <c r="UPF1" s="28"/>
      <c r="UPG1" s="28"/>
      <c r="UPH1" s="28"/>
      <c r="UPI1" s="28"/>
      <c r="UPJ1" s="28"/>
      <c r="UPK1" s="28"/>
      <c r="UPL1" s="28"/>
      <c r="UPM1" s="28"/>
      <c r="UPN1" s="28"/>
      <c r="UPO1" s="28"/>
      <c r="UPP1" s="28"/>
      <c r="UPQ1" s="28"/>
      <c r="UPR1" s="28"/>
      <c r="UPS1" s="28"/>
      <c r="UPT1" s="28"/>
      <c r="UPU1" s="28"/>
      <c r="UPV1" s="28"/>
      <c r="UPW1" s="28"/>
      <c r="UPX1" s="28"/>
      <c r="UPY1" s="28"/>
      <c r="UPZ1" s="28"/>
      <c r="UQA1" s="28"/>
      <c r="UQB1" s="28"/>
      <c r="UQC1" s="28"/>
      <c r="UQD1" s="28"/>
      <c r="UQE1" s="28"/>
      <c r="UQF1" s="28"/>
      <c r="UQG1" s="28"/>
      <c r="UQH1" s="28"/>
      <c r="UQI1" s="28"/>
      <c r="UQJ1" s="28"/>
      <c r="UQK1" s="28"/>
      <c r="UQL1" s="28"/>
      <c r="UQM1" s="28"/>
      <c r="UQN1" s="28"/>
      <c r="UQO1" s="28"/>
      <c r="UQP1" s="28"/>
      <c r="UQQ1" s="28"/>
      <c r="UQR1" s="28"/>
      <c r="UQS1" s="28"/>
      <c r="UQT1" s="28"/>
      <c r="UQU1" s="28"/>
      <c r="UQV1" s="28"/>
      <c r="UQW1" s="28"/>
      <c r="UQX1" s="28"/>
      <c r="UQY1" s="28"/>
      <c r="UQZ1" s="28"/>
      <c r="URA1" s="28"/>
      <c r="URB1" s="28"/>
      <c r="URC1" s="28"/>
      <c r="URD1" s="28"/>
      <c r="URE1" s="28"/>
      <c r="URF1" s="28"/>
      <c r="URG1" s="28"/>
      <c r="URH1" s="28"/>
      <c r="URI1" s="28"/>
      <c r="URJ1" s="28"/>
      <c r="URK1" s="28"/>
      <c r="URL1" s="28"/>
      <c r="URM1" s="28"/>
      <c r="URN1" s="28"/>
      <c r="URO1" s="28"/>
      <c r="URP1" s="28"/>
      <c r="URQ1" s="28"/>
      <c r="URR1" s="28"/>
      <c r="URS1" s="28"/>
      <c r="URT1" s="28"/>
      <c r="URU1" s="28"/>
      <c r="URV1" s="28"/>
      <c r="URW1" s="28"/>
      <c r="URX1" s="28"/>
      <c r="URY1" s="28"/>
      <c r="URZ1" s="28"/>
      <c r="USA1" s="28"/>
      <c r="USB1" s="28"/>
      <c r="USC1" s="28"/>
      <c r="USD1" s="28"/>
      <c r="USE1" s="28"/>
      <c r="USF1" s="28"/>
      <c r="USG1" s="28"/>
      <c r="USH1" s="28"/>
      <c r="USI1" s="28"/>
      <c r="USJ1" s="28"/>
      <c r="USK1" s="28"/>
      <c r="USL1" s="28"/>
      <c r="USM1" s="28"/>
      <c r="USN1" s="28"/>
      <c r="USO1" s="28"/>
      <c r="USP1" s="28"/>
      <c r="USQ1" s="28"/>
      <c r="USR1" s="28"/>
      <c r="USS1" s="28"/>
      <c r="UST1" s="28"/>
      <c r="USU1" s="28"/>
      <c r="USV1" s="28"/>
      <c r="USW1" s="28"/>
      <c r="USX1" s="28"/>
      <c r="USY1" s="28"/>
      <c r="USZ1" s="28"/>
      <c r="UTA1" s="28"/>
      <c r="UTB1" s="28"/>
      <c r="UTC1" s="28"/>
      <c r="UTD1" s="28"/>
      <c r="UTE1" s="28"/>
      <c r="UTF1" s="28"/>
      <c r="UTG1" s="28"/>
      <c r="UTH1" s="28"/>
      <c r="UTI1" s="28"/>
      <c r="UTJ1" s="28"/>
      <c r="UTK1" s="28"/>
      <c r="UTL1" s="28"/>
      <c r="UTM1" s="28"/>
      <c r="UTN1" s="28"/>
      <c r="UTO1" s="28"/>
      <c r="UTP1" s="28"/>
      <c r="UTQ1" s="28"/>
      <c r="UTR1" s="28"/>
      <c r="UTS1" s="28"/>
      <c r="UTT1" s="28"/>
      <c r="UTU1" s="28"/>
      <c r="UTV1" s="28"/>
      <c r="UTW1" s="28"/>
      <c r="UTX1" s="28"/>
      <c r="UTY1" s="28"/>
      <c r="UTZ1" s="28"/>
      <c r="UUA1" s="28"/>
      <c r="UUB1" s="28"/>
      <c r="UUC1" s="28"/>
      <c r="UUD1" s="28"/>
      <c r="UUE1" s="28"/>
      <c r="UUF1" s="28"/>
      <c r="UUG1" s="28"/>
      <c r="UUH1" s="28"/>
      <c r="UUI1" s="28"/>
      <c r="UUJ1" s="28"/>
      <c r="UUK1" s="28"/>
      <c r="UUL1" s="28"/>
      <c r="UUM1" s="28"/>
      <c r="UUN1" s="28"/>
      <c r="UUO1" s="28"/>
      <c r="UUP1" s="28"/>
      <c r="UUQ1" s="28"/>
      <c r="UUR1" s="28"/>
      <c r="UUS1" s="28"/>
      <c r="UUT1" s="28"/>
      <c r="UUU1" s="28"/>
      <c r="UUV1" s="28"/>
      <c r="UUW1" s="28"/>
      <c r="UUX1" s="28"/>
      <c r="UUY1" s="28"/>
      <c r="UUZ1" s="28"/>
      <c r="UVA1" s="28"/>
      <c r="UVB1" s="28"/>
      <c r="UVC1" s="28"/>
      <c r="UVD1" s="28"/>
      <c r="UVE1" s="28"/>
      <c r="UVF1" s="28"/>
      <c r="UVG1" s="28"/>
      <c r="UVH1" s="28"/>
      <c r="UVI1" s="28"/>
      <c r="UVJ1" s="28"/>
      <c r="UVK1" s="28"/>
      <c r="UVL1" s="28"/>
      <c r="UVM1" s="28"/>
      <c r="UVN1" s="28"/>
      <c r="UVO1" s="28"/>
      <c r="UVP1" s="28"/>
      <c r="UVQ1" s="28"/>
      <c r="UVR1" s="28"/>
      <c r="UVS1" s="28"/>
      <c r="UVT1" s="28"/>
      <c r="UVU1" s="28"/>
      <c r="UVV1" s="28"/>
      <c r="UVW1" s="28"/>
      <c r="UVX1" s="28"/>
      <c r="UVY1" s="28"/>
      <c r="UVZ1" s="28"/>
      <c r="UWA1" s="28"/>
      <c r="UWB1" s="28"/>
      <c r="UWC1" s="28"/>
      <c r="UWD1" s="28"/>
      <c r="UWE1" s="28"/>
      <c r="UWF1" s="28"/>
      <c r="UWG1" s="28"/>
      <c r="UWH1" s="28"/>
      <c r="UWI1" s="28"/>
      <c r="UWJ1" s="28"/>
      <c r="UWK1" s="28"/>
      <c r="UWL1" s="28"/>
      <c r="UWM1" s="28"/>
      <c r="UWN1" s="28"/>
      <c r="UWO1" s="28"/>
      <c r="UWP1" s="28"/>
      <c r="UWQ1" s="28"/>
      <c r="UWR1" s="28"/>
      <c r="UWS1" s="28"/>
      <c r="UWT1" s="28"/>
      <c r="UWU1" s="28"/>
      <c r="UWV1" s="28"/>
      <c r="UWW1" s="28"/>
      <c r="UWX1" s="28"/>
      <c r="UWY1" s="28"/>
      <c r="UWZ1" s="28"/>
      <c r="UXA1" s="28"/>
      <c r="UXB1" s="28"/>
      <c r="UXC1" s="28"/>
      <c r="UXD1" s="28"/>
      <c r="UXE1" s="28"/>
      <c r="UXF1" s="28"/>
      <c r="UXG1" s="28"/>
      <c r="UXH1" s="28"/>
      <c r="UXI1" s="28"/>
      <c r="UXJ1" s="28"/>
      <c r="UXK1" s="28"/>
      <c r="UXL1" s="28"/>
      <c r="UXM1" s="28"/>
      <c r="UXN1" s="28"/>
      <c r="UXO1" s="28"/>
      <c r="UXP1" s="28"/>
      <c r="UXQ1" s="28"/>
      <c r="UXR1" s="28"/>
      <c r="UXS1" s="28"/>
      <c r="UXT1" s="28"/>
      <c r="UXU1" s="28"/>
      <c r="UXV1" s="28"/>
      <c r="UXW1" s="28"/>
      <c r="UXX1" s="28"/>
      <c r="UXY1" s="28"/>
      <c r="UXZ1" s="28"/>
      <c r="UYA1" s="28"/>
      <c r="UYB1" s="28"/>
      <c r="UYC1" s="28"/>
      <c r="UYD1" s="28"/>
      <c r="UYE1" s="28"/>
      <c r="UYF1" s="28"/>
      <c r="UYG1" s="28"/>
      <c r="UYH1" s="28"/>
      <c r="UYI1" s="28"/>
      <c r="UYJ1" s="28"/>
      <c r="UYK1" s="28"/>
      <c r="UYL1" s="28"/>
      <c r="UYM1" s="28"/>
      <c r="UYN1" s="28"/>
      <c r="UYO1" s="28"/>
      <c r="UYP1" s="28"/>
      <c r="UYQ1" s="28"/>
      <c r="UYR1" s="28"/>
      <c r="UYS1" s="28"/>
      <c r="UYT1" s="28"/>
      <c r="UYU1" s="28"/>
      <c r="UYV1" s="28"/>
      <c r="UYW1" s="28"/>
      <c r="UYX1" s="28"/>
      <c r="UYY1" s="28"/>
      <c r="UYZ1" s="28"/>
      <c r="UZA1" s="28"/>
      <c r="UZB1" s="28"/>
      <c r="UZC1" s="28"/>
      <c r="UZD1" s="28"/>
      <c r="UZE1" s="28"/>
      <c r="UZF1" s="28"/>
      <c r="UZG1" s="28"/>
      <c r="UZH1" s="28"/>
      <c r="UZI1" s="28"/>
      <c r="UZJ1" s="28"/>
      <c r="UZK1" s="28"/>
      <c r="UZL1" s="28"/>
      <c r="UZM1" s="28"/>
      <c r="UZN1" s="28"/>
      <c r="UZO1" s="28"/>
      <c r="UZP1" s="28"/>
      <c r="UZQ1" s="28"/>
      <c r="UZR1" s="28"/>
      <c r="UZS1" s="28"/>
      <c r="UZT1" s="28"/>
      <c r="UZU1" s="28"/>
      <c r="UZV1" s="28"/>
      <c r="UZW1" s="28"/>
      <c r="UZX1" s="28"/>
      <c r="UZY1" s="28"/>
      <c r="UZZ1" s="28"/>
      <c r="VAA1" s="28"/>
      <c r="VAB1" s="28"/>
      <c r="VAC1" s="28"/>
      <c r="VAD1" s="28"/>
      <c r="VAE1" s="28"/>
      <c r="VAF1" s="28"/>
      <c r="VAG1" s="28"/>
      <c r="VAH1" s="28"/>
      <c r="VAI1" s="28"/>
      <c r="VAJ1" s="28"/>
      <c r="VAK1" s="28"/>
      <c r="VAL1" s="28"/>
      <c r="VAM1" s="28"/>
      <c r="VAN1" s="28"/>
      <c r="VAO1" s="28"/>
      <c r="VAP1" s="28"/>
      <c r="VAQ1" s="28"/>
      <c r="VAR1" s="28"/>
      <c r="VAS1" s="28"/>
      <c r="VAT1" s="28"/>
      <c r="VAU1" s="28"/>
      <c r="VAV1" s="28"/>
      <c r="VAW1" s="28"/>
      <c r="VAX1" s="28"/>
      <c r="VAY1" s="28"/>
      <c r="VAZ1" s="28"/>
      <c r="VBA1" s="28"/>
      <c r="VBB1" s="28"/>
      <c r="VBC1" s="28"/>
      <c r="VBD1" s="28"/>
      <c r="VBE1" s="28"/>
      <c r="VBF1" s="28"/>
      <c r="VBG1" s="28"/>
      <c r="VBH1" s="28"/>
      <c r="VBI1" s="28"/>
      <c r="VBJ1" s="28"/>
      <c r="VBK1" s="28"/>
      <c r="VBL1" s="28"/>
      <c r="VBM1" s="28"/>
      <c r="VBN1" s="28"/>
      <c r="VBO1" s="28"/>
      <c r="VBP1" s="28"/>
      <c r="VBQ1" s="28"/>
      <c r="VBR1" s="28"/>
      <c r="VBS1" s="28"/>
      <c r="VBT1" s="28"/>
      <c r="VBU1" s="28"/>
      <c r="VBV1" s="28"/>
      <c r="VBW1" s="28"/>
      <c r="VBX1" s="28"/>
      <c r="VBY1" s="28"/>
      <c r="VBZ1" s="28"/>
      <c r="VCA1" s="28"/>
      <c r="VCB1" s="28"/>
      <c r="VCC1" s="28"/>
      <c r="VCD1" s="28"/>
      <c r="VCE1" s="28"/>
      <c r="VCF1" s="28"/>
      <c r="VCG1" s="28"/>
      <c r="VCH1" s="28"/>
      <c r="VCI1" s="28"/>
      <c r="VCJ1" s="28"/>
      <c r="VCK1" s="28"/>
      <c r="VCL1" s="28"/>
      <c r="VCM1" s="28"/>
      <c r="VCN1" s="28"/>
      <c r="VCO1" s="28"/>
      <c r="VCP1" s="28"/>
      <c r="VCQ1" s="28"/>
      <c r="VCR1" s="28"/>
      <c r="VCS1" s="28"/>
      <c r="VCT1" s="28"/>
      <c r="VCU1" s="28"/>
      <c r="VCV1" s="28"/>
      <c r="VCW1" s="28"/>
      <c r="VCX1" s="28"/>
      <c r="VCY1" s="28"/>
      <c r="VCZ1" s="28"/>
      <c r="VDA1" s="28"/>
      <c r="VDB1" s="28"/>
      <c r="VDC1" s="28"/>
      <c r="VDD1" s="28"/>
      <c r="VDE1" s="28"/>
      <c r="VDF1" s="28"/>
      <c r="VDG1" s="28"/>
      <c r="VDH1" s="28"/>
      <c r="VDI1" s="28"/>
      <c r="VDJ1" s="28"/>
      <c r="VDK1" s="28"/>
      <c r="VDL1" s="28"/>
      <c r="VDM1" s="28"/>
      <c r="VDN1" s="28"/>
      <c r="VDO1" s="28"/>
      <c r="VDP1" s="28"/>
      <c r="VDQ1" s="28"/>
      <c r="VDR1" s="28"/>
      <c r="VDS1" s="28"/>
      <c r="VDT1" s="28"/>
      <c r="VDU1" s="28"/>
      <c r="VDV1" s="28"/>
      <c r="VDW1" s="28"/>
      <c r="VDX1" s="28"/>
      <c r="VDY1" s="28"/>
      <c r="VDZ1" s="28"/>
      <c r="VEA1" s="28"/>
      <c r="VEB1" s="28"/>
      <c r="VEC1" s="28"/>
      <c r="VED1" s="28"/>
      <c r="VEE1" s="28"/>
      <c r="VEF1" s="28"/>
      <c r="VEG1" s="28"/>
      <c r="VEH1" s="28"/>
      <c r="VEI1" s="28"/>
      <c r="VEJ1" s="28"/>
      <c r="VEK1" s="28"/>
      <c r="VEL1" s="28"/>
      <c r="VEM1" s="28"/>
      <c r="VEN1" s="28"/>
      <c r="VEO1" s="28"/>
      <c r="VEP1" s="28"/>
      <c r="VEQ1" s="28"/>
      <c r="VER1" s="28"/>
      <c r="VES1" s="28"/>
      <c r="VET1" s="28"/>
      <c r="VEU1" s="28"/>
      <c r="VEV1" s="28"/>
      <c r="VEW1" s="28"/>
      <c r="VEX1" s="28"/>
      <c r="VEY1" s="28"/>
      <c r="VEZ1" s="28"/>
      <c r="VFA1" s="28"/>
      <c r="VFB1" s="28"/>
      <c r="VFC1" s="28"/>
      <c r="VFD1" s="28"/>
      <c r="VFE1" s="28"/>
      <c r="VFF1" s="28"/>
      <c r="VFG1" s="28"/>
      <c r="VFH1" s="28"/>
      <c r="VFI1" s="28"/>
      <c r="VFJ1" s="28"/>
      <c r="VFK1" s="28"/>
      <c r="VFL1" s="28"/>
      <c r="VFM1" s="28"/>
      <c r="VFN1" s="28"/>
      <c r="VFO1" s="28"/>
      <c r="VFP1" s="28"/>
      <c r="VFQ1" s="28"/>
      <c r="VFR1" s="28"/>
      <c r="VFS1" s="28"/>
      <c r="VFT1" s="28"/>
      <c r="VFU1" s="28"/>
      <c r="VFV1" s="28"/>
      <c r="VFW1" s="28"/>
      <c r="VFX1" s="28"/>
      <c r="VFY1" s="28"/>
      <c r="VFZ1" s="28"/>
      <c r="VGA1" s="28"/>
      <c r="VGB1" s="28"/>
      <c r="VGC1" s="28"/>
      <c r="VGD1" s="28"/>
      <c r="VGE1" s="28"/>
      <c r="VGF1" s="28"/>
      <c r="VGG1" s="28"/>
      <c r="VGH1" s="28"/>
      <c r="VGI1" s="28"/>
      <c r="VGJ1" s="28"/>
      <c r="VGK1" s="28"/>
      <c r="VGL1" s="28"/>
      <c r="VGM1" s="28"/>
      <c r="VGN1" s="28"/>
      <c r="VGO1" s="28"/>
      <c r="VGP1" s="28"/>
      <c r="VGQ1" s="28"/>
      <c r="VGR1" s="28"/>
      <c r="VGS1" s="28"/>
      <c r="VGT1" s="28"/>
      <c r="VGU1" s="28"/>
      <c r="VGV1" s="28"/>
      <c r="VGW1" s="28"/>
      <c r="VGX1" s="28"/>
      <c r="VGY1" s="28"/>
      <c r="VGZ1" s="28"/>
      <c r="VHA1" s="28"/>
      <c r="VHB1" s="28"/>
      <c r="VHC1" s="28"/>
      <c r="VHD1" s="28"/>
      <c r="VHE1" s="28"/>
      <c r="VHF1" s="28"/>
      <c r="VHG1" s="28"/>
      <c r="VHH1" s="28"/>
      <c r="VHI1" s="28"/>
      <c r="VHJ1" s="28"/>
      <c r="VHK1" s="28"/>
      <c r="VHL1" s="28"/>
      <c r="VHM1" s="28"/>
      <c r="VHN1" s="28"/>
      <c r="VHO1" s="28"/>
      <c r="VHP1" s="28"/>
      <c r="VHQ1" s="28"/>
      <c r="VHR1" s="28"/>
      <c r="VHS1" s="28"/>
      <c r="VHT1" s="28"/>
      <c r="VHU1" s="28"/>
      <c r="VHV1" s="28"/>
      <c r="VHW1" s="28"/>
      <c r="VHX1" s="28"/>
      <c r="VHY1" s="28"/>
      <c r="VHZ1" s="28"/>
      <c r="VIA1" s="28"/>
      <c r="VIB1" s="28"/>
      <c r="VIC1" s="28"/>
      <c r="VID1" s="28"/>
      <c r="VIE1" s="28"/>
      <c r="VIF1" s="28"/>
      <c r="VIG1" s="28"/>
      <c r="VIH1" s="28"/>
      <c r="VII1" s="28"/>
      <c r="VIJ1" s="28"/>
      <c r="VIK1" s="28"/>
      <c r="VIL1" s="28"/>
      <c r="VIM1" s="28"/>
      <c r="VIN1" s="28"/>
      <c r="VIO1" s="28"/>
      <c r="VIP1" s="28"/>
      <c r="VIQ1" s="28"/>
      <c r="VIR1" s="28"/>
      <c r="VIS1" s="28"/>
      <c r="VIT1" s="28"/>
      <c r="VIU1" s="28"/>
      <c r="VIV1" s="28"/>
      <c r="VIW1" s="28"/>
      <c r="VIX1" s="28"/>
      <c r="VIY1" s="28"/>
      <c r="VIZ1" s="28"/>
      <c r="VJA1" s="28"/>
      <c r="VJB1" s="28"/>
      <c r="VJC1" s="28"/>
      <c r="VJD1" s="28"/>
      <c r="VJE1" s="28"/>
      <c r="VJF1" s="28"/>
      <c r="VJG1" s="28"/>
      <c r="VJH1" s="28"/>
      <c r="VJI1" s="28"/>
      <c r="VJJ1" s="28"/>
      <c r="VJK1" s="28"/>
      <c r="VJL1" s="28"/>
      <c r="VJM1" s="28"/>
      <c r="VJN1" s="28"/>
      <c r="VJO1" s="28"/>
      <c r="VJP1" s="28"/>
      <c r="VJQ1" s="28"/>
      <c r="VJR1" s="28"/>
      <c r="VJS1" s="28"/>
      <c r="VJT1" s="28"/>
      <c r="VJU1" s="28"/>
      <c r="VJV1" s="28"/>
      <c r="VJW1" s="28"/>
      <c r="VJX1" s="28"/>
      <c r="VJY1" s="28"/>
      <c r="VJZ1" s="28"/>
      <c r="VKA1" s="28"/>
      <c r="VKB1" s="28"/>
      <c r="VKC1" s="28"/>
      <c r="VKD1" s="28"/>
      <c r="VKE1" s="28"/>
      <c r="VKF1" s="28"/>
      <c r="VKG1" s="28"/>
      <c r="VKH1" s="28"/>
      <c r="VKI1" s="28"/>
      <c r="VKJ1" s="28"/>
      <c r="VKK1" s="28"/>
      <c r="VKL1" s="28"/>
      <c r="VKM1" s="28"/>
      <c r="VKN1" s="28"/>
      <c r="VKO1" s="28"/>
      <c r="VKP1" s="28"/>
      <c r="VKQ1" s="28"/>
      <c r="VKR1" s="28"/>
      <c r="VKS1" s="28"/>
      <c r="VKT1" s="28"/>
      <c r="VKU1" s="28"/>
      <c r="VKV1" s="28"/>
      <c r="VKW1" s="28"/>
      <c r="VKX1" s="28"/>
      <c r="VKY1" s="28"/>
      <c r="VKZ1" s="28"/>
      <c r="VLA1" s="28"/>
      <c r="VLB1" s="28"/>
      <c r="VLC1" s="28"/>
      <c r="VLD1" s="28"/>
      <c r="VLE1" s="28"/>
      <c r="VLF1" s="28"/>
      <c r="VLG1" s="28"/>
      <c r="VLH1" s="28"/>
      <c r="VLI1" s="28"/>
      <c r="VLJ1" s="28"/>
      <c r="VLK1" s="28"/>
      <c r="VLL1" s="28"/>
      <c r="VLM1" s="28"/>
      <c r="VLN1" s="28"/>
      <c r="VLO1" s="28"/>
      <c r="VLP1" s="28"/>
      <c r="VLQ1" s="28"/>
      <c r="VLR1" s="28"/>
      <c r="VLS1" s="28"/>
      <c r="VLT1" s="28"/>
      <c r="VLU1" s="28"/>
      <c r="VLV1" s="28"/>
      <c r="VLW1" s="28"/>
      <c r="VLX1" s="28"/>
      <c r="VLY1" s="28"/>
      <c r="VLZ1" s="28"/>
      <c r="VMA1" s="28"/>
      <c r="VMB1" s="28"/>
      <c r="VMC1" s="28"/>
      <c r="VMD1" s="28"/>
      <c r="VME1" s="28"/>
      <c r="VMF1" s="28"/>
      <c r="VMG1" s="28"/>
      <c r="VMH1" s="28"/>
      <c r="VMI1" s="28"/>
      <c r="VMJ1" s="28"/>
      <c r="VMK1" s="28"/>
      <c r="VML1" s="28"/>
      <c r="VMM1" s="28"/>
      <c r="VMN1" s="28"/>
      <c r="VMO1" s="28"/>
      <c r="VMP1" s="28"/>
      <c r="VMQ1" s="28"/>
      <c r="VMR1" s="28"/>
      <c r="VMS1" s="28"/>
      <c r="VMT1" s="28"/>
      <c r="VMU1" s="28"/>
      <c r="VMV1" s="28"/>
      <c r="VMW1" s="28"/>
      <c r="VMX1" s="28"/>
      <c r="VMY1" s="28"/>
      <c r="VMZ1" s="28"/>
      <c r="VNA1" s="28"/>
      <c r="VNB1" s="28"/>
      <c r="VNC1" s="28"/>
      <c r="VND1" s="28"/>
      <c r="VNE1" s="28"/>
      <c r="VNF1" s="28"/>
      <c r="VNG1" s="28"/>
      <c r="VNH1" s="28"/>
      <c r="VNI1" s="28"/>
      <c r="VNJ1" s="28"/>
      <c r="VNK1" s="28"/>
      <c r="VNL1" s="28"/>
      <c r="VNM1" s="28"/>
      <c r="VNN1" s="28"/>
      <c r="VNO1" s="28"/>
      <c r="VNP1" s="28"/>
      <c r="VNQ1" s="28"/>
      <c r="VNR1" s="28"/>
      <c r="VNS1" s="28"/>
      <c r="VNT1" s="28"/>
      <c r="VNU1" s="28"/>
      <c r="VNV1" s="28"/>
      <c r="VNW1" s="28"/>
      <c r="VNX1" s="28"/>
      <c r="VNY1" s="28"/>
      <c r="VNZ1" s="28"/>
      <c r="VOA1" s="28"/>
      <c r="VOB1" s="28"/>
      <c r="VOC1" s="28"/>
      <c r="VOD1" s="28"/>
      <c r="VOE1" s="28"/>
      <c r="VOF1" s="28"/>
      <c r="VOG1" s="28"/>
      <c r="VOH1" s="28"/>
      <c r="VOI1" s="28"/>
      <c r="VOJ1" s="28"/>
      <c r="VOK1" s="28"/>
      <c r="VOL1" s="28"/>
      <c r="VOM1" s="28"/>
      <c r="VON1" s="28"/>
      <c r="VOO1" s="28"/>
      <c r="VOP1" s="28"/>
      <c r="VOQ1" s="28"/>
      <c r="VOR1" s="28"/>
      <c r="VOS1" s="28"/>
      <c r="VOT1" s="28"/>
      <c r="VOU1" s="28"/>
      <c r="VOV1" s="28"/>
      <c r="VOW1" s="28"/>
      <c r="VOX1" s="28"/>
      <c r="VOY1" s="28"/>
      <c r="VOZ1" s="28"/>
      <c r="VPA1" s="28"/>
      <c r="VPB1" s="28"/>
      <c r="VPC1" s="28"/>
      <c r="VPD1" s="28"/>
      <c r="VPE1" s="28"/>
      <c r="VPF1" s="28"/>
      <c r="VPG1" s="28"/>
      <c r="VPH1" s="28"/>
      <c r="VPI1" s="28"/>
      <c r="VPJ1" s="28"/>
      <c r="VPK1" s="28"/>
      <c r="VPL1" s="28"/>
      <c r="VPM1" s="28"/>
      <c r="VPN1" s="28"/>
      <c r="VPO1" s="28"/>
      <c r="VPP1" s="28"/>
      <c r="VPQ1" s="28"/>
      <c r="VPR1" s="28"/>
      <c r="VPS1" s="28"/>
      <c r="VPT1" s="28"/>
      <c r="VPU1" s="28"/>
      <c r="VPV1" s="28"/>
      <c r="VPW1" s="28"/>
      <c r="VPX1" s="28"/>
      <c r="VPY1" s="28"/>
      <c r="VPZ1" s="28"/>
      <c r="VQA1" s="28"/>
      <c r="VQB1" s="28"/>
      <c r="VQC1" s="28"/>
      <c r="VQD1" s="28"/>
      <c r="VQE1" s="28"/>
      <c r="VQF1" s="28"/>
      <c r="VQG1" s="28"/>
      <c r="VQH1" s="28"/>
      <c r="VQI1" s="28"/>
      <c r="VQJ1" s="28"/>
      <c r="VQK1" s="28"/>
      <c r="VQL1" s="28"/>
      <c r="VQM1" s="28"/>
      <c r="VQN1" s="28"/>
      <c r="VQO1" s="28"/>
      <c r="VQP1" s="28"/>
      <c r="VQQ1" s="28"/>
      <c r="VQR1" s="28"/>
      <c r="VQS1" s="28"/>
      <c r="VQT1" s="28"/>
      <c r="VQU1" s="28"/>
      <c r="VQV1" s="28"/>
      <c r="VQW1" s="28"/>
      <c r="VQX1" s="28"/>
      <c r="VQY1" s="28"/>
      <c r="VQZ1" s="28"/>
      <c r="VRA1" s="28"/>
      <c r="VRB1" s="28"/>
      <c r="VRC1" s="28"/>
      <c r="VRD1" s="28"/>
      <c r="VRE1" s="28"/>
      <c r="VRF1" s="28"/>
      <c r="VRG1" s="28"/>
      <c r="VRH1" s="28"/>
      <c r="VRI1" s="28"/>
      <c r="VRJ1" s="28"/>
      <c r="VRK1" s="28"/>
      <c r="VRL1" s="28"/>
      <c r="VRM1" s="28"/>
      <c r="VRN1" s="28"/>
      <c r="VRO1" s="28"/>
      <c r="VRP1" s="28"/>
      <c r="VRQ1" s="28"/>
      <c r="VRR1" s="28"/>
      <c r="VRS1" s="28"/>
      <c r="VRT1" s="28"/>
      <c r="VRU1" s="28"/>
      <c r="VRV1" s="28"/>
      <c r="VRW1" s="28"/>
      <c r="VRX1" s="28"/>
      <c r="VRY1" s="28"/>
      <c r="VRZ1" s="28"/>
      <c r="VSA1" s="28"/>
      <c r="VSB1" s="28"/>
      <c r="VSC1" s="28"/>
      <c r="VSD1" s="28"/>
      <c r="VSE1" s="28"/>
      <c r="VSF1" s="28"/>
      <c r="VSG1" s="28"/>
      <c r="VSH1" s="28"/>
      <c r="VSI1" s="28"/>
      <c r="VSJ1" s="28"/>
      <c r="VSK1" s="28"/>
      <c r="VSL1" s="28"/>
      <c r="VSM1" s="28"/>
      <c r="VSN1" s="28"/>
      <c r="VSO1" s="28"/>
      <c r="VSP1" s="28"/>
      <c r="VSQ1" s="28"/>
      <c r="VSR1" s="28"/>
      <c r="VSS1" s="28"/>
      <c r="VST1" s="28"/>
      <c r="VSU1" s="28"/>
      <c r="VSV1" s="28"/>
      <c r="VSW1" s="28"/>
      <c r="VSX1" s="28"/>
      <c r="VSY1" s="28"/>
      <c r="VSZ1" s="28"/>
      <c r="VTA1" s="28"/>
      <c r="VTB1" s="28"/>
      <c r="VTC1" s="28"/>
      <c r="VTD1" s="28"/>
      <c r="VTE1" s="28"/>
      <c r="VTF1" s="28"/>
      <c r="VTG1" s="28"/>
      <c r="VTH1" s="28"/>
      <c r="VTI1" s="28"/>
      <c r="VTJ1" s="28"/>
      <c r="VTK1" s="28"/>
      <c r="VTL1" s="28"/>
      <c r="VTM1" s="28"/>
      <c r="VTN1" s="28"/>
      <c r="VTO1" s="28"/>
      <c r="VTP1" s="28"/>
      <c r="VTQ1" s="28"/>
      <c r="VTR1" s="28"/>
      <c r="VTS1" s="28"/>
      <c r="VTT1" s="28"/>
      <c r="VTU1" s="28"/>
      <c r="VTV1" s="28"/>
      <c r="VTW1" s="28"/>
      <c r="VTX1" s="28"/>
      <c r="VTY1" s="28"/>
      <c r="VTZ1" s="28"/>
      <c r="VUA1" s="28"/>
      <c r="VUB1" s="28"/>
      <c r="VUC1" s="28"/>
      <c r="VUD1" s="28"/>
      <c r="VUE1" s="28"/>
      <c r="VUF1" s="28"/>
      <c r="VUG1" s="28"/>
      <c r="VUH1" s="28"/>
      <c r="VUI1" s="28"/>
      <c r="VUJ1" s="28"/>
      <c r="VUK1" s="28"/>
      <c r="VUL1" s="28"/>
      <c r="VUM1" s="28"/>
      <c r="VUN1" s="28"/>
      <c r="VUO1" s="28"/>
      <c r="VUP1" s="28"/>
      <c r="VUQ1" s="28"/>
      <c r="VUR1" s="28"/>
      <c r="VUS1" s="28"/>
      <c r="VUT1" s="28"/>
      <c r="VUU1" s="28"/>
      <c r="VUV1" s="28"/>
      <c r="VUW1" s="28"/>
      <c r="VUX1" s="28"/>
      <c r="VUY1" s="28"/>
      <c r="VUZ1" s="28"/>
      <c r="VVA1" s="28"/>
      <c r="VVB1" s="28"/>
      <c r="VVC1" s="28"/>
      <c r="VVD1" s="28"/>
      <c r="VVE1" s="28"/>
      <c r="VVF1" s="28"/>
      <c r="VVG1" s="28"/>
      <c r="VVH1" s="28"/>
      <c r="VVI1" s="28"/>
      <c r="VVJ1" s="28"/>
      <c r="VVK1" s="28"/>
      <c r="VVL1" s="28"/>
      <c r="VVM1" s="28"/>
      <c r="VVN1" s="28"/>
      <c r="VVO1" s="28"/>
      <c r="VVP1" s="28"/>
      <c r="VVQ1" s="28"/>
      <c r="VVR1" s="28"/>
      <c r="VVS1" s="28"/>
      <c r="VVT1" s="28"/>
      <c r="VVU1" s="28"/>
      <c r="VVV1" s="28"/>
      <c r="VVW1" s="28"/>
      <c r="VVX1" s="28"/>
      <c r="VVY1" s="28"/>
      <c r="VVZ1" s="28"/>
      <c r="VWA1" s="28"/>
      <c r="VWB1" s="28"/>
      <c r="VWC1" s="28"/>
      <c r="VWD1" s="28"/>
      <c r="VWE1" s="28"/>
      <c r="VWF1" s="28"/>
      <c r="VWG1" s="28"/>
      <c r="VWH1" s="28"/>
      <c r="VWI1" s="28"/>
      <c r="VWJ1" s="28"/>
      <c r="VWK1" s="28"/>
      <c r="VWL1" s="28"/>
      <c r="VWM1" s="28"/>
      <c r="VWN1" s="28"/>
      <c r="VWO1" s="28"/>
      <c r="VWP1" s="28"/>
      <c r="VWQ1" s="28"/>
      <c r="VWR1" s="28"/>
      <c r="VWS1" s="28"/>
      <c r="VWT1" s="28"/>
      <c r="VWU1" s="28"/>
      <c r="VWV1" s="28"/>
      <c r="VWW1" s="28"/>
      <c r="VWX1" s="28"/>
      <c r="VWY1" s="28"/>
      <c r="VWZ1" s="28"/>
      <c r="VXA1" s="28"/>
      <c r="VXB1" s="28"/>
      <c r="VXC1" s="28"/>
      <c r="VXD1" s="28"/>
      <c r="VXE1" s="28"/>
      <c r="VXF1" s="28"/>
      <c r="VXG1" s="28"/>
      <c r="VXH1" s="28"/>
      <c r="VXI1" s="28"/>
      <c r="VXJ1" s="28"/>
      <c r="VXK1" s="28"/>
      <c r="VXL1" s="28"/>
      <c r="VXM1" s="28"/>
      <c r="VXN1" s="28"/>
      <c r="VXO1" s="28"/>
      <c r="VXP1" s="28"/>
      <c r="VXQ1" s="28"/>
      <c r="VXR1" s="28"/>
      <c r="VXS1" s="28"/>
      <c r="VXT1" s="28"/>
      <c r="VXU1" s="28"/>
      <c r="VXV1" s="28"/>
      <c r="VXW1" s="28"/>
      <c r="VXX1" s="28"/>
      <c r="VXY1" s="28"/>
      <c r="VXZ1" s="28"/>
      <c r="VYA1" s="28"/>
      <c r="VYB1" s="28"/>
      <c r="VYC1" s="28"/>
      <c r="VYD1" s="28"/>
      <c r="VYE1" s="28"/>
      <c r="VYF1" s="28"/>
      <c r="VYG1" s="28"/>
      <c r="VYH1" s="28"/>
      <c r="VYI1" s="28"/>
      <c r="VYJ1" s="28"/>
      <c r="VYK1" s="28"/>
      <c r="VYL1" s="28"/>
      <c r="VYM1" s="28"/>
      <c r="VYN1" s="28"/>
      <c r="VYO1" s="28"/>
      <c r="VYP1" s="28"/>
      <c r="VYQ1" s="28"/>
      <c r="VYR1" s="28"/>
      <c r="VYS1" s="28"/>
      <c r="VYT1" s="28"/>
      <c r="VYU1" s="28"/>
      <c r="VYV1" s="28"/>
      <c r="VYW1" s="28"/>
      <c r="VYX1" s="28"/>
      <c r="VYY1" s="28"/>
      <c r="VYZ1" s="28"/>
      <c r="VZA1" s="28"/>
      <c r="VZB1" s="28"/>
      <c r="VZC1" s="28"/>
      <c r="VZD1" s="28"/>
      <c r="VZE1" s="28"/>
      <c r="VZF1" s="28"/>
      <c r="VZG1" s="28"/>
      <c r="VZH1" s="28"/>
      <c r="VZI1" s="28"/>
      <c r="VZJ1" s="28"/>
      <c r="VZK1" s="28"/>
      <c r="VZL1" s="28"/>
      <c r="VZM1" s="28"/>
      <c r="VZN1" s="28"/>
      <c r="VZO1" s="28"/>
      <c r="VZP1" s="28"/>
      <c r="VZQ1" s="28"/>
      <c r="VZR1" s="28"/>
      <c r="VZS1" s="28"/>
      <c r="VZT1" s="28"/>
      <c r="VZU1" s="28"/>
      <c r="VZV1" s="28"/>
      <c r="VZW1" s="28"/>
      <c r="VZX1" s="28"/>
      <c r="VZY1" s="28"/>
      <c r="VZZ1" s="28"/>
      <c r="WAA1" s="28"/>
      <c r="WAB1" s="28"/>
      <c r="WAC1" s="28"/>
      <c r="WAD1" s="28"/>
      <c r="WAE1" s="28"/>
      <c r="WAF1" s="28"/>
      <c r="WAG1" s="28"/>
      <c r="WAH1" s="28"/>
      <c r="WAI1" s="28"/>
      <c r="WAJ1" s="28"/>
      <c r="WAK1" s="28"/>
      <c r="WAL1" s="28"/>
      <c r="WAM1" s="28"/>
      <c r="WAN1" s="28"/>
      <c r="WAO1" s="28"/>
      <c r="WAP1" s="28"/>
      <c r="WAQ1" s="28"/>
      <c r="WAR1" s="28"/>
      <c r="WAS1" s="28"/>
      <c r="WAT1" s="28"/>
      <c r="WAU1" s="28"/>
      <c r="WAV1" s="28"/>
      <c r="WAW1" s="28"/>
      <c r="WAX1" s="28"/>
      <c r="WAY1" s="28"/>
      <c r="WAZ1" s="28"/>
      <c r="WBA1" s="28"/>
      <c r="WBB1" s="28"/>
      <c r="WBC1" s="28"/>
      <c r="WBD1" s="28"/>
      <c r="WBE1" s="28"/>
      <c r="WBF1" s="28"/>
      <c r="WBG1" s="28"/>
      <c r="WBH1" s="28"/>
      <c r="WBI1" s="28"/>
      <c r="WBJ1" s="28"/>
      <c r="WBK1" s="28"/>
      <c r="WBL1" s="28"/>
      <c r="WBM1" s="28"/>
      <c r="WBN1" s="28"/>
      <c r="WBO1" s="28"/>
      <c r="WBP1" s="28"/>
      <c r="WBQ1" s="28"/>
      <c r="WBR1" s="28"/>
      <c r="WBS1" s="28"/>
      <c r="WBT1" s="28"/>
      <c r="WBU1" s="28"/>
      <c r="WBV1" s="28"/>
      <c r="WBW1" s="28"/>
      <c r="WBX1" s="28"/>
      <c r="WBY1" s="28"/>
      <c r="WBZ1" s="28"/>
      <c r="WCA1" s="28"/>
      <c r="WCB1" s="28"/>
      <c r="WCC1" s="28"/>
      <c r="WCD1" s="28"/>
      <c r="WCE1" s="28"/>
      <c r="WCF1" s="28"/>
      <c r="WCG1" s="28"/>
      <c r="WCH1" s="28"/>
      <c r="WCI1" s="28"/>
      <c r="WCJ1" s="28"/>
      <c r="WCK1" s="28"/>
      <c r="WCL1" s="28"/>
      <c r="WCM1" s="28"/>
      <c r="WCN1" s="28"/>
      <c r="WCO1" s="28"/>
      <c r="WCP1" s="28"/>
      <c r="WCQ1" s="28"/>
      <c r="WCR1" s="28"/>
      <c r="WCS1" s="28"/>
      <c r="WCT1" s="28"/>
      <c r="WCU1" s="28"/>
      <c r="WCV1" s="28"/>
      <c r="WCW1" s="28"/>
      <c r="WCX1" s="28"/>
      <c r="WCY1" s="28"/>
      <c r="WCZ1" s="28"/>
      <c r="WDA1" s="28"/>
      <c r="WDB1" s="28"/>
      <c r="WDC1" s="28"/>
      <c r="WDD1" s="28"/>
      <c r="WDE1" s="28"/>
      <c r="WDF1" s="28"/>
      <c r="WDG1" s="28"/>
      <c r="WDH1" s="28"/>
      <c r="WDI1" s="28"/>
      <c r="WDJ1" s="28"/>
      <c r="WDK1" s="28"/>
      <c r="WDL1" s="28"/>
      <c r="WDM1" s="28"/>
      <c r="WDN1" s="28"/>
      <c r="WDO1" s="28"/>
      <c r="WDP1" s="28"/>
      <c r="WDQ1" s="28"/>
      <c r="WDR1" s="28"/>
      <c r="WDS1" s="28"/>
      <c r="WDT1" s="28"/>
      <c r="WDU1" s="28"/>
      <c r="WDV1" s="28"/>
      <c r="WDW1" s="28"/>
      <c r="WDX1" s="28"/>
      <c r="WDY1" s="28"/>
      <c r="WDZ1" s="28"/>
      <c r="WEA1" s="28"/>
      <c r="WEB1" s="28"/>
      <c r="WEC1" s="28"/>
      <c r="WED1" s="28"/>
      <c r="WEE1" s="28"/>
      <c r="WEF1" s="28"/>
      <c r="WEG1" s="28"/>
      <c r="WEH1" s="28"/>
      <c r="WEI1" s="28"/>
      <c r="WEJ1" s="28"/>
      <c r="WEK1" s="28"/>
      <c r="WEL1" s="28"/>
      <c r="WEM1" s="28"/>
      <c r="WEN1" s="28"/>
      <c r="WEO1" s="28"/>
      <c r="WEP1" s="28"/>
      <c r="WEQ1" s="28"/>
      <c r="WER1" s="28"/>
      <c r="WES1" s="28"/>
      <c r="WET1" s="28"/>
      <c r="WEU1" s="28"/>
      <c r="WEV1" s="28"/>
      <c r="WEW1" s="28"/>
      <c r="WEX1" s="28"/>
      <c r="WEY1" s="28"/>
      <c r="WEZ1" s="28"/>
      <c r="WFA1" s="28"/>
      <c r="WFB1" s="28"/>
      <c r="WFC1" s="28"/>
      <c r="WFD1" s="28"/>
      <c r="WFE1" s="28"/>
      <c r="WFF1" s="28"/>
      <c r="WFG1" s="28"/>
      <c r="WFH1" s="28"/>
      <c r="WFI1" s="28"/>
      <c r="WFJ1" s="28"/>
      <c r="WFK1" s="28"/>
      <c r="WFL1" s="28"/>
      <c r="WFM1" s="28"/>
      <c r="WFN1" s="28"/>
      <c r="WFO1" s="28"/>
      <c r="WFP1" s="28"/>
      <c r="WFQ1" s="28"/>
      <c r="WFR1" s="28"/>
      <c r="WFS1" s="28"/>
      <c r="WFT1" s="28"/>
      <c r="WFU1" s="28"/>
      <c r="WFV1" s="28"/>
      <c r="WFW1" s="28"/>
      <c r="WFX1" s="28"/>
      <c r="WFY1" s="28"/>
      <c r="WFZ1" s="28"/>
      <c r="WGA1" s="28"/>
      <c r="WGB1" s="28"/>
      <c r="WGC1" s="28"/>
      <c r="WGD1" s="28"/>
      <c r="WGE1" s="28"/>
      <c r="WGF1" s="28"/>
      <c r="WGG1" s="28"/>
      <c r="WGH1" s="28"/>
      <c r="WGI1" s="28"/>
      <c r="WGJ1" s="28"/>
      <c r="WGK1" s="28"/>
      <c r="WGL1" s="28"/>
      <c r="WGM1" s="28"/>
      <c r="WGN1" s="28"/>
      <c r="WGO1" s="28"/>
      <c r="WGP1" s="28"/>
      <c r="WGQ1" s="28"/>
      <c r="WGR1" s="28"/>
      <c r="WGS1" s="28"/>
      <c r="WGT1" s="28"/>
      <c r="WGU1" s="28"/>
      <c r="WGV1" s="28"/>
      <c r="WGW1" s="28"/>
      <c r="WGX1" s="28"/>
      <c r="WGY1" s="28"/>
      <c r="WGZ1" s="28"/>
      <c r="WHA1" s="28"/>
      <c r="WHB1" s="28"/>
      <c r="WHC1" s="28"/>
      <c r="WHD1" s="28"/>
      <c r="WHE1" s="28"/>
      <c r="WHF1" s="28"/>
      <c r="WHG1" s="28"/>
      <c r="WHH1" s="28"/>
      <c r="WHI1" s="28"/>
      <c r="WHJ1" s="28"/>
      <c r="WHK1" s="28"/>
      <c r="WHL1" s="28"/>
      <c r="WHM1" s="28"/>
      <c r="WHN1" s="28"/>
      <c r="WHO1" s="28"/>
      <c r="WHP1" s="28"/>
      <c r="WHQ1" s="28"/>
      <c r="WHR1" s="28"/>
      <c r="WHS1" s="28"/>
      <c r="WHT1" s="28"/>
      <c r="WHU1" s="28"/>
      <c r="WHV1" s="28"/>
      <c r="WHW1" s="28"/>
      <c r="WHX1" s="28"/>
      <c r="WHY1" s="28"/>
      <c r="WHZ1" s="28"/>
      <c r="WIA1" s="28"/>
      <c r="WIB1" s="28"/>
      <c r="WIC1" s="28"/>
      <c r="WID1" s="28"/>
      <c r="WIE1" s="28"/>
      <c r="WIF1" s="28"/>
      <c r="WIG1" s="28"/>
      <c r="WIH1" s="28"/>
      <c r="WII1" s="28"/>
      <c r="WIJ1" s="28"/>
      <c r="WIK1" s="28"/>
      <c r="WIL1" s="28"/>
      <c r="WIM1" s="28"/>
      <c r="WIN1" s="28"/>
      <c r="WIO1" s="28"/>
      <c r="WIP1" s="28"/>
      <c r="WIQ1" s="28"/>
      <c r="WIR1" s="28"/>
      <c r="WIS1" s="28"/>
      <c r="WIT1" s="28"/>
      <c r="WIU1" s="28"/>
      <c r="WIV1" s="28"/>
      <c r="WIW1" s="28"/>
      <c r="WIX1" s="28"/>
      <c r="WIY1" s="28"/>
      <c r="WIZ1" s="28"/>
      <c r="WJA1" s="28"/>
      <c r="WJB1" s="28"/>
      <c r="WJC1" s="28"/>
      <c r="WJD1" s="28"/>
      <c r="WJE1" s="28"/>
      <c r="WJF1" s="28"/>
      <c r="WJG1" s="28"/>
      <c r="WJH1" s="28"/>
      <c r="WJI1" s="28"/>
      <c r="WJJ1" s="28"/>
      <c r="WJK1" s="28"/>
      <c r="WJL1" s="28"/>
      <c r="WJM1" s="28"/>
      <c r="WJN1" s="28"/>
      <c r="WJO1" s="28"/>
      <c r="WJP1" s="28"/>
      <c r="WJQ1" s="28"/>
      <c r="WJR1" s="28"/>
      <c r="WJS1" s="28"/>
      <c r="WJT1" s="28"/>
      <c r="WJU1" s="28"/>
      <c r="WJV1" s="28"/>
      <c r="WJW1" s="28"/>
      <c r="WJX1" s="28"/>
      <c r="WJY1" s="28"/>
      <c r="WJZ1" s="28"/>
      <c r="WKA1" s="28"/>
      <c r="WKB1" s="28"/>
      <c r="WKC1" s="28"/>
      <c r="WKD1" s="28"/>
      <c r="WKE1" s="28"/>
      <c r="WKF1" s="28"/>
      <c r="WKG1" s="28"/>
      <c r="WKH1" s="28"/>
      <c r="WKI1" s="28"/>
      <c r="WKJ1" s="28"/>
      <c r="WKK1" s="28"/>
      <c r="WKL1" s="28"/>
      <c r="WKM1" s="28"/>
      <c r="WKN1" s="28"/>
      <c r="WKO1" s="28"/>
      <c r="WKP1" s="28"/>
      <c r="WKQ1" s="28"/>
      <c r="WKR1" s="28"/>
      <c r="WKS1" s="28"/>
      <c r="WKT1" s="28"/>
      <c r="WKU1" s="28"/>
      <c r="WKV1" s="28"/>
      <c r="WKW1" s="28"/>
      <c r="WKX1" s="28"/>
      <c r="WKY1" s="28"/>
      <c r="WKZ1" s="28"/>
      <c r="WLA1" s="28"/>
      <c r="WLB1" s="28"/>
      <c r="WLC1" s="28"/>
      <c r="WLD1" s="28"/>
      <c r="WLE1" s="28"/>
      <c r="WLF1" s="28"/>
      <c r="WLG1" s="28"/>
      <c r="WLH1" s="28"/>
      <c r="WLI1" s="28"/>
      <c r="WLJ1" s="28"/>
      <c r="WLK1" s="28"/>
      <c r="WLL1" s="28"/>
      <c r="WLM1" s="28"/>
      <c r="WLN1" s="28"/>
      <c r="WLO1" s="28"/>
      <c r="WLP1" s="28"/>
      <c r="WLQ1" s="28"/>
      <c r="WLR1" s="28"/>
      <c r="WLS1" s="28"/>
      <c r="WLT1" s="28"/>
      <c r="WLU1" s="28"/>
      <c r="WLV1" s="28"/>
      <c r="WLW1" s="28"/>
      <c r="WLX1" s="28"/>
      <c r="WLY1" s="28"/>
      <c r="WLZ1" s="28"/>
      <c r="WMA1" s="28"/>
      <c r="WMB1" s="28"/>
      <c r="WMC1" s="28"/>
      <c r="WMD1" s="28"/>
      <c r="WME1" s="28"/>
      <c r="WMF1" s="28"/>
      <c r="WMG1" s="28"/>
      <c r="WMH1" s="28"/>
      <c r="WMI1" s="28"/>
      <c r="WMJ1" s="28"/>
      <c r="WMK1" s="28"/>
      <c r="WML1" s="28"/>
      <c r="WMM1" s="28"/>
      <c r="WMN1" s="28"/>
      <c r="WMO1" s="28"/>
      <c r="WMP1" s="28"/>
      <c r="WMQ1" s="28"/>
      <c r="WMR1" s="28"/>
      <c r="WMS1" s="28"/>
      <c r="WMT1" s="28"/>
      <c r="WMU1" s="28"/>
      <c r="WMV1" s="28"/>
      <c r="WMW1" s="28"/>
      <c r="WMX1" s="28"/>
      <c r="WMY1" s="28"/>
      <c r="WMZ1" s="28"/>
      <c r="WNA1" s="28"/>
      <c r="WNB1" s="28"/>
      <c r="WNC1" s="28"/>
      <c r="WND1" s="28"/>
      <c r="WNE1" s="28"/>
      <c r="WNF1" s="28"/>
      <c r="WNG1" s="28"/>
      <c r="WNH1" s="28"/>
      <c r="WNI1" s="28"/>
      <c r="WNJ1" s="28"/>
      <c r="WNK1" s="28"/>
      <c r="WNL1" s="28"/>
      <c r="WNM1" s="28"/>
      <c r="WNN1" s="28"/>
      <c r="WNO1" s="28"/>
      <c r="WNP1" s="28"/>
      <c r="WNQ1" s="28"/>
      <c r="WNR1" s="28"/>
      <c r="WNS1" s="28"/>
      <c r="WNT1" s="28"/>
      <c r="WNU1" s="28"/>
      <c r="WNV1" s="28"/>
      <c r="WNW1" s="28"/>
      <c r="WNX1" s="28"/>
      <c r="WNY1" s="28"/>
      <c r="WNZ1" s="28"/>
      <c r="WOA1" s="28"/>
      <c r="WOB1" s="28"/>
      <c r="WOC1" s="28"/>
      <c r="WOD1" s="28"/>
      <c r="WOE1" s="28"/>
      <c r="WOF1" s="28"/>
      <c r="WOG1" s="28"/>
      <c r="WOH1" s="28"/>
      <c r="WOI1" s="28"/>
      <c r="WOJ1" s="28"/>
      <c r="WOK1" s="28"/>
      <c r="WOL1" s="28"/>
      <c r="WOM1" s="28"/>
      <c r="WON1" s="28"/>
      <c r="WOO1" s="28"/>
      <c r="WOP1" s="28"/>
      <c r="WOQ1" s="28"/>
      <c r="WOR1" s="28"/>
      <c r="WOS1" s="28"/>
      <c r="WOT1" s="28"/>
      <c r="WOU1" s="28"/>
      <c r="WOV1" s="28"/>
      <c r="WOW1" s="28"/>
      <c r="WOX1" s="28"/>
      <c r="WOY1" s="28"/>
      <c r="WOZ1" s="28"/>
      <c r="WPA1" s="28"/>
      <c r="WPB1" s="28"/>
      <c r="WPC1" s="28"/>
      <c r="WPD1" s="28"/>
      <c r="WPE1" s="28"/>
      <c r="WPF1" s="28"/>
      <c r="WPG1" s="28"/>
      <c r="WPH1" s="28"/>
      <c r="WPI1" s="28"/>
      <c r="WPJ1" s="28"/>
      <c r="WPK1" s="28"/>
      <c r="WPL1" s="28"/>
      <c r="WPM1" s="28"/>
      <c r="WPN1" s="28"/>
      <c r="WPO1" s="28"/>
      <c r="WPP1" s="28"/>
      <c r="WPQ1" s="28"/>
      <c r="WPR1" s="28"/>
      <c r="WPS1" s="28"/>
      <c r="WPT1" s="28"/>
      <c r="WPU1" s="28"/>
      <c r="WPV1" s="28"/>
      <c r="WPW1" s="28"/>
      <c r="WPX1" s="28"/>
      <c r="WPY1" s="28"/>
      <c r="WPZ1" s="28"/>
      <c r="WQA1" s="28"/>
      <c r="WQB1" s="28"/>
      <c r="WQC1" s="28"/>
      <c r="WQD1" s="28"/>
      <c r="WQE1" s="28"/>
      <c r="WQF1" s="28"/>
      <c r="WQG1" s="28"/>
      <c r="WQH1" s="28"/>
      <c r="WQI1" s="28"/>
      <c r="WQJ1" s="28"/>
      <c r="WQK1" s="28"/>
      <c r="WQL1" s="28"/>
      <c r="WQM1" s="28"/>
      <c r="WQN1" s="28"/>
      <c r="WQO1" s="28"/>
      <c r="WQP1" s="28"/>
      <c r="WQQ1" s="28"/>
      <c r="WQR1" s="28"/>
      <c r="WQS1" s="28"/>
      <c r="WQT1" s="28"/>
      <c r="WQU1" s="28"/>
      <c r="WQV1" s="28"/>
      <c r="WQW1" s="28"/>
      <c r="WQX1" s="28"/>
      <c r="WQY1" s="28"/>
      <c r="WQZ1" s="28"/>
      <c r="WRA1" s="28"/>
      <c r="WRB1" s="28"/>
      <c r="WRC1" s="28"/>
      <c r="WRD1" s="28"/>
      <c r="WRE1" s="28"/>
      <c r="WRF1" s="28"/>
      <c r="WRG1" s="28"/>
      <c r="WRH1" s="28"/>
      <c r="WRI1" s="28"/>
      <c r="WRJ1" s="28"/>
      <c r="WRK1" s="28"/>
      <c r="WRL1" s="28"/>
      <c r="WRM1" s="28"/>
      <c r="WRN1" s="28"/>
      <c r="WRO1" s="28"/>
      <c r="WRP1" s="28"/>
      <c r="WRQ1" s="28"/>
      <c r="WRR1" s="28"/>
      <c r="WRS1" s="28"/>
      <c r="WRT1" s="28"/>
      <c r="WRU1" s="28"/>
      <c r="WRV1" s="28"/>
      <c r="WRW1" s="28"/>
      <c r="WRX1" s="28"/>
      <c r="WRY1" s="28"/>
      <c r="WRZ1" s="28"/>
      <c r="WSA1" s="28"/>
      <c r="WSB1" s="28"/>
      <c r="WSC1" s="28"/>
      <c r="WSD1" s="28"/>
      <c r="WSE1" s="28"/>
      <c r="WSF1" s="28"/>
      <c r="WSG1" s="28"/>
      <c r="WSH1" s="28"/>
      <c r="WSI1" s="28"/>
      <c r="WSJ1" s="28"/>
      <c r="WSK1" s="28"/>
      <c r="WSL1" s="28"/>
      <c r="WSM1" s="28"/>
      <c r="WSN1" s="28"/>
      <c r="WSO1" s="28"/>
      <c r="WSP1" s="28"/>
      <c r="WSQ1" s="28"/>
      <c r="WSR1" s="28"/>
      <c r="WSS1" s="28"/>
      <c r="WST1" s="28"/>
      <c r="WSU1" s="28"/>
      <c r="WSV1" s="28"/>
      <c r="WSW1" s="28"/>
      <c r="WSX1" s="28"/>
      <c r="WSY1" s="28"/>
      <c r="WSZ1" s="28"/>
      <c r="WTA1" s="28"/>
      <c r="WTB1" s="28"/>
      <c r="WTC1" s="28"/>
      <c r="WTD1" s="28"/>
      <c r="WTE1" s="28"/>
      <c r="WTF1" s="28"/>
      <c r="WTG1" s="28"/>
      <c r="WTH1" s="28"/>
      <c r="WTI1" s="28"/>
      <c r="WTJ1" s="28"/>
      <c r="WTK1" s="28"/>
      <c r="WTL1" s="28"/>
      <c r="WTM1" s="28"/>
      <c r="WTN1" s="28"/>
      <c r="WTO1" s="28"/>
      <c r="WTP1" s="28"/>
      <c r="WTQ1" s="28"/>
      <c r="WTR1" s="28"/>
      <c r="WTS1" s="28"/>
      <c r="WTT1" s="28"/>
      <c r="WTU1" s="28"/>
      <c r="WTV1" s="28"/>
      <c r="WTW1" s="28"/>
      <c r="WTX1" s="28"/>
      <c r="WTY1" s="28"/>
      <c r="WTZ1" s="28"/>
      <c r="WUA1" s="28"/>
      <c r="WUB1" s="28"/>
      <c r="WUC1" s="28"/>
      <c r="WUD1" s="28"/>
      <c r="WUE1" s="28"/>
      <c r="WUF1" s="28"/>
      <c r="WUG1" s="28"/>
      <c r="WUH1" s="28"/>
      <c r="WUI1" s="28"/>
      <c r="WUJ1" s="28"/>
      <c r="WUK1" s="28"/>
      <c r="WUL1" s="28"/>
      <c r="WUM1" s="28"/>
      <c r="WUN1" s="28"/>
      <c r="WUO1" s="28"/>
      <c r="WUP1" s="28"/>
      <c r="WUQ1" s="28"/>
      <c r="WUR1" s="28"/>
      <c r="WUS1" s="28"/>
      <c r="WUT1" s="28"/>
      <c r="WUU1" s="28"/>
      <c r="WUV1" s="28"/>
      <c r="WUW1" s="28"/>
      <c r="WUX1" s="28"/>
      <c r="WUY1" s="28"/>
      <c r="WUZ1" s="28"/>
      <c r="WVA1" s="28"/>
      <c r="WVB1" s="28"/>
      <c r="WVC1" s="28"/>
      <c r="WVD1" s="28"/>
      <c r="WVE1" s="28"/>
      <c r="WVF1" s="28"/>
      <c r="WVG1" s="28"/>
      <c r="WVH1" s="28"/>
      <c r="WVI1" s="28"/>
      <c r="WVJ1" s="28"/>
      <c r="WVK1" s="28"/>
      <c r="WVL1" s="28"/>
      <c r="WVM1" s="28"/>
      <c r="WVN1" s="28"/>
      <c r="WVO1" s="28"/>
      <c r="WVP1" s="28"/>
      <c r="WVQ1" s="28"/>
      <c r="WVR1" s="28"/>
      <c r="WVS1" s="28"/>
      <c r="WVT1" s="28"/>
      <c r="WVU1" s="28"/>
      <c r="WVV1" s="28"/>
      <c r="WVW1" s="28"/>
      <c r="WVX1" s="28"/>
      <c r="WVY1" s="28"/>
      <c r="WVZ1" s="28"/>
      <c r="WWA1" s="28"/>
      <c r="WWB1" s="28"/>
      <c r="WWC1" s="28"/>
      <c r="WWD1" s="28"/>
      <c r="WWE1" s="28"/>
      <c r="WWF1" s="28"/>
      <c r="WWG1" s="28"/>
      <c r="WWH1" s="28"/>
      <c r="WWI1" s="28"/>
      <c r="WWJ1" s="28"/>
      <c r="WWK1" s="28"/>
      <c r="WWL1" s="28"/>
      <c r="WWM1" s="28"/>
      <c r="WWN1" s="28"/>
      <c r="WWO1" s="28"/>
      <c r="WWP1" s="28"/>
      <c r="WWQ1" s="28"/>
      <c r="WWR1" s="28"/>
      <c r="WWS1" s="28"/>
      <c r="WWT1" s="28"/>
      <c r="WWU1" s="28"/>
      <c r="WWV1" s="28"/>
      <c r="WWW1" s="28"/>
      <c r="WWX1" s="28"/>
      <c r="WWY1" s="28"/>
      <c r="WWZ1" s="28"/>
      <c r="WXA1" s="28"/>
      <c r="WXB1" s="28"/>
      <c r="WXC1" s="28"/>
      <c r="WXD1" s="28"/>
      <c r="WXE1" s="28"/>
      <c r="WXF1" s="28"/>
      <c r="WXG1" s="28"/>
      <c r="WXH1" s="28"/>
      <c r="WXI1" s="28"/>
      <c r="WXJ1" s="28"/>
      <c r="WXK1" s="28"/>
      <c r="WXL1" s="28"/>
      <c r="WXM1" s="28"/>
      <c r="WXN1" s="28"/>
      <c r="WXO1" s="28"/>
      <c r="WXP1" s="28"/>
      <c r="WXQ1" s="28"/>
      <c r="WXR1" s="28"/>
      <c r="WXS1" s="28"/>
      <c r="WXT1" s="28"/>
      <c r="WXU1" s="28"/>
      <c r="WXV1" s="28"/>
      <c r="WXW1" s="28"/>
      <c r="WXX1" s="28"/>
      <c r="WXY1" s="28"/>
      <c r="WXZ1" s="28"/>
      <c r="WYA1" s="28"/>
      <c r="WYB1" s="28"/>
      <c r="WYC1" s="28"/>
      <c r="WYD1" s="28"/>
      <c r="WYE1" s="28"/>
      <c r="WYF1" s="28"/>
      <c r="WYG1" s="28"/>
      <c r="WYH1" s="28"/>
      <c r="WYI1" s="28"/>
      <c r="WYJ1" s="28"/>
      <c r="WYK1" s="28"/>
      <c r="WYL1" s="28"/>
      <c r="WYM1" s="28"/>
      <c r="WYN1" s="28"/>
      <c r="WYO1" s="28"/>
      <c r="WYP1" s="28"/>
      <c r="WYQ1" s="28"/>
      <c r="WYR1" s="28"/>
      <c r="WYS1" s="28"/>
      <c r="WYT1" s="28"/>
      <c r="WYU1" s="28"/>
      <c r="WYV1" s="28"/>
      <c r="WYW1" s="28"/>
      <c r="WYX1" s="28"/>
      <c r="WYY1" s="28"/>
      <c r="WYZ1" s="28"/>
      <c r="WZA1" s="28"/>
      <c r="WZB1" s="28"/>
      <c r="WZC1" s="28"/>
      <c r="WZD1" s="28"/>
      <c r="WZE1" s="28"/>
      <c r="WZF1" s="28"/>
      <c r="WZG1" s="28"/>
      <c r="WZH1" s="28"/>
      <c r="WZI1" s="28"/>
      <c r="WZJ1" s="28"/>
      <c r="WZK1" s="28"/>
      <c r="WZL1" s="28"/>
      <c r="WZM1" s="28"/>
      <c r="WZN1" s="28"/>
      <c r="WZO1" s="28"/>
      <c r="WZP1" s="28"/>
      <c r="WZQ1" s="28"/>
      <c r="WZR1" s="28"/>
      <c r="WZS1" s="28"/>
      <c r="WZT1" s="28"/>
      <c r="WZU1" s="28"/>
      <c r="WZV1" s="28"/>
      <c r="WZW1" s="28"/>
      <c r="WZX1" s="28"/>
      <c r="WZY1" s="28"/>
      <c r="WZZ1" s="28"/>
      <c r="XAA1" s="28"/>
      <c r="XAB1" s="28"/>
      <c r="XAC1" s="28"/>
      <c r="XAD1" s="28"/>
      <c r="XAE1" s="28"/>
      <c r="XAF1" s="28"/>
      <c r="XAG1" s="28"/>
      <c r="XAH1" s="28"/>
      <c r="XAI1" s="28"/>
      <c r="XAJ1" s="28"/>
      <c r="XAK1" s="28"/>
      <c r="XAL1" s="28"/>
      <c r="XAM1" s="28"/>
      <c r="XAN1" s="28"/>
      <c r="XAO1" s="28"/>
      <c r="XAP1" s="28"/>
      <c r="XAQ1" s="28"/>
      <c r="XAR1" s="28"/>
      <c r="XAS1" s="28"/>
      <c r="XAT1" s="28"/>
      <c r="XAU1" s="28"/>
      <c r="XAV1" s="28"/>
      <c r="XAW1" s="28"/>
      <c r="XAX1" s="28"/>
      <c r="XAY1" s="28"/>
      <c r="XAZ1" s="28"/>
      <c r="XBA1" s="28"/>
      <c r="XBB1" s="28"/>
      <c r="XBC1" s="28"/>
      <c r="XBD1" s="28"/>
      <c r="XBE1" s="28"/>
      <c r="XBF1" s="28"/>
      <c r="XBG1" s="28"/>
      <c r="XBH1" s="28"/>
      <c r="XBI1" s="28"/>
      <c r="XBJ1" s="28"/>
      <c r="XBK1" s="28"/>
      <c r="XBL1" s="28"/>
      <c r="XBM1" s="28"/>
      <c r="XBN1" s="28"/>
      <c r="XBO1" s="28"/>
      <c r="XBP1" s="28"/>
      <c r="XBQ1" s="28"/>
      <c r="XBR1" s="28"/>
      <c r="XBS1" s="28"/>
      <c r="XBT1" s="28"/>
      <c r="XBU1" s="28"/>
      <c r="XBV1" s="28"/>
      <c r="XBW1" s="28"/>
      <c r="XBX1" s="28"/>
      <c r="XBY1" s="28"/>
      <c r="XBZ1" s="28"/>
      <c r="XCA1" s="28"/>
      <c r="XCB1" s="28"/>
      <c r="XCC1" s="28"/>
      <c r="XCD1" s="28"/>
      <c r="XCE1" s="28"/>
      <c r="XCF1" s="28"/>
      <c r="XCG1" s="28"/>
      <c r="XCH1" s="28"/>
      <c r="XCI1" s="28"/>
      <c r="XCJ1" s="28"/>
      <c r="XCK1" s="28"/>
      <c r="XCL1" s="28"/>
      <c r="XCM1" s="28"/>
      <c r="XCN1" s="28"/>
      <c r="XCO1" s="28"/>
      <c r="XCP1" s="28"/>
      <c r="XCQ1" s="28"/>
      <c r="XCR1" s="28"/>
      <c r="XCS1" s="28"/>
      <c r="XCT1" s="28"/>
      <c r="XCU1" s="28"/>
      <c r="XCV1" s="28"/>
      <c r="XCW1" s="28"/>
      <c r="XCX1" s="28"/>
      <c r="XCY1" s="28"/>
      <c r="XCZ1" s="28"/>
      <c r="XDA1" s="28"/>
      <c r="XDB1" s="28"/>
      <c r="XDC1" s="28"/>
      <c r="XDD1" s="28"/>
      <c r="XDE1" s="28"/>
      <c r="XDF1" s="28"/>
      <c r="XDG1" s="28"/>
      <c r="XDH1" s="28"/>
      <c r="XDI1" s="28"/>
      <c r="XDJ1" s="28"/>
      <c r="XDK1" s="28"/>
      <c r="XDL1" s="28"/>
      <c r="XDM1" s="28"/>
      <c r="XDN1" s="28"/>
      <c r="XDO1" s="28"/>
      <c r="XDP1" s="28"/>
      <c r="XDQ1" s="28"/>
      <c r="XDR1" s="28"/>
      <c r="XDS1" s="28"/>
      <c r="XDT1" s="28"/>
      <c r="XDU1" s="28"/>
      <c r="XDV1" s="28"/>
      <c r="XDW1" s="28"/>
      <c r="XDX1" s="28"/>
      <c r="XDY1" s="28"/>
      <c r="XDZ1" s="28"/>
      <c r="XEA1" s="28"/>
      <c r="XEB1" s="28"/>
      <c r="XEC1" s="28"/>
      <c r="XED1" s="28"/>
      <c r="XEE1" s="28"/>
      <c r="XEF1" s="28"/>
      <c r="XEG1" s="28"/>
      <c r="XEH1" s="28"/>
      <c r="XEI1" s="28"/>
      <c r="XEJ1" s="28"/>
      <c r="XEK1" s="28"/>
      <c r="XEL1" s="28"/>
      <c r="XEM1" s="28"/>
      <c r="XEN1" s="28"/>
      <c r="XEO1" s="28"/>
      <c r="XEP1" s="28"/>
      <c r="XEQ1" s="28"/>
      <c r="XER1" s="28"/>
      <c r="XES1" s="28"/>
      <c r="XET1" s="28"/>
      <c r="XEU1" s="28"/>
      <c r="XEV1" s="28"/>
      <c r="XEW1" s="28"/>
    </row>
    <row r="2" spans="1:16377" x14ac:dyDescent="0.35">
      <c r="A2" s="27">
        <v>1</v>
      </c>
      <c r="B2" s="27">
        <v>99</v>
      </c>
      <c r="C2" s="10">
        <v>46184.875</v>
      </c>
      <c r="D2" s="21" t="s">
        <v>159</v>
      </c>
      <c r="E2" s="21" t="s">
        <v>274</v>
      </c>
      <c r="F2" s="21" t="s">
        <v>292</v>
      </c>
      <c r="G2" s="21" t="s">
        <v>284</v>
      </c>
      <c r="H2" s="21" t="s">
        <v>24</v>
      </c>
      <c r="I2" s="21" t="s">
        <v>25</v>
      </c>
      <c r="J2" s="21" t="s">
        <v>26</v>
      </c>
      <c r="K2" s="21" t="s">
        <v>180</v>
      </c>
      <c r="L2" s="21" t="s">
        <v>27</v>
      </c>
      <c r="M2" s="21" t="s">
        <v>201</v>
      </c>
      <c r="N2" s="27">
        <f>IF($R2=MIN($R2:$T2),10,IF($S2=MIN($R2:$T2),10,0))</f>
        <v>10</v>
      </c>
      <c r="O2" s="27">
        <f>IF($T2=MIN($R2:$T2),10,IF($S2=MIN($R2:$T2),10,0))</f>
        <v>0</v>
      </c>
      <c r="P2" s="27" t="s">
        <v>431</v>
      </c>
      <c r="Q2" s="21">
        <v>0</v>
      </c>
      <c r="R2" s="20">
        <v>49</v>
      </c>
      <c r="S2" s="20">
        <v>125</v>
      </c>
      <c r="T2" s="20">
        <v>148</v>
      </c>
      <c r="U2" s="20" t="s">
        <v>393</v>
      </c>
      <c r="V2" s="20">
        <v>2</v>
      </c>
      <c r="W2" s="20">
        <v>0</v>
      </c>
      <c r="X2" s="20">
        <f>IF(U2="Terminé",IF(OR(AND(N2&gt;O2,V2&gt;W2),AND(N2=O2,V2=W2),AND(N2&gt;O2,V2&gt;W2)),1,0),"")</f>
        <v>1</v>
      </c>
      <c r="Y2" s="20">
        <f>IF(U2="Terminé",X2*IF(V2&gt;W2,R2,IF(V2&lt;W2,T2,S2)),"")</f>
        <v>49</v>
      </c>
      <c r="Z2" s="27">
        <f>SUM(Y$2:Y2)</f>
        <v>49</v>
      </c>
    </row>
    <row r="3" spans="1:16377" x14ac:dyDescent="0.35">
      <c r="A3" s="21">
        <v>2</v>
      </c>
      <c r="B3" s="27">
        <v>99</v>
      </c>
      <c r="C3" s="10">
        <v>46185.166666666664</v>
      </c>
      <c r="D3" s="21" t="s">
        <v>159</v>
      </c>
      <c r="E3" s="21" t="s">
        <v>274</v>
      </c>
      <c r="F3" s="21" t="s">
        <v>292</v>
      </c>
      <c r="G3" s="21" t="s">
        <v>284</v>
      </c>
      <c r="H3" s="21" t="s">
        <v>24</v>
      </c>
      <c r="I3" s="21" t="s">
        <v>25</v>
      </c>
      <c r="J3" s="21" t="s">
        <v>28</v>
      </c>
      <c r="K3" s="21" t="s">
        <v>196</v>
      </c>
      <c r="L3" s="21" t="s">
        <v>29</v>
      </c>
      <c r="M3" s="21" t="s">
        <v>193</v>
      </c>
      <c r="N3" s="27">
        <f t="shared" ref="N3:N66" si="0">IF($R3=MIN($R3:$T3),10,IF($S3=MIN($R3:$T3),10,0))</f>
        <v>0</v>
      </c>
      <c r="O3" s="27">
        <f t="shared" ref="O3:O66" si="1">IF($T3=MIN($R3:$T3),10,IF($S3=MIN($R3:$T3),10,0))</f>
        <v>10</v>
      </c>
      <c r="P3" s="27" t="s">
        <v>432</v>
      </c>
      <c r="Q3" s="21">
        <v>0</v>
      </c>
      <c r="R3" s="20">
        <v>96</v>
      </c>
      <c r="S3" s="20">
        <v>107</v>
      </c>
      <c r="T3" s="20">
        <v>91</v>
      </c>
      <c r="U3" s="20" t="s">
        <v>393</v>
      </c>
      <c r="V3" s="20">
        <v>2</v>
      </c>
      <c r="W3" s="20">
        <v>1</v>
      </c>
      <c r="X3" s="20">
        <f t="shared" ref="X3:X66" si="2">IF(U3="Terminé",IF(OR(AND(N3&gt;O3,V3&gt;W3),AND(N3=O3,V3=W3),AND(N3&gt;O3,V3&gt;W3)),1,0),"")</f>
        <v>0</v>
      </c>
      <c r="Y3" s="20">
        <f t="shared" ref="Y3:Y66" si="3">IF(U3="Terminé",X3*IF(V3&gt;W3,R3,IF(V3&lt;W3,T3,S3)),"")</f>
        <v>0</v>
      </c>
      <c r="Z3" s="27">
        <f>SUM(Y$2:Y3)</f>
        <v>49</v>
      </c>
    </row>
    <row r="4" spans="1:16377" x14ac:dyDescent="0.35">
      <c r="A4" s="21">
        <v>3</v>
      </c>
      <c r="B4" s="27">
        <v>99</v>
      </c>
      <c r="C4" s="10">
        <v>46185.875</v>
      </c>
      <c r="D4" s="21" t="s">
        <v>159</v>
      </c>
      <c r="E4" s="21" t="s">
        <v>274</v>
      </c>
      <c r="F4" s="21" t="s">
        <v>292</v>
      </c>
      <c r="G4" s="21" t="s">
        <v>284</v>
      </c>
      <c r="H4" s="21" t="s">
        <v>24</v>
      </c>
      <c r="I4" s="21" t="s">
        <v>30</v>
      </c>
      <c r="J4" s="21" t="s">
        <v>31</v>
      </c>
      <c r="K4" s="21" t="s">
        <v>182</v>
      </c>
      <c r="L4" s="21" t="s">
        <v>32</v>
      </c>
      <c r="M4" s="21" t="s">
        <v>189</v>
      </c>
      <c r="N4" s="27">
        <f t="shared" si="0"/>
        <v>10</v>
      </c>
      <c r="O4" s="27">
        <f t="shared" si="1"/>
        <v>0</v>
      </c>
      <c r="P4" s="27" t="s">
        <v>433</v>
      </c>
      <c r="Q4" s="21">
        <v>0</v>
      </c>
      <c r="R4" s="20">
        <v>65</v>
      </c>
      <c r="S4" s="20">
        <v>117</v>
      </c>
      <c r="T4" s="20">
        <v>125</v>
      </c>
      <c r="U4" s="20" t="s">
        <v>393</v>
      </c>
      <c r="V4" s="20">
        <v>1</v>
      </c>
      <c r="W4" s="20">
        <v>1</v>
      </c>
      <c r="X4" s="20">
        <f t="shared" si="2"/>
        <v>0</v>
      </c>
      <c r="Y4" s="20">
        <f t="shared" si="3"/>
        <v>0</v>
      </c>
      <c r="Z4" s="27">
        <f>SUM(Y$2:Y4)</f>
        <v>49</v>
      </c>
    </row>
    <row r="5" spans="1:16377" x14ac:dyDescent="0.35">
      <c r="A5" s="21">
        <v>4</v>
      </c>
      <c r="B5" s="27">
        <v>99</v>
      </c>
      <c r="C5" s="10">
        <v>46186.125</v>
      </c>
      <c r="D5" s="21" t="s">
        <v>159</v>
      </c>
      <c r="E5" s="21" t="s">
        <v>274</v>
      </c>
      <c r="F5" s="21" t="s">
        <v>292</v>
      </c>
      <c r="G5" s="21" t="s">
        <v>284</v>
      </c>
      <c r="H5" s="21" t="s">
        <v>24</v>
      </c>
      <c r="I5" s="21" t="s">
        <v>33</v>
      </c>
      <c r="J5" s="21" t="s">
        <v>34</v>
      </c>
      <c r="K5" s="21" t="s">
        <v>115</v>
      </c>
      <c r="L5" s="21" t="s">
        <v>35</v>
      </c>
      <c r="M5" s="21" t="s">
        <v>187</v>
      </c>
      <c r="N5" s="27">
        <f t="shared" si="0"/>
        <v>10</v>
      </c>
      <c r="O5" s="27">
        <f t="shared" si="1"/>
        <v>0</v>
      </c>
      <c r="P5" s="27" t="s">
        <v>432</v>
      </c>
      <c r="Q5" s="21">
        <v>0</v>
      </c>
      <c r="R5" s="20">
        <v>74</v>
      </c>
      <c r="S5" s="20">
        <v>113</v>
      </c>
      <c r="T5" s="20">
        <v>115</v>
      </c>
      <c r="U5" s="20" t="s">
        <v>393</v>
      </c>
      <c r="V5" s="20">
        <v>4</v>
      </c>
      <c r="W5" s="20">
        <v>1</v>
      </c>
      <c r="X5" s="20">
        <f t="shared" si="2"/>
        <v>1</v>
      </c>
      <c r="Y5" s="20">
        <f t="shared" si="3"/>
        <v>74</v>
      </c>
      <c r="Z5" s="27">
        <f>SUM(Y$2:Y5)</f>
        <v>123</v>
      </c>
    </row>
    <row r="6" spans="1:16377" x14ac:dyDescent="0.35">
      <c r="A6" s="21">
        <v>5</v>
      </c>
      <c r="B6" s="27">
        <v>99</v>
      </c>
      <c r="C6" s="10">
        <v>46186.875</v>
      </c>
      <c r="D6" s="21" t="s">
        <v>159</v>
      </c>
      <c r="E6" s="21" t="s">
        <v>274</v>
      </c>
      <c r="F6" s="21" t="s">
        <v>292</v>
      </c>
      <c r="G6" s="21" t="s">
        <v>284</v>
      </c>
      <c r="H6" s="21" t="s">
        <v>24</v>
      </c>
      <c r="I6" s="21" t="s">
        <v>30</v>
      </c>
      <c r="J6" s="21" t="s">
        <v>36</v>
      </c>
      <c r="K6" s="21" t="s">
        <v>211</v>
      </c>
      <c r="L6" s="21" t="s">
        <v>37</v>
      </c>
      <c r="M6" s="21" t="s">
        <v>179</v>
      </c>
      <c r="N6" s="27">
        <f t="shared" si="0"/>
        <v>0</v>
      </c>
      <c r="O6" s="27">
        <f t="shared" si="1"/>
        <v>10</v>
      </c>
      <c r="P6" s="27" t="s">
        <v>434</v>
      </c>
      <c r="Q6" s="21">
        <v>0</v>
      </c>
      <c r="R6" s="20">
        <v>172</v>
      </c>
      <c r="S6" s="20">
        <v>141</v>
      </c>
      <c r="T6" s="20">
        <v>33</v>
      </c>
      <c r="U6" s="20" t="s">
        <v>393</v>
      </c>
      <c r="V6" s="20">
        <v>1</v>
      </c>
      <c r="W6" s="20">
        <v>1</v>
      </c>
      <c r="X6" s="20">
        <f t="shared" si="2"/>
        <v>0</v>
      </c>
      <c r="Y6" s="20">
        <f t="shared" si="3"/>
        <v>0</v>
      </c>
      <c r="Z6" s="27">
        <f>SUM(Y$2:Y6)</f>
        <v>123</v>
      </c>
    </row>
    <row r="7" spans="1:16377" x14ac:dyDescent="0.35">
      <c r="A7" s="21">
        <v>6</v>
      </c>
      <c r="B7" s="27">
        <v>99</v>
      </c>
      <c r="C7" s="10">
        <v>46187</v>
      </c>
      <c r="D7" s="21" t="s">
        <v>159</v>
      </c>
      <c r="E7" s="21" t="s">
        <v>274</v>
      </c>
      <c r="F7" s="21" t="s">
        <v>292</v>
      </c>
      <c r="G7" s="21" t="s">
        <v>284</v>
      </c>
      <c r="H7" s="21" t="s">
        <v>24</v>
      </c>
      <c r="I7" s="21" t="s">
        <v>38</v>
      </c>
      <c r="J7" s="21" t="s">
        <v>39</v>
      </c>
      <c r="K7" s="21" t="s">
        <v>171</v>
      </c>
      <c r="L7" s="21" t="s">
        <v>40</v>
      </c>
      <c r="M7" s="21" t="s">
        <v>178</v>
      </c>
      <c r="N7" s="27">
        <f t="shared" si="0"/>
        <v>10</v>
      </c>
      <c r="O7" s="27">
        <f t="shared" si="1"/>
        <v>0</v>
      </c>
      <c r="P7" s="27" t="s">
        <v>432</v>
      </c>
      <c r="Q7" s="21">
        <v>0</v>
      </c>
      <c r="R7" s="20">
        <v>55</v>
      </c>
      <c r="S7" s="20">
        <v>122</v>
      </c>
      <c r="T7" s="20">
        <v>140</v>
      </c>
      <c r="U7" s="20" t="s">
        <v>393</v>
      </c>
      <c r="V7" s="20">
        <v>1</v>
      </c>
      <c r="W7" s="20">
        <v>1</v>
      </c>
      <c r="X7" s="20">
        <f t="shared" si="2"/>
        <v>0</v>
      </c>
      <c r="Y7" s="20">
        <f t="shared" si="3"/>
        <v>0</v>
      </c>
      <c r="Z7" s="27">
        <f>SUM(Y$2:Y7)</f>
        <v>123</v>
      </c>
    </row>
    <row r="8" spans="1:16377" x14ac:dyDescent="0.35">
      <c r="A8" s="21">
        <v>7</v>
      </c>
      <c r="B8" s="27">
        <v>99</v>
      </c>
      <c r="C8" s="10">
        <v>46187.125</v>
      </c>
      <c r="D8" s="21" t="s">
        <v>159</v>
      </c>
      <c r="E8" s="21" t="s">
        <v>274</v>
      </c>
      <c r="F8" s="21" t="s">
        <v>292</v>
      </c>
      <c r="G8" s="21" t="s">
        <v>284</v>
      </c>
      <c r="H8" s="21" t="s">
        <v>24</v>
      </c>
      <c r="I8" s="21" t="s">
        <v>38</v>
      </c>
      <c r="J8" s="21" t="s">
        <v>41</v>
      </c>
      <c r="K8" s="21" t="s">
        <v>205</v>
      </c>
      <c r="L8" s="21" t="s">
        <v>42</v>
      </c>
      <c r="M8" s="21" t="s">
        <v>191</v>
      </c>
      <c r="N8" s="27">
        <f t="shared" si="0"/>
        <v>0</v>
      </c>
      <c r="O8" s="27">
        <f t="shared" si="1"/>
        <v>10</v>
      </c>
      <c r="P8" s="27" t="s">
        <v>435</v>
      </c>
      <c r="Q8" s="21">
        <v>0</v>
      </c>
      <c r="R8" s="20">
        <v>154</v>
      </c>
      <c r="S8" s="20">
        <v>131</v>
      </c>
      <c r="T8" s="20">
        <v>44</v>
      </c>
      <c r="U8" s="20" t="s">
        <v>393</v>
      </c>
      <c r="V8" s="20">
        <v>0</v>
      </c>
      <c r="W8" s="20">
        <v>1</v>
      </c>
      <c r="X8" s="20">
        <f t="shared" si="2"/>
        <v>0</v>
      </c>
      <c r="Y8" s="20">
        <f t="shared" si="3"/>
        <v>0</v>
      </c>
      <c r="Z8" s="27">
        <f>SUM(Y$2:Y8)</f>
        <v>123</v>
      </c>
    </row>
    <row r="9" spans="1:16377" x14ac:dyDescent="0.35">
      <c r="A9" s="21">
        <v>8</v>
      </c>
      <c r="B9" s="27">
        <v>99</v>
      </c>
      <c r="C9" s="10">
        <v>46187.25</v>
      </c>
      <c r="D9" s="21" t="s">
        <v>159</v>
      </c>
      <c r="E9" s="21" t="s">
        <v>274</v>
      </c>
      <c r="F9" s="21" t="s">
        <v>292</v>
      </c>
      <c r="G9" s="21" t="s">
        <v>284</v>
      </c>
      <c r="H9" s="21" t="s">
        <v>24</v>
      </c>
      <c r="I9" s="21" t="s">
        <v>33</v>
      </c>
      <c r="J9" s="21" t="s">
        <v>43</v>
      </c>
      <c r="K9" s="21" t="s">
        <v>194</v>
      </c>
      <c r="L9" s="21" t="s">
        <v>44</v>
      </c>
      <c r="M9" s="21" t="s">
        <v>186</v>
      </c>
      <c r="N9" s="27">
        <f t="shared" si="0"/>
        <v>0</v>
      </c>
      <c r="O9" s="27">
        <f t="shared" si="1"/>
        <v>10</v>
      </c>
      <c r="P9" s="27" t="s">
        <v>435</v>
      </c>
      <c r="Q9" s="21">
        <v>0</v>
      </c>
      <c r="R9" s="20">
        <v>126</v>
      </c>
      <c r="S9" s="20">
        <v>115</v>
      </c>
      <c r="T9" s="20">
        <v>66</v>
      </c>
      <c r="U9" s="20" t="s">
        <v>393</v>
      </c>
      <c r="V9" s="20">
        <v>2</v>
      </c>
      <c r="W9" s="20">
        <v>0</v>
      </c>
      <c r="X9" s="20">
        <f t="shared" si="2"/>
        <v>0</v>
      </c>
      <c r="Y9" s="20">
        <f t="shared" si="3"/>
        <v>0</v>
      </c>
      <c r="Z9" s="27">
        <f>SUM(Y$2:Y9)</f>
        <v>123</v>
      </c>
    </row>
    <row r="10" spans="1:16377" x14ac:dyDescent="0.35">
      <c r="A10" s="21">
        <v>9</v>
      </c>
      <c r="B10" s="27">
        <v>99</v>
      </c>
      <c r="C10" s="10">
        <v>46187.791666666664</v>
      </c>
      <c r="D10" s="21" t="s">
        <v>159</v>
      </c>
      <c r="E10" s="21" t="s">
        <v>274</v>
      </c>
      <c r="F10" s="21" t="s">
        <v>292</v>
      </c>
      <c r="G10" s="21" t="s">
        <v>284</v>
      </c>
      <c r="H10" s="21" t="s">
        <v>24</v>
      </c>
      <c r="I10" s="21" t="s">
        <v>45</v>
      </c>
      <c r="J10" s="21" t="s">
        <v>46</v>
      </c>
      <c r="K10" s="21" t="s">
        <v>172</v>
      </c>
      <c r="L10" s="21" t="s">
        <v>47</v>
      </c>
      <c r="M10" s="21" t="s">
        <v>204</v>
      </c>
      <c r="N10" s="27">
        <f t="shared" si="0"/>
        <v>10</v>
      </c>
      <c r="O10" s="27">
        <f t="shared" si="1"/>
        <v>0</v>
      </c>
      <c r="P10" s="27" t="s">
        <v>436</v>
      </c>
      <c r="Q10" s="21">
        <v>0</v>
      </c>
      <c r="R10" s="20">
        <v>15</v>
      </c>
      <c r="S10" s="20">
        <v>179</v>
      </c>
      <c r="T10" s="20">
        <v>222</v>
      </c>
      <c r="U10" s="20" t="s">
        <v>393</v>
      </c>
      <c r="V10" s="20">
        <v>7</v>
      </c>
      <c r="W10" s="20">
        <v>1</v>
      </c>
      <c r="X10" s="20">
        <f t="shared" si="2"/>
        <v>1</v>
      </c>
      <c r="Y10" s="20">
        <f t="shared" si="3"/>
        <v>15</v>
      </c>
      <c r="Z10" s="27">
        <f>SUM(Y$2:Y10)</f>
        <v>138</v>
      </c>
    </row>
    <row r="11" spans="1:16377" x14ac:dyDescent="0.35">
      <c r="A11" s="21">
        <v>10</v>
      </c>
      <c r="B11" s="27">
        <v>99</v>
      </c>
      <c r="C11" s="10">
        <v>46187.916666666664</v>
      </c>
      <c r="D11" s="21" t="s">
        <v>159</v>
      </c>
      <c r="E11" s="21" t="s">
        <v>274</v>
      </c>
      <c r="F11" s="21" t="s">
        <v>292</v>
      </c>
      <c r="G11" s="21" t="s">
        <v>284</v>
      </c>
      <c r="H11" s="21" t="s">
        <v>24</v>
      </c>
      <c r="I11" s="21" t="s">
        <v>48</v>
      </c>
      <c r="J11" s="21" t="s">
        <v>49</v>
      </c>
      <c r="K11" s="21" t="s">
        <v>173</v>
      </c>
      <c r="L11" s="21" t="s">
        <v>50</v>
      </c>
      <c r="M11" s="21" t="s">
        <v>177</v>
      </c>
      <c r="N11" s="27">
        <f t="shared" si="0"/>
        <v>10</v>
      </c>
      <c r="O11" s="27">
        <f t="shared" si="1"/>
        <v>0</v>
      </c>
      <c r="P11" s="27" t="s">
        <v>432</v>
      </c>
      <c r="Q11" s="21">
        <v>0</v>
      </c>
      <c r="R11" s="20">
        <v>74</v>
      </c>
      <c r="S11" s="20">
        <v>115</v>
      </c>
      <c r="T11" s="20">
        <v>113</v>
      </c>
      <c r="U11" s="20" t="s">
        <v>393</v>
      </c>
      <c r="V11" s="20">
        <v>2</v>
      </c>
      <c r="W11" s="20">
        <v>2</v>
      </c>
      <c r="X11" s="20">
        <f t="shared" si="2"/>
        <v>0</v>
      </c>
      <c r="Y11" s="20">
        <f t="shared" si="3"/>
        <v>0</v>
      </c>
      <c r="Z11" s="27">
        <f>SUM(Y$2:Y11)</f>
        <v>138</v>
      </c>
    </row>
    <row r="12" spans="1:16377" x14ac:dyDescent="0.35">
      <c r="A12" s="21">
        <v>11</v>
      </c>
      <c r="B12" s="27">
        <v>99</v>
      </c>
      <c r="C12" s="10">
        <v>46188.041666666664</v>
      </c>
      <c r="D12" s="21" t="s">
        <v>159</v>
      </c>
      <c r="E12" s="21" t="s">
        <v>274</v>
      </c>
      <c r="F12" s="21" t="s">
        <v>292</v>
      </c>
      <c r="G12" s="21" t="s">
        <v>284</v>
      </c>
      <c r="H12" s="21" t="s">
        <v>24</v>
      </c>
      <c r="I12" s="21" t="s">
        <v>45</v>
      </c>
      <c r="J12" s="21" t="s">
        <v>51</v>
      </c>
      <c r="K12" s="21" t="s">
        <v>190</v>
      </c>
      <c r="L12" s="21" t="s">
        <v>52</v>
      </c>
      <c r="M12" s="21" t="s">
        <v>184</v>
      </c>
      <c r="N12" s="27">
        <f t="shared" si="0"/>
        <v>0</v>
      </c>
      <c r="O12" s="27">
        <f t="shared" si="1"/>
        <v>10</v>
      </c>
      <c r="P12" s="27" t="s">
        <v>437</v>
      </c>
      <c r="Q12" s="21">
        <v>0</v>
      </c>
      <c r="R12" s="20">
        <v>108</v>
      </c>
      <c r="S12" s="20">
        <v>101</v>
      </c>
      <c r="T12" s="20">
        <v>85</v>
      </c>
      <c r="U12" s="20" t="s">
        <v>393</v>
      </c>
      <c r="V12" s="20">
        <v>1</v>
      </c>
      <c r="W12" s="20">
        <v>0</v>
      </c>
      <c r="X12" s="20">
        <f t="shared" si="2"/>
        <v>0</v>
      </c>
      <c r="Y12" s="20">
        <f t="shared" si="3"/>
        <v>0</v>
      </c>
      <c r="Z12" s="27">
        <f>SUM(Y$2:Y12)</f>
        <v>138</v>
      </c>
    </row>
    <row r="13" spans="1:16377" x14ac:dyDescent="0.35">
      <c r="A13" s="21">
        <v>12</v>
      </c>
      <c r="B13" s="27">
        <v>99</v>
      </c>
      <c r="C13" s="10">
        <v>46188.166666666664</v>
      </c>
      <c r="D13" s="21" t="s">
        <v>159</v>
      </c>
      <c r="E13" s="21" t="s">
        <v>274</v>
      </c>
      <c r="F13" s="21" t="s">
        <v>292</v>
      </c>
      <c r="G13" s="21" t="s">
        <v>284</v>
      </c>
      <c r="H13" s="21" t="s">
        <v>24</v>
      </c>
      <c r="I13" s="21" t="s">
        <v>48</v>
      </c>
      <c r="J13" s="21" t="s">
        <v>53</v>
      </c>
      <c r="K13" s="21" t="s">
        <v>410</v>
      </c>
      <c r="L13" s="21" t="s">
        <v>54</v>
      </c>
      <c r="M13" s="21" t="s">
        <v>200</v>
      </c>
      <c r="N13" s="27">
        <f t="shared" si="0"/>
        <v>10</v>
      </c>
      <c r="O13" s="27">
        <f t="shared" si="1"/>
        <v>0</v>
      </c>
      <c r="P13" s="27" t="s">
        <v>433</v>
      </c>
      <c r="Q13" s="21">
        <v>0</v>
      </c>
      <c r="R13" s="20">
        <v>72</v>
      </c>
      <c r="S13" s="20">
        <v>110</v>
      </c>
      <c r="T13" s="20">
        <v>122</v>
      </c>
      <c r="U13" s="20" t="s">
        <v>393</v>
      </c>
      <c r="V13" s="20">
        <v>5</v>
      </c>
      <c r="W13" s="20">
        <v>1</v>
      </c>
      <c r="X13" s="20">
        <f t="shared" si="2"/>
        <v>1</v>
      </c>
      <c r="Y13" s="20">
        <f t="shared" si="3"/>
        <v>72</v>
      </c>
      <c r="Z13" s="27">
        <f>SUM(Y$2:Y13)</f>
        <v>210</v>
      </c>
    </row>
    <row r="14" spans="1:16377" x14ac:dyDescent="0.35">
      <c r="A14" s="21">
        <v>13</v>
      </c>
      <c r="B14" s="27">
        <v>99</v>
      </c>
      <c r="C14" s="10">
        <v>46188.75</v>
      </c>
      <c r="D14" s="21" t="s">
        <v>159</v>
      </c>
      <c r="E14" s="21" t="s">
        <v>274</v>
      </c>
      <c r="F14" s="21" t="s">
        <v>292</v>
      </c>
      <c r="G14" s="21" t="s">
        <v>284</v>
      </c>
      <c r="H14" s="21" t="s">
        <v>24</v>
      </c>
      <c r="I14" s="21" t="s">
        <v>55</v>
      </c>
      <c r="J14" s="21" t="s">
        <v>56</v>
      </c>
      <c r="K14" s="21" t="s">
        <v>166</v>
      </c>
      <c r="L14" s="21" t="s">
        <v>57</v>
      </c>
      <c r="M14" s="21" t="s">
        <v>203</v>
      </c>
      <c r="N14" s="27">
        <f t="shared" si="0"/>
        <v>10</v>
      </c>
      <c r="O14" s="27">
        <f t="shared" si="1"/>
        <v>0</v>
      </c>
      <c r="P14" s="27" t="s">
        <v>438</v>
      </c>
      <c r="Q14" s="21">
        <v>0</v>
      </c>
      <c r="R14" s="20">
        <v>16</v>
      </c>
      <c r="S14" s="20">
        <v>166</v>
      </c>
      <c r="T14" s="20">
        <v>217</v>
      </c>
      <c r="U14" s="20" t="s">
        <v>393</v>
      </c>
      <c r="V14" s="20">
        <v>0</v>
      </c>
      <c r="W14" s="20">
        <v>0</v>
      </c>
      <c r="X14" s="20">
        <f t="shared" si="2"/>
        <v>0</v>
      </c>
      <c r="Y14" s="20">
        <f t="shared" si="3"/>
        <v>0</v>
      </c>
      <c r="Z14" s="27">
        <f>SUM(Y$2:Y14)</f>
        <v>210</v>
      </c>
    </row>
    <row r="15" spans="1:16377" x14ac:dyDescent="0.35">
      <c r="A15" s="21">
        <v>14</v>
      </c>
      <c r="B15" s="27">
        <v>99</v>
      </c>
      <c r="C15" s="10">
        <v>46188.875</v>
      </c>
      <c r="D15" s="21" t="s">
        <v>159</v>
      </c>
      <c r="E15" s="21" t="s">
        <v>274</v>
      </c>
      <c r="F15" s="21" t="s">
        <v>292</v>
      </c>
      <c r="G15" s="21" t="s">
        <v>284</v>
      </c>
      <c r="H15" s="21" t="s">
        <v>24</v>
      </c>
      <c r="I15" s="21" t="s">
        <v>58</v>
      </c>
      <c r="J15" s="21" t="s">
        <v>59</v>
      </c>
      <c r="K15" s="21" t="s">
        <v>175</v>
      </c>
      <c r="L15" s="21" t="s">
        <v>60</v>
      </c>
      <c r="M15" s="21" t="s">
        <v>192</v>
      </c>
      <c r="N15" s="27">
        <f t="shared" si="0"/>
        <v>10</v>
      </c>
      <c r="O15" s="27">
        <f t="shared" si="1"/>
        <v>0</v>
      </c>
      <c r="P15" s="27" t="s">
        <v>432</v>
      </c>
      <c r="Q15" s="21">
        <v>0</v>
      </c>
      <c r="R15" s="20">
        <v>57</v>
      </c>
      <c r="S15" s="20">
        <v>122</v>
      </c>
      <c r="T15" s="20">
        <v>135</v>
      </c>
      <c r="U15" s="20" t="s">
        <v>393</v>
      </c>
      <c r="V15" s="20">
        <v>1</v>
      </c>
      <c r="W15" s="20">
        <v>1</v>
      </c>
      <c r="X15" s="20">
        <f t="shared" si="2"/>
        <v>0</v>
      </c>
      <c r="Y15" s="20">
        <f t="shared" si="3"/>
        <v>0</v>
      </c>
      <c r="Z15" s="27">
        <f>SUM(Y$2:Y15)</f>
        <v>210</v>
      </c>
    </row>
    <row r="16" spans="1:16377" x14ac:dyDescent="0.35">
      <c r="A16" s="21">
        <v>15</v>
      </c>
      <c r="B16" s="27">
        <v>99</v>
      </c>
      <c r="C16" s="10">
        <v>46189</v>
      </c>
      <c r="D16" s="21" t="s">
        <v>159</v>
      </c>
      <c r="E16" s="21" t="s">
        <v>274</v>
      </c>
      <c r="F16" s="21" t="s">
        <v>292</v>
      </c>
      <c r="G16" s="21" t="s">
        <v>284</v>
      </c>
      <c r="H16" s="21" t="s">
        <v>24</v>
      </c>
      <c r="I16" s="21" t="s">
        <v>55</v>
      </c>
      <c r="J16" s="21" t="s">
        <v>283</v>
      </c>
      <c r="K16" s="21" t="s">
        <v>202</v>
      </c>
      <c r="L16" s="21" t="s">
        <v>61</v>
      </c>
      <c r="M16" s="21" t="s">
        <v>181</v>
      </c>
      <c r="N16" s="27">
        <f t="shared" si="0"/>
        <v>0</v>
      </c>
      <c r="O16" s="27">
        <f t="shared" si="1"/>
        <v>10</v>
      </c>
      <c r="P16" s="27" t="s">
        <v>433</v>
      </c>
      <c r="Q16" s="21">
        <v>0</v>
      </c>
      <c r="R16" s="20">
        <v>146</v>
      </c>
      <c r="S16" s="20">
        <v>125</v>
      </c>
      <c r="T16" s="20">
        <v>50</v>
      </c>
      <c r="U16" s="20" t="s">
        <v>393</v>
      </c>
      <c r="V16" s="20">
        <v>1</v>
      </c>
      <c r="W16" s="20">
        <v>1</v>
      </c>
      <c r="X16" s="20">
        <f t="shared" si="2"/>
        <v>0</v>
      </c>
      <c r="Y16" s="20">
        <f t="shared" si="3"/>
        <v>0</v>
      </c>
      <c r="Z16" s="27">
        <f>SUM(Y$2:Y16)</f>
        <v>210</v>
      </c>
    </row>
    <row r="17" spans="1:26" x14ac:dyDescent="0.35">
      <c r="A17" s="21">
        <v>16</v>
      </c>
      <c r="B17" s="27">
        <v>99</v>
      </c>
      <c r="C17" s="10">
        <v>46189.125</v>
      </c>
      <c r="D17" s="21" t="s">
        <v>159</v>
      </c>
      <c r="E17" s="21" t="s">
        <v>274</v>
      </c>
      <c r="F17" s="21" t="s">
        <v>292</v>
      </c>
      <c r="G17" s="21" t="s">
        <v>284</v>
      </c>
      <c r="H17" s="21" t="s">
        <v>24</v>
      </c>
      <c r="I17" s="21" t="s">
        <v>58</v>
      </c>
      <c r="J17" s="21" t="s">
        <v>62</v>
      </c>
      <c r="K17" s="21" t="s">
        <v>198</v>
      </c>
      <c r="L17" s="21" t="s">
        <v>63</v>
      </c>
      <c r="M17" s="21" t="s">
        <v>208</v>
      </c>
      <c r="N17" s="27">
        <f t="shared" si="0"/>
        <v>10</v>
      </c>
      <c r="O17" s="27">
        <f t="shared" si="1"/>
        <v>0</v>
      </c>
      <c r="P17" s="27" t="s">
        <v>439</v>
      </c>
      <c r="Q17" s="21">
        <v>0</v>
      </c>
      <c r="R17" s="20">
        <v>63</v>
      </c>
      <c r="S17" s="20">
        <v>116</v>
      </c>
      <c r="T17" s="20">
        <v>130</v>
      </c>
      <c r="U17" s="20" t="s">
        <v>393</v>
      </c>
      <c r="V17" s="20">
        <v>2</v>
      </c>
      <c r="W17" s="20">
        <v>2</v>
      </c>
      <c r="X17" s="20">
        <f t="shared" si="2"/>
        <v>0</v>
      </c>
      <c r="Y17" s="20">
        <f t="shared" si="3"/>
        <v>0</v>
      </c>
      <c r="Z17" s="27">
        <f>SUM(Y$2:Y17)</f>
        <v>210</v>
      </c>
    </row>
    <row r="18" spans="1:26" x14ac:dyDescent="0.35">
      <c r="A18" s="21">
        <v>17</v>
      </c>
      <c r="B18" s="27">
        <v>99</v>
      </c>
      <c r="C18" s="10">
        <v>46189.875</v>
      </c>
      <c r="D18" s="21" t="s">
        <v>159</v>
      </c>
      <c r="E18" s="21" t="s">
        <v>274</v>
      </c>
      <c r="F18" s="21" t="s">
        <v>292</v>
      </c>
      <c r="G18" s="21" t="s">
        <v>284</v>
      </c>
      <c r="H18" s="21" t="s">
        <v>24</v>
      </c>
      <c r="I18" s="21" t="s">
        <v>64</v>
      </c>
      <c r="J18" s="21" t="s">
        <v>65</v>
      </c>
      <c r="K18" s="21" t="s">
        <v>167</v>
      </c>
      <c r="L18" s="21" t="s">
        <v>66</v>
      </c>
      <c r="M18" s="21" t="s">
        <v>185</v>
      </c>
      <c r="N18" s="27">
        <f t="shared" si="0"/>
        <v>10</v>
      </c>
      <c r="O18" s="27">
        <f t="shared" si="1"/>
        <v>0</v>
      </c>
      <c r="P18" s="27" t="s">
        <v>431</v>
      </c>
      <c r="Q18" s="21">
        <v>0</v>
      </c>
      <c r="R18" s="20">
        <v>46</v>
      </c>
      <c r="S18" s="20">
        <v>128</v>
      </c>
      <c r="T18" s="20">
        <v>153</v>
      </c>
      <c r="U18" s="20" t="s">
        <v>393</v>
      </c>
      <c r="V18" s="20">
        <v>3</v>
      </c>
      <c r="W18" s="20">
        <v>1</v>
      </c>
      <c r="X18" s="20">
        <f t="shared" si="2"/>
        <v>1</v>
      </c>
      <c r="Y18" s="20">
        <f t="shared" si="3"/>
        <v>46</v>
      </c>
      <c r="Z18" s="27">
        <f>SUM(Y$2:Y18)</f>
        <v>256</v>
      </c>
    </row>
    <row r="19" spans="1:26" x14ac:dyDescent="0.35">
      <c r="A19" s="21">
        <v>18</v>
      </c>
      <c r="B19" s="27">
        <v>99</v>
      </c>
      <c r="C19" s="10">
        <v>46190</v>
      </c>
      <c r="D19" s="21" t="s">
        <v>159</v>
      </c>
      <c r="E19" s="21" t="s">
        <v>274</v>
      </c>
      <c r="F19" s="21" t="s">
        <v>292</v>
      </c>
      <c r="G19" s="21" t="s">
        <v>284</v>
      </c>
      <c r="H19" s="21" t="s">
        <v>24</v>
      </c>
      <c r="I19" s="21" t="s">
        <v>64</v>
      </c>
      <c r="J19" s="21" t="s">
        <v>67</v>
      </c>
      <c r="K19" s="21" t="s">
        <v>206</v>
      </c>
      <c r="L19" s="21" t="s">
        <v>68</v>
      </c>
      <c r="M19" s="21" t="s">
        <v>174</v>
      </c>
      <c r="N19" s="27">
        <f t="shared" si="0"/>
        <v>0</v>
      </c>
      <c r="O19" s="27">
        <f t="shared" si="1"/>
        <v>10</v>
      </c>
      <c r="P19" s="27" t="s">
        <v>432</v>
      </c>
      <c r="Q19" s="21">
        <v>0</v>
      </c>
      <c r="R19" s="20">
        <v>178</v>
      </c>
      <c r="S19" s="20">
        <v>144</v>
      </c>
      <c r="T19" s="20">
        <v>30</v>
      </c>
      <c r="U19" s="20" t="s">
        <v>393</v>
      </c>
      <c r="V19" s="20">
        <v>1</v>
      </c>
      <c r="W19" s="20">
        <v>4</v>
      </c>
      <c r="X19" s="20">
        <f t="shared" si="2"/>
        <v>0</v>
      </c>
      <c r="Y19" s="20">
        <f t="shared" si="3"/>
        <v>0</v>
      </c>
      <c r="Z19" s="27">
        <f>SUM(Y$2:Y19)</f>
        <v>256</v>
      </c>
    </row>
    <row r="20" spans="1:26" x14ac:dyDescent="0.35">
      <c r="A20" s="21">
        <v>19</v>
      </c>
      <c r="B20" s="27">
        <v>99</v>
      </c>
      <c r="C20" s="10">
        <v>46190.125</v>
      </c>
      <c r="D20" s="21" t="s">
        <v>159</v>
      </c>
      <c r="E20" s="21" t="s">
        <v>274</v>
      </c>
      <c r="F20" s="21" t="s">
        <v>292</v>
      </c>
      <c r="G20" s="21" t="s">
        <v>284</v>
      </c>
      <c r="H20" s="21" t="s">
        <v>24</v>
      </c>
      <c r="I20" s="21" t="s">
        <v>69</v>
      </c>
      <c r="J20" s="21" t="s">
        <v>70</v>
      </c>
      <c r="K20" s="21" t="s">
        <v>170</v>
      </c>
      <c r="L20" s="21" t="s">
        <v>71</v>
      </c>
      <c r="M20" s="21" t="s">
        <v>188</v>
      </c>
      <c r="N20" s="27">
        <f t="shared" si="0"/>
        <v>10</v>
      </c>
      <c r="O20" s="27">
        <f t="shared" si="1"/>
        <v>0</v>
      </c>
      <c r="P20" s="27" t="s">
        <v>439</v>
      </c>
      <c r="Q20" s="21">
        <v>1</v>
      </c>
      <c r="R20" s="20">
        <v>43</v>
      </c>
      <c r="S20" s="20">
        <v>129</v>
      </c>
      <c r="T20" s="20">
        <v>159</v>
      </c>
      <c r="U20" s="20" t="s">
        <v>393</v>
      </c>
      <c r="V20" s="20">
        <v>3</v>
      </c>
      <c r="W20" s="20">
        <v>0</v>
      </c>
      <c r="X20" s="20">
        <f t="shared" si="2"/>
        <v>1</v>
      </c>
      <c r="Y20" s="20">
        <f t="shared" si="3"/>
        <v>43</v>
      </c>
      <c r="Z20" s="27">
        <f>SUM(Y$2:Y20)</f>
        <v>299</v>
      </c>
    </row>
    <row r="21" spans="1:26" x14ac:dyDescent="0.35">
      <c r="A21" s="21">
        <v>20</v>
      </c>
      <c r="B21" s="27">
        <v>99</v>
      </c>
      <c r="C21" s="10">
        <v>46190.25</v>
      </c>
      <c r="D21" s="21" t="s">
        <v>159</v>
      </c>
      <c r="E21" s="21" t="s">
        <v>274</v>
      </c>
      <c r="F21" s="21" t="s">
        <v>292</v>
      </c>
      <c r="G21" s="21" t="s">
        <v>284</v>
      </c>
      <c r="H21" s="21" t="s">
        <v>24</v>
      </c>
      <c r="I21" s="21" t="s">
        <v>69</v>
      </c>
      <c r="J21" s="21" t="s">
        <v>72</v>
      </c>
      <c r="K21" s="21" t="s">
        <v>195</v>
      </c>
      <c r="L21" s="21" t="s">
        <v>73</v>
      </c>
      <c r="M21" s="21" t="s">
        <v>207</v>
      </c>
      <c r="N21" s="27">
        <f t="shared" si="0"/>
        <v>10</v>
      </c>
      <c r="O21" s="27">
        <f t="shared" si="1"/>
        <v>0</v>
      </c>
      <c r="P21" s="27" t="s">
        <v>440</v>
      </c>
      <c r="Q21" s="21">
        <v>0</v>
      </c>
      <c r="R21" s="20">
        <v>38</v>
      </c>
      <c r="S21" s="20">
        <v>136</v>
      </c>
      <c r="T21" s="20">
        <v>163</v>
      </c>
      <c r="U21" s="20" t="s">
        <v>393</v>
      </c>
      <c r="V21" s="20">
        <v>3</v>
      </c>
      <c r="W21" s="20">
        <v>1</v>
      </c>
      <c r="X21" s="20">
        <f t="shared" si="2"/>
        <v>1</v>
      </c>
      <c r="Y21" s="20">
        <f t="shared" si="3"/>
        <v>38</v>
      </c>
      <c r="Z21" s="27">
        <f>SUM(Y$2:Y21)</f>
        <v>337</v>
      </c>
    </row>
    <row r="22" spans="1:26" x14ac:dyDescent="0.35">
      <c r="A22" s="21">
        <v>21</v>
      </c>
      <c r="B22" s="27">
        <v>99</v>
      </c>
      <c r="C22" s="10">
        <v>46190.791666666664</v>
      </c>
      <c r="D22" s="21" t="s">
        <v>159</v>
      </c>
      <c r="E22" s="21" t="s">
        <v>274</v>
      </c>
      <c r="F22" s="21" t="s">
        <v>292</v>
      </c>
      <c r="G22" s="21" t="s">
        <v>284</v>
      </c>
      <c r="H22" s="21" t="s">
        <v>24</v>
      </c>
      <c r="I22" s="21" t="s">
        <v>74</v>
      </c>
      <c r="J22" s="21" t="s">
        <v>75</v>
      </c>
      <c r="K22" s="21" t="s">
        <v>169</v>
      </c>
      <c r="L22" s="21" t="s">
        <v>76</v>
      </c>
      <c r="M22" s="21" t="s">
        <v>199</v>
      </c>
      <c r="N22" s="27">
        <f t="shared" si="0"/>
        <v>10</v>
      </c>
      <c r="O22" s="27">
        <f t="shared" si="1"/>
        <v>0</v>
      </c>
      <c r="P22" s="27" t="s">
        <v>441</v>
      </c>
      <c r="Q22" s="21">
        <v>0</v>
      </c>
      <c r="R22" s="20">
        <v>34</v>
      </c>
      <c r="S22" s="20">
        <v>140</v>
      </c>
      <c r="T22" s="20">
        <v>170</v>
      </c>
      <c r="U22" s="20" t="s">
        <v>393</v>
      </c>
      <c r="V22" s="20">
        <v>1</v>
      </c>
      <c r="W22" s="20">
        <v>1</v>
      </c>
      <c r="X22" s="20">
        <f t="shared" si="2"/>
        <v>0</v>
      </c>
      <c r="Y22" s="20">
        <f t="shared" si="3"/>
        <v>0</v>
      </c>
      <c r="Z22" s="27">
        <f>SUM(Y$2:Y22)</f>
        <v>337</v>
      </c>
    </row>
    <row r="23" spans="1:26" x14ac:dyDescent="0.35">
      <c r="A23" s="21">
        <v>22</v>
      </c>
      <c r="B23" s="27">
        <v>99</v>
      </c>
      <c r="C23" s="10">
        <v>46190.916666666664</v>
      </c>
      <c r="D23" s="21" t="s">
        <v>159</v>
      </c>
      <c r="E23" s="21" t="s">
        <v>274</v>
      </c>
      <c r="F23" s="21" t="s">
        <v>292</v>
      </c>
      <c r="G23" s="21" t="s">
        <v>284</v>
      </c>
      <c r="H23" s="21" t="s">
        <v>24</v>
      </c>
      <c r="I23" s="21" t="s">
        <v>77</v>
      </c>
      <c r="J23" s="21" t="s">
        <v>78</v>
      </c>
      <c r="K23" s="21" t="s">
        <v>168</v>
      </c>
      <c r="L23" s="21" t="s">
        <v>79</v>
      </c>
      <c r="M23" s="21" t="s">
        <v>183</v>
      </c>
      <c r="N23" s="27">
        <f t="shared" si="0"/>
        <v>10</v>
      </c>
      <c r="O23" s="27">
        <f t="shared" si="1"/>
        <v>0</v>
      </c>
      <c r="P23" s="27" t="s">
        <v>433</v>
      </c>
      <c r="Q23" s="21">
        <v>0</v>
      </c>
      <c r="R23" s="20">
        <v>59</v>
      </c>
      <c r="S23" s="20">
        <v>119</v>
      </c>
      <c r="T23" s="20">
        <v>133</v>
      </c>
      <c r="U23" s="20" t="s">
        <v>393</v>
      </c>
      <c r="V23" s="20">
        <v>4</v>
      </c>
      <c r="W23" s="20">
        <v>2</v>
      </c>
      <c r="X23" s="20">
        <f t="shared" si="2"/>
        <v>1</v>
      </c>
      <c r="Y23" s="20">
        <f t="shared" si="3"/>
        <v>59</v>
      </c>
      <c r="Z23" s="27">
        <f>SUM(Y$2:Y23)</f>
        <v>396</v>
      </c>
    </row>
    <row r="24" spans="1:26" x14ac:dyDescent="0.35">
      <c r="A24" s="21">
        <v>23</v>
      </c>
      <c r="B24" s="27">
        <v>99</v>
      </c>
      <c r="C24" s="10">
        <v>46191.041666666664</v>
      </c>
      <c r="D24" s="21" t="s">
        <v>159</v>
      </c>
      <c r="E24" s="21" t="s">
        <v>274</v>
      </c>
      <c r="F24" s="21" t="s">
        <v>292</v>
      </c>
      <c r="G24" s="21" t="s">
        <v>284</v>
      </c>
      <c r="H24" s="21" t="s">
        <v>24</v>
      </c>
      <c r="I24" s="21" t="s">
        <v>77</v>
      </c>
      <c r="J24" s="21" t="s">
        <v>80</v>
      </c>
      <c r="K24" s="21" t="s">
        <v>197</v>
      </c>
      <c r="L24" s="21" t="s">
        <v>81</v>
      </c>
      <c r="M24" s="21" t="s">
        <v>210</v>
      </c>
      <c r="N24" s="27">
        <f t="shared" si="0"/>
        <v>10</v>
      </c>
      <c r="O24" s="27">
        <f t="shared" si="1"/>
        <v>0</v>
      </c>
      <c r="P24" s="27" t="s">
        <v>432</v>
      </c>
      <c r="Q24" s="21">
        <v>0</v>
      </c>
      <c r="R24" s="20">
        <v>73</v>
      </c>
      <c r="S24" s="20">
        <v>113</v>
      </c>
      <c r="T24" s="20">
        <v>116</v>
      </c>
      <c r="U24" s="20" t="s">
        <v>393</v>
      </c>
      <c r="V24" s="20">
        <v>1</v>
      </c>
      <c r="W24" s="20">
        <v>0</v>
      </c>
      <c r="X24" s="20">
        <f t="shared" si="2"/>
        <v>1</v>
      </c>
      <c r="Y24" s="20">
        <f t="shared" si="3"/>
        <v>73</v>
      </c>
      <c r="Z24" s="27">
        <f>SUM(Y$2:Y24)</f>
        <v>469</v>
      </c>
    </row>
    <row r="25" spans="1:26" x14ac:dyDescent="0.35">
      <c r="A25" s="21">
        <v>24</v>
      </c>
      <c r="B25" s="27">
        <v>99</v>
      </c>
      <c r="C25" s="10">
        <v>46191.166666666664</v>
      </c>
      <c r="D25" s="21" t="s">
        <v>159</v>
      </c>
      <c r="E25" s="21" t="s">
        <v>274</v>
      </c>
      <c r="F25" s="21" t="s">
        <v>292</v>
      </c>
      <c r="G25" s="21" t="s">
        <v>284</v>
      </c>
      <c r="H25" s="21" t="s">
        <v>24</v>
      </c>
      <c r="I25" s="21" t="s">
        <v>74</v>
      </c>
      <c r="J25" s="21" t="s">
        <v>82</v>
      </c>
      <c r="K25" s="21" t="s">
        <v>209</v>
      </c>
      <c r="L25" s="21" t="s">
        <v>83</v>
      </c>
      <c r="M25" s="21" t="s">
        <v>176</v>
      </c>
      <c r="N25" s="27">
        <f t="shared" si="0"/>
        <v>0</v>
      </c>
      <c r="O25" s="27">
        <f t="shared" si="1"/>
        <v>10</v>
      </c>
      <c r="P25" s="27" t="s">
        <v>442</v>
      </c>
      <c r="Q25" s="21">
        <v>0</v>
      </c>
      <c r="R25" s="20">
        <v>157</v>
      </c>
      <c r="S25" s="20">
        <v>130</v>
      </c>
      <c r="T25" s="20">
        <v>44</v>
      </c>
      <c r="U25" s="20" t="s">
        <v>393</v>
      </c>
      <c r="V25" s="20">
        <v>1</v>
      </c>
      <c r="W25" s="20">
        <v>3</v>
      </c>
      <c r="X25" s="20">
        <f t="shared" si="2"/>
        <v>0</v>
      </c>
      <c r="Y25" s="20">
        <f t="shared" si="3"/>
        <v>0</v>
      </c>
      <c r="Z25" s="27">
        <f>SUM(Y$2:Y25)</f>
        <v>469</v>
      </c>
    </row>
    <row r="26" spans="1:26" x14ac:dyDescent="0.35">
      <c r="A26" s="21">
        <v>25</v>
      </c>
      <c r="B26" s="27">
        <v>99</v>
      </c>
      <c r="C26" s="10">
        <v>46191.75</v>
      </c>
      <c r="D26" s="21" t="s">
        <v>159</v>
      </c>
      <c r="E26" s="21" t="s">
        <v>274</v>
      </c>
      <c r="F26" s="21" t="s">
        <v>292</v>
      </c>
      <c r="G26" s="21" t="s">
        <v>284</v>
      </c>
      <c r="H26" s="21" t="s">
        <v>84</v>
      </c>
      <c r="I26" s="21" t="s">
        <v>25</v>
      </c>
      <c r="J26" s="21" t="s">
        <v>29</v>
      </c>
      <c r="K26" s="21" t="s">
        <v>193</v>
      </c>
      <c r="L26" s="21" t="s">
        <v>27</v>
      </c>
      <c r="M26" s="21" t="s">
        <v>201</v>
      </c>
      <c r="N26" s="27">
        <f t="shared" si="0"/>
        <v>10</v>
      </c>
      <c r="O26" s="27">
        <f t="shared" si="1"/>
        <v>0</v>
      </c>
      <c r="P26" s="27" t="s">
        <v>440</v>
      </c>
      <c r="Q26" s="21">
        <v>0</v>
      </c>
      <c r="R26" s="20">
        <v>62</v>
      </c>
      <c r="S26" s="20">
        <v>112</v>
      </c>
      <c r="T26" s="20">
        <v>142</v>
      </c>
      <c r="U26" s="20" t="s">
        <v>393</v>
      </c>
      <c r="V26" s="20">
        <v>1</v>
      </c>
      <c r="W26" s="20">
        <v>1</v>
      </c>
      <c r="X26" s="20">
        <f t="shared" si="2"/>
        <v>0</v>
      </c>
      <c r="Y26" s="20">
        <f t="shared" si="3"/>
        <v>0</v>
      </c>
      <c r="Z26" s="27">
        <f>SUM(Y$2:Y26)</f>
        <v>469</v>
      </c>
    </row>
    <row r="27" spans="1:26" x14ac:dyDescent="0.35">
      <c r="A27" s="21">
        <v>26</v>
      </c>
      <c r="B27" s="27">
        <v>99</v>
      </c>
      <c r="C27" s="10">
        <v>46191.875</v>
      </c>
      <c r="D27" s="21" t="s">
        <v>159</v>
      </c>
      <c r="E27" s="21" t="s">
        <v>274</v>
      </c>
      <c r="F27" s="21" t="s">
        <v>292</v>
      </c>
      <c r="G27" s="21" t="s">
        <v>284</v>
      </c>
      <c r="H27" s="21" t="s">
        <v>84</v>
      </c>
      <c r="I27" s="21" t="s">
        <v>30</v>
      </c>
      <c r="J27" s="21" t="s">
        <v>37</v>
      </c>
      <c r="K27" s="21" t="s">
        <v>179</v>
      </c>
      <c r="L27" s="21" t="s">
        <v>32</v>
      </c>
      <c r="M27" s="21" t="s">
        <v>189</v>
      </c>
      <c r="N27" s="27">
        <f t="shared" si="0"/>
        <v>10</v>
      </c>
      <c r="O27" s="27">
        <f t="shared" si="1"/>
        <v>0</v>
      </c>
      <c r="P27" s="27" t="s">
        <v>440</v>
      </c>
      <c r="Q27" s="21">
        <v>0</v>
      </c>
      <c r="R27" s="20">
        <v>76</v>
      </c>
      <c r="S27" s="20">
        <v>108</v>
      </c>
      <c r="T27" s="20">
        <v>134</v>
      </c>
      <c r="U27" s="20" t="s">
        <v>393</v>
      </c>
      <c r="V27" s="20">
        <v>4</v>
      </c>
      <c r="W27" s="20">
        <v>1</v>
      </c>
      <c r="X27" s="20">
        <f t="shared" si="2"/>
        <v>1</v>
      </c>
      <c r="Y27" s="20">
        <f t="shared" si="3"/>
        <v>76</v>
      </c>
      <c r="Z27" s="27">
        <f>SUM(Y$2:Y27)</f>
        <v>545</v>
      </c>
    </row>
    <row r="28" spans="1:26" x14ac:dyDescent="0.35">
      <c r="A28" s="21">
        <v>27</v>
      </c>
      <c r="B28" s="27">
        <v>99</v>
      </c>
      <c r="C28" s="10">
        <v>46192</v>
      </c>
      <c r="D28" s="21" t="s">
        <v>159</v>
      </c>
      <c r="E28" s="21" t="s">
        <v>274</v>
      </c>
      <c r="F28" s="21" t="s">
        <v>292</v>
      </c>
      <c r="G28" s="21" t="s">
        <v>284</v>
      </c>
      <c r="H28" s="21" t="s">
        <v>84</v>
      </c>
      <c r="I28" s="21" t="s">
        <v>30</v>
      </c>
      <c r="J28" s="21" t="s">
        <v>31</v>
      </c>
      <c r="K28" s="21" t="s">
        <v>182</v>
      </c>
      <c r="L28" s="21" t="s">
        <v>36</v>
      </c>
      <c r="M28" s="21" t="s">
        <v>211</v>
      </c>
      <c r="N28" s="27">
        <f t="shared" si="0"/>
        <v>10</v>
      </c>
      <c r="O28" s="27">
        <f t="shared" si="1"/>
        <v>0</v>
      </c>
      <c r="P28" s="27" t="s">
        <v>432</v>
      </c>
      <c r="Q28" s="21">
        <v>0</v>
      </c>
      <c r="R28" s="20">
        <v>71</v>
      </c>
      <c r="S28" s="20">
        <v>104</v>
      </c>
      <c r="T28" s="20">
        <v>148</v>
      </c>
      <c r="U28" s="20" t="s">
        <v>393</v>
      </c>
      <c r="V28" s="20">
        <v>6</v>
      </c>
      <c r="W28" s="20">
        <v>0</v>
      </c>
      <c r="X28" s="20">
        <f t="shared" si="2"/>
        <v>1</v>
      </c>
      <c r="Y28" s="20">
        <f t="shared" si="3"/>
        <v>71</v>
      </c>
      <c r="Z28" s="27">
        <f>SUM(Y$2:Y28)</f>
        <v>616</v>
      </c>
    </row>
    <row r="29" spans="1:26" x14ac:dyDescent="0.35">
      <c r="A29" s="21">
        <v>28</v>
      </c>
      <c r="B29" s="27">
        <v>99</v>
      </c>
      <c r="C29" s="10">
        <v>46192.125</v>
      </c>
      <c r="D29" s="21" t="s">
        <v>159</v>
      </c>
      <c r="E29" s="21" t="s">
        <v>274</v>
      </c>
      <c r="F29" s="21" t="s">
        <v>292</v>
      </c>
      <c r="G29" s="21" t="s">
        <v>284</v>
      </c>
      <c r="H29" s="21" t="s">
        <v>84</v>
      </c>
      <c r="I29" s="21" t="s">
        <v>25</v>
      </c>
      <c r="J29" s="21" t="s">
        <v>26</v>
      </c>
      <c r="K29" s="21" t="s">
        <v>180</v>
      </c>
      <c r="L29" s="21" t="s">
        <v>28</v>
      </c>
      <c r="M29" s="21" t="s">
        <v>196</v>
      </c>
      <c r="N29" s="27">
        <f t="shared" si="0"/>
        <v>10</v>
      </c>
      <c r="O29" s="27">
        <f t="shared" si="1"/>
        <v>0</v>
      </c>
      <c r="P29" s="27" t="s">
        <v>433</v>
      </c>
      <c r="Q29" s="21">
        <v>0</v>
      </c>
      <c r="R29" s="20">
        <v>69</v>
      </c>
      <c r="S29" s="20">
        <v>117</v>
      </c>
      <c r="T29" s="20">
        <v>129</v>
      </c>
      <c r="U29" s="20" t="s">
        <v>393</v>
      </c>
      <c r="V29" s="20">
        <v>1</v>
      </c>
      <c r="W29" s="20">
        <v>0</v>
      </c>
      <c r="X29" s="20">
        <f t="shared" si="2"/>
        <v>1</v>
      </c>
      <c r="Y29" s="20">
        <f t="shared" si="3"/>
        <v>69</v>
      </c>
      <c r="Z29" s="27">
        <f>SUM(Y$2:Y29)</f>
        <v>685</v>
      </c>
    </row>
    <row r="30" spans="1:26" x14ac:dyDescent="0.35">
      <c r="A30" s="21">
        <v>29</v>
      </c>
      <c r="B30" s="27">
        <v>99</v>
      </c>
      <c r="C30" s="10">
        <v>46192.875</v>
      </c>
      <c r="D30" s="21" t="s">
        <v>159</v>
      </c>
      <c r="E30" s="21" t="s">
        <v>274</v>
      </c>
      <c r="F30" s="21" t="s">
        <v>292</v>
      </c>
      <c r="G30" s="21" t="s">
        <v>284</v>
      </c>
      <c r="H30" s="21" t="s">
        <v>84</v>
      </c>
      <c r="I30" s="21" t="s">
        <v>33</v>
      </c>
      <c r="J30" s="21" t="s">
        <v>34</v>
      </c>
      <c r="K30" s="21" t="s">
        <v>115</v>
      </c>
      <c r="L30" s="21" t="s">
        <v>43</v>
      </c>
      <c r="M30" s="21" t="s">
        <v>194</v>
      </c>
      <c r="N30" s="27">
        <f t="shared" si="0"/>
        <v>10</v>
      </c>
      <c r="O30" s="27">
        <f t="shared" si="1"/>
        <v>0</v>
      </c>
      <c r="P30" s="27" t="s">
        <v>432</v>
      </c>
      <c r="Q30" s="21">
        <v>0</v>
      </c>
      <c r="R30" s="20">
        <v>58</v>
      </c>
      <c r="S30" s="20">
        <v>119</v>
      </c>
      <c r="T30" s="20">
        <v>153</v>
      </c>
      <c r="U30" s="20" t="s">
        <v>393</v>
      </c>
      <c r="V30" s="20">
        <v>2</v>
      </c>
      <c r="W30" s="20">
        <v>0</v>
      </c>
      <c r="X30" s="20">
        <f t="shared" si="2"/>
        <v>1</v>
      </c>
      <c r="Y30" s="20">
        <f t="shared" si="3"/>
        <v>58</v>
      </c>
      <c r="Z30" s="27">
        <f>SUM(Y$2:Y30)</f>
        <v>743</v>
      </c>
    </row>
    <row r="31" spans="1:26" x14ac:dyDescent="0.35">
      <c r="A31" s="21">
        <v>30</v>
      </c>
      <c r="B31" s="27">
        <v>99</v>
      </c>
      <c r="C31" s="10">
        <v>46193</v>
      </c>
      <c r="D31" s="21" t="s">
        <v>159</v>
      </c>
      <c r="E31" s="21" t="s">
        <v>274</v>
      </c>
      <c r="F31" s="21" t="s">
        <v>292</v>
      </c>
      <c r="G31" s="21" t="s">
        <v>284</v>
      </c>
      <c r="H31" s="21" t="s">
        <v>84</v>
      </c>
      <c r="I31" s="21" t="s">
        <v>38</v>
      </c>
      <c r="J31" s="21" t="s">
        <v>42</v>
      </c>
      <c r="K31" s="21" t="s">
        <v>191</v>
      </c>
      <c r="L31" s="21" t="s">
        <v>40</v>
      </c>
      <c r="M31" s="21" t="s">
        <v>178</v>
      </c>
      <c r="N31" s="27">
        <f t="shared" si="0"/>
        <v>0</v>
      </c>
      <c r="O31" s="27">
        <f t="shared" si="1"/>
        <v>10</v>
      </c>
      <c r="P31" s="27" t="s">
        <v>432</v>
      </c>
      <c r="Q31" s="21">
        <v>0</v>
      </c>
      <c r="R31" s="20">
        <v>99</v>
      </c>
      <c r="S31" s="20">
        <v>112</v>
      </c>
      <c r="T31" s="20">
        <v>91</v>
      </c>
      <c r="U31" s="20" t="s">
        <v>393</v>
      </c>
      <c r="V31" s="20">
        <v>0</v>
      </c>
      <c r="W31" s="20">
        <v>1</v>
      </c>
      <c r="X31" s="20">
        <f t="shared" si="2"/>
        <v>0</v>
      </c>
      <c r="Y31" s="20">
        <f t="shared" si="3"/>
        <v>0</v>
      </c>
      <c r="Z31" s="27">
        <f>SUM(Y$2:Y31)</f>
        <v>743</v>
      </c>
    </row>
    <row r="32" spans="1:26" x14ac:dyDescent="0.35">
      <c r="A32" s="21">
        <v>31</v>
      </c>
      <c r="B32" s="27">
        <v>99</v>
      </c>
      <c r="C32" s="10">
        <v>46193.104166666664</v>
      </c>
      <c r="D32" s="21" t="s">
        <v>159</v>
      </c>
      <c r="E32" s="21" t="s">
        <v>274</v>
      </c>
      <c r="F32" s="21" t="s">
        <v>292</v>
      </c>
      <c r="G32" s="21" t="s">
        <v>284</v>
      </c>
      <c r="H32" s="21" t="s">
        <v>84</v>
      </c>
      <c r="I32" s="21" t="s">
        <v>38</v>
      </c>
      <c r="J32" s="21" t="s">
        <v>39</v>
      </c>
      <c r="K32" s="21" t="s">
        <v>171</v>
      </c>
      <c r="L32" s="21" t="s">
        <v>41</v>
      </c>
      <c r="M32" s="21" t="s">
        <v>205</v>
      </c>
      <c r="N32" s="27">
        <f t="shared" si="0"/>
        <v>10</v>
      </c>
      <c r="O32" s="27">
        <f t="shared" si="1"/>
        <v>0</v>
      </c>
      <c r="P32" s="27" t="s">
        <v>432</v>
      </c>
      <c r="Q32" s="21">
        <v>0</v>
      </c>
      <c r="R32" s="20">
        <v>21</v>
      </c>
      <c r="S32" s="20">
        <v>167</v>
      </c>
      <c r="T32" s="20">
        <v>198</v>
      </c>
      <c r="U32" s="20" t="s">
        <v>393</v>
      </c>
      <c r="V32" s="20">
        <v>3</v>
      </c>
      <c r="W32" s="20">
        <v>0</v>
      </c>
      <c r="X32" s="20">
        <f t="shared" si="2"/>
        <v>1</v>
      </c>
      <c r="Y32" s="20">
        <f t="shared" si="3"/>
        <v>21</v>
      </c>
      <c r="Z32" s="27">
        <f>SUM(Y$2:Y32)</f>
        <v>764</v>
      </c>
    </row>
    <row r="33" spans="1:26" x14ac:dyDescent="0.35">
      <c r="A33" s="21">
        <v>32</v>
      </c>
      <c r="B33" s="27">
        <v>99</v>
      </c>
      <c r="C33" s="10">
        <v>46193.208333333336</v>
      </c>
      <c r="D33" s="21" t="s">
        <v>159</v>
      </c>
      <c r="E33" s="21" t="s">
        <v>274</v>
      </c>
      <c r="F33" s="21" t="s">
        <v>292</v>
      </c>
      <c r="G33" s="21" t="s">
        <v>284</v>
      </c>
      <c r="H33" s="21" t="s">
        <v>84</v>
      </c>
      <c r="I33" s="21" t="s">
        <v>33</v>
      </c>
      <c r="J33" s="21" t="s">
        <v>44</v>
      </c>
      <c r="K33" s="21" t="s">
        <v>186</v>
      </c>
      <c r="L33" s="21" t="s">
        <v>35</v>
      </c>
      <c r="M33" s="21" t="s">
        <v>187</v>
      </c>
      <c r="N33" s="27">
        <f t="shared" si="0"/>
        <v>10</v>
      </c>
      <c r="O33" s="27">
        <f t="shared" si="1"/>
        <v>0</v>
      </c>
      <c r="P33" s="27" t="s">
        <v>432</v>
      </c>
      <c r="Q33" s="21">
        <v>0</v>
      </c>
      <c r="R33" s="20">
        <v>84</v>
      </c>
      <c r="S33" s="20">
        <v>113</v>
      </c>
      <c r="T33" s="20">
        <v>126</v>
      </c>
      <c r="U33" s="20" t="s">
        <v>393</v>
      </c>
      <c r="V33" s="20">
        <v>0</v>
      </c>
      <c r="W33" s="20">
        <v>1</v>
      </c>
      <c r="X33" s="20">
        <f t="shared" si="2"/>
        <v>0</v>
      </c>
      <c r="Y33" s="20">
        <f t="shared" si="3"/>
        <v>0</v>
      </c>
      <c r="Z33" s="27">
        <f>SUM(Y$2:Y33)</f>
        <v>764</v>
      </c>
    </row>
    <row r="34" spans="1:26" x14ac:dyDescent="0.35">
      <c r="A34" s="21">
        <v>33</v>
      </c>
      <c r="B34" s="27">
        <v>99</v>
      </c>
      <c r="C34" s="10">
        <v>46193.791666666664</v>
      </c>
      <c r="D34" s="21" t="s">
        <v>159</v>
      </c>
      <c r="E34" s="21" t="s">
        <v>274</v>
      </c>
      <c r="F34" s="21" t="s">
        <v>292</v>
      </c>
      <c r="G34" s="21" t="s">
        <v>284</v>
      </c>
      <c r="H34" s="21" t="s">
        <v>84</v>
      </c>
      <c r="I34" s="21" t="s">
        <v>48</v>
      </c>
      <c r="J34" s="21" t="s">
        <v>49</v>
      </c>
      <c r="K34" s="21" t="s">
        <v>173</v>
      </c>
      <c r="L34" s="21" t="s">
        <v>53</v>
      </c>
      <c r="M34" s="21" t="s">
        <v>410</v>
      </c>
      <c r="N34" s="27">
        <f t="shared" si="0"/>
        <v>10</v>
      </c>
      <c r="O34" s="27">
        <f t="shared" si="1"/>
        <v>0</v>
      </c>
      <c r="P34" s="27" t="s">
        <v>431</v>
      </c>
      <c r="Q34" s="21">
        <v>0</v>
      </c>
      <c r="R34" s="20">
        <v>67</v>
      </c>
      <c r="S34" s="20">
        <v>122</v>
      </c>
      <c r="T34" s="20">
        <v>131</v>
      </c>
      <c r="U34" s="20" t="s">
        <v>393</v>
      </c>
      <c r="V34" s="20">
        <v>5</v>
      </c>
      <c r="W34" s="20">
        <v>1</v>
      </c>
      <c r="X34" s="20">
        <f t="shared" si="2"/>
        <v>1</v>
      </c>
      <c r="Y34" s="20">
        <f t="shared" si="3"/>
        <v>67</v>
      </c>
      <c r="Z34" s="27">
        <f>SUM(Y$2:Y34)</f>
        <v>831</v>
      </c>
    </row>
    <row r="35" spans="1:26" x14ac:dyDescent="0.35">
      <c r="A35" s="21">
        <v>34</v>
      </c>
      <c r="B35" s="27">
        <v>99</v>
      </c>
      <c r="C35" s="10">
        <v>46193.916666666664</v>
      </c>
      <c r="D35" s="21" t="s">
        <v>159</v>
      </c>
      <c r="E35" s="21" t="s">
        <v>274</v>
      </c>
      <c r="F35" s="21" t="s">
        <v>292</v>
      </c>
      <c r="G35" s="21" t="s">
        <v>284</v>
      </c>
      <c r="H35" s="21" t="s">
        <v>84</v>
      </c>
      <c r="I35" s="21" t="s">
        <v>45</v>
      </c>
      <c r="J35" s="21" t="s">
        <v>46</v>
      </c>
      <c r="K35" s="21" t="s">
        <v>172</v>
      </c>
      <c r="L35" s="21" t="s">
        <v>51</v>
      </c>
      <c r="M35" s="21" t="s">
        <v>190</v>
      </c>
      <c r="N35" s="27">
        <f t="shared" si="0"/>
        <v>10</v>
      </c>
      <c r="O35" s="27">
        <f t="shared" si="1"/>
        <v>0</v>
      </c>
      <c r="P35" s="27" t="s">
        <v>431</v>
      </c>
      <c r="Q35" s="21">
        <v>0</v>
      </c>
      <c r="R35" s="20">
        <v>38</v>
      </c>
      <c r="S35" s="20">
        <v>137</v>
      </c>
      <c r="T35" s="20">
        <v>164</v>
      </c>
      <c r="U35" s="20" t="s">
        <v>393</v>
      </c>
      <c r="V35" s="20">
        <v>2</v>
      </c>
      <c r="W35" s="20">
        <v>1</v>
      </c>
      <c r="X35" s="20">
        <f t="shared" si="2"/>
        <v>1</v>
      </c>
      <c r="Y35" s="20">
        <f t="shared" si="3"/>
        <v>38</v>
      </c>
      <c r="Z35" s="27">
        <f>SUM(Y$2:Y35)</f>
        <v>869</v>
      </c>
    </row>
    <row r="36" spans="1:26" x14ac:dyDescent="0.35">
      <c r="A36" s="21">
        <v>35</v>
      </c>
      <c r="B36" s="27">
        <v>99</v>
      </c>
      <c r="C36" s="10">
        <v>46194.083333333336</v>
      </c>
      <c r="D36" s="21" t="s">
        <v>159</v>
      </c>
      <c r="E36" s="21" t="s">
        <v>274</v>
      </c>
      <c r="F36" s="21" t="s">
        <v>292</v>
      </c>
      <c r="G36" s="21" t="s">
        <v>284</v>
      </c>
      <c r="H36" s="21" t="s">
        <v>84</v>
      </c>
      <c r="I36" s="21" t="s">
        <v>45</v>
      </c>
      <c r="J36" s="21" t="s">
        <v>52</v>
      </c>
      <c r="K36" s="21" t="s">
        <v>184</v>
      </c>
      <c r="L36" s="21" t="s">
        <v>47</v>
      </c>
      <c r="M36" s="21" t="s">
        <v>204</v>
      </c>
      <c r="N36" s="27">
        <f t="shared" si="0"/>
        <v>10</v>
      </c>
      <c r="O36" s="27">
        <f t="shared" si="1"/>
        <v>0</v>
      </c>
      <c r="P36" s="27" t="s">
        <v>432</v>
      </c>
      <c r="Q36" s="21">
        <v>0</v>
      </c>
      <c r="R36" s="20">
        <v>41</v>
      </c>
      <c r="S36" s="20">
        <v>143</v>
      </c>
      <c r="T36" s="20">
        <v>168</v>
      </c>
      <c r="U36" s="20" t="s">
        <v>393</v>
      </c>
      <c r="V36" s="20">
        <v>0</v>
      </c>
      <c r="W36" s="20">
        <v>0</v>
      </c>
      <c r="X36" s="20">
        <f t="shared" si="2"/>
        <v>0</v>
      </c>
      <c r="Y36" s="20">
        <f t="shared" si="3"/>
        <v>0</v>
      </c>
      <c r="Z36" s="27">
        <f>SUM(Y$2:Y36)</f>
        <v>869</v>
      </c>
    </row>
    <row r="37" spans="1:26" x14ac:dyDescent="0.35">
      <c r="A37" s="21">
        <v>36</v>
      </c>
      <c r="B37" s="27">
        <v>99</v>
      </c>
      <c r="C37" s="10">
        <v>46194.25</v>
      </c>
      <c r="D37" s="21" t="s">
        <v>159</v>
      </c>
      <c r="E37" s="21" t="s">
        <v>274</v>
      </c>
      <c r="F37" s="21" t="s">
        <v>292</v>
      </c>
      <c r="G37" s="21" t="s">
        <v>284</v>
      </c>
      <c r="H37" s="21" t="s">
        <v>84</v>
      </c>
      <c r="I37" s="21" t="s">
        <v>48</v>
      </c>
      <c r="J37" s="21" t="s">
        <v>54</v>
      </c>
      <c r="K37" s="21" t="s">
        <v>200</v>
      </c>
      <c r="L37" s="21" t="s">
        <v>50</v>
      </c>
      <c r="M37" s="21" t="s">
        <v>177</v>
      </c>
      <c r="N37" s="27">
        <f t="shared" si="0"/>
        <v>0</v>
      </c>
      <c r="O37" s="27">
        <f t="shared" si="1"/>
        <v>10</v>
      </c>
      <c r="P37" s="27" t="s">
        <v>434</v>
      </c>
      <c r="Q37" s="21">
        <v>0</v>
      </c>
      <c r="R37" s="20">
        <v>118</v>
      </c>
      <c r="S37" s="20">
        <v>103</v>
      </c>
      <c r="T37" s="20">
        <v>91</v>
      </c>
      <c r="U37" s="20" t="s">
        <v>393</v>
      </c>
      <c r="V37" s="20">
        <v>0</v>
      </c>
      <c r="W37" s="20">
        <v>4</v>
      </c>
      <c r="X37" s="20">
        <f t="shared" si="2"/>
        <v>0</v>
      </c>
      <c r="Y37" s="20">
        <f t="shared" si="3"/>
        <v>0</v>
      </c>
      <c r="Z37" s="27">
        <f>SUM(Y$2:Y37)</f>
        <v>869</v>
      </c>
    </row>
    <row r="38" spans="1:26" x14ac:dyDescent="0.35">
      <c r="A38" s="21">
        <v>37</v>
      </c>
      <c r="B38" s="27">
        <v>99</v>
      </c>
      <c r="C38" s="10">
        <v>46194.75</v>
      </c>
      <c r="D38" s="21" t="s">
        <v>159</v>
      </c>
      <c r="E38" s="21" t="s">
        <v>274</v>
      </c>
      <c r="F38" s="21" t="s">
        <v>292</v>
      </c>
      <c r="G38" s="21" t="s">
        <v>284</v>
      </c>
      <c r="H38" s="21" t="s">
        <v>84</v>
      </c>
      <c r="I38" s="21" t="s">
        <v>55</v>
      </c>
      <c r="J38" s="21" t="s">
        <v>56</v>
      </c>
      <c r="K38" s="21" t="s">
        <v>166</v>
      </c>
      <c r="L38" s="21" t="s">
        <v>283</v>
      </c>
      <c r="M38" s="21" t="s">
        <v>202</v>
      </c>
      <c r="N38" s="27">
        <f t="shared" si="0"/>
        <v>10</v>
      </c>
      <c r="O38" s="27">
        <f t="shared" si="1"/>
        <v>0</v>
      </c>
      <c r="P38" s="27" t="s">
        <v>441</v>
      </c>
      <c r="Q38" s="21">
        <v>0</v>
      </c>
      <c r="R38" s="20">
        <v>31</v>
      </c>
      <c r="S38" s="20">
        <v>139</v>
      </c>
      <c r="T38" s="20">
        <v>176</v>
      </c>
      <c r="U38" s="20" t="s">
        <v>393</v>
      </c>
      <c r="V38" s="20">
        <v>4</v>
      </c>
      <c r="W38" s="20">
        <v>0</v>
      </c>
      <c r="X38" s="20">
        <f t="shared" si="2"/>
        <v>1</v>
      </c>
      <c r="Y38" s="20">
        <f t="shared" si="3"/>
        <v>31</v>
      </c>
      <c r="Z38" s="27">
        <f>SUM(Y$2:Y38)</f>
        <v>900</v>
      </c>
    </row>
    <row r="39" spans="1:26" x14ac:dyDescent="0.35">
      <c r="A39" s="21">
        <v>38</v>
      </c>
      <c r="B39" s="27">
        <v>99</v>
      </c>
      <c r="C39" s="10">
        <v>46194.875</v>
      </c>
      <c r="D39" s="21" t="s">
        <v>159</v>
      </c>
      <c r="E39" s="21" t="s">
        <v>274</v>
      </c>
      <c r="F39" s="21" t="s">
        <v>292</v>
      </c>
      <c r="G39" s="21" t="s">
        <v>284</v>
      </c>
      <c r="H39" s="21" t="s">
        <v>84</v>
      </c>
      <c r="I39" s="21" t="s">
        <v>58</v>
      </c>
      <c r="J39" s="21" t="s">
        <v>59</v>
      </c>
      <c r="K39" s="21" t="s">
        <v>175</v>
      </c>
      <c r="L39" s="21" t="s">
        <v>62</v>
      </c>
      <c r="M39" s="21" t="s">
        <v>198</v>
      </c>
      <c r="N39" s="27">
        <f t="shared" si="0"/>
        <v>10</v>
      </c>
      <c r="O39" s="27">
        <f t="shared" si="1"/>
        <v>0</v>
      </c>
      <c r="P39" s="27" t="s">
        <v>431</v>
      </c>
      <c r="Q39" s="21">
        <v>0</v>
      </c>
      <c r="R39" s="20">
        <v>39</v>
      </c>
      <c r="S39" s="20">
        <v>138</v>
      </c>
      <c r="T39" s="20">
        <v>171</v>
      </c>
      <c r="U39" s="20" t="s">
        <v>393</v>
      </c>
      <c r="V39" s="20">
        <v>0</v>
      </c>
      <c r="W39" s="20">
        <v>0</v>
      </c>
      <c r="X39" s="20">
        <f t="shared" si="2"/>
        <v>0</v>
      </c>
      <c r="Y39" s="20">
        <f t="shared" si="3"/>
        <v>0</v>
      </c>
      <c r="Z39" s="27">
        <f>SUM(Y$2:Y39)</f>
        <v>900</v>
      </c>
    </row>
    <row r="40" spans="1:26" x14ac:dyDescent="0.35">
      <c r="A40" s="21">
        <v>39</v>
      </c>
      <c r="B40" s="27">
        <v>99</v>
      </c>
      <c r="C40" s="10">
        <v>46195</v>
      </c>
      <c r="D40" s="21" t="s">
        <v>159</v>
      </c>
      <c r="E40" s="21" t="s">
        <v>274</v>
      </c>
      <c r="F40" s="21" t="s">
        <v>292</v>
      </c>
      <c r="G40" s="21" t="s">
        <v>284</v>
      </c>
      <c r="H40" s="21" t="s">
        <v>84</v>
      </c>
      <c r="I40" s="21" t="s">
        <v>55</v>
      </c>
      <c r="J40" s="21" t="s">
        <v>61</v>
      </c>
      <c r="K40" s="21" t="s">
        <v>181</v>
      </c>
      <c r="L40" s="21" t="s">
        <v>57</v>
      </c>
      <c r="M40" s="21" t="s">
        <v>203</v>
      </c>
      <c r="N40" s="27">
        <f t="shared" si="0"/>
        <v>10</v>
      </c>
      <c r="O40" s="27">
        <f t="shared" si="1"/>
        <v>0</v>
      </c>
      <c r="P40" s="27" t="s">
        <v>440</v>
      </c>
      <c r="Q40" s="21">
        <v>0</v>
      </c>
      <c r="R40" s="20">
        <v>72</v>
      </c>
      <c r="S40" s="20">
        <v>109</v>
      </c>
      <c r="T40" s="20">
        <v>137</v>
      </c>
      <c r="U40" s="20" t="s">
        <v>393</v>
      </c>
      <c r="V40" s="20">
        <v>2</v>
      </c>
      <c r="W40" s="20">
        <v>2</v>
      </c>
      <c r="X40" s="20">
        <f t="shared" si="2"/>
        <v>0</v>
      </c>
      <c r="Y40" s="20">
        <f t="shared" si="3"/>
        <v>0</v>
      </c>
      <c r="Z40" s="27">
        <f>SUM(Y$2:Y40)</f>
        <v>900</v>
      </c>
    </row>
    <row r="41" spans="1:26" x14ac:dyDescent="0.35">
      <c r="A41" s="21">
        <v>40</v>
      </c>
      <c r="B41" s="27">
        <v>99</v>
      </c>
      <c r="C41" s="10">
        <v>46195.125</v>
      </c>
      <c r="D41" s="21" t="s">
        <v>159</v>
      </c>
      <c r="E41" s="21" t="s">
        <v>274</v>
      </c>
      <c r="F41" s="21" t="s">
        <v>292</v>
      </c>
      <c r="G41" s="21" t="s">
        <v>284</v>
      </c>
      <c r="H41" s="21" t="s">
        <v>84</v>
      </c>
      <c r="I41" s="21" t="s">
        <v>58</v>
      </c>
      <c r="J41" s="21" t="s">
        <v>63</v>
      </c>
      <c r="K41" s="21" t="s">
        <v>208</v>
      </c>
      <c r="L41" s="21" t="s">
        <v>60</v>
      </c>
      <c r="M41" s="21" t="s">
        <v>192</v>
      </c>
      <c r="N41" s="27">
        <f t="shared" si="0"/>
        <v>0</v>
      </c>
      <c r="O41" s="27">
        <f t="shared" si="1"/>
        <v>10</v>
      </c>
      <c r="P41" s="27" t="s">
        <v>435</v>
      </c>
      <c r="Q41" s="21">
        <v>0</v>
      </c>
      <c r="R41" s="20">
        <v>148</v>
      </c>
      <c r="S41" s="20">
        <v>116</v>
      </c>
      <c r="T41" s="20">
        <v>59</v>
      </c>
      <c r="U41" s="20" t="s">
        <v>393</v>
      </c>
      <c r="V41" s="20">
        <v>1</v>
      </c>
      <c r="W41" s="20">
        <v>3</v>
      </c>
      <c r="X41" s="20">
        <f t="shared" si="2"/>
        <v>0</v>
      </c>
      <c r="Y41" s="20">
        <f t="shared" si="3"/>
        <v>0</v>
      </c>
      <c r="Z41" s="27">
        <f>SUM(Y$2:Y41)</f>
        <v>900</v>
      </c>
    </row>
    <row r="42" spans="1:26" x14ac:dyDescent="0.35">
      <c r="A42" s="21">
        <v>41</v>
      </c>
      <c r="B42" s="27">
        <v>99</v>
      </c>
      <c r="C42" s="10">
        <v>46195.791666666664</v>
      </c>
      <c r="D42" s="21" t="s">
        <v>159</v>
      </c>
      <c r="E42" s="21" t="s">
        <v>274</v>
      </c>
      <c r="F42" s="21" t="s">
        <v>292</v>
      </c>
      <c r="G42" s="21" t="s">
        <v>284</v>
      </c>
      <c r="H42" s="21" t="s">
        <v>84</v>
      </c>
      <c r="I42" s="21" t="s">
        <v>69</v>
      </c>
      <c r="J42" s="21" t="s">
        <v>70</v>
      </c>
      <c r="K42" s="21" t="s">
        <v>170</v>
      </c>
      <c r="L42" s="21" t="s">
        <v>72</v>
      </c>
      <c r="M42" s="21" t="s">
        <v>195</v>
      </c>
      <c r="N42" s="27">
        <f t="shared" si="0"/>
        <v>10</v>
      </c>
      <c r="O42" s="27">
        <f t="shared" si="1"/>
        <v>0</v>
      </c>
      <c r="P42" s="27" t="s">
        <v>443</v>
      </c>
      <c r="Q42" s="21">
        <v>0</v>
      </c>
      <c r="R42" s="20">
        <v>63</v>
      </c>
      <c r="S42" s="20">
        <v>105</v>
      </c>
      <c r="T42" s="20">
        <v>132</v>
      </c>
      <c r="U42" s="20" t="s">
        <v>393</v>
      </c>
      <c r="V42" s="20">
        <v>2</v>
      </c>
      <c r="W42" s="20">
        <v>0</v>
      </c>
      <c r="X42" s="20">
        <f t="shared" si="2"/>
        <v>1</v>
      </c>
      <c r="Y42" s="20">
        <f t="shared" si="3"/>
        <v>63</v>
      </c>
      <c r="Z42" s="27">
        <f>SUM(Y$2:Y42)</f>
        <v>963</v>
      </c>
    </row>
    <row r="43" spans="1:26" x14ac:dyDescent="0.35">
      <c r="A43" s="21">
        <v>42</v>
      </c>
      <c r="B43" s="27">
        <v>99</v>
      </c>
      <c r="C43" s="10">
        <v>46195.958333333336</v>
      </c>
      <c r="D43" s="21" t="s">
        <v>159</v>
      </c>
      <c r="E43" s="21" t="s">
        <v>274</v>
      </c>
      <c r="F43" s="21" t="s">
        <v>292</v>
      </c>
      <c r="G43" s="21" t="s">
        <v>284</v>
      </c>
      <c r="H43" s="21" t="s">
        <v>84</v>
      </c>
      <c r="I43" s="21" t="s">
        <v>64</v>
      </c>
      <c r="J43" s="21" t="s">
        <v>65</v>
      </c>
      <c r="K43" s="21" t="s">
        <v>167</v>
      </c>
      <c r="L43" s="21" t="s">
        <v>67</v>
      </c>
      <c r="M43" s="21" t="s">
        <v>206</v>
      </c>
      <c r="N43" s="27">
        <f t="shared" si="0"/>
        <v>10</v>
      </c>
      <c r="O43" s="27">
        <f t="shared" si="1"/>
        <v>0</v>
      </c>
      <c r="P43" s="27" t="s">
        <v>444</v>
      </c>
      <c r="Q43" s="21">
        <v>0</v>
      </c>
      <c r="R43" s="20">
        <v>22</v>
      </c>
      <c r="S43" s="20">
        <v>166</v>
      </c>
      <c r="T43" s="20">
        <v>189</v>
      </c>
      <c r="U43" s="20" t="s">
        <v>393</v>
      </c>
      <c r="V43" s="20">
        <v>3</v>
      </c>
      <c r="W43" s="20">
        <v>0</v>
      </c>
      <c r="X43" s="20">
        <f t="shared" si="2"/>
        <v>1</v>
      </c>
      <c r="Y43" s="20">
        <f t="shared" si="3"/>
        <v>22</v>
      </c>
      <c r="Z43" s="27">
        <f>SUM(Y$2:Y43)</f>
        <v>985</v>
      </c>
    </row>
    <row r="44" spans="1:26" x14ac:dyDescent="0.35">
      <c r="A44" s="21">
        <v>43</v>
      </c>
      <c r="B44" s="27">
        <v>99</v>
      </c>
      <c r="C44" s="10">
        <v>46196.083333333336</v>
      </c>
      <c r="D44" s="21" t="s">
        <v>159</v>
      </c>
      <c r="E44" s="21" t="s">
        <v>274</v>
      </c>
      <c r="F44" s="21" t="s">
        <v>292</v>
      </c>
      <c r="G44" s="21" t="s">
        <v>284</v>
      </c>
      <c r="H44" s="21" t="s">
        <v>84</v>
      </c>
      <c r="I44" s="21" t="s">
        <v>64</v>
      </c>
      <c r="J44" s="21" t="s">
        <v>68</v>
      </c>
      <c r="K44" s="21" t="s">
        <v>174</v>
      </c>
      <c r="L44" s="21" t="s">
        <v>66</v>
      </c>
      <c r="M44" s="21" t="s">
        <v>185</v>
      </c>
      <c r="N44" s="27">
        <f t="shared" si="0"/>
        <v>10</v>
      </c>
      <c r="O44" s="27">
        <f t="shared" si="1"/>
        <v>0</v>
      </c>
      <c r="P44" s="27" t="s">
        <v>439</v>
      </c>
      <c r="Q44" s="21">
        <v>0</v>
      </c>
      <c r="R44" s="20">
        <v>64</v>
      </c>
      <c r="S44" s="20">
        <v>105</v>
      </c>
      <c r="T44" s="20">
        <v>137</v>
      </c>
      <c r="U44" s="20" t="s">
        <v>393</v>
      </c>
      <c r="V44" s="20">
        <v>3</v>
      </c>
      <c r="W44" s="20">
        <v>2</v>
      </c>
      <c r="X44" s="20">
        <f t="shared" si="2"/>
        <v>1</v>
      </c>
      <c r="Y44" s="20">
        <f t="shared" si="3"/>
        <v>64</v>
      </c>
      <c r="Z44" s="27">
        <f>SUM(Y$2:Y44)</f>
        <v>1049</v>
      </c>
    </row>
    <row r="45" spans="1:26" x14ac:dyDescent="0.35">
      <c r="A45" s="21">
        <v>44</v>
      </c>
      <c r="B45" s="27">
        <v>99</v>
      </c>
      <c r="C45" s="10">
        <v>46196.208333333336</v>
      </c>
      <c r="D45" s="21" t="s">
        <v>159</v>
      </c>
      <c r="E45" s="21" t="s">
        <v>274</v>
      </c>
      <c r="F45" s="21" t="s">
        <v>292</v>
      </c>
      <c r="G45" s="21" t="s">
        <v>284</v>
      </c>
      <c r="H45" s="21" t="s">
        <v>84</v>
      </c>
      <c r="I45" s="21" t="s">
        <v>69</v>
      </c>
      <c r="J45" s="21" t="s">
        <v>73</v>
      </c>
      <c r="K45" s="21" t="s">
        <v>207</v>
      </c>
      <c r="L45" s="21" t="s">
        <v>71</v>
      </c>
      <c r="M45" s="21" t="s">
        <v>188</v>
      </c>
      <c r="N45" s="27">
        <f t="shared" si="0"/>
        <v>0</v>
      </c>
      <c r="O45" s="27">
        <f t="shared" si="1"/>
        <v>10</v>
      </c>
      <c r="P45" s="27" t="s">
        <v>443</v>
      </c>
      <c r="Q45" s="21">
        <v>0</v>
      </c>
      <c r="R45" s="20">
        <v>152</v>
      </c>
      <c r="S45" s="20">
        <v>139</v>
      </c>
      <c r="T45" s="20">
        <v>67</v>
      </c>
      <c r="U45" s="20" t="s">
        <v>393</v>
      </c>
      <c r="V45" s="20">
        <v>1</v>
      </c>
      <c r="W45" s="20">
        <v>2</v>
      </c>
      <c r="X45" s="20">
        <f t="shared" si="2"/>
        <v>0</v>
      </c>
      <c r="Y45" s="20">
        <f t="shared" si="3"/>
        <v>0</v>
      </c>
      <c r="Z45" s="27">
        <f>SUM(Y$2:Y45)</f>
        <v>1049</v>
      </c>
    </row>
    <row r="46" spans="1:26" x14ac:dyDescent="0.35">
      <c r="A46" s="21">
        <v>45</v>
      </c>
      <c r="B46" s="27">
        <v>99</v>
      </c>
      <c r="C46" s="10">
        <v>46196.791666666664</v>
      </c>
      <c r="D46" s="21" t="s">
        <v>159</v>
      </c>
      <c r="E46" s="21" t="s">
        <v>274</v>
      </c>
      <c r="F46" s="21" t="s">
        <v>292</v>
      </c>
      <c r="G46" s="21" t="s">
        <v>284</v>
      </c>
      <c r="H46" s="21" t="s">
        <v>84</v>
      </c>
      <c r="I46" s="21" t="s">
        <v>74</v>
      </c>
      <c r="J46" s="21" t="s">
        <v>75</v>
      </c>
      <c r="K46" s="21" t="s">
        <v>169</v>
      </c>
      <c r="L46" s="21" t="s">
        <v>82</v>
      </c>
      <c r="M46" s="21" t="s">
        <v>209</v>
      </c>
      <c r="N46" s="27">
        <f t="shared" si="0"/>
        <v>10</v>
      </c>
      <c r="O46" s="27">
        <f t="shared" si="1"/>
        <v>0</v>
      </c>
      <c r="P46" s="27" t="s">
        <v>440</v>
      </c>
      <c r="Q46" s="21">
        <v>0</v>
      </c>
      <c r="R46" s="20">
        <v>24</v>
      </c>
      <c r="S46" s="20">
        <v>154</v>
      </c>
      <c r="T46" s="20">
        <v>173</v>
      </c>
      <c r="U46" s="20" t="s">
        <v>393</v>
      </c>
      <c r="V46" s="20">
        <v>5</v>
      </c>
      <c r="W46" s="20">
        <v>0</v>
      </c>
      <c r="X46" s="20">
        <f t="shared" si="2"/>
        <v>1</v>
      </c>
      <c r="Y46" s="20">
        <f t="shared" si="3"/>
        <v>24</v>
      </c>
      <c r="Z46" s="27">
        <f>SUM(Y$2:Y46)</f>
        <v>1073</v>
      </c>
    </row>
    <row r="47" spans="1:26" x14ac:dyDescent="0.35">
      <c r="A47" s="21">
        <v>46</v>
      </c>
      <c r="B47" s="27">
        <v>99</v>
      </c>
      <c r="C47" s="10">
        <v>46196.916666666664</v>
      </c>
      <c r="D47" s="21" t="s">
        <v>159</v>
      </c>
      <c r="E47" s="21" t="s">
        <v>274</v>
      </c>
      <c r="F47" s="21" t="s">
        <v>292</v>
      </c>
      <c r="G47" s="21" t="s">
        <v>284</v>
      </c>
      <c r="H47" s="21" t="s">
        <v>84</v>
      </c>
      <c r="I47" s="21" t="s">
        <v>77</v>
      </c>
      <c r="J47" s="21" t="s">
        <v>78</v>
      </c>
      <c r="K47" s="21" t="s">
        <v>168</v>
      </c>
      <c r="L47" s="21" t="s">
        <v>80</v>
      </c>
      <c r="M47" s="21" t="s">
        <v>197</v>
      </c>
      <c r="N47" s="27">
        <f t="shared" si="0"/>
        <v>10</v>
      </c>
      <c r="O47" s="27">
        <f t="shared" si="1"/>
        <v>0</v>
      </c>
      <c r="P47" s="27" t="s">
        <v>445</v>
      </c>
      <c r="Q47" s="21">
        <v>0</v>
      </c>
      <c r="R47" s="20">
        <v>44</v>
      </c>
      <c r="S47" s="20">
        <v>127</v>
      </c>
      <c r="T47" s="20">
        <v>162</v>
      </c>
      <c r="U47" s="20" t="s">
        <v>393</v>
      </c>
      <c r="V47" s="20">
        <v>0</v>
      </c>
      <c r="W47" s="20">
        <v>0</v>
      </c>
      <c r="X47" s="20">
        <f t="shared" si="2"/>
        <v>0</v>
      </c>
      <c r="Y47" s="20">
        <f t="shared" si="3"/>
        <v>0</v>
      </c>
      <c r="Z47" s="27">
        <f>SUM(Y$2:Y47)</f>
        <v>1073</v>
      </c>
    </row>
    <row r="48" spans="1:26" x14ac:dyDescent="0.35">
      <c r="A48" s="21">
        <v>47</v>
      </c>
      <c r="B48" s="27">
        <v>99</v>
      </c>
      <c r="C48" s="10">
        <v>46197.041666666664</v>
      </c>
      <c r="D48" s="21" t="s">
        <v>159</v>
      </c>
      <c r="E48" s="21" t="s">
        <v>274</v>
      </c>
      <c r="F48" s="21" t="s">
        <v>292</v>
      </c>
      <c r="G48" s="21" t="s">
        <v>284</v>
      </c>
      <c r="H48" s="21" t="s">
        <v>84</v>
      </c>
      <c r="I48" s="21" t="s">
        <v>77</v>
      </c>
      <c r="J48" s="21" t="s">
        <v>81</v>
      </c>
      <c r="K48" s="21" t="s">
        <v>210</v>
      </c>
      <c r="L48" s="21" t="s">
        <v>79</v>
      </c>
      <c r="M48" s="21" t="s">
        <v>183</v>
      </c>
      <c r="N48" s="27">
        <f t="shared" si="0"/>
        <v>0</v>
      </c>
      <c r="O48" s="27">
        <f t="shared" si="1"/>
        <v>10</v>
      </c>
      <c r="P48" s="27" t="s">
        <v>446</v>
      </c>
      <c r="Q48" s="21">
        <v>0</v>
      </c>
      <c r="R48" s="20">
        <v>165</v>
      </c>
      <c r="S48" s="20">
        <v>123</v>
      </c>
      <c r="T48" s="20">
        <v>36</v>
      </c>
      <c r="U48" s="20" t="s">
        <v>393</v>
      </c>
      <c r="V48" s="20">
        <v>0</v>
      </c>
      <c r="W48" s="20">
        <v>1</v>
      </c>
      <c r="X48" s="20">
        <f t="shared" si="2"/>
        <v>0</v>
      </c>
      <c r="Y48" s="20">
        <f t="shared" si="3"/>
        <v>0</v>
      </c>
      <c r="Z48" s="27">
        <f>SUM(Y$2:Y48)</f>
        <v>1073</v>
      </c>
    </row>
    <row r="49" spans="1:26" x14ac:dyDescent="0.35">
      <c r="A49" s="21">
        <v>48</v>
      </c>
      <c r="B49" s="27">
        <v>99</v>
      </c>
      <c r="C49" s="10">
        <v>46197.166666666664</v>
      </c>
      <c r="D49" s="21" t="s">
        <v>159</v>
      </c>
      <c r="E49" s="21" t="s">
        <v>274</v>
      </c>
      <c r="F49" s="21" t="s">
        <v>292</v>
      </c>
      <c r="G49" s="21" t="s">
        <v>284</v>
      </c>
      <c r="H49" s="21" t="s">
        <v>84</v>
      </c>
      <c r="I49" s="21" t="s">
        <v>74</v>
      </c>
      <c r="J49" s="21" t="s">
        <v>83</v>
      </c>
      <c r="K49" s="21" t="s">
        <v>176</v>
      </c>
      <c r="L49" s="21" t="s">
        <v>76</v>
      </c>
      <c r="M49" s="21" t="s">
        <v>199</v>
      </c>
      <c r="N49" s="27">
        <f t="shared" si="0"/>
        <v>10</v>
      </c>
      <c r="O49" s="27">
        <f t="shared" si="1"/>
        <v>0</v>
      </c>
      <c r="P49" s="27" t="s">
        <v>437</v>
      </c>
      <c r="Q49" s="21">
        <v>0</v>
      </c>
      <c r="R49" s="20">
        <v>77</v>
      </c>
      <c r="S49" s="20">
        <v>111</v>
      </c>
      <c r="T49" s="20">
        <v>123</v>
      </c>
      <c r="U49" s="20" t="s">
        <v>393</v>
      </c>
      <c r="V49" s="20">
        <v>1</v>
      </c>
      <c r="W49" s="20">
        <v>0</v>
      </c>
      <c r="X49" s="20">
        <f t="shared" si="2"/>
        <v>1</v>
      </c>
      <c r="Y49" s="20">
        <f t="shared" si="3"/>
        <v>77</v>
      </c>
      <c r="Z49" s="27">
        <f>SUM(Y$2:Y49)</f>
        <v>1150</v>
      </c>
    </row>
    <row r="50" spans="1:26" x14ac:dyDescent="0.35">
      <c r="A50" s="21">
        <v>49</v>
      </c>
      <c r="B50" s="27">
        <v>99</v>
      </c>
      <c r="C50" s="10">
        <v>46197.875</v>
      </c>
      <c r="D50" s="21" t="s">
        <v>159</v>
      </c>
      <c r="E50" s="21" t="s">
        <v>274</v>
      </c>
      <c r="F50" s="21" t="s">
        <v>292</v>
      </c>
      <c r="G50" s="21" t="s">
        <v>284</v>
      </c>
      <c r="H50" s="21" t="s">
        <v>85</v>
      </c>
      <c r="I50" s="21" t="s">
        <v>30</v>
      </c>
      <c r="J50" s="21" t="s">
        <v>37</v>
      </c>
      <c r="K50" s="21" t="s">
        <v>179</v>
      </c>
      <c r="L50" s="21" t="s">
        <v>31</v>
      </c>
      <c r="M50" s="21" t="s">
        <v>182</v>
      </c>
      <c r="N50" s="27">
        <f t="shared" si="0"/>
        <v>10</v>
      </c>
      <c r="O50" s="27">
        <f t="shared" si="1"/>
        <v>0</v>
      </c>
      <c r="P50" s="27" t="s">
        <v>432</v>
      </c>
      <c r="Q50" s="21">
        <v>0</v>
      </c>
      <c r="R50" s="20">
        <v>68</v>
      </c>
      <c r="S50" s="20">
        <v>106</v>
      </c>
      <c r="T50" s="20">
        <v>129</v>
      </c>
      <c r="U50" s="20" t="s">
        <v>393</v>
      </c>
      <c r="V50" s="20">
        <v>2</v>
      </c>
      <c r="W50" s="20">
        <v>1</v>
      </c>
      <c r="X50" s="20">
        <f t="shared" si="2"/>
        <v>1</v>
      </c>
      <c r="Y50" s="20">
        <f t="shared" si="3"/>
        <v>68</v>
      </c>
      <c r="Z50" s="27">
        <f>SUM(Y$2:Y50)</f>
        <v>1218</v>
      </c>
    </row>
    <row r="51" spans="1:26" x14ac:dyDescent="0.35">
      <c r="A51" s="21">
        <v>50</v>
      </c>
      <c r="B51" s="27">
        <v>99</v>
      </c>
      <c r="C51" s="10">
        <v>46197.875</v>
      </c>
      <c r="D51" s="21" t="s">
        <v>159</v>
      </c>
      <c r="E51" s="21" t="s">
        <v>274</v>
      </c>
      <c r="F51" s="21" t="s">
        <v>292</v>
      </c>
      <c r="G51" s="21" t="s">
        <v>284</v>
      </c>
      <c r="H51" s="21" t="s">
        <v>85</v>
      </c>
      <c r="I51" s="21" t="s">
        <v>30</v>
      </c>
      <c r="J51" s="21" t="s">
        <v>32</v>
      </c>
      <c r="K51" s="21" t="s">
        <v>189</v>
      </c>
      <c r="L51" s="21" t="s">
        <v>36</v>
      </c>
      <c r="M51" s="21" t="s">
        <v>211</v>
      </c>
      <c r="N51" s="27">
        <f t="shared" si="0"/>
        <v>10</v>
      </c>
      <c r="O51" s="27">
        <f t="shared" si="1"/>
        <v>0</v>
      </c>
      <c r="P51" s="27" t="s">
        <v>439</v>
      </c>
      <c r="Q51" s="21">
        <v>0</v>
      </c>
      <c r="R51" s="20">
        <v>87</v>
      </c>
      <c r="S51" s="20">
        <v>102</v>
      </c>
      <c r="T51" s="20">
        <v>120</v>
      </c>
      <c r="U51" s="20" t="s">
        <v>393</v>
      </c>
      <c r="V51" s="20">
        <v>3</v>
      </c>
      <c r="W51" s="20">
        <v>1</v>
      </c>
      <c r="X51" s="20">
        <f t="shared" si="2"/>
        <v>1</v>
      </c>
      <c r="Y51" s="20">
        <f t="shared" si="3"/>
        <v>87</v>
      </c>
      <c r="Z51" s="27">
        <f>SUM(Y$2:Y51)</f>
        <v>1305</v>
      </c>
    </row>
    <row r="52" spans="1:26" x14ac:dyDescent="0.35">
      <c r="A52" s="21">
        <v>51</v>
      </c>
      <c r="B52" s="27">
        <v>99</v>
      </c>
      <c r="C52" s="10">
        <v>46198</v>
      </c>
      <c r="D52" s="21" t="s">
        <v>159</v>
      </c>
      <c r="E52" s="21" t="s">
        <v>274</v>
      </c>
      <c r="F52" s="21" t="s">
        <v>292</v>
      </c>
      <c r="G52" s="21" t="s">
        <v>284</v>
      </c>
      <c r="H52" s="21" t="s">
        <v>85</v>
      </c>
      <c r="I52" s="21" t="s">
        <v>38</v>
      </c>
      <c r="J52" s="21" t="s">
        <v>40</v>
      </c>
      <c r="K52" s="21" t="s">
        <v>178</v>
      </c>
      <c r="L52" s="21" t="s">
        <v>41</v>
      </c>
      <c r="M52" s="21" t="s">
        <v>205</v>
      </c>
      <c r="N52" s="27">
        <f t="shared" si="0"/>
        <v>10</v>
      </c>
      <c r="O52" s="27">
        <f t="shared" si="1"/>
        <v>0</v>
      </c>
      <c r="P52" s="27" t="s">
        <v>440</v>
      </c>
      <c r="Q52" s="21">
        <v>0</v>
      </c>
      <c r="R52" s="20">
        <v>29</v>
      </c>
      <c r="S52" s="20">
        <v>159</v>
      </c>
      <c r="T52" s="20">
        <v>187</v>
      </c>
      <c r="U52" s="20" t="s">
        <v>393</v>
      </c>
      <c r="V52" s="20">
        <v>4</v>
      </c>
      <c r="W52" s="20">
        <v>2</v>
      </c>
      <c r="X52" s="20">
        <f t="shared" si="2"/>
        <v>1</v>
      </c>
      <c r="Y52" s="20">
        <f t="shared" si="3"/>
        <v>29</v>
      </c>
      <c r="Z52" s="27">
        <f>SUM(Y$2:Y52)</f>
        <v>1334</v>
      </c>
    </row>
    <row r="53" spans="1:26" x14ac:dyDescent="0.35">
      <c r="A53" s="21">
        <v>52</v>
      </c>
      <c r="B53" s="27">
        <v>99</v>
      </c>
      <c r="C53" s="10">
        <v>46198</v>
      </c>
      <c r="D53" s="21" t="s">
        <v>159</v>
      </c>
      <c r="E53" s="21" t="s">
        <v>274</v>
      </c>
      <c r="F53" s="21" t="s">
        <v>292</v>
      </c>
      <c r="G53" s="21" t="s">
        <v>284</v>
      </c>
      <c r="H53" s="21" t="s">
        <v>85</v>
      </c>
      <c r="I53" s="21" t="s">
        <v>38</v>
      </c>
      <c r="J53" s="21" t="s">
        <v>42</v>
      </c>
      <c r="K53" s="21" t="s">
        <v>191</v>
      </c>
      <c r="L53" s="21" t="s">
        <v>39</v>
      </c>
      <c r="M53" s="21" t="s">
        <v>171</v>
      </c>
      <c r="N53" s="27">
        <f t="shared" si="0"/>
        <v>0</v>
      </c>
      <c r="O53" s="27">
        <f t="shared" si="1"/>
        <v>10</v>
      </c>
      <c r="P53" s="27" t="s">
        <v>433</v>
      </c>
      <c r="Q53" s="21">
        <v>0</v>
      </c>
      <c r="R53" s="20">
        <v>145</v>
      </c>
      <c r="S53" s="20">
        <v>124</v>
      </c>
      <c r="T53" s="20">
        <v>48</v>
      </c>
      <c r="U53" s="20" t="s">
        <v>393</v>
      </c>
      <c r="V53" s="20">
        <v>0</v>
      </c>
      <c r="W53" s="20">
        <v>3</v>
      </c>
      <c r="X53" s="20">
        <f t="shared" si="2"/>
        <v>0</v>
      </c>
      <c r="Y53" s="20">
        <f t="shared" si="3"/>
        <v>0</v>
      </c>
      <c r="Z53" s="27">
        <f>SUM(Y$2:Y53)</f>
        <v>1334</v>
      </c>
    </row>
    <row r="54" spans="1:26" x14ac:dyDescent="0.35">
      <c r="A54" s="21">
        <v>53</v>
      </c>
      <c r="B54" s="27">
        <v>99</v>
      </c>
      <c r="C54" s="10">
        <v>46198.125</v>
      </c>
      <c r="D54" s="21" t="s">
        <v>159</v>
      </c>
      <c r="E54" s="21" t="s">
        <v>274</v>
      </c>
      <c r="F54" s="21" t="s">
        <v>292</v>
      </c>
      <c r="G54" s="21" t="s">
        <v>284</v>
      </c>
      <c r="H54" s="21" t="s">
        <v>85</v>
      </c>
      <c r="I54" s="21" t="s">
        <v>25</v>
      </c>
      <c r="J54" s="21" t="s">
        <v>27</v>
      </c>
      <c r="K54" s="21" t="s">
        <v>201</v>
      </c>
      <c r="L54" s="21" t="s">
        <v>28</v>
      </c>
      <c r="M54" s="21" t="s">
        <v>196</v>
      </c>
      <c r="N54" s="27">
        <f t="shared" si="0"/>
        <v>0</v>
      </c>
      <c r="O54" s="27">
        <f t="shared" si="1"/>
        <v>10</v>
      </c>
      <c r="P54" s="27" t="s">
        <v>432</v>
      </c>
      <c r="Q54" s="21">
        <v>0</v>
      </c>
      <c r="R54" s="20">
        <v>117</v>
      </c>
      <c r="S54" s="20">
        <v>103</v>
      </c>
      <c r="T54" s="20">
        <v>87</v>
      </c>
      <c r="U54" s="20" t="s">
        <v>393</v>
      </c>
      <c r="V54" s="20">
        <v>1</v>
      </c>
      <c r="W54" s="20">
        <v>0</v>
      </c>
      <c r="X54" s="20">
        <f t="shared" si="2"/>
        <v>0</v>
      </c>
      <c r="Y54" s="20">
        <f t="shared" si="3"/>
        <v>0</v>
      </c>
      <c r="Z54" s="27">
        <f>SUM(Y$2:Y54)</f>
        <v>1334</v>
      </c>
    </row>
    <row r="55" spans="1:26" x14ac:dyDescent="0.35">
      <c r="A55" s="21">
        <v>54</v>
      </c>
      <c r="B55" s="27">
        <v>99</v>
      </c>
      <c r="C55" s="10">
        <v>46198.125</v>
      </c>
      <c r="D55" s="21" t="s">
        <v>159</v>
      </c>
      <c r="E55" s="21" t="s">
        <v>274</v>
      </c>
      <c r="F55" s="21" t="s">
        <v>292</v>
      </c>
      <c r="G55" s="21" t="s">
        <v>284</v>
      </c>
      <c r="H55" s="21" t="s">
        <v>85</v>
      </c>
      <c r="I55" s="21" t="s">
        <v>25</v>
      </c>
      <c r="J55" s="21" t="s">
        <v>29</v>
      </c>
      <c r="K55" s="21" t="s">
        <v>193</v>
      </c>
      <c r="L55" s="21" t="s">
        <v>26</v>
      </c>
      <c r="M55" s="21" t="s">
        <v>180</v>
      </c>
      <c r="N55" s="27">
        <f t="shared" si="0"/>
        <v>0</v>
      </c>
      <c r="O55" s="27">
        <f t="shared" si="1"/>
        <v>10</v>
      </c>
      <c r="P55" s="27" t="s">
        <v>435</v>
      </c>
      <c r="Q55" s="21">
        <v>0</v>
      </c>
      <c r="R55" s="20">
        <v>109</v>
      </c>
      <c r="S55" s="20">
        <v>99</v>
      </c>
      <c r="T55" s="20">
        <v>91</v>
      </c>
      <c r="U55" s="20" t="s">
        <v>393</v>
      </c>
      <c r="V55" s="20">
        <v>0</v>
      </c>
      <c r="W55" s="20">
        <v>3</v>
      </c>
      <c r="X55" s="20">
        <f t="shared" si="2"/>
        <v>0</v>
      </c>
      <c r="Y55" s="20">
        <f t="shared" si="3"/>
        <v>0</v>
      </c>
      <c r="Z55" s="27">
        <f>SUM(Y$2:Y55)</f>
        <v>1334</v>
      </c>
    </row>
    <row r="56" spans="1:26" x14ac:dyDescent="0.35">
      <c r="A56" s="21">
        <v>55</v>
      </c>
      <c r="B56" s="27">
        <v>99</v>
      </c>
      <c r="C56" s="10">
        <v>46198.916666666664</v>
      </c>
      <c r="D56" s="21" t="s">
        <v>159</v>
      </c>
      <c r="E56" s="21" t="s">
        <v>274</v>
      </c>
      <c r="F56" s="21" t="s">
        <v>292</v>
      </c>
      <c r="G56" s="21" t="s">
        <v>284</v>
      </c>
      <c r="H56" s="21" t="s">
        <v>85</v>
      </c>
      <c r="I56" s="21" t="s">
        <v>45</v>
      </c>
      <c r="J56" s="21" t="s">
        <v>47</v>
      </c>
      <c r="K56" s="21" t="s">
        <v>204</v>
      </c>
      <c r="L56" s="21" t="s">
        <v>51</v>
      </c>
      <c r="M56" s="21" t="s">
        <v>190</v>
      </c>
      <c r="N56" s="27">
        <f t="shared" si="0"/>
        <v>0</v>
      </c>
      <c r="O56" s="27">
        <f t="shared" si="1"/>
        <v>10</v>
      </c>
      <c r="P56" s="27" t="s">
        <v>434</v>
      </c>
      <c r="Q56" s="21">
        <v>0</v>
      </c>
      <c r="R56" s="20">
        <v>163</v>
      </c>
      <c r="S56" s="20">
        <v>118</v>
      </c>
      <c r="T56" s="20">
        <v>53</v>
      </c>
      <c r="U56" s="20" t="s">
        <v>393</v>
      </c>
      <c r="V56" s="20">
        <v>0</v>
      </c>
      <c r="W56" s="20">
        <v>2</v>
      </c>
      <c r="X56" s="20">
        <f t="shared" si="2"/>
        <v>0</v>
      </c>
      <c r="Y56" s="20">
        <f t="shared" si="3"/>
        <v>0</v>
      </c>
      <c r="Z56" s="27">
        <f>SUM(Y$2:Y56)</f>
        <v>1334</v>
      </c>
    </row>
    <row r="57" spans="1:26" x14ac:dyDescent="0.35">
      <c r="A57" s="21">
        <v>56</v>
      </c>
      <c r="B57" s="27">
        <v>99</v>
      </c>
      <c r="C57" s="10">
        <v>46198.916666666664</v>
      </c>
      <c r="D57" s="21" t="s">
        <v>159</v>
      </c>
      <c r="E57" s="21" t="s">
        <v>274</v>
      </c>
      <c r="F57" s="21" t="s">
        <v>292</v>
      </c>
      <c r="G57" s="21" t="s">
        <v>284</v>
      </c>
      <c r="H57" s="21" t="s">
        <v>85</v>
      </c>
      <c r="I57" s="21" t="s">
        <v>45</v>
      </c>
      <c r="J57" s="21" t="s">
        <v>52</v>
      </c>
      <c r="K57" s="21" t="s">
        <v>184</v>
      </c>
      <c r="L57" s="21" t="s">
        <v>46</v>
      </c>
      <c r="M57" s="21" t="s">
        <v>172</v>
      </c>
      <c r="N57" s="27">
        <f t="shared" si="0"/>
        <v>0</v>
      </c>
      <c r="O57" s="27">
        <f t="shared" si="1"/>
        <v>10</v>
      </c>
      <c r="P57" s="27" t="s">
        <v>442</v>
      </c>
      <c r="Q57" s="21">
        <v>0</v>
      </c>
      <c r="R57" s="20">
        <v>145</v>
      </c>
      <c r="S57" s="20">
        <v>129</v>
      </c>
      <c r="T57" s="20">
        <v>42</v>
      </c>
      <c r="U57" s="20" t="s">
        <v>393</v>
      </c>
      <c r="V57" s="20">
        <v>2</v>
      </c>
      <c r="W57" s="20">
        <v>1</v>
      </c>
      <c r="X57" s="20">
        <f t="shared" si="2"/>
        <v>0</v>
      </c>
      <c r="Y57" s="20">
        <f t="shared" si="3"/>
        <v>0</v>
      </c>
      <c r="Z57" s="27">
        <f>SUM(Y$2:Y57)</f>
        <v>1334</v>
      </c>
    </row>
    <row r="58" spans="1:26" x14ac:dyDescent="0.35">
      <c r="A58" s="21">
        <v>57</v>
      </c>
      <c r="B58" s="27">
        <v>99</v>
      </c>
      <c r="C58" s="10">
        <v>46199.041666666664</v>
      </c>
      <c r="D58" s="21" t="s">
        <v>159</v>
      </c>
      <c r="E58" s="21" t="s">
        <v>274</v>
      </c>
      <c r="F58" s="21" t="s">
        <v>292</v>
      </c>
      <c r="G58" s="21" t="s">
        <v>284</v>
      </c>
      <c r="H58" s="21" t="s">
        <v>85</v>
      </c>
      <c r="I58" s="21" t="s">
        <v>48</v>
      </c>
      <c r="J58" s="21" t="s">
        <v>54</v>
      </c>
      <c r="K58" s="21" t="s">
        <v>200</v>
      </c>
      <c r="L58" s="21" t="s">
        <v>49</v>
      </c>
      <c r="M58" s="21" t="s">
        <v>173</v>
      </c>
      <c r="N58" s="27">
        <f t="shared" si="0"/>
        <v>0</v>
      </c>
      <c r="O58" s="27">
        <f t="shared" si="1"/>
        <v>10</v>
      </c>
      <c r="P58" s="27" t="s">
        <v>447</v>
      </c>
      <c r="Q58" s="21">
        <v>0</v>
      </c>
      <c r="R58" s="20">
        <v>131</v>
      </c>
      <c r="S58" s="20">
        <v>123</v>
      </c>
      <c r="T58" s="20">
        <v>56</v>
      </c>
      <c r="U58" s="20" t="s">
        <v>393</v>
      </c>
      <c r="V58" s="20">
        <v>1</v>
      </c>
      <c r="W58" s="20">
        <v>3</v>
      </c>
      <c r="X58" s="20">
        <f t="shared" si="2"/>
        <v>0</v>
      </c>
      <c r="Y58" s="20">
        <f t="shared" si="3"/>
        <v>0</v>
      </c>
      <c r="Z58" s="27">
        <f>SUM(Y$2:Y58)</f>
        <v>1334</v>
      </c>
    </row>
    <row r="59" spans="1:26" x14ac:dyDescent="0.35">
      <c r="A59" s="21">
        <v>58</v>
      </c>
      <c r="B59" s="27">
        <v>99</v>
      </c>
      <c r="C59" s="10">
        <v>46199.041666666664</v>
      </c>
      <c r="D59" s="21" t="s">
        <v>159</v>
      </c>
      <c r="E59" s="21" t="s">
        <v>274</v>
      </c>
      <c r="F59" s="21" t="s">
        <v>292</v>
      </c>
      <c r="G59" s="21" t="s">
        <v>284</v>
      </c>
      <c r="H59" s="21" t="s">
        <v>85</v>
      </c>
      <c r="I59" s="21" t="s">
        <v>48</v>
      </c>
      <c r="J59" s="21" t="s">
        <v>50</v>
      </c>
      <c r="K59" s="21" t="s">
        <v>177</v>
      </c>
      <c r="L59" s="21" t="s">
        <v>53</v>
      </c>
      <c r="M59" s="21" t="s">
        <v>410</v>
      </c>
      <c r="N59" s="27">
        <f t="shared" si="0"/>
        <v>10</v>
      </c>
      <c r="O59" s="27">
        <f t="shared" si="1"/>
        <v>0</v>
      </c>
      <c r="P59" s="27" t="s">
        <v>432</v>
      </c>
      <c r="Q59" s="21">
        <v>0</v>
      </c>
      <c r="R59" s="20">
        <v>96</v>
      </c>
      <c r="S59" s="20">
        <v>108</v>
      </c>
      <c r="T59" s="20">
        <v>111</v>
      </c>
      <c r="U59" s="20" t="s">
        <v>393</v>
      </c>
      <c r="V59" s="20">
        <v>1</v>
      </c>
      <c r="W59" s="20">
        <v>1</v>
      </c>
      <c r="X59" s="20">
        <f t="shared" si="2"/>
        <v>0</v>
      </c>
      <c r="Y59" s="20">
        <f t="shared" si="3"/>
        <v>0</v>
      </c>
      <c r="Z59" s="27">
        <f>SUM(Y$2:Y59)</f>
        <v>1334</v>
      </c>
    </row>
    <row r="60" spans="1:26" x14ac:dyDescent="0.35">
      <c r="A60" s="21">
        <v>59</v>
      </c>
      <c r="B60" s="27">
        <v>99</v>
      </c>
      <c r="C60" s="10">
        <v>46199.166666666664</v>
      </c>
      <c r="D60" s="21" t="s">
        <v>159</v>
      </c>
      <c r="E60" s="21" t="s">
        <v>274</v>
      </c>
      <c r="F60" s="21" t="s">
        <v>292</v>
      </c>
      <c r="G60" s="21" t="s">
        <v>284</v>
      </c>
      <c r="H60" s="21" t="s">
        <v>85</v>
      </c>
      <c r="I60" s="21" t="s">
        <v>33</v>
      </c>
      <c r="J60" s="21" t="s">
        <v>44</v>
      </c>
      <c r="K60" s="21" t="s">
        <v>186</v>
      </c>
      <c r="L60" s="21" t="s">
        <v>34</v>
      </c>
      <c r="M60" s="21" t="s">
        <v>115</v>
      </c>
      <c r="N60" s="27">
        <f t="shared" si="0"/>
        <v>0</v>
      </c>
      <c r="O60" s="27">
        <f t="shared" si="1"/>
        <v>10</v>
      </c>
      <c r="P60" s="27" t="s">
        <v>442</v>
      </c>
      <c r="Q60" s="21">
        <v>0</v>
      </c>
      <c r="R60" s="20">
        <v>109</v>
      </c>
      <c r="S60" s="20">
        <v>102</v>
      </c>
      <c r="T60" s="20">
        <v>93</v>
      </c>
      <c r="U60" s="20" t="s">
        <v>393</v>
      </c>
      <c r="V60" s="20">
        <v>3</v>
      </c>
      <c r="W60" s="20">
        <v>2</v>
      </c>
      <c r="X60" s="20">
        <f t="shared" si="2"/>
        <v>0</v>
      </c>
      <c r="Y60" s="20">
        <f t="shared" si="3"/>
        <v>0</v>
      </c>
      <c r="Z60" s="27">
        <f>SUM(Y$2:Y60)</f>
        <v>1334</v>
      </c>
    </row>
    <row r="61" spans="1:26" x14ac:dyDescent="0.35">
      <c r="A61" s="21">
        <v>60</v>
      </c>
      <c r="B61" s="27">
        <v>99</v>
      </c>
      <c r="C61" s="10">
        <v>46199.166666666664</v>
      </c>
      <c r="D61" s="21" t="s">
        <v>159</v>
      </c>
      <c r="E61" s="21" t="s">
        <v>274</v>
      </c>
      <c r="F61" s="21" t="s">
        <v>292</v>
      </c>
      <c r="G61" s="21" t="s">
        <v>284</v>
      </c>
      <c r="H61" s="21" t="s">
        <v>85</v>
      </c>
      <c r="I61" s="21" t="s">
        <v>33</v>
      </c>
      <c r="J61" s="21" t="s">
        <v>35</v>
      </c>
      <c r="K61" s="21" t="s">
        <v>187</v>
      </c>
      <c r="L61" s="21" t="s">
        <v>43</v>
      </c>
      <c r="M61" s="21" t="s">
        <v>194</v>
      </c>
      <c r="N61" s="27">
        <f t="shared" si="0"/>
        <v>10</v>
      </c>
      <c r="O61" s="27">
        <f t="shared" si="1"/>
        <v>0</v>
      </c>
      <c r="P61" s="27" t="s">
        <v>435</v>
      </c>
      <c r="Q61" s="21">
        <v>0</v>
      </c>
      <c r="R61" s="20">
        <v>74</v>
      </c>
      <c r="S61" s="20">
        <v>104</v>
      </c>
      <c r="T61" s="20">
        <v>131</v>
      </c>
      <c r="U61" s="20" t="s">
        <v>393</v>
      </c>
      <c r="V61" s="20">
        <v>0</v>
      </c>
      <c r="W61" s="20">
        <v>0</v>
      </c>
      <c r="X61" s="20">
        <f t="shared" si="2"/>
        <v>0</v>
      </c>
      <c r="Y61" s="20">
        <f t="shared" si="3"/>
        <v>0</v>
      </c>
      <c r="Z61" s="27">
        <f>SUM(Y$2:Y61)</f>
        <v>1334</v>
      </c>
    </row>
    <row r="62" spans="1:26" x14ac:dyDescent="0.35">
      <c r="A62" s="21">
        <v>61</v>
      </c>
      <c r="B62" s="27">
        <v>99</v>
      </c>
      <c r="C62" s="10">
        <v>46199.875</v>
      </c>
      <c r="D62" s="21" t="s">
        <v>159</v>
      </c>
      <c r="E62" s="21" t="s">
        <v>274</v>
      </c>
      <c r="F62" s="21" t="s">
        <v>292</v>
      </c>
      <c r="G62" s="21" t="s">
        <v>284</v>
      </c>
      <c r="H62" s="21" t="s">
        <v>85</v>
      </c>
      <c r="I62" s="21" t="s">
        <v>64</v>
      </c>
      <c r="J62" s="21" t="s">
        <v>68</v>
      </c>
      <c r="K62" s="21" t="s">
        <v>174</v>
      </c>
      <c r="L62" s="21" t="s">
        <v>65</v>
      </c>
      <c r="M62" s="21" t="s">
        <v>167</v>
      </c>
      <c r="N62" s="27">
        <f t="shared" si="0"/>
        <v>0</v>
      </c>
      <c r="O62" s="27">
        <f t="shared" si="1"/>
        <v>10</v>
      </c>
      <c r="P62" s="27" t="s">
        <v>448</v>
      </c>
      <c r="Q62" s="21">
        <v>0</v>
      </c>
      <c r="R62" s="20">
        <v>141</v>
      </c>
      <c r="S62" s="20">
        <v>108</v>
      </c>
      <c r="T62" s="20">
        <v>68</v>
      </c>
      <c r="U62" s="20" t="s">
        <v>393</v>
      </c>
      <c r="V62" s="20">
        <v>1</v>
      </c>
      <c r="W62" s="20">
        <v>4</v>
      </c>
      <c r="X62" s="20">
        <f t="shared" si="2"/>
        <v>0</v>
      </c>
      <c r="Y62" s="20">
        <f t="shared" si="3"/>
        <v>0</v>
      </c>
      <c r="Z62" s="27">
        <f>SUM(Y$2:Y62)</f>
        <v>1334</v>
      </c>
    </row>
    <row r="63" spans="1:26" x14ac:dyDescent="0.35">
      <c r="A63" s="21">
        <v>62</v>
      </c>
      <c r="B63" s="27">
        <v>99</v>
      </c>
      <c r="C63" s="10">
        <v>46199.875</v>
      </c>
      <c r="D63" s="21" t="s">
        <v>159</v>
      </c>
      <c r="E63" s="21" t="s">
        <v>274</v>
      </c>
      <c r="F63" s="21" t="s">
        <v>292</v>
      </c>
      <c r="G63" s="21" t="s">
        <v>284</v>
      </c>
      <c r="H63" s="21" t="s">
        <v>85</v>
      </c>
      <c r="I63" s="21" t="s">
        <v>64</v>
      </c>
      <c r="J63" s="21" t="s">
        <v>66</v>
      </c>
      <c r="K63" s="21" t="s">
        <v>185</v>
      </c>
      <c r="L63" s="21" t="s">
        <v>67</v>
      </c>
      <c r="M63" s="21" t="s">
        <v>206</v>
      </c>
      <c r="N63" s="27">
        <f t="shared" si="0"/>
        <v>10</v>
      </c>
      <c r="O63" s="27">
        <f t="shared" si="1"/>
        <v>0</v>
      </c>
      <c r="P63" s="27" t="s">
        <v>440</v>
      </c>
      <c r="Q63" s="21">
        <v>0</v>
      </c>
      <c r="R63" s="20">
        <v>54</v>
      </c>
      <c r="S63" s="20">
        <v>115</v>
      </c>
      <c r="T63" s="20">
        <v>149</v>
      </c>
      <c r="U63" s="20" t="s">
        <v>393</v>
      </c>
      <c r="V63" s="20">
        <v>5</v>
      </c>
      <c r="W63" s="20">
        <v>0</v>
      </c>
      <c r="X63" s="20">
        <f t="shared" si="2"/>
        <v>1</v>
      </c>
      <c r="Y63" s="20">
        <f t="shared" si="3"/>
        <v>54</v>
      </c>
      <c r="Z63" s="27">
        <f>SUM(Y$2:Y63)</f>
        <v>1388</v>
      </c>
    </row>
    <row r="64" spans="1:26" x14ac:dyDescent="0.35">
      <c r="A64" s="21">
        <v>63</v>
      </c>
      <c r="B64" s="27">
        <v>99</v>
      </c>
      <c r="C64" s="10">
        <v>46200.083333333336</v>
      </c>
      <c r="D64" s="21" t="s">
        <v>159</v>
      </c>
      <c r="E64" s="21" t="s">
        <v>274</v>
      </c>
      <c r="F64" s="21" t="s">
        <v>292</v>
      </c>
      <c r="G64" s="21" t="s">
        <v>284</v>
      </c>
      <c r="H64" s="21" t="s">
        <v>85</v>
      </c>
      <c r="I64" s="21" t="s">
        <v>55</v>
      </c>
      <c r="J64" s="21" t="s">
        <v>57</v>
      </c>
      <c r="K64" s="21" t="s">
        <v>203</v>
      </c>
      <c r="L64" s="21" t="s">
        <v>283</v>
      </c>
      <c r="M64" s="21" t="s">
        <v>202</v>
      </c>
      <c r="N64" s="27">
        <f t="shared" si="0"/>
        <v>0</v>
      </c>
      <c r="O64" s="27">
        <f t="shared" si="1"/>
        <v>10</v>
      </c>
      <c r="P64" s="27" t="s">
        <v>449</v>
      </c>
      <c r="Q64" s="21">
        <v>0</v>
      </c>
      <c r="R64" s="20">
        <v>99</v>
      </c>
      <c r="S64" s="20">
        <v>123</v>
      </c>
      <c r="T64" s="20">
        <v>94</v>
      </c>
      <c r="U64" s="20" t="s">
        <v>393</v>
      </c>
      <c r="V64" s="20">
        <v>0</v>
      </c>
      <c r="W64" s="20">
        <v>0</v>
      </c>
      <c r="X64" s="20">
        <f t="shared" si="2"/>
        <v>0</v>
      </c>
      <c r="Y64" s="20">
        <f t="shared" si="3"/>
        <v>0</v>
      </c>
      <c r="Z64" s="27">
        <f>SUM(Y$2:Y64)</f>
        <v>1388</v>
      </c>
    </row>
    <row r="65" spans="1:26" x14ac:dyDescent="0.35">
      <c r="A65" s="21">
        <v>64</v>
      </c>
      <c r="B65" s="27">
        <v>99</v>
      </c>
      <c r="C65" s="10">
        <v>46200.083333333336</v>
      </c>
      <c r="D65" s="21" t="s">
        <v>159</v>
      </c>
      <c r="E65" s="21" t="s">
        <v>274</v>
      </c>
      <c r="F65" s="21" t="s">
        <v>292</v>
      </c>
      <c r="G65" s="21" t="s">
        <v>284</v>
      </c>
      <c r="H65" s="21" t="s">
        <v>85</v>
      </c>
      <c r="I65" s="21" t="s">
        <v>55</v>
      </c>
      <c r="J65" s="21" t="s">
        <v>61</v>
      </c>
      <c r="K65" s="21" t="s">
        <v>181</v>
      </c>
      <c r="L65" s="21" t="s">
        <v>56</v>
      </c>
      <c r="M65" s="21" t="s">
        <v>166</v>
      </c>
      <c r="N65" s="27">
        <f t="shared" si="0"/>
        <v>0</v>
      </c>
      <c r="O65" s="27">
        <f t="shared" si="1"/>
        <v>10</v>
      </c>
      <c r="P65" s="27" t="s">
        <v>448</v>
      </c>
      <c r="Q65" s="21">
        <v>0</v>
      </c>
      <c r="R65" s="20">
        <v>143</v>
      </c>
      <c r="S65" s="20">
        <v>112</v>
      </c>
      <c r="T65" s="20">
        <v>57</v>
      </c>
      <c r="U65" s="20" t="s">
        <v>393</v>
      </c>
      <c r="V65" s="20">
        <v>0</v>
      </c>
      <c r="W65" s="20">
        <v>1</v>
      </c>
      <c r="X65" s="20">
        <f t="shared" si="2"/>
        <v>0</v>
      </c>
      <c r="Y65" s="20">
        <f t="shared" si="3"/>
        <v>0</v>
      </c>
      <c r="Z65" s="27">
        <f>SUM(Y$2:Y65)</f>
        <v>1388</v>
      </c>
    </row>
    <row r="66" spans="1:26" x14ac:dyDescent="0.35">
      <c r="A66" s="21">
        <v>65</v>
      </c>
      <c r="B66" s="27">
        <v>99</v>
      </c>
      <c r="C66" s="10">
        <v>46200.208333333336</v>
      </c>
      <c r="D66" s="21" t="s">
        <v>159</v>
      </c>
      <c r="E66" s="21" t="s">
        <v>274</v>
      </c>
      <c r="F66" s="21" t="s">
        <v>292</v>
      </c>
      <c r="G66" s="21" t="s">
        <v>284</v>
      </c>
      <c r="H66" s="21" t="s">
        <v>85</v>
      </c>
      <c r="I66" s="21" t="s">
        <v>58</v>
      </c>
      <c r="J66" s="21" t="s">
        <v>63</v>
      </c>
      <c r="K66" s="21" t="s">
        <v>208</v>
      </c>
      <c r="L66" s="21" t="s">
        <v>59</v>
      </c>
      <c r="M66" s="21" t="s">
        <v>175</v>
      </c>
      <c r="N66" s="27">
        <f t="shared" si="0"/>
        <v>0</v>
      </c>
      <c r="O66" s="27">
        <f t="shared" si="1"/>
        <v>10</v>
      </c>
      <c r="P66" s="27" t="s">
        <v>432</v>
      </c>
      <c r="Q66" s="21">
        <v>0</v>
      </c>
      <c r="R66" s="20">
        <v>172</v>
      </c>
      <c r="S66" s="20">
        <v>129</v>
      </c>
      <c r="T66" s="20">
        <v>32</v>
      </c>
      <c r="U66" s="20" t="s">
        <v>393</v>
      </c>
      <c r="V66" s="20">
        <v>1</v>
      </c>
      <c r="W66" s="20">
        <v>5</v>
      </c>
      <c r="X66" s="20">
        <f t="shared" si="2"/>
        <v>0</v>
      </c>
      <c r="Y66" s="20">
        <f t="shared" si="3"/>
        <v>0</v>
      </c>
      <c r="Z66" s="27">
        <f>SUM(Y$2:Y66)</f>
        <v>1388</v>
      </c>
    </row>
    <row r="67" spans="1:26" x14ac:dyDescent="0.35">
      <c r="A67" s="21">
        <v>66</v>
      </c>
      <c r="B67" s="27">
        <v>99</v>
      </c>
      <c r="C67" s="10">
        <v>46200.208333333336</v>
      </c>
      <c r="D67" s="21" t="s">
        <v>159</v>
      </c>
      <c r="E67" s="21" t="s">
        <v>274</v>
      </c>
      <c r="F67" s="21" t="s">
        <v>292</v>
      </c>
      <c r="G67" s="21" t="s">
        <v>284</v>
      </c>
      <c r="H67" s="21" t="s">
        <v>85</v>
      </c>
      <c r="I67" s="21" t="s">
        <v>58</v>
      </c>
      <c r="J67" s="21" t="s">
        <v>60</v>
      </c>
      <c r="K67" s="21" t="s">
        <v>192</v>
      </c>
      <c r="L67" s="21" t="s">
        <v>62</v>
      </c>
      <c r="M67" s="21" t="s">
        <v>198</v>
      </c>
      <c r="N67" s="27">
        <f t="shared" ref="N67:N105" si="4">IF($R67=MIN($R67:$T67),10,IF($S67=MIN($R67:$T67),10,0))</f>
        <v>10</v>
      </c>
      <c r="O67" s="27">
        <f t="shared" ref="O67:O105" si="5">IF($T67=MIN($R67:$T67),10,IF($S67=MIN($R67:$T67),10,0))</f>
        <v>0</v>
      </c>
      <c r="P67" s="27" t="s">
        <v>440</v>
      </c>
      <c r="Q67" s="21">
        <v>0</v>
      </c>
      <c r="R67" s="20">
        <v>85</v>
      </c>
      <c r="S67" s="20">
        <v>114</v>
      </c>
      <c r="T67" s="20">
        <v>123</v>
      </c>
      <c r="U67" s="20" t="s">
        <v>393</v>
      </c>
      <c r="V67" s="20">
        <v>1</v>
      </c>
      <c r="W67" s="20">
        <v>1</v>
      </c>
      <c r="X67" s="20">
        <f t="shared" ref="X67:X105" si="6">IF(U67="Terminé",IF(OR(AND(N67&gt;O67,V67&gt;W67),AND(N67=O67,V67=W67),AND(N67&gt;O67,V67&gt;W67)),1,0),"")</f>
        <v>0</v>
      </c>
      <c r="Y67" s="20">
        <f t="shared" ref="Y67:Y105" si="7">IF(U67="Terminé",X67*IF(V67&gt;W67,R67,IF(V67&lt;W67,T67,S67)),"")</f>
        <v>0</v>
      </c>
      <c r="Z67" s="27">
        <f>SUM(Y$2:Y67)</f>
        <v>1388</v>
      </c>
    </row>
    <row r="68" spans="1:26" x14ac:dyDescent="0.35">
      <c r="A68" s="21">
        <v>67</v>
      </c>
      <c r="B68" s="27">
        <v>99</v>
      </c>
      <c r="C68" s="10">
        <v>46200.958333333336</v>
      </c>
      <c r="D68" s="21" t="s">
        <v>159</v>
      </c>
      <c r="E68" s="21" t="s">
        <v>274</v>
      </c>
      <c r="F68" s="21" t="s">
        <v>292</v>
      </c>
      <c r="G68" s="21" t="s">
        <v>284</v>
      </c>
      <c r="H68" s="21" t="s">
        <v>85</v>
      </c>
      <c r="I68" s="21" t="s">
        <v>77</v>
      </c>
      <c r="J68" s="21" t="s">
        <v>81</v>
      </c>
      <c r="K68" s="21" t="s">
        <v>210</v>
      </c>
      <c r="L68" s="21" t="s">
        <v>78</v>
      </c>
      <c r="M68" s="21" t="s">
        <v>168</v>
      </c>
      <c r="N68" s="27">
        <f t="shared" si="4"/>
        <v>0</v>
      </c>
      <c r="O68" s="27">
        <f t="shared" si="5"/>
        <v>10</v>
      </c>
      <c r="P68" s="27" t="s">
        <v>446</v>
      </c>
      <c r="Q68" s="21">
        <v>0</v>
      </c>
      <c r="R68" s="20">
        <v>168</v>
      </c>
      <c r="S68" s="20">
        <v>137</v>
      </c>
      <c r="T68" s="20">
        <v>32</v>
      </c>
      <c r="U68" s="20" t="s">
        <v>393</v>
      </c>
      <c r="V68" s="20">
        <v>0</v>
      </c>
      <c r="W68" s="20">
        <v>2</v>
      </c>
      <c r="X68" s="20">
        <f t="shared" si="6"/>
        <v>0</v>
      </c>
      <c r="Y68" s="20">
        <f t="shared" si="7"/>
        <v>0</v>
      </c>
      <c r="Z68" s="27">
        <f>SUM(Y$2:Y68)</f>
        <v>1388</v>
      </c>
    </row>
    <row r="69" spans="1:26" x14ac:dyDescent="0.35">
      <c r="A69" s="21">
        <v>68</v>
      </c>
      <c r="B69" s="27">
        <v>99</v>
      </c>
      <c r="C69" s="10">
        <v>46200.958333333336</v>
      </c>
      <c r="D69" s="21" t="s">
        <v>159</v>
      </c>
      <c r="E69" s="21" t="s">
        <v>274</v>
      </c>
      <c r="F69" s="21" t="s">
        <v>292</v>
      </c>
      <c r="G69" s="21" t="s">
        <v>284</v>
      </c>
      <c r="H69" s="21" t="s">
        <v>85</v>
      </c>
      <c r="I69" s="21" t="s">
        <v>77</v>
      </c>
      <c r="J69" s="21" t="s">
        <v>79</v>
      </c>
      <c r="K69" s="21" t="s">
        <v>183</v>
      </c>
      <c r="L69" s="21" t="s">
        <v>80</v>
      </c>
      <c r="M69" s="21" t="s">
        <v>197</v>
      </c>
      <c r="N69" s="27">
        <f t="shared" si="4"/>
        <v>10</v>
      </c>
      <c r="O69" s="27">
        <f t="shared" si="5"/>
        <v>0</v>
      </c>
      <c r="P69" s="27" t="s">
        <v>433</v>
      </c>
      <c r="Q69" s="21">
        <v>0</v>
      </c>
      <c r="R69" s="20">
        <v>57</v>
      </c>
      <c r="S69" s="20">
        <v>120</v>
      </c>
      <c r="T69" s="20">
        <v>138</v>
      </c>
      <c r="U69" s="20" t="s">
        <v>393</v>
      </c>
      <c r="V69" s="20">
        <v>2</v>
      </c>
      <c r="W69" s="20">
        <v>1</v>
      </c>
      <c r="X69" s="20">
        <f t="shared" si="6"/>
        <v>1</v>
      </c>
      <c r="Y69" s="20">
        <f t="shared" si="7"/>
        <v>57</v>
      </c>
      <c r="Z69" s="27">
        <f>SUM(Y$2:Y69)</f>
        <v>1445</v>
      </c>
    </row>
    <row r="70" spans="1:26" x14ac:dyDescent="0.35">
      <c r="A70" s="21">
        <v>69</v>
      </c>
      <c r="B70" s="27">
        <v>99</v>
      </c>
      <c r="C70" s="10">
        <v>46201.0625</v>
      </c>
      <c r="D70" s="21" t="s">
        <v>159</v>
      </c>
      <c r="E70" s="21" t="s">
        <v>274</v>
      </c>
      <c r="F70" s="21" t="s">
        <v>292</v>
      </c>
      <c r="G70" s="21" t="s">
        <v>284</v>
      </c>
      <c r="H70" s="21" t="s">
        <v>85</v>
      </c>
      <c r="I70" s="21" t="s">
        <v>74</v>
      </c>
      <c r="J70" s="21" t="s">
        <v>83</v>
      </c>
      <c r="K70" s="21" t="s">
        <v>176</v>
      </c>
      <c r="L70" s="21" t="s">
        <v>75</v>
      </c>
      <c r="M70" s="21" t="s">
        <v>169</v>
      </c>
      <c r="N70" s="27">
        <f t="shared" si="4"/>
        <v>0</v>
      </c>
      <c r="O70" s="27">
        <f t="shared" si="5"/>
        <v>10</v>
      </c>
      <c r="P70" s="27" t="s">
        <v>450</v>
      </c>
      <c r="Q70" s="21">
        <v>0</v>
      </c>
      <c r="R70" s="20">
        <v>154</v>
      </c>
      <c r="S70" s="20">
        <v>102</v>
      </c>
      <c r="T70" s="20">
        <v>55</v>
      </c>
      <c r="U70" s="20" t="s">
        <v>393</v>
      </c>
      <c r="V70" s="20">
        <v>0</v>
      </c>
      <c r="W70" s="20">
        <v>0</v>
      </c>
      <c r="X70" s="20">
        <f t="shared" si="6"/>
        <v>0</v>
      </c>
      <c r="Y70" s="20">
        <f t="shared" si="7"/>
        <v>0</v>
      </c>
      <c r="Z70" s="27">
        <f>SUM(Y$2:Y70)</f>
        <v>1445</v>
      </c>
    </row>
    <row r="71" spans="1:26" x14ac:dyDescent="0.35">
      <c r="A71" s="21">
        <v>70</v>
      </c>
      <c r="B71" s="27">
        <v>99</v>
      </c>
      <c r="C71" s="10">
        <v>46201.0625</v>
      </c>
      <c r="D71" s="21" t="s">
        <v>159</v>
      </c>
      <c r="E71" s="21" t="s">
        <v>274</v>
      </c>
      <c r="F71" s="21" t="s">
        <v>292</v>
      </c>
      <c r="G71" s="21" t="s">
        <v>284</v>
      </c>
      <c r="H71" s="21" t="s">
        <v>85</v>
      </c>
      <c r="I71" s="21" t="s">
        <v>74</v>
      </c>
      <c r="J71" s="21" t="s">
        <v>76</v>
      </c>
      <c r="K71" s="21" t="s">
        <v>199</v>
      </c>
      <c r="L71" s="21" t="s">
        <v>82</v>
      </c>
      <c r="M71" s="21" t="s">
        <v>209</v>
      </c>
      <c r="N71" s="27">
        <f t="shared" si="4"/>
        <v>10</v>
      </c>
      <c r="O71" s="27">
        <f t="shared" si="5"/>
        <v>0</v>
      </c>
      <c r="P71" s="27" t="s">
        <v>440</v>
      </c>
      <c r="Q71" s="21">
        <v>0</v>
      </c>
      <c r="R71" s="20">
        <v>63</v>
      </c>
      <c r="S71" s="20">
        <v>107</v>
      </c>
      <c r="T71" s="20">
        <v>158</v>
      </c>
      <c r="U71" s="20" t="s">
        <v>393</v>
      </c>
      <c r="V71" s="20">
        <v>3</v>
      </c>
      <c r="W71" s="20">
        <v>1</v>
      </c>
      <c r="X71" s="20">
        <f t="shared" si="6"/>
        <v>1</v>
      </c>
      <c r="Y71" s="20">
        <f t="shared" si="7"/>
        <v>63</v>
      </c>
      <c r="Z71" s="27">
        <f>SUM(Y$2:Y71)</f>
        <v>1508</v>
      </c>
    </row>
    <row r="72" spans="1:26" x14ac:dyDescent="0.35">
      <c r="A72" s="21">
        <v>71</v>
      </c>
      <c r="B72" s="27">
        <v>99</v>
      </c>
      <c r="C72" s="10">
        <v>46201.166666666664</v>
      </c>
      <c r="D72" s="21" t="s">
        <v>159</v>
      </c>
      <c r="E72" s="21" t="s">
        <v>274</v>
      </c>
      <c r="F72" s="21" t="s">
        <v>292</v>
      </c>
      <c r="G72" s="21" t="s">
        <v>284</v>
      </c>
      <c r="H72" s="21" t="s">
        <v>85</v>
      </c>
      <c r="I72" s="21" t="s">
        <v>69</v>
      </c>
      <c r="J72" s="21" t="s">
        <v>71</v>
      </c>
      <c r="K72" s="21" t="s">
        <v>188</v>
      </c>
      <c r="L72" s="21" t="s">
        <v>72</v>
      </c>
      <c r="M72" s="21" t="s">
        <v>195</v>
      </c>
      <c r="N72" s="27">
        <f t="shared" si="4"/>
        <v>10</v>
      </c>
      <c r="O72" s="27">
        <f t="shared" si="5"/>
        <v>0</v>
      </c>
      <c r="P72" s="27" t="s">
        <v>437</v>
      </c>
      <c r="Q72" s="21">
        <v>0</v>
      </c>
      <c r="R72" s="20">
        <v>96</v>
      </c>
      <c r="S72" s="20">
        <v>103</v>
      </c>
      <c r="T72" s="20">
        <v>107</v>
      </c>
      <c r="U72" s="20" t="s">
        <v>393</v>
      </c>
      <c r="V72" s="20">
        <v>3</v>
      </c>
      <c r="W72" s="20">
        <v>3</v>
      </c>
      <c r="X72" s="20">
        <f t="shared" si="6"/>
        <v>0</v>
      </c>
      <c r="Y72" s="20">
        <f t="shared" si="7"/>
        <v>0</v>
      </c>
      <c r="Z72" s="27">
        <f>SUM(Y$2:Y72)</f>
        <v>1508</v>
      </c>
    </row>
    <row r="73" spans="1:26" x14ac:dyDescent="0.35">
      <c r="A73" s="21">
        <v>72</v>
      </c>
      <c r="B73" s="27">
        <v>99</v>
      </c>
      <c r="C73" s="10">
        <v>46201.166666666664</v>
      </c>
      <c r="D73" s="21" t="s">
        <v>159</v>
      </c>
      <c r="E73" s="21" t="s">
        <v>274</v>
      </c>
      <c r="F73" s="21" t="s">
        <v>292</v>
      </c>
      <c r="G73" s="21" t="s">
        <v>284</v>
      </c>
      <c r="H73" s="21" t="s">
        <v>85</v>
      </c>
      <c r="I73" s="21" t="s">
        <v>69</v>
      </c>
      <c r="J73" s="21" t="s">
        <v>73</v>
      </c>
      <c r="K73" s="21" t="s">
        <v>207</v>
      </c>
      <c r="L73" s="21" t="s">
        <v>70</v>
      </c>
      <c r="M73" s="21" t="s">
        <v>170</v>
      </c>
      <c r="N73" s="27">
        <f t="shared" si="4"/>
        <v>0</v>
      </c>
      <c r="O73" s="27">
        <f t="shared" si="5"/>
        <v>10</v>
      </c>
      <c r="P73" s="27" t="s">
        <v>451</v>
      </c>
      <c r="Q73" s="21">
        <v>0</v>
      </c>
      <c r="R73" s="20">
        <v>165</v>
      </c>
      <c r="S73" s="20">
        <v>145</v>
      </c>
      <c r="T73" s="20">
        <v>32</v>
      </c>
      <c r="U73" s="20" t="s">
        <v>393</v>
      </c>
      <c r="V73" s="20">
        <v>1</v>
      </c>
      <c r="W73" s="20">
        <v>3</v>
      </c>
      <c r="X73" s="20">
        <f t="shared" si="6"/>
        <v>0</v>
      </c>
      <c r="Y73" s="20">
        <f t="shared" si="7"/>
        <v>0</v>
      </c>
      <c r="Z73" s="27">
        <f>SUM(Y$2:Y73)</f>
        <v>1508</v>
      </c>
    </row>
    <row r="74" spans="1:26" x14ac:dyDescent="0.35">
      <c r="A74" s="21">
        <v>73</v>
      </c>
      <c r="B74" s="27">
        <v>99</v>
      </c>
      <c r="C74" s="10">
        <v>46201.875</v>
      </c>
      <c r="D74" s="21" t="s">
        <v>159</v>
      </c>
      <c r="E74" s="21" t="s">
        <v>274</v>
      </c>
      <c r="F74" s="21" t="s">
        <v>292</v>
      </c>
      <c r="G74" s="21" t="s">
        <v>284</v>
      </c>
      <c r="H74" s="21" t="s">
        <v>86</v>
      </c>
      <c r="I74" s="21" t="s">
        <v>430</v>
      </c>
      <c r="J74" s="21" t="s">
        <v>27</v>
      </c>
      <c r="K74" s="21" t="s">
        <v>201</v>
      </c>
      <c r="L74" s="21" t="s">
        <v>31</v>
      </c>
      <c r="M74" s="21" t="s">
        <v>182</v>
      </c>
      <c r="N74" s="27">
        <f t="shared" si="4"/>
        <v>0</v>
      </c>
      <c r="O74" s="27">
        <f t="shared" si="5"/>
        <v>10</v>
      </c>
      <c r="P74" s="27" t="s">
        <v>434</v>
      </c>
      <c r="Q74" s="21">
        <v>0</v>
      </c>
      <c r="R74" s="20">
        <v>141</v>
      </c>
      <c r="S74" s="20">
        <v>121</v>
      </c>
      <c r="T74" s="20">
        <v>64</v>
      </c>
      <c r="U74" s="20" t="s">
        <v>393</v>
      </c>
      <c r="V74" s="20">
        <v>0</v>
      </c>
      <c r="W74" s="20">
        <v>1</v>
      </c>
      <c r="X74" s="20">
        <f t="shared" si="6"/>
        <v>0</v>
      </c>
      <c r="Y74" s="20">
        <f t="shared" si="7"/>
        <v>0</v>
      </c>
      <c r="Z74" s="27">
        <f>SUM(Y$2:Y74)</f>
        <v>1508</v>
      </c>
    </row>
    <row r="75" spans="1:26" x14ac:dyDescent="0.35">
      <c r="A75" s="21">
        <v>74</v>
      </c>
      <c r="B75" s="27">
        <v>99</v>
      </c>
      <c r="C75" s="10">
        <v>46202.791666666664</v>
      </c>
      <c r="D75" s="21" t="s">
        <v>159</v>
      </c>
      <c r="E75" s="21" t="s">
        <v>274</v>
      </c>
      <c r="F75" s="21" t="s">
        <v>292</v>
      </c>
      <c r="G75" s="21" t="s">
        <v>284</v>
      </c>
      <c r="H75" s="21" t="s">
        <v>86</v>
      </c>
      <c r="I75" s="21" t="s">
        <v>430</v>
      </c>
      <c r="J75" s="21" t="s">
        <v>39</v>
      </c>
      <c r="K75" s="21" t="s">
        <v>171</v>
      </c>
      <c r="L75" s="21" t="s">
        <v>50</v>
      </c>
      <c r="M75" s="21" t="s">
        <v>177</v>
      </c>
      <c r="N75" s="27">
        <f t="shared" si="4"/>
        <v>10</v>
      </c>
      <c r="O75" s="27">
        <f t="shared" si="5"/>
        <v>0</v>
      </c>
      <c r="P75" s="27" t="s">
        <v>439</v>
      </c>
      <c r="Q75" s="21">
        <v>0</v>
      </c>
      <c r="R75" s="20">
        <v>65</v>
      </c>
      <c r="S75" s="20">
        <v>121</v>
      </c>
      <c r="T75" s="20">
        <v>141</v>
      </c>
      <c r="U75" s="20" t="s">
        <v>393</v>
      </c>
      <c r="V75" s="20">
        <v>2</v>
      </c>
      <c r="W75" s="20">
        <v>1</v>
      </c>
      <c r="X75" s="20">
        <f t="shared" si="6"/>
        <v>1</v>
      </c>
      <c r="Y75" s="20">
        <f t="shared" si="7"/>
        <v>65</v>
      </c>
      <c r="Z75" s="27">
        <f>SUM(Y$2:Y75)</f>
        <v>1573</v>
      </c>
    </row>
    <row r="76" spans="1:26" x14ac:dyDescent="0.35">
      <c r="A76" s="21">
        <v>75</v>
      </c>
      <c r="B76" s="27">
        <v>99</v>
      </c>
      <c r="C76" s="10">
        <v>46202.9375</v>
      </c>
      <c r="D76" s="21" t="s">
        <v>159</v>
      </c>
      <c r="E76" s="21" t="s">
        <v>274</v>
      </c>
      <c r="F76" s="21" t="s">
        <v>292</v>
      </c>
      <c r="G76" s="21" t="s">
        <v>284</v>
      </c>
      <c r="H76" s="21" t="s">
        <v>86</v>
      </c>
      <c r="I76" s="21" t="s">
        <v>430</v>
      </c>
      <c r="J76" s="21" t="s">
        <v>46</v>
      </c>
      <c r="K76" s="21" t="s">
        <v>172</v>
      </c>
      <c r="L76" s="21" t="s">
        <v>35</v>
      </c>
      <c r="M76" s="21" t="s">
        <v>187</v>
      </c>
      <c r="N76" s="27">
        <f t="shared" si="4"/>
        <v>10</v>
      </c>
      <c r="O76" s="27">
        <f t="shared" si="5"/>
        <v>0</v>
      </c>
      <c r="P76" s="27" t="s">
        <v>452</v>
      </c>
      <c r="Q76" s="21">
        <v>0</v>
      </c>
      <c r="R76" s="20">
        <v>45</v>
      </c>
      <c r="S76" s="20">
        <v>140</v>
      </c>
      <c r="T76" s="20">
        <v>169</v>
      </c>
      <c r="U76" s="20" t="s">
        <v>393</v>
      </c>
      <c r="V76" s="20">
        <v>1</v>
      </c>
      <c r="W76" s="20">
        <v>1</v>
      </c>
      <c r="X76" s="20">
        <f t="shared" si="6"/>
        <v>0</v>
      </c>
      <c r="Y76" s="20">
        <f t="shared" si="7"/>
        <v>0</v>
      </c>
      <c r="Z76" s="27">
        <f>SUM(Y$2:Y76)</f>
        <v>1573</v>
      </c>
    </row>
    <row r="77" spans="1:26" x14ac:dyDescent="0.35">
      <c r="A77" s="21">
        <v>76</v>
      </c>
      <c r="B77" s="27">
        <v>99</v>
      </c>
      <c r="C77" s="10">
        <v>46203.125</v>
      </c>
      <c r="D77" s="21" t="s">
        <v>159</v>
      </c>
      <c r="E77" s="21" t="s">
        <v>274</v>
      </c>
      <c r="F77" s="21" t="s">
        <v>292</v>
      </c>
      <c r="G77" s="21" t="s">
        <v>284</v>
      </c>
      <c r="H77" s="21" t="s">
        <v>86</v>
      </c>
      <c r="I77" s="21" t="s">
        <v>430</v>
      </c>
      <c r="J77" s="21" t="s">
        <v>49</v>
      </c>
      <c r="K77" s="21" t="s">
        <v>173</v>
      </c>
      <c r="L77" s="21" t="s">
        <v>40</v>
      </c>
      <c r="M77" s="21" t="s">
        <v>178</v>
      </c>
      <c r="N77" s="27">
        <f t="shared" si="4"/>
        <v>10</v>
      </c>
      <c r="O77" s="27">
        <f t="shared" si="5"/>
        <v>0</v>
      </c>
      <c r="P77" s="27" t="s">
        <v>433</v>
      </c>
      <c r="Q77" s="21">
        <v>0</v>
      </c>
      <c r="R77" s="20">
        <v>80</v>
      </c>
      <c r="S77" s="20">
        <v>114</v>
      </c>
      <c r="T77" s="20">
        <v>122</v>
      </c>
      <c r="U77" s="20" t="s">
        <v>393</v>
      </c>
      <c r="V77" s="20">
        <v>1</v>
      </c>
      <c r="W77" s="20">
        <v>1</v>
      </c>
      <c r="X77" s="20">
        <f t="shared" si="6"/>
        <v>0</v>
      </c>
      <c r="Y77" s="20">
        <f t="shared" si="7"/>
        <v>0</v>
      </c>
      <c r="Z77" s="27">
        <f>SUM(Y$2:Y77)</f>
        <v>1573</v>
      </c>
    </row>
    <row r="78" spans="1:26" x14ac:dyDescent="0.35">
      <c r="A78" s="21">
        <v>77</v>
      </c>
      <c r="B78" s="27">
        <v>99</v>
      </c>
      <c r="C78" s="10">
        <v>46203.791666666664</v>
      </c>
      <c r="D78" s="21" t="s">
        <v>159</v>
      </c>
      <c r="E78" s="21" t="s">
        <v>274</v>
      </c>
      <c r="F78" s="21" t="s">
        <v>292</v>
      </c>
      <c r="G78" s="21" t="s">
        <v>284</v>
      </c>
      <c r="H78" s="21" t="s">
        <v>86</v>
      </c>
      <c r="I78" s="21" t="s">
        <v>430</v>
      </c>
      <c r="J78" s="21" t="s">
        <v>51</v>
      </c>
      <c r="K78" s="21" t="s">
        <v>190</v>
      </c>
      <c r="L78" s="21" t="s">
        <v>68</v>
      </c>
      <c r="M78" s="21" t="s">
        <v>174</v>
      </c>
      <c r="N78" s="27">
        <f t="shared" si="4"/>
        <v>0</v>
      </c>
      <c r="O78" s="27">
        <f t="shared" si="5"/>
        <v>10</v>
      </c>
      <c r="P78" s="27" t="s">
        <v>433</v>
      </c>
      <c r="Q78" s="21">
        <v>0</v>
      </c>
      <c r="R78" s="20">
        <v>123</v>
      </c>
      <c r="S78" s="20">
        <v>119</v>
      </c>
      <c r="T78" s="20">
        <v>75</v>
      </c>
      <c r="U78" s="20" t="s">
        <v>393</v>
      </c>
      <c r="V78" s="20">
        <v>1</v>
      </c>
      <c r="W78" s="20">
        <v>2</v>
      </c>
      <c r="X78" s="20">
        <f t="shared" si="6"/>
        <v>0</v>
      </c>
      <c r="Y78" s="20">
        <f t="shared" si="7"/>
        <v>0</v>
      </c>
      <c r="Z78" s="27">
        <f>SUM(Y$2:Y78)</f>
        <v>1573</v>
      </c>
    </row>
    <row r="79" spans="1:26" x14ac:dyDescent="0.35">
      <c r="A79" s="21">
        <v>78</v>
      </c>
      <c r="B79" s="27">
        <v>99</v>
      </c>
      <c r="C79" s="10">
        <v>46203.958333333336</v>
      </c>
      <c r="D79" s="21" t="s">
        <v>159</v>
      </c>
      <c r="E79" s="21" t="s">
        <v>274</v>
      </c>
      <c r="F79" s="21" t="s">
        <v>292</v>
      </c>
      <c r="G79" s="21" t="s">
        <v>284</v>
      </c>
      <c r="H79" s="21" t="s">
        <v>86</v>
      </c>
      <c r="I79" s="21" t="s">
        <v>430</v>
      </c>
      <c r="J79" s="21" t="s">
        <v>65</v>
      </c>
      <c r="K79" s="21" t="s">
        <v>167</v>
      </c>
      <c r="L79" s="21" t="s">
        <v>53</v>
      </c>
      <c r="M79" s="21" t="s">
        <v>410</v>
      </c>
      <c r="N79" s="27">
        <f t="shared" si="4"/>
        <v>10</v>
      </c>
      <c r="O79" s="27">
        <f t="shared" si="5"/>
        <v>0</v>
      </c>
      <c r="P79" s="27" t="s">
        <v>452</v>
      </c>
      <c r="Q79" s="21">
        <v>0</v>
      </c>
      <c r="R79" s="20">
        <v>38</v>
      </c>
      <c r="S79" s="20">
        <v>148</v>
      </c>
      <c r="T79" s="20">
        <v>182</v>
      </c>
      <c r="U79" s="20" t="s">
        <v>393</v>
      </c>
      <c r="V79" s="20">
        <v>3</v>
      </c>
      <c r="W79" s="20">
        <v>0</v>
      </c>
      <c r="X79" s="20">
        <f t="shared" si="6"/>
        <v>1</v>
      </c>
      <c r="Y79" s="20">
        <f t="shared" si="7"/>
        <v>38</v>
      </c>
      <c r="Z79" s="27">
        <f>SUM(Y$2:Y79)</f>
        <v>1611</v>
      </c>
    </row>
    <row r="80" spans="1:26" x14ac:dyDescent="0.35">
      <c r="A80" s="21">
        <v>79</v>
      </c>
      <c r="B80" s="27">
        <v>99</v>
      </c>
      <c r="C80" s="10">
        <v>46204.125</v>
      </c>
      <c r="D80" s="21" t="s">
        <v>159</v>
      </c>
      <c r="E80" s="21" t="s">
        <v>274</v>
      </c>
      <c r="F80" s="21" t="s">
        <v>292</v>
      </c>
      <c r="G80" s="21" t="s">
        <v>284</v>
      </c>
      <c r="H80" s="21" t="s">
        <v>86</v>
      </c>
      <c r="I80" s="21" t="s">
        <v>430</v>
      </c>
      <c r="J80" s="21" t="s">
        <v>26</v>
      </c>
      <c r="K80" s="21" t="s">
        <v>180</v>
      </c>
      <c r="L80" s="21" t="s">
        <v>52</v>
      </c>
      <c r="M80" s="21" t="s">
        <v>184</v>
      </c>
      <c r="N80" s="27">
        <f t="shared" si="4"/>
        <v>10</v>
      </c>
      <c r="O80" s="27">
        <f t="shared" si="5"/>
        <v>0</v>
      </c>
      <c r="P80" s="27" t="s">
        <v>440</v>
      </c>
      <c r="Q80" s="21">
        <v>0</v>
      </c>
      <c r="R80" s="20">
        <v>84</v>
      </c>
      <c r="S80" s="20">
        <v>108</v>
      </c>
      <c r="T80" s="20">
        <v>122</v>
      </c>
      <c r="U80" s="20" t="s">
        <v>393</v>
      </c>
      <c r="V80" s="20">
        <v>2</v>
      </c>
      <c r="W80" s="20">
        <v>0</v>
      </c>
      <c r="X80" s="20">
        <f t="shared" si="6"/>
        <v>1</v>
      </c>
      <c r="Y80" s="20">
        <f t="shared" si="7"/>
        <v>84</v>
      </c>
      <c r="Z80" s="27">
        <f>SUM(Y$2:Y80)</f>
        <v>1695</v>
      </c>
    </row>
    <row r="81" spans="1:26" x14ac:dyDescent="0.35">
      <c r="A81" s="21">
        <v>80</v>
      </c>
      <c r="B81" s="27">
        <v>99</v>
      </c>
      <c r="C81" s="10">
        <v>46204.75</v>
      </c>
      <c r="D81" s="21" t="s">
        <v>159</v>
      </c>
      <c r="E81" s="21" t="s">
        <v>274</v>
      </c>
      <c r="F81" s="21" t="s">
        <v>292</v>
      </c>
      <c r="G81" s="21" t="s">
        <v>284</v>
      </c>
      <c r="H81" s="21" t="s">
        <v>86</v>
      </c>
      <c r="I81" s="21" t="s">
        <v>430</v>
      </c>
      <c r="J81" s="21" t="s">
        <v>78</v>
      </c>
      <c r="K81" s="21" t="s">
        <v>168</v>
      </c>
      <c r="L81" s="21" t="s">
        <v>76</v>
      </c>
      <c r="M81" s="21" t="s">
        <v>199</v>
      </c>
      <c r="N81" s="27">
        <f t="shared" si="4"/>
        <v>10</v>
      </c>
      <c r="O81" s="27">
        <f t="shared" si="5"/>
        <v>0</v>
      </c>
      <c r="P81" s="27" t="s">
        <v>432</v>
      </c>
      <c r="Q81" s="21">
        <v>0</v>
      </c>
      <c r="R81" s="20">
        <v>39</v>
      </c>
      <c r="S81" s="20">
        <v>144</v>
      </c>
      <c r="T81" s="20">
        <v>181</v>
      </c>
      <c r="U81" s="20" t="s">
        <v>393</v>
      </c>
      <c r="V81" s="20">
        <v>2</v>
      </c>
      <c r="W81" s="20">
        <v>1</v>
      </c>
      <c r="X81" s="20">
        <f t="shared" si="6"/>
        <v>1</v>
      </c>
      <c r="Y81" s="20">
        <f t="shared" si="7"/>
        <v>39</v>
      </c>
      <c r="Z81" s="27">
        <f>SUM(Y$2:Y81)</f>
        <v>1734</v>
      </c>
    </row>
    <row r="82" spans="1:26" x14ac:dyDescent="0.35">
      <c r="A82" s="21">
        <v>81</v>
      </c>
      <c r="B82" s="27">
        <v>99</v>
      </c>
      <c r="C82" s="10">
        <v>46204.916666666664</v>
      </c>
      <c r="D82" s="21" t="s">
        <v>159</v>
      </c>
      <c r="E82" s="21" t="s">
        <v>274</v>
      </c>
      <c r="F82" s="21" t="s">
        <v>292</v>
      </c>
      <c r="G82" s="21" t="s">
        <v>284</v>
      </c>
      <c r="H82" s="21" t="s">
        <v>86</v>
      </c>
      <c r="I82" s="21" t="s">
        <v>430</v>
      </c>
      <c r="J82" s="21" t="s">
        <v>59</v>
      </c>
      <c r="K82" s="21" t="s">
        <v>175</v>
      </c>
      <c r="L82" s="21" t="s">
        <v>66</v>
      </c>
      <c r="M82" s="21" t="s">
        <v>185</v>
      </c>
      <c r="N82" s="27">
        <f t="shared" si="4"/>
        <v>10</v>
      </c>
      <c r="O82" s="27">
        <f t="shared" si="5"/>
        <v>0</v>
      </c>
      <c r="P82" s="27" t="s">
        <v>439</v>
      </c>
      <c r="Q82" s="21">
        <v>0</v>
      </c>
      <c r="R82" s="20">
        <v>80</v>
      </c>
      <c r="S82" s="20">
        <v>112</v>
      </c>
      <c r="T82" s="20">
        <v>123</v>
      </c>
      <c r="U82" s="20" t="s">
        <v>393</v>
      </c>
      <c r="V82" s="20">
        <v>3</v>
      </c>
      <c r="W82" s="20">
        <v>2</v>
      </c>
      <c r="X82" s="20">
        <f t="shared" si="6"/>
        <v>1</v>
      </c>
      <c r="Y82" s="20">
        <f t="shared" si="7"/>
        <v>80</v>
      </c>
      <c r="Z82" s="27">
        <f>SUM(Y$2:Y82)</f>
        <v>1814</v>
      </c>
    </row>
    <row r="83" spans="1:26" x14ac:dyDescent="0.35">
      <c r="A83" s="21">
        <v>82</v>
      </c>
      <c r="B83" s="27">
        <v>99</v>
      </c>
      <c r="C83" s="10">
        <v>46205.083333333336</v>
      </c>
      <c r="D83" s="21" t="s">
        <v>159</v>
      </c>
      <c r="E83" s="21" t="s">
        <v>274</v>
      </c>
      <c r="F83" s="21" t="s">
        <v>292</v>
      </c>
      <c r="G83" s="21" t="s">
        <v>284</v>
      </c>
      <c r="H83" s="21" t="s">
        <v>86</v>
      </c>
      <c r="I83" s="21" t="s">
        <v>430</v>
      </c>
      <c r="J83" s="21" t="s">
        <v>34</v>
      </c>
      <c r="K83" s="21" t="s">
        <v>115</v>
      </c>
      <c r="L83" s="21" t="s">
        <v>32</v>
      </c>
      <c r="M83" s="21" t="s">
        <v>189</v>
      </c>
      <c r="N83" s="27">
        <f t="shared" si="4"/>
        <v>10</v>
      </c>
      <c r="O83" s="27">
        <f t="shared" si="5"/>
        <v>0</v>
      </c>
      <c r="P83" s="27" t="s">
        <v>432</v>
      </c>
      <c r="Q83" s="21">
        <v>0</v>
      </c>
      <c r="R83" s="20">
        <v>52</v>
      </c>
      <c r="S83" s="20">
        <v>132</v>
      </c>
      <c r="T83" s="20">
        <v>157</v>
      </c>
      <c r="U83" s="20" t="s">
        <v>393</v>
      </c>
      <c r="V83" s="20">
        <v>2</v>
      </c>
      <c r="W83" s="20">
        <v>0</v>
      </c>
      <c r="X83" s="20">
        <f t="shared" si="6"/>
        <v>1</v>
      </c>
      <c r="Y83" s="20">
        <f t="shared" si="7"/>
        <v>52</v>
      </c>
      <c r="Z83" s="27">
        <f>SUM(Y$2:Y83)</f>
        <v>1866</v>
      </c>
    </row>
    <row r="84" spans="1:26" x14ac:dyDescent="0.35">
      <c r="A84" s="21">
        <v>83</v>
      </c>
      <c r="B84" s="27">
        <v>99</v>
      </c>
      <c r="C84" s="10">
        <v>46205.875</v>
      </c>
      <c r="D84" s="21" t="s">
        <v>159</v>
      </c>
      <c r="E84" s="21" t="s">
        <v>274</v>
      </c>
      <c r="F84" s="21" t="s">
        <v>292</v>
      </c>
      <c r="G84" s="21" t="s">
        <v>284</v>
      </c>
      <c r="H84" s="21" t="s">
        <v>86</v>
      </c>
      <c r="I84" s="21" t="s">
        <v>430</v>
      </c>
      <c r="J84" s="21" t="s">
        <v>56</v>
      </c>
      <c r="K84" s="21" t="s">
        <v>166</v>
      </c>
      <c r="L84" s="21" t="s">
        <v>72</v>
      </c>
      <c r="M84" s="21" t="s">
        <v>195</v>
      </c>
      <c r="N84" s="27">
        <f t="shared" si="4"/>
        <v>10</v>
      </c>
      <c r="O84" s="27">
        <f t="shared" si="5"/>
        <v>0</v>
      </c>
      <c r="P84" s="27" t="s">
        <v>431</v>
      </c>
      <c r="Q84" s="21">
        <v>0</v>
      </c>
      <c r="R84" s="20">
        <v>41</v>
      </c>
      <c r="S84" s="20">
        <v>140</v>
      </c>
      <c r="T84" s="20">
        <v>182</v>
      </c>
      <c r="U84" s="20" t="s">
        <v>393</v>
      </c>
      <c r="V84" s="20">
        <v>3</v>
      </c>
      <c r="W84" s="20">
        <v>0</v>
      </c>
      <c r="X84" s="20">
        <f t="shared" si="6"/>
        <v>1</v>
      </c>
      <c r="Y84" s="20">
        <f t="shared" si="7"/>
        <v>41</v>
      </c>
      <c r="Z84" s="27">
        <f>SUM(Y$2:Y84)</f>
        <v>1907</v>
      </c>
    </row>
    <row r="85" spans="1:26" x14ac:dyDescent="0.35">
      <c r="A85" s="21">
        <v>84</v>
      </c>
      <c r="B85" s="27">
        <v>99</v>
      </c>
      <c r="C85" s="10">
        <v>46206.041666666664</v>
      </c>
      <c r="D85" s="21" t="s">
        <v>159</v>
      </c>
      <c r="E85" s="21" t="s">
        <v>274</v>
      </c>
      <c r="F85" s="21" t="s">
        <v>292</v>
      </c>
      <c r="G85" s="21" t="s">
        <v>284</v>
      </c>
      <c r="H85" s="21" t="s">
        <v>86</v>
      </c>
      <c r="I85" s="21" t="s">
        <v>430</v>
      </c>
      <c r="J85" s="21" t="s">
        <v>75</v>
      </c>
      <c r="K85" s="21" t="s">
        <v>169</v>
      </c>
      <c r="L85" s="21" t="s">
        <v>79</v>
      </c>
      <c r="M85" s="21" t="s">
        <v>183</v>
      </c>
      <c r="N85" s="27">
        <f t="shared" si="4"/>
        <v>10</v>
      </c>
      <c r="O85" s="27">
        <f t="shared" si="5"/>
        <v>0</v>
      </c>
      <c r="P85" s="27" t="s">
        <v>433</v>
      </c>
      <c r="Q85" s="21">
        <v>0</v>
      </c>
      <c r="R85" s="20">
        <v>73</v>
      </c>
      <c r="S85" s="20">
        <v>114</v>
      </c>
      <c r="T85" s="20">
        <v>133</v>
      </c>
      <c r="U85" s="20" t="s">
        <v>393</v>
      </c>
      <c r="V85" s="20">
        <v>2</v>
      </c>
      <c r="W85" s="20">
        <v>1</v>
      </c>
      <c r="X85" s="20">
        <f t="shared" si="6"/>
        <v>1</v>
      </c>
      <c r="Y85" s="20">
        <f t="shared" si="7"/>
        <v>73</v>
      </c>
      <c r="Z85" s="27">
        <f>SUM(Y$2:Y85)</f>
        <v>1980</v>
      </c>
    </row>
    <row r="86" spans="1:26" x14ac:dyDescent="0.35">
      <c r="A86" s="21">
        <v>85</v>
      </c>
      <c r="B86" s="27">
        <v>99</v>
      </c>
      <c r="C86" s="10">
        <v>46206.208333333336</v>
      </c>
      <c r="D86" s="21" t="s">
        <v>159</v>
      </c>
      <c r="E86" s="21" t="s">
        <v>274</v>
      </c>
      <c r="F86" s="21" t="s">
        <v>292</v>
      </c>
      <c r="G86" s="21" t="s">
        <v>284</v>
      </c>
      <c r="H86" s="21" t="s">
        <v>86</v>
      </c>
      <c r="I86" s="21" t="s">
        <v>430</v>
      </c>
      <c r="J86" s="21" t="s">
        <v>37</v>
      </c>
      <c r="K86" s="21" t="s">
        <v>179</v>
      </c>
      <c r="L86" s="21" t="s">
        <v>71</v>
      </c>
      <c r="M86" s="21" t="s">
        <v>188</v>
      </c>
      <c r="N86" s="27">
        <f t="shared" si="4"/>
        <v>10</v>
      </c>
      <c r="O86" s="27">
        <f t="shared" si="5"/>
        <v>0</v>
      </c>
      <c r="P86" s="27" t="s">
        <v>432</v>
      </c>
      <c r="Q86" s="21">
        <v>0</v>
      </c>
      <c r="R86" s="20">
        <v>61</v>
      </c>
      <c r="S86" s="20">
        <v>122</v>
      </c>
      <c r="T86" s="20">
        <v>148</v>
      </c>
      <c r="U86" s="20" t="s">
        <v>393</v>
      </c>
      <c r="V86" s="20">
        <v>2</v>
      </c>
      <c r="W86" s="20">
        <v>0</v>
      </c>
      <c r="X86" s="20">
        <f t="shared" si="6"/>
        <v>1</v>
      </c>
      <c r="Y86" s="20">
        <f t="shared" si="7"/>
        <v>61</v>
      </c>
      <c r="Z86" s="27">
        <f>SUM(Y$2:Y86)</f>
        <v>2041</v>
      </c>
    </row>
    <row r="87" spans="1:26" x14ac:dyDescent="0.35">
      <c r="A87" s="21">
        <v>86</v>
      </c>
      <c r="B87" s="27">
        <v>99</v>
      </c>
      <c r="C87" s="10">
        <v>46206.833333333336</v>
      </c>
      <c r="D87" s="21" t="s">
        <v>159</v>
      </c>
      <c r="E87" s="21" t="s">
        <v>274</v>
      </c>
      <c r="F87" s="21" t="s">
        <v>292</v>
      </c>
      <c r="G87" s="21" t="s">
        <v>284</v>
      </c>
      <c r="H87" s="21" t="s">
        <v>86</v>
      </c>
      <c r="I87" s="21" t="s">
        <v>430</v>
      </c>
      <c r="J87" s="21" t="s">
        <v>43</v>
      </c>
      <c r="K87" s="21" t="s">
        <v>194</v>
      </c>
      <c r="L87" s="21" t="s">
        <v>60</v>
      </c>
      <c r="M87" s="21" t="s">
        <v>192</v>
      </c>
      <c r="N87" s="27">
        <f t="shared" si="4"/>
        <v>0</v>
      </c>
      <c r="O87" s="27">
        <f t="shared" si="5"/>
        <v>10</v>
      </c>
      <c r="P87" s="27" t="s">
        <v>437</v>
      </c>
      <c r="Q87" s="21">
        <v>0</v>
      </c>
      <c r="R87" s="20">
        <v>113</v>
      </c>
      <c r="S87" s="20">
        <v>106</v>
      </c>
      <c r="T87" s="20">
        <v>92</v>
      </c>
      <c r="U87" s="20" t="s">
        <v>393</v>
      </c>
      <c r="V87" s="20">
        <v>1</v>
      </c>
      <c r="W87" s="20">
        <v>1</v>
      </c>
      <c r="X87" s="20">
        <f t="shared" si="6"/>
        <v>0</v>
      </c>
      <c r="Y87" s="20">
        <f t="shared" si="7"/>
        <v>0</v>
      </c>
      <c r="Z87" s="27">
        <f>SUM(Y$2:Y87)</f>
        <v>2041</v>
      </c>
    </row>
    <row r="88" spans="1:26" x14ac:dyDescent="0.35">
      <c r="A88" s="21">
        <v>87</v>
      </c>
      <c r="B88" s="27">
        <v>99</v>
      </c>
      <c r="C88" s="10">
        <v>46207</v>
      </c>
      <c r="D88" s="21" t="s">
        <v>159</v>
      </c>
      <c r="E88" s="21" t="s">
        <v>274</v>
      </c>
      <c r="F88" s="21" t="s">
        <v>292</v>
      </c>
      <c r="G88" s="21" t="s">
        <v>284</v>
      </c>
      <c r="H88" s="21" t="s">
        <v>86</v>
      </c>
      <c r="I88" s="21" t="s">
        <v>430</v>
      </c>
      <c r="J88" s="21" t="s">
        <v>70</v>
      </c>
      <c r="K88" s="21" t="s">
        <v>170</v>
      </c>
      <c r="L88" s="21" t="s">
        <v>57</v>
      </c>
      <c r="M88" s="21" t="s">
        <v>203</v>
      </c>
      <c r="N88" s="27">
        <f t="shared" si="4"/>
        <v>10</v>
      </c>
      <c r="O88" s="27">
        <f t="shared" si="5"/>
        <v>0</v>
      </c>
      <c r="P88" s="27" t="s">
        <v>436</v>
      </c>
      <c r="Q88" s="21">
        <v>0</v>
      </c>
      <c r="R88" s="20">
        <v>25</v>
      </c>
      <c r="S88" s="20">
        <v>165</v>
      </c>
      <c r="T88" s="20">
        <v>213</v>
      </c>
      <c r="U88" s="20" t="s">
        <v>393</v>
      </c>
      <c r="V88" s="20">
        <v>3</v>
      </c>
      <c r="W88" s="20">
        <v>2</v>
      </c>
      <c r="X88" s="20">
        <f t="shared" si="6"/>
        <v>1</v>
      </c>
      <c r="Y88" s="20">
        <f t="shared" si="7"/>
        <v>25</v>
      </c>
      <c r="Z88" s="27">
        <f>SUM(Y$2:Y88)</f>
        <v>2066</v>
      </c>
    </row>
    <row r="89" spans="1:26" x14ac:dyDescent="0.35">
      <c r="A89" s="21">
        <v>88</v>
      </c>
      <c r="B89" s="27">
        <v>99</v>
      </c>
      <c r="C89" s="10">
        <v>46207.145833333336</v>
      </c>
      <c r="D89" s="21" t="s">
        <v>159</v>
      </c>
      <c r="E89" s="21" t="s">
        <v>274</v>
      </c>
      <c r="F89" s="21" t="s">
        <v>292</v>
      </c>
      <c r="G89" s="21" t="s">
        <v>284</v>
      </c>
      <c r="H89" s="21" t="s">
        <v>86</v>
      </c>
      <c r="I89" s="21" t="s">
        <v>430</v>
      </c>
      <c r="J89" s="21" t="s">
        <v>83</v>
      </c>
      <c r="K89" s="21" t="s">
        <v>176</v>
      </c>
      <c r="L89" s="21" t="s">
        <v>80</v>
      </c>
      <c r="M89" s="21" t="s">
        <v>197</v>
      </c>
      <c r="N89" s="27">
        <f t="shared" si="4"/>
        <v>10</v>
      </c>
      <c r="O89" s="27">
        <f t="shared" si="5"/>
        <v>0</v>
      </c>
      <c r="P89" s="27" t="s">
        <v>437</v>
      </c>
      <c r="Q89" s="21">
        <v>0</v>
      </c>
      <c r="R89" s="20">
        <v>66</v>
      </c>
      <c r="S89" s="20">
        <v>114</v>
      </c>
      <c r="T89" s="20">
        <v>139</v>
      </c>
      <c r="U89" s="20" t="s">
        <v>393</v>
      </c>
      <c r="V89" s="20">
        <v>1</v>
      </c>
      <c r="W89" s="20">
        <v>0</v>
      </c>
      <c r="X89" s="20">
        <f t="shared" si="6"/>
        <v>1</v>
      </c>
      <c r="Y89" s="20">
        <f t="shared" si="7"/>
        <v>66</v>
      </c>
      <c r="Z89" s="27">
        <f>SUM(Y$2:Y89)</f>
        <v>2132</v>
      </c>
    </row>
    <row r="90" spans="1:26" x14ac:dyDescent="0.35">
      <c r="A90" s="21">
        <v>89</v>
      </c>
      <c r="B90" s="27">
        <v>99</v>
      </c>
      <c r="C90" s="10">
        <v>46207.791666666664</v>
      </c>
      <c r="D90" s="21" t="s">
        <v>159</v>
      </c>
      <c r="E90" s="21" t="s">
        <v>274</v>
      </c>
      <c r="F90" s="21" t="s">
        <v>292</v>
      </c>
      <c r="G90" s="21" t="s">
        <v>284</v>
      </c>
      <c r="H90" s="21" t="s">
        <v>95</v>
      </c>
      <c r="I90" s="21" t="s">
        <v>430</v>
      </c>
      <c r="J90" s="21" t="s">
        <v>31</v>
      </c>
      <c r="K90" s="21" t="s">
        <v>182</v>
      </c>
      <c r="L90" s="21" t="s">
        <v>40</v>
      </c>
      <c r="M90" s="21" t="s">
        <v>178</v>
      </c>
      <c r="N90" s="27">
        <f t="shared" si="4"/>
        <v>0</v>
      </c>
      <c r="O90" s="27">
        <f t="shared" si="5"/>
        <v>10</v>
      </c>
      <c r="P90" s="27" t="s">
        <v>432</v>
      </c>
      <c r="Q90" s="21">
        <v>0</v>
      </c>
      <c r="R90" s="20">
        <v>137</v>
      </c>
      <c r="S90" s="20">
        <v>118</v>
      </c>
      <c r="T90" s="20">
        <v>68</v>
      </c>
      <c r="U90" s="20" t="s">
        <v>393</v>
      </c>
      <c r="V90" s="20">
        <v>0</v>
      </c>
      <c r="W90" s="20">
        <v>3</v>
      </c>
      <c r="X90" s="20">
        <f t="shared" si="6"/>
        <v>0</v>
      </c>
      <c r="Y90" s="20">
        <f t="shared" si="7"/>
        <v>0</v>
      </c>
      <c r="Z90" s="27">
        <f>SUM(Y$2:Y90)</f>
        <v>2132</v>
      </c>
    </row>
    <row r="91" spans="1:26" x14ac:dyDescent="0.35">
      <c r="A91" s="21">
        <v>90</v>
      </c>
      <c r="B91" s="27">
        <v>99</v>
      </c>
      <c r="C91" s="10">
        <v>46207.958333333336</v>
      </c>
      <c r="D91" s="21" t="s">
        <v>159</v>
      </c>
      <c r="E91" s="21" t="s">
        <v>274</v>
      </c>
      <c r="F91" s="21" t="s">
        <v>292</v>
      </c>
      <c r="G91" s="21" t="s">
        <v>284</v>
      </c>
      <c r="H91" s="21" t="s">
        <v>95</v>
      </c>
      <c r="I91" s="21" t="s">
        <v>430</v>
      </c>
      <c r="J91" s="21" t="s">
        <v>35</v>
      </c>
      <c r="K91" s="21" t="s">
        <v>187</v>
      </c>
      <c r="L91" s="21" t="s">
        <v>65</v>
      </c>
      <c r="M91" s="21" t="s">
        <v>167</v>
      </c>
      <c r="N91" s="27">
        <f t="shared" si="4"/>
        <v>0</v>
      </c>
      <c r="O91" s="27">
        <f t="shared" si="5"/>
        <v>10</v>
      </c>
      <c r="P91" s="27" t="s">
        <v>447</v>
      </c>
      <c r="Q91" s="21">
        <v>0</v>
      </c>
      <c r="R91" s="20">
        <v>202</v>
      </c>
      <c r="S91" s="20">
        <v>161</v>
      </c>
      <c r="T91" s="20">
        <v>28</v>
      </c>
      <c r="U91" s="20" t="s">
        <v>393</v>
      </c>
      <c r="V91" s="20">
        <v>0</v>
      </c>
      <c r="W91" s="20">
        <v>1</v>
      </c>
      <c r="X91" s="20">
        <f t="shared" si="6"/>
        <v>0</v>
      </c>
      <c r="Y91" s="20">
        <f t="shared" si="7"/>
        <v>0</v>
      </c>
      <c r="Z91" s="27">
        <f>SUM(Y$2:Y91)</f>
        <v>2132</v>
      </c>
    </row>
    <row r="92" spans="1:26" x14ac:dyDescent="0.35">
      <c r="A92" s="21">
        <v>91</v>
      </c>
      <c r="B92" s="27">
        <v>99</v>
      </c>
      <c r="C92" s="10">
        <v>46208.916666666664</v>
      </c>
      <c r="D92" s="21" t="s">
        <v>159</v>
      </c>
      <c r="E92" s="21" t="s">
        <v>274</v>
      </c>
      <c r="F92" s="21" t="s">
        <v>292</v>
      </c>
      <c r="G92" s="21" t="s">
        <v>284</v>
      </c>
      <c r="H92" s="21" t="s">
        <v>95</v>
      </c>
      <c r="I92" s="21" t="s">
        <v>430</v>
      </c>
      <c r="J92" s="21" t="s">
        <v>39</v>
      </c>
      <c r="K92" s="21" t="s">
        <v>171</v>
      </c>
      <c r="L92" s="21" t="s">
        <v>68</v>
      </c>
      <c r="M92" s="21" t="s">
        <v>174</v>
      </c>
      <c r="N92" s="27">
        <f t="shared" si="4"/>
        <v>10</v>
      </c>
      <c r="O92" s="27">
        <f t="shared" si="5"/>
        <v>0</v>
      </c>
      <c r="P92" s="27" t="s">
        <v>439</v>
      </c>
      <c r="Q92" s="21">
        <v>0</v>
      </c>
      <c r="R92" s="20">
        <v>72</v>
      </c>
      <c r="S92" s="20">
        <v>118</v>
      </c>
      <c r="T92" s="20">
        <v>130</v>
      </c>
      <c r="U92" s="20" t="s">
        <v>393</v>
      </c>
      <c r="V92" s="20">
        <v>1</v>
      </c>
      <c r="W92" s="20">
        <v>2</v>
      </c>
      <c r="X92" s="20">
        <f t="shared" si="6"/>
        <v>0</v>
      </c>
      <c r="Y92" s="20">
        <f t="shared" si="7"/>
        <v>0</v>
      </c>
      <c r="Z92" s="27">
        <f>SUM(Y$2:Y92)</f>
        <v>2132</v>
      </c>
    </row>
    <row r="93" spans="1:26" x14ac:dyDescent="0.35">
      <c r="A93" s="21">
        <v>92</v>
      </c>
      <c r="B93" s="27">
        <v>99</v>
      </c>
      <c r="C93" s="10">
        <v>46209.083333333336</v>
      </c>
      <c r="D93" s="21" t="s">
        <v>159</v>
      </c>
      <c r="E93" s="21" t="s">
        <v>274</v>
      </c>
      <c r="F93" s="21" t="s">
        <v>292</v>
      </c>
      <c r="G93" s="21" t="s">
        <v>284</v>
      </c>
      <c r="H93" s="21" t="s">
        <v>95</v>
      </c>
      <c r="I93" s="21" t="s">
        <v>430</v>
      </c>
      <c r="J93" s="21" t="s">
        <v>26</v>
      </c>
      <c r="K93" s="21" t="s">
        <v>180</v>
      </c>
      <c r="L93" s="21" t="s">
        <v>78</v>
      </c>
      <c r="M93" s="21" t="s">
        <v>168</v>
      </c>
      <c r="N93" s="27">
        <f t="shared" si="4"/>
        <v>0</v>
      </c>
      <c r="O93" s="27">
        <f t="shared" si="5"/>
        <v>10</v>
      </c>
      <c r="P93" s="27" t="s">
        <v>437</v>
      </c>
      <c r="Q93" s="21">
        <v>0</v>
      </c>
      <c r="R93" s="20">
        <v>105</v>
      </c>
      <c r="S93" s="20">
        <v>109</v>
      </c>
      <c r="T93" s="20">
        <v>93</v>
      </c>
      <c r="U93" s="20" t="s">
        <v>393</v>
      </c>
      <c r="V93" s="20">
        <v>2</v>
      </c>
      <c r="W93" s="20">
        <v>3</v>
      </c>
      <c r="X93" s="20">
        <f t="shared" si="6"/>
        <v>0</v>
      </c>
      <c r="Y93" s="20">
        <f t="shared" si="7"/>
        <v>0</v>
      </c>
      <c r="Z93" s="27">
        <f>SUM(Y$2:Y93)</f>
        <v>2132</v>
      </c>
    </row>
    <row r="94" spans="1:26" x14ac:dyDescent="0.35">
      <c r="A94" s="21">
        <v>93</v>
      </c>
      <c r="B94" s="27">
        <v>99</v>
      </c>
      <c r="C94" s="10">
        <v>46209.875</v>
      </c>
      <c r="D94" s="21" t="s">
        <v>159</v>
      </c>
      <c r="E94" s="21" t="s">
        <v>274</v>
      </c>
      <c r="F94" s="21" t="s">
        <v>292</v>
      </c>
      <c r="G94" s="21" t="s">
        <v>284</v>
      </c>
      <c r="H94" s="21" t="s">
        <v>95</v>
      </c>
      <c r="I94" s="21" t="s">
        <v>430</v>
      </c>
      <c r="J94" s="21" t="s">
        <v>75</v>
      </c>
      <c r="K94" s="21" t="s">
        <v>169</v>
      </c>
      <c r="L94" s="21" t="s">
        <v>56</v>
      </c>
      <c r="M94" s="21" t="s">
        <v>166</v>
      </c>
      <c r="N94" s="27">
        <f t="shared" si="4"/>
        <v>0</v>
      </c>
      <c r="O94" s="27">
        <f t="shared" si="5"/>
        <v>10</v>
      </c>
      <c r="P94" s="27" t="s">
        <v>453</v>
      </c>
      <c r="Q94" s="21">
        <v>0</v>
      </c>
      <c r="R94" s="20">
        <v>127</v>
      </c>
      <c r="S94" s="20">
        <v>120</v>
      </c>
      <c r="T94" s="20">
        <v>72</v>
      </c>
      <c r="U94" s="20" t="s">
        <v>393</v>
      </c>
      <c r="V94" s="20">
        <v>0</v>
      </c>
      <c r="W94" s="20">
        <v>1</v>
      </c>
      <c r="X94" s="20">
        <f t="shared" si="6"/>
        <v>0</v>
      </c>
      <c r="Y94" s="20">
        <f t="shared" si="7"/>
        <v>0</v>
      </c>
      <c r="Z94" s="27">
        <f>SUM(Y$2:Y94)</f>
        <v>2132</v>
      </c>
    </row>
    <row r="95" spans="1:26" x14ac:dyDescent="0.35">
      <c r="A95" s="21">
        <v>94</v>
      </c>
      <c r="B95" s="27">
        <v>99</v>
      </c>
      <c r="C95" s="10">
        <v>46210.083333333336</v>
      </c>
      <c r="D95" s="21" t="s">
        <v>159</v>
      </c>
      <c r="E95" s="21" t="s">
        <v>274</v>
      </c>
      <c r="F95" s="21" t="s">
        <v>292</v>
      </c>
      <c r="G95" s="21" t="s">
        <v>284</v>
      </c>
      <c r="H95" s="21" t="s">
        <v>95</v>
      </c>
      <c r="I95" s="21" t="s">
        <v>430</v>
      </c>
      <c r="J95" s="21" t="s">
        <v>34</v>
      </c>
      <c r="K95" s="21" t="s">
        <v>115</v>
      </c>
      <c r="L95" s="21" t="s">
        <v>59</v>
      </c>
      <c r="M95" s="21" t="s">
        <v>175</v>
      </c>
      <c r="N95" s="27">
        <f t="shared" si="4"/>
        <v>10</v>
      </c>
      <c r="O95" s="27">
        <f t="shared" si="5"/>
        <v>0</v>
      </c>
      <c r="P95" s="27" t="s">
        <v>430</v>
      </c>
      <c r="Q95" s="21">
        <v>0</v>
      </c>
      <c r="R95" s="20">
        <v>95</v>
      </c>
      <c r="S95" s="20">
        <v>117</v>
      </c>
      <c r="T95" s="20">
        <v>100</v>
      </c>
      <c r="U95" s="20" t="s">
        <v>282</v>
      </c>
      <c r="V95" s="20" t="s">
        <v>430</v>
      </c>
      <c r="W95" s="20" t="s">
        <v>430</v>
      </c>
      <c r="X95" s="20" t="str">
        <f t="shared" si="6"/>
        <v/>
      </c>
      <c r="Y95" s="20" t="str">
        <f t="shared" si="7"/>
        <v/>
      </c>
      <c r="Z95" s="27">
        <f>SUM(Y$2:Y95)</f>
        <v>2132</v>
      </c>
    </row>
    <row r="96" spans="1:26" x14ac:dyDescent="0.35">
      <c r="A96" s="21">
        <v>95</v>
      </c>
      <c r="B96" s="27">
        <v>99</v>
      </c>
      <c r="C96" s="10">
        <v>46210.75</v>
      </c>
      <c r="D96" s="21" t="s">
        <v>159</v>
      </c>
      <c r="E96" s="21" t="s">
        <v>274</v>
      </c>
      <c r="F96" s="21" t="s">
        <v>292</v>
      </c>
      <c r="G96" s="21" t="s">
        <v>284</v>
      </c>
      <c r="H96" s="21" t="s">
        <v>95</v>
      </c>
      <c r="I96" s="21" t="s">
        <v>430</v>
      </c>
      <c r="J96" s="21" t="s">
        <v>70</v>
      </c>
      <c r="K96" s="21" t="s">
        <v>170</v>
      </c>
      <c r="L96" s="21" t="s">
        <v>60</v>
      </c>
      <c r="M96" s="21" t="s">
        <v>192</v>
      </c>
      <c r="N96" s="27">
        <f t="shared" si="4"/>
        <v>10</v>
      </c>
      <c r="O96" s="27">
        <f t="shared" si="5"/>
        <v>0</v>
      </c>
      <c r="P96" s="27" t="s">
        <v>430</v>
      </c>
      <c r="Q96" s="21">
        <v>0</v>
      </c>
      <c r="R96" s="20">
        <v>43</v>
      </c>
      <c r="S96" s="20">
        <v>139</v>
      </c>
      <c r="T96" s="20">
        <v>176</v>
      </c>
      <c r="U96" s="20" t="s">
        <v>282</v>
      </c>
      <c r="V96" s="20" t="s">
        <v>430</v>
      </c>
      <c r="W96" s="20" t="s">
        <v>430</v>
      </c>
      <c r="X96" s="20" t="str">
        <f t="shared" si="6"/>
        <v/>
      </c>
      <c r="Y96" s="20" t="str">
        <f t="shared" si="7"/>
        <v/>
      </c>
      <c r="Z96" s="27">
        <f>SUM(Y$2:Y96)</f>
        <v>2132</v>
      </c>
    </row>
    <row r="97" spans="1:28" x14ac:dyDescent="0.35">
      <c r="A97" s="21">
        <v>96</v>
      </c>
      <c r="B97" s="27">
        <v>99</v>
      </c>
      <c r="C97" s="10">
        <v>46210.916666666664</v>
      </c>
      <c r="D97" s="21" t="s">
        <v>159</v>
      </c>
      <c r="E97" s="21" t="s">
        <v>274</v>
      </c>
      <c r="F97" s="21" t="s">
        <v>292</v>
      </c>
      <c r="G97" s="21" t="s">
        <v>284</v>
      </c>
      <c r="H97" s="21" t="s">
        <v>95</v>
      </c>
      <c r="I97" s="21" t="s">
        <v>430</v>
      </c>
      <c r="J97" s="21" t="s">
        <v>37</v>
      </c>
      <c r="K97" s="21" t="s">
        <v>179</v>
      </c>
      <c r="L97" s="21" t="s">
        <v>83</v>
      </c>
      <c r="M97" s="21" t="s">
        <v>176</v>
      </c>
      <c r="N97" s="27">
        <f t="shared" si="4"/>
        <v>0</v>
      </c>
      <c r="O97" s="27">
        <f t="shared" si="5"/>
        <v>10</v>
      </c>
      <c r="P97" s="27" t="s">
        <v>430</v>
      </c>
      <c r="Q97" s="21">
        <v>0</v>
      </c>
      <c r="R97" s="20">
        <v>116</v>
      </c>
      <c r="S97" s="20">
        <v>113</v>
      </c>
      <c r="T97" s="20">
        <v>85</v>
      </c>
      <c r="U97" s="20" t="s">
        <v>282</v>
      </c>
      <c r="V97" s="20" t="s">
        <v>430</v>
      </c>
      <c r="W97" s="20" t="s">
        <v>430</v>
      </c>
      <c r="X97" s="20" t="str">
        <f t="shared" si="6"/>
        <v/>
      </c>
      <c r="Y97" s="20" t="str">
        <f t="shared" si="7"/>
        <v/>
      </c>
      <c r="Z97" s="27">
        <f>SUM(Y$2:Y97)</f>
        <v>2132</v>
      </c>
    </row>
    <row r="98" spans="1:28" x14ac:dyDescent="0.35">
      <c r="A98" s="21">
        <v>97</v>
      </c>
      <c r="B98" s="27">
        <v>99</v>
      </c>
      <c r="C98" s="10">
        <v>46212.916666666664</v>
      </c>
      <c r="D98" s="21" t="s">
        <v>159</v>
      </c>
      <c r="E98" s="21" t="s">
        <v>274</v>
      </c>
      <c r="F98" s="21" t="s">
        <v>292</v>
      </c>
      <c r="G98" s="21" t="s">
        <v>284</v>
      </c>
      <c r="H98" s="21" t="s">
        <v>96</v>
      </c>
      <c r="I98" s="21" t="s">
        <v>430</v>
      </c>
      <c r="J98" s="21" t="s">
        <v>40</v>
      </c>
      <c r="K98" s="21" t="s">
        <v>178</v>
      </c>
      <c r="L98" s="21" t="s">
        <v>65</v>
      </c>
      <c r="M98" s="21" t="s">
        <v>167</v>
      </c>
      <c r="N98" s="27">
        <f t="shared" si="4"/>
        <v>10</v>
      </c>
      <c r="O98" s="27">
        <f t="shared" si="5"/>
        <v>10</v>
      </c>
      <c r="P98" s="27" t="s">
        <v>430</v>
      </c>
      <c r="Q98" s="21">
        <v>0</v>
      </c>
      <c r="R98" s="20">
        <v>0</v>
      </c>
      <c r="S98" s="20">
        <v>0</v>
      </c>
      <c r="T98" s="20">
        <v>0</v>
      </c>
      <c r="U98" s="20" t="s">
        <v>282</v>
      </c>
      <c r="V98" s="20" t="s">
        <v>430</v>
      </c>
      <c r="W98" s="20" t="s">
        <v>430</v>
      </c>
      <c r="X98" s="20" t="str">
        <f t="shared" si="6"/>
        <v/>
      </c>
      <c r="Y98" s="20" t="str">
        <f t="shared" si="7"/>
        <v/>
      </c>
      <c r="Z98" s="27">
        <f>SUM(Y$2:Y98)</f>
        <v>2132</v>
      </c>
    </row>
    <row r="99" spans="1:28" x14ac:dyDescent="0.35">
      <c r="A99" s="21">
        <v>98</v>
      </c>
      <c r="B99" s="27">
        <v>99</v>
      </c>
      <c r="C99" s="10">
        <v>46213.875</v>
      </c>
      <c r="D99" s="21" t="s">
        <v>159</v>
      </c>
      <c r="E99" s="21" t="s">
        <v>274</v>
      </c>
      <c r="F99" s="21" t="s">
        <v>292</v>
      </c>
      <c r="G99" s="21" t="s">
        <v>284</v>
      </c>
      <c r="H99" s="21" t="s">
        <v>96</v>
      </c>
      <c r="I99" s="21" t="s">
        <v>430</v>
      </c>
      <c r="J99" s="21" t="s">
        <v>56</v>
      </c>
      <c r="K99" s="21" t="s">
        <v>166</v>
      </c>
      <c r="L99" s="21" t="s">
        <v>454</v>
      </c>
      <c r="M99" s="21" t="s">
        <v>455</v>
      </c>
      <c r="N99" s="27">
        <f t="shared" si="4"/>
        <v>10</v>
      </c>
      <c r="O99" s="27">
        <f t="shared" si="5"/>
        <v>10</v>
      </c>
      <c r="P99" s="27" t="s">
        <v>430</v>
      </c>
      <c r="Q99" s="21">
        <v>0</v>
      </c>
      <c r="R99" s="20">
        <v>0</v>
      </c>
      <c r="S99" s="20">
        <v>0</v>
      </c>
      <c r="T99" s="20">
        <v>0</v>
      </c>
      <c r="U99" s="20" t="s">
        <v>282</v>
      </c>
      <c r="V99" s="20" t="s">
        <v>430</v>
      </c>
      <c r="W99" s="20" t="s">
        <v>430</v>
      </c>
      <c r="X99" s="20" t="str">
        <f t="shared" si="6"/>
        <v/>
      </c>
      <c r="Y99" s="20" t="str">
        <f t="shared" si="7"/>
        <v/>
      </c>
      <c r="Z99" s="27">
        <f>SUM(Y$2:Y99)</f>
        <v>2132</v>
      </c>
      <c r="AA99" s="26"/>
      <c r="AB99" s="26"/>
    </row>
    <row r="100" spans="1:28" x14ac:dyDescent="0.35">
      <c r="A100" s="21">
        <v>99</v>
      </c>
      <c r="B100" s="27">
        <v>99</v>
      </c>
      <c r="C100" s="10">
        <v>46214.958333333336</v>
      </c>
      <c r="D100" s="21" t="s">
        <v>159</v>
      </c>
      <c r="E100" s="21" t="s">
        <v>274</v>
      </c>
      <c r="F100" s="21" t="s">
        <v>292</v>
      </c>
      <c r="G100" s="21" t="s">
        <v>284</v>
      </c>
      <c r="H100" s="21" t="s">
        <v>96</v>
      </c>
      <c r="I100" s="21" t="s">
        <v>430</v>
      </c>
      <c r="J100" s="21" t="s">
        <v>68</v>
      </c>
      <c r="K100" s="21" t="s">
        <v>174</v>
      </c>
      <c r="L100" s="21" t="s">
        <v>78</v>
      </c>
      <c r="M100" s="21" t="s">
        <v>168</v>
      </c>
      <c r="N100" s="27">
        <f t="shared" si="4"/>
        <v>10</v>
      </c>
      <c r="O100" s="27">
        <f t="shared" si="5"/>
        <v>10</v>
      </c>
      <c r="P100" s="27" t="s">
        <v>430</v>
      </c>
      <c r="Q100" s="21">
        <v>0</v>
      </c>
      <c r="R100" s="20">
        <v>0</v>
      </c>
      <c r="S100" s="20">
        <v>0</v>
      </c>
      <c r="T100" s="20">
        <v>0</v>
      </c>
      <c r="U100" s="20" t="s">
        <v>282</v>
      </c>
      <c r="V100" s="20" t="s">
        <v>430</v>
      </c>
      <c r="W100" s="20" t="s">
        <v>430</v>
      </c>
      <c r="X100" s="20" t="str">
        <f t="shared" si="6"/>
        <v/>
      </c>
      <c r="Y100" s="20" t="str">
        <f t="shared" si="7"/>
        <v/>
      </c>
      <c r="Z100" s="27">
        <f>SUM(Y$2:Y100)</f>
        <v>2132</v>
      </c>
    </row>
    <row r="101" spans="1:28" x14ac:dyDescent="0.35">
      <c r="A101" s="21">
        <v>100</v>
      </c>
      <c r="B101" s="27">
        <v>99</v>
      </c>
      <c r="C101" s="10">
        <v>46215.125</v>
      </c>
      <c r="D101" s="21" t="s">
        <v>159</v>
      </c>
      <c r="E101" s="21" t="s">
        <v>274</v>
      </c>
      <c r="F101" s="21" t="s">
        <v>292</v>
      </c>
      <c r="G101" s="21" t="s">
        <v>284</v>
      </c>
      <c r="H101" s="21" t="s">
        <v>96</v>
      </c>
      <c r="I101" s="21" t="s">
        <v>430</v>
      </c>
      <c r="J101" s="21" t="s">
        <v>454</v>
      </c>
      <c r="K101" s="21" t="s">
        <v>455</v>
      </c>
      <c r="L101" s="21" t="s">
        <v>454</v>
      </c>
      <c r="M101" s="21" t="s">
        <v>455</v>
      </c>
      <c r="N101" s="27">
        <f t="shared" si="4"/>
        <v>10</v>
      </c>
      <c r="O101" s="27">
        <f t="shared" si="5"/>
        <v>10</v>
      </c>
      <c r="P101" s="27" t="s">
        <v>430</v>
      </c>
      <c r="Q101" s="21">
        <v>0</v>
      </c>
      <c r="R101" s="20">
        <v>0</v>
      </c>
      <c r="S101" s="20">
        <v>0</v>
      </c>
      <c r="T101" s="20">
        <v>0</v>
      </c>
      <c r="U101" s="20" t="s">
        <v>282</v>
      </c>
      <c r="V101" s="20" t="s">
        <v>430</v>
      </c>
      <c r="W101" s="20" t="s">
        <v>430</v>
      </c>
      <c r="X101" s="20" t="str">
        <f t="shared" si="6"/>
        <v/>
      </c>
      <c r="Y101" s="20" t="str">
        <f t="shared" si="7"/>
        <v/>
      </c>
      <c r="Z101" s="27">
        <f>SUM(Y$2:Y101)</f>
        <v>2132</v>
      </c>
    </row>
    <row r="102" spans="1:28" x14ac:dyDescent="0.35">
      <c r="A102" s="21">
        <v>101</v>
      </c>
      <c r="B102" s="27">
        <v>99</v>
      </c>
      <c r="C102" s="10">
        <v>46217.875</v>
      </c>
      <c r="D102" s="21" t="s">
        <v>159</v>
      </c>
      <c r="E102" s="21" t="s">
        <v>274</v>
      </c>
      <c r="F102" s="21" t="s">
        <v>292</v>
      </c>
      <c r="G102" s="21" t="s">
        <v>284</v>
      </c>
      <c r="H102" s="21" t="s">
        <v>97</v>
      </c>
      <c r="I102" s="21" t="s">
        <v>430</v>
      </c>
      <c r="J102" s="21" t="s">
        <v>454</v>
      </c>
      <c r="K102" s="21" t="s">
        <v>455</v>
      </c>
      <c r="L102" s="21" t="s">
        <v>454</v>
      </c>
      <c r="M102" s="21" t="s">
        <v>455</v>
      </c>
      <c r="N102" s="27">
        <f t="shared" si="4"/>
        <v>10</v>
      </c>
      <c r="O102" s="27">
        <f t="shared" si="5"/>
        <v>10</v>
      </c>
      <c r="P102" s="27" t="s">
        <v>430</v>
      </c>
      <c r="Q102" s="21">
        <v>0</v>
      </c>
      <c r="R102" s="20">
        <v>0</v>
      </c>
      <c r="S102" s="20">
        <v>0</v>
      </c>
      <c r="T102" s="20">
        <v>0</v>
      </c>
      <c r="U102" s="20" t="s">
        <v>282</v>
      </c>
      <c r="V102" s="20" t="s">
        <v>430</v>
      </c>
      <c r="W102" s="20" t="s">
        <v>430</v>
      </c>
      <c r="X102" s="20" t="str">
        <f t="shared" si="6"/>
        <v/>
      </c>
      <c r="Y102" s="20" t="str">
        <f t="shared" si="7"/>
        <v/>
      </c>
      <c r="Z102" s="27">
        <f>SUM(Y$2:Y102)</f>
        <v>2132</v>
      </c>
    </row>
    <row r="103" spans="1:28" x14ac:dyDescent="0.35">
      <c r="A103" s="21">
        <v>102</v>
      </c>
      <c r="B103" s="27">
        <v>99</v>
      </c>
      <c r="C103" s="10">
        <v>46218.875</v>
      </c>
      <c r="D103" s="21" t="s">
        <v>159</v>
      </c>
      <c r="E103" s="21" t="s">
        <v>274</v>
      </c>
      <c r="F103" s="21" t="s">
        <v>292</v>
      </c>
      <c r="G103" s="21" t="s">
        <v>284</v>
      </c>
      <c r="H103" s="21" t="s">
        <v>97</v>
      </c>
      <c r="I103" s="21" t="s">
        <v>430</v>
      </c>
      <c r="J103" s="21" t="s">
        <v>454</v>
      </c>
      <c r="K103" s="21" t="s">
        <v>455</v>
      </c>
      <c r="L103" s="21" t="s">
        <v>454</v>
      </c>
      <c r="M103" s="21" t="s">
        <v>455</v>
      </c>
      <c r="N103" s="27">
        <f t="shared" si="4"/>
        <v>10</v>
      </c>
      <c r="O103" s="27">
        <f t="shared" si="5"/>
        <v>10</v>
      </c>
      <c r="P103" s="27" t="s">
        <v>430</v>
      </c>
      <c r="Q103" s="21">
        <v>0</v>
      </c>
      <c r="R103" s="20">
        <v>0</v>
      </c>
      <c r="S103" s="20">
        <v>0</v>
      </c>
      <c r="T103" s="20">
        <v>0</v>
      </c>
      <c r="U103" s="20" t="s">
        <v>282</v>
      </c>
      <c r="V103" s="20" t="s">
        <v>430</v>
      </c>
      <c r="W103" s="20" t="s">
        <v>430</v>
      </c>
      <c r="X103" s="20" t="str">
        <f t="shared" si="6"/>
        <v/>
      </c>
      <c r="Y103" s="20" t="str">
        <f t="shared" si="7"/>
        <v/>
      </c>
      <c r="Z103" s="27">
        <f>SUM(Y$2:Y103)</f>
        <v>2132</v>
      </c>
    </row>
    <row r="104" spans="1:28" x14ac:dyDescent="0.35">
      <c r="A104" s="21">
        <v>103</v>
      </c>
      <c r="B104" s="27">
        <v>99</v>
      </c>
      <c r="C104" s="10">
        <v>46221.958333333336</v>
      </c>
      <c r="D104" s="21" t="s">
        <v>159</v>
      </c>
      <c r="E104" s="21" t="s">
        <v>274</v>
      </c>
      <c r="F104" s="21" t="s">
        <v>292</v>
      </c>
      <c r="G104" s="21" t="s">
        <v>284</v>
      </c>
      <c r="H104" s="21" t="s">
        <v>98</v>
      </c>
      <c r="I104" s="21" t="s">
        <v>430</v>
      </c>
      <c r="J104" s="21" t="s">
        <v>454</v>
      </c>
      <c r="K104" s="21" t="s">
        <v>455</v>
      </c>
      <c r="L104" s="21" t="s">
        <v>454</v>
      </c>
      <c r="M104" s="21" t="s">
        <v>455</v>
      </c>
      <c r="N104" s="27">
        <f t="shared" si="4"/>
        <v>10</v>
      </c>
      <c r="O104" s="27">
        <f t="shared" si="5"/>
        <v>10</v>
      </c>
      <c r="P104" s="27" t="s">
        <v>430</v>
      </c>
      <c r="Q104" s="21">
        <v>0</v>
      </c>
      <c r="R104" s="20">
        <v>0</v>
      </c>
      <c r="S104" s="20">
        <v>0</v>
      </c>
      <c r="T104" s="20">
        <v>0</v>
      </c>
      <c r="U104" s="20" t="s">
        <v>282</v>
      </c>
      <c r="V104" s="20" t="s">
        <v>430</v>
      </c>
      <c r="W104" s="20" t="s">
        <v>430</v>
      </c>
      <c r="X104" s="20" t="str">
        <f t="shared" si="6"/>
        <v/>
      </c>
      <c r="Y104" s="20" t="str">
        <f t="shared" si="7"/>
        <v/>
      </c>
      <c r="Z104" s="27">
        <f>SUM(Y$2:Y104)</f>
        <v>2132</v>
      </c>
    </row>
    <row r="105" spans="1:28" x14ac:dyDescent="0.35">
      <c r="A105" s="21">
        <v>104</v>
      </c>
      <c r="B105" s="27">
        <v>99</v>
      </c>
      <c r="C105" s="10">
        <v>46222.875</v>
      </c>
      <c r="D105" s="21" t="s">
        <v>159</v>
      </c>
      <c r="E105" s="21" t="s">
        <v>274</v>
      </c>
      <c r="F105" s="21" t="s">
        <v>292</v>
      </c>
      <c r="G105" s="21" t="s">
        <v>284</v>
      </c>
      <c r="H105" s="21" t="s">
        <v>99</v>
      </c>
      <c r="I105" s="21" t="s">
        <v>430</v>
      </c>
      <c r="J105" s="21" t="s">
        <v>454</v>
      </c>
      <c r="K105" s="21" t="s">
        <v>455</v>
      </c>
      <c r="L105" s="21" t="s">
        <v>454</v>
      </c>
      <c r="M105" s="21" t="s">
        <v>455</v>
      </c>
      <c r="N105" s="27">
        <f t="shared" si="4"/>
        <v>10</v>
      </c>
      <c r="O105" s="27">
        <f t="shared" si="5"/>
        <v>10</v>
      </c>
      <c r="P105" s="27" t="s">
        <v>430</v>
      </c>
      <c r="Q105" s="21">
        <v>0</v>
      </c>
      <c r="R105" s="20">
        <v>0</v>
      </c>
      <c r="S105" s="20">
        <v>0</v>
      </c>
      <c r="T105" s="20">
        <v>0</v>
      </c>
      <c r="U105" s="20" t="s">
        <v>282</v>
      </c>
      <c r="V105" s="20" t="s">
        <v>430</v>
      </c>
      <c r="W105" s="20" t="s">
        <v>430</v>
      </c>
      <c r="X105" s="20" t="str">
        <f t="shared" si="6"/>
        <v/>
      </c>
      <c r="Y105" s="20" t="str">
        <f t="shared" si="7"/>
        <v/>
      </c>
      <c r="Z105" s="27">
        <f>SUM(Y$2:Y105)</f>
        <v>2132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15"/>
  <sheetViews>
    <sheetView workbookViewId="0">
      <selection activeCell="A16" sqref="A16:XFD16"/>
    </sheetView>
  </sheetViews>
  <sheetFormatPr baseColWidth="10" defaultColWidth="19.1796875" defaultRowHeight="14.5" x14ac:dyDescent="0.35"/>
  <cols>
    <col min="1" max="1" width="41" style="21" customWidth="1"/>
    <col min="2" max="2" width="23.08984375" style="21" bestFit="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418</v>
      </c>
      <c r="B1" s="1" t="s">
        <v>152</v>
      </c>
      <c r="C1" s="1" t="s">
        <v>153</v>
      </c>
      <c r="D1" s="1" t="s">
        <v>422</v>
      </c>
    </row>
    <row r="2" spans="1:4" s="1" customFormat="1" ht="13.5" customHeight="1" x14ac:dyDescent="0.35">
      <c r="A2" s="70" t="s">
        <v>471</v>
      </c>
      <c r="B2" s="21" t="s">
        <v>468</v>
      </c>
      <c r="C2" s="21" t="s">
        <v>476</v>
      </c>
      <c r="D2" s="21">
        <f>MAX(Database!AD:AD)</f>
        <v>12169</v>
      </c>
    </row>
    <row r="3" spans="1:4" ht="13.5" customHeight="1" x14ac:dyDescent="0.35">
      <c r="A3" s="70" t="s">
        <v>426</v>
      </c>
      <c r="B3" s="21">
        <f>_xlfn.XLOOKUP(MAX(Setup_MPP!$Q2:$Q27),Setup_MPP!$Q2:$Q27,Setup_MPP!$A2:$A27)</f>
        <v>7</v>
      </c>
      <c r="C3" s="21" t="str">
        <f>_xlfn.XLOOKUP(MAX(Setup_MPP!$Q2:$Q27),Setup_MPP!$Q2:$Q27,Setup_MPP!$C2:$C27)</f>
        <v>__Vince__</v>
      </c>
      <c r="D3" s="21">
        <f>MAX(Setup_MPP!Q2:Q27)</f>
        <v>22</v>
      </c>
    </row>
    <row r="4" spans="1:4" ht="13.5" customHeight="1" x14ac:dyDescent="0.35">
      <c r="A4" s="70" t="s">
        <v>458</v>
      </c>
      <c r="B4" s="21">
        <f>_xlfn.XLOOKUP(MAX(Setup_MPP!$Q:$Q),Setup_MPP!$Q:$Q,Setup_MPP!$A:$A)</f>
        <v>27</v>
      </c>
      <c r="C4" s="21" t="str">
        <f>_xlfn.XLOOKUP(MAX(Setup_MPP!$Q:$Q),Setup_MPP!$Q:$Q,Setup_MPP!$C:$C)</f>
        <v>maryemkappa</v>
      </c>
      <c r="D4" s="21">
        <v>24</v>
      </c>
    </row>
    <row r="5" spans="1:4" ht="13.5" customHeight="1" x14ac:dyDescent="0.35">
      <c r="A5" s="70" t="s">
        <v>474</v>
      </c>
      <c r="B5" s="21">
        <f ca="1">_xlfn.XLOOKUP(MAX(Pronostics!$AF:$AF),Pronostics!$AF:$AF,Pronostics!$B:$B)</f>
        <v>11</v>
      </c>
      <c r="C5" s="21" t="str">
        <f ca="1">_xlfn.XLOOKUP(MAX(Pronostics!$AF:$AF),Pronostics!$AF:$AF,Pronostics!$D:$D)</f>
        <v>Kinsley91</v>
      </c>
      <c r="D5" s="21">
        <f ca="1">MAX(Pronostics!$AF:$AF)</f>
        <v>346</v>
      </c>
    </row>
    <row r="6" spans="1:4" ht="13.5" customHeight="1" x14ac:dyDescent="0.35">
      <c r="A6" s="70" t="s">
        <v>475</v>
      </c>
      <c r="B6" s="21" cm="1">
        <f t="array" aca="1" ref="B6" ca="1">_xlfn.XLOOKUP(
    MAX(_xlfn._xlws.FILTER(Pronostics!$AF:$AF,Pronostics!$S:$S&lt;&gt;1)),
    Pronostics!$AF:$AF,
    Pronostics!$B:$B
)</f>
        <v>12</v>
      </c>
      <c r="C6" s="21" t="str" cm="1">
        <f t="array" aca="1" ref="C6" ca="1">_xlfn.XLOOKUP(
    MAX(_xlfn._xlws.FILTER(Pronostics!$AF:$AF,Pronostics!$S:$S&lt;&gt;1)),
    Pronostics!$AF:$AF,
    Pronostics!$D:$D
)</f>
        <v>Jaouad1</v>
      </c>
      <c r="D6" s="21" cm="1">
        <f t="array" aca="1" ref="D6" ca="1">MAX(_xlfn._xlws.FILTER(Pronostics!$AF:$AF,Pronostics!$S:$S&lt;&gt;1))</f>
        <v>216</v>
      </c>
    </row>
    <row r="7" spans="1:4" ht="13.5" customHeight="1" x14ac:dyDescent="0.35">
      <c r="A7" s="70" t="s">
        <v>473</v>
      </c>
      <c r="B7" s="21">
        <f>IF(IFERROR(SEARCH(", ",C7),FALSE),0,_xlfn.XLOOKUP(MAX(Setup_MPP!$N:$N),Setup_MPP!$N:$N,Setup_MPP!$A:$A))</f>
        <v>0</v>
      </c>
      <c r="C7" s="21" t="str" cm="1">
        <f t="array" ref="C7">_xlfn.TEXTJOIN(", ",TRUE,_xlfn._xlws.FILTER(Setup_MPP!$C:$C,Setup_MPP!$N:$N=MAX(Setup_MPP!$N:$N)))</f>
        <v>leaelaz, Julay</v>
      </c>
      <c r="D7" s="21">
        <f>MAX(Setup_MPP!$N:$N)</f>
        <v>67</v>
      </c>
    </row>
    <row r="8" spans="1:4" ht="13.5" customHeight="1" x14ac:dyDescent="0.35">
      <c r="A8" s="70" t="s">
        <v>472</v>
      </c>
      <c r="B8" s="21">
        <f ca="1">IF(IFERROR(SEARCH(", ",C8),FALSE),0,_xlfn.XLOOKUP(MAX(Setup_MPP!$O:$O),Setup_MPP!$O:$O,Setup_MPP!$A:$A))</f>
        <v>1</v>
      </c>
      <c r="C8" s="21" t="str" cm="1">
        <f t="array" aca="1" ref="C8" ca="1">_xlfn.TEXTJOIN(", ",TRUE,_xlfn._xlws.FILTER(Setup_MPP!$C:$C,Setup_MPP!$O:$O=MAX(Setup_MPP!$O:$O)))</f>
        <v>_Nicolas_LM_</v>
      </c>
      <c r="D8" s="21">
        <f ca="1">MAX(Setup_MPP!$O:$O)</f>
        <v>16</v>
      </c>
    </row>
    <row r="9" spans="1:4" ht="13.5" customHeight="1" x14ac:dyDescent="0.35">
      <c r="A9" s="21" t="s">
        <v>459</v>
      </c>
      <c r="B9" s="21">
        <f ca="1">_xlfn.XLOOKUP(1,Setup_MPP!$U$2:$U$29,Setup_MPP!$A$2:$A$29)</f>
        <v>27</v>
      </c>
      <c r="C9" s="21" t="str">
        <f ca="1">_xlfn.XLOOKUP(1,Setup_MPP!$U$2:$U$29,Setup_MPP!$C$2:$C$29)</f>
        <v>maryemkappa</v>
      </c>
      <c r="D9" s="72">
        <f ca="1">ROUND(MAX(Setup_MPP!$T:$T),1)</f>
        <v>52.4</v>
      </c>
    </row>
    <row r="10" spans="1:4" ht="13.5" customHeight="1" x14ac:dyDescent="0.35">
      <c r="A10" s="21" t="s">
        <v>461</v>
      </c>
      <c r="B10" s="21" t="s">
        <v>423</v>
      </c>
      <c r="C10" s="21" t="str">
        <f>TEXT(COUNTA(Pronostics!$R$29:$R$2836)-COUNTIF(Pronostics!$R$29:$R$2836,""),"0")&amp;" "&amp;"pronos"</f>
        <v>2727 pronos</v>
      </c>
      <c r="D10" s="21">
        <f ca="1">ROUND(AVERAGE(Setup_MPP!$P$2:$P$28),0)</f>
        <v>3772</v>
      </c>
    </row>
    <row r="11" spans="1:4" ht="13.5" customHeight="1" x14ac:dyDescent="0.35">
      <c r="A11" s="21" t="s">
        <v>462</v>
      </c>
      <c r="B11" s="21">
        <f ca="1">_xlfn.XLOOKUP(MAX(Setup_MPP!$P:$P),Setup_MPP!$P:$P,Setup_MPP!$A:$A)</f>
        <v>25</v>
      </c>
      <c r="C11" s="21" t="str">
        <f ca="1">_xlfn.XLOOKUP(MAX(Setup_MPP!$P:$P),Setup_MPP!$P:$P,Setup_MPP!$C:$C)</f>
        <v>leaw0808</v>
      </c>
      <c r="D11" s="21">
        <f ca="1">ROUND(VLOOKUP(B11,Setup_MPP!A:U,19,FALSE),1)</f>
        <v>43.4</v>
      </c>
    </row>
    <row r="12" spans="1:4" ht="13.5" customHeight="1" x14ac:dyDescent="0.35">
      <c r="A12" s="21" t="s">
        <v>463</v>
      </c>
      <c r="B12" s="21">
        <f ca="1">_xlfn.XLOOKUP(MAX(Setup_MPP!$V$2:$V$29),Setup_MPP!$V$2:$V$29,Setup_MPP!$A$2:$A$29)</f>
        <v>5</v>
      </c>
      <c r="C12" s="21" t="str">
        <f ca="1">_xlfn.XLOOKUP(MAX(Setup_MPP!$V$2:$V$29),Setup_MPP!$V$2:$V$29,Setup_MPP!$C$2:$C$29)</f>
        <v>_Jujul</v>
      </c>
      <c r="D12" s="72">
        <f ca="1">ROUND(MAX(Setup_MPP!$V:$V),1)</f>
        <v>81.599999999999994</v>
      </c>
    </row>
    <row r="13" spans="1:4" ht="13.5" customHeight="1" x14ac:dyDescent="0.35">
      <c r="A13" s="21" t="s">
        <v>460</v>
      </c>
      <c r="B13" s="21" t="s">
        <v>423</v>
      </c>
      <c r="C13" s="21" t="str">
        <f>TEXT(SUM(Setup_MPP!Y:Y),"0")&amp;" / "&amp;TEXT(SUM(Setup_MPP!W:W),"0")</f>
        <v>5 / 20</v>
      </c>
      <c r="D13" s="21" t="str">
        <f>TEXT(ROUND(100 * SUM(Setup_MPP!Y:Y) / SUM(Setup_MPP!W:W), 1),"0")&amp;"%"</f>
        <v>25%</v>
      </c>
    </row>
    <row r="14" spans="1:4" ht="13.5" customHeight="1" x14ac:dyDescent="0.35">
      <c r="A14" s="21" t="s">
        <v>470</v>
      </c>
      <c r="B14" s="21">
        <f ca="1">_xlfn.XLOOKUP(MAX(Setup_MPP!$Z$2:$Z$29),Setup_MPP!$Z$2:$Z$29,Setup_MPP!$A$2:$A$29)</f>
        <v>17</v>
      </c>
      <c r="C14" s="21" t="str">
        <f ca="1">_xlfn.XLOOKUP(MAX(Setup_MPP!$Z$2:$Z$29),Setup_MPP!$Z$2:$Z$29,Setup_MPP!$C$2:$C$29)</f>
        <v>Julien_cri</v>
      </c>
      <c r="D14" s="21">
        <f ca="1">MAX(Setup_MPP!Z:Z)</f>
        <v>14</v>
      </c>
    </row>
    <row r="15" spans="1:4" ht="13.5" customHeight="1" x14ac:dyDescent="0.35">
      <c r="A15" s="21" t="s">
        <v>469</v>
      </c>
      <c r="B15" s="21">
        <f ca="1">_xlfn.XLOOKUP(MAX(Setup_MPP!$AA$2:$AA$29),Setup_MPP!$AA$2:$AA$29,Setup_MPP!$A$2:$A$29)</f>
        <v>5</v>
      </c>
      <c r="C15" s="21" t="str">
        <f ca="1">_xlfn.XLOOKUP(MAX(Setup_MPP!$AA$2:$AA$29),Setup_MPP!$AA$2:$AA$29,Setup_MPP!$C$2:$C$29)</f>
        <v>_Jujul</v>
      </c>
      <c r="D15" s="21">
        <f ca="1">MAX(Setup_MPP!AA:AA)</f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K2890"/>
  <sheetViews>
    <sheetView tabSelected="1" zoomScale="80" zoomScaleNormal="80" workbookViewId="0">
      <pane xSplit="4" ySplit="1" topLeftCell="AB2820" activePane="bottomRight" state="frozen"/>
      <selection pane="topRight" activeCell="E1" sqref="E1"/>
      <selection pane="bottomLeft" activeCell="A2" sqref="A2"/>
      <selection pane="bottomRight" activeCell="AD2821" sqref="AD2821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7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270</v>
      </c>
      <c r="O1" s="28" t="s">
        <v>271</v>
      </c>
      <c r="P1" s="28" t="s">
        <v>154</v>
      </c>
      <c r="Q1" s="28" t="s">
        <v>155</v>
      </c>
      <c r="R1" s="28" t="s">
        <v>414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281</v>
      </c>
      <c r="X1" s="29" t="s">
        <v>157</v>
      </c>
      <c r="Y1" s="29" t="s">
        <v>254</v>
      </c>
      <c r="Z1" s="29" t="s">
        <v>411</v>
      </c>
      <c r="AA1" s="29" t="s">
        <v>398</v>
      </c>
      <c r="AB1" s="29" t="s">
        <v>255</v>
      </c>
      <c r="AC1" s="29" t="s">
        <v>256</v>
      </c>
      <c r="AD1" s="29" t="s">
        <v>266</v>
      </c>
      <c r="AE1" s="29" t="s">
        <v>158</v>
      </c>
      <c r="AF1" s="28" t="s">
        <v>267</v>
      </c>
      <c r="AG1" s="28" t="s">
        <v>268</v>
      </c>
      <c r="AH1" s="28" t="s">
        <v>348</v>
      </c>
      <c r="AI1" s="28" t="s">
        <v>342</v>
      </c>
      <c r="AJ1" s="28" t="s">
        <v>466</v>
      </c>
      <c r="AK1" s="28" t="s">
        <v>467</v>
      </c>
    </row>
    <row r="2" spans="1:37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7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7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7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7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7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7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7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7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7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7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7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7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7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7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7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7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7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7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7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7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7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7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7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7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7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7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7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  <c r="AJ29" s="22">
        <f ca="1">IF(AG29&gt;0,1,0)</f>
        <v>1</v>
      </c>
      <c r="AK29" s="22">
        <f>IF(Z29=0,0,1-AJ29)</f>
        <v>0</v>
      </c>
    </row>
    <row r="30" spans="1:37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  <c r="AJ30" s="22">
        <f t="shared" ref="AJ30:AJ55" ca="1" si="6">IF(AG30&gt;0,1,0)</f>
        <v>1</v>
      </c>
      <c r="AK30" s="22">
        <f t="shared" ref="AK30:AK55" si="7">IF(Z30=0,0,1-AJ30)</f>
        <v>0</v>
      </c>
    </row>
    <row r="31" spans="1:37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  <c r="AJ31" s="22">
        <f t="shared" ca="1" si="6"/>
        <v>1</v>
      </c>
      <c r="AK31" s="22">
        <f t="shared" si="7"/>
        <v>0</v>
      </c>
    </row>
    <row r="32" spans="1:37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  <c r="AJ32" s="22">
        <f t="shared" ca="1" si="6"/>
        <v>1</v>
      </c>
      <c r="AK32" s="22">
        <f t="shared" si="7"/>
        <v>0</v>
      </c>
    </row>
    <row r="33" spans="1:37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  <c r="AJ33" s="22">
        <f t="shared" ca="1" si="6"/>
        <v>0</v>
      </c>
      <c r="AK33" s="22">
        <f t="shared" si="7"/>
        <v>0</v>
      </c>
    </row>
    <row r="34" spans="1:37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  <c r="AJ34" s="22">
        <f t="shared" ca="1" si="6"/>
        <v>1</v>
      </c>
      <c r="AK34" s="22">
        <f t="shared" si="7"/>
        <v>0</v>
      </c>
    </row>
    <row r="35" spans="1:37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  <c r="AJ35" s="22">
        <f t="shared" ca="1" si="6"/>
        <v>1</v>
      </c>
      <c r="AK35" s="22">
        <f t="shared" si="7"/>
        <v>0</v>
      </c>
    </row>
    <row r="36" spans="1:37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  <c r="AJ36" s="22">
        <f t="shared" ca="1" si="6"/>
        <v>1</v>
      </c>
      <c r="AK36" s="22">
        <f t="shared" si="7"/>
        <v>0</v>
      </c>
    </row>
    <row r="37" spans="1:37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  <c r="AJ37" s="22">
        <f t="shared" ca="1" si="6"/>
        <v>1</v>
      </c>
      <c r="AK37" s="22">
        <f t="shared" si="7"/>
        <v>0</v>
      </c>
    </row>
    <row r="38" spans="1:37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  <c r="AJ38" s="22">
        <f t="shared" ca="1" si="6"/>
        <v>1</v>
      </c>
      <c r="AK38" s="22">
        <f t="shared" si="7"/>
        <v>0</v>
      </c>
    </row>
    <row r="39" spans="1:37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  <c r="AJ39" s="22">
        <f t="shared" ca="1" si="6"/>
        <v>0</v>
      </c>
      <c r="AK39" s="22">
        <f t="shared" si="7"/>
        <v>0</v>
      </c>
    </row>
    <row r="40" spans="1:37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  <c r="AJ40" s="22">
        <f t="shared" ca="1" si="6"/>
        <v>1</v>
      </c>
      <c r="AK40" s="22">
        <f t="shared" si="7"/>
        <v>0</v>
      </c>
    </row>
    <row r="41" spans="1:37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  <c r="AJ41" s="22">
        <f t="shared" ca="1" si="6"/>
        <v>1</v>
      </c>
      <c r="AK41" s="22">
        <f t="shared" si="7"/>
        <v>0</v>
      </c>
    </row>
    <row r="42" spans="1:37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  <c r="AJ42" s="22">
        <f t="shared" ca="1" si="6"/>
        <v>1</v>
      </c>
      <c r="AK42" s="22">
        <f t="shared" si="7"/>
        <v>0</v>
      </c>
    </row>
    <row r="43" spans="1:37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  <c r="AJ43" s="22">
        <f t="shared" ca="1" si="6"/>
        <v>1</v>
      </c>
      <c r="AK43" s="22">
        <f t="shared" si="7"/>
        <v>0</v>
      </c>
    </row>
    <row r="44" spans="1:37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  <c r="AJ44" s="22">
        <f t="shared" ca="1" si="6"/>
        <v>0</v>
      </c>
      <c r="AK44" s="22">
        <f t="shared" si="7"/>
        <v>0</v>
      </c>
    </row>
    <row r="45" spans="1:37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  <c r="AJ45" s="22">
        <f t="shared" ca="1" si="6"/>
        <v>0</v>
      </c>
      <c r="AK45" s="22">
        <f t="shared" si="7"/>
        <v>0</v>
      </c>
    </row>
    <row r="46" spans="1:37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  <c r="AJ46" s="22">
        <f t="shared" ca="1" si="6"/>
        <v>0</v>
      </c>
      <c r="AK46" s="22">
        <f t="shared" si="7"/>
        <v>0</v>
      </c>
    </row>
    <row r="47" spans="1:37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  <c r="AJ47" s="22">
        <f t="shared" ca="1" si="6"/>
        <v>1</v>
      </c>
      <c r="AK47" s="22">
        <f t="shared" si="7"/>
        <v>0</v>
      </c>
    </row>
    <row r="48" spans="1:37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  <c r="AJ48" s="22">
        <f t="shared" ca="1" si="6"/>
        <v>1</v>
      </c>
      <c r="AK48" s="22">
        <f t="shared" si="7"/>
        <v>0</v>
      </c>
    </row>
    <row r="49" spans="1:37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  <c r="AJ49" s="22">
        <f t="shared" ca="1" si="6"/>
        <v>1</v>
      </c>
      <c r="AK49" s="22">
        <f t="shared" si="7"/>
        <v>0</v>
      </c>
    </row>
    <row r="50" spans="1:37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  <c r="AJ50" s="22">
        <f t="shared" ca="1" si="6"/>
        <v>1</v>
      </c>
      <c r="AK50" s="22">
        <f t="shared" si="7"/>
        <v>0</v>
      </c>
    </row>
    <row r="51" spans="1:37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  <c r="AJ51" s="22">
        <f t="shared" ca="1" si="6"/>
        <v>1</v>
      </c>
      <c r="AK51" s="22">
        <f t="shared" si="7"/>
        <v>0</v>
      </c>
    </row>
    <row r="52" spans="1:37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  <c r="AJ52" s="22">
        <f t="shared" si="6"/>
        <v>0</v>
      </c>
      <c r="AK52" s="22">
        <f t="shared" si="7"/>
        <v>1</v>
      </c>
    </row>
    <row r="53" spans="1:37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  <c r="AJ53" s="22">
        <f t="shared" ca="1" si="6"/>
        <v>0</v>
      </c>
      <c r="AK53" s="22">
        <f t="shared" si="7"/>
        <v>0</v>
      </c>
    </row>
    <row r="54" spans="1:37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  <c r="AJ54" s="22">
        <f t="shared" ca="1" si="6"/>
        <v>1</v>
      </c>
      <c r="AK54" s="22">
        <f t="shared" si="7"/>
        <v>0</v>
      </c>
    </row>
    <row r="55" spans="1:37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  <c r="AJ55" s="22">
        <f t="shared" si="6"/>
        <v>0</v>
      </c>
      <c r="AK55" s="22">
        <f t="shared" si="7"/>
        <v>1</v>
      </c>
    </row>
    <row r="56" spans="1:37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  <c r="AJ56" s="22">
        <f>IF(AA56=1,AJ29+1,0)</f>
        <v>0</v>
      </c>
      <c r="AK56" s="22">
        <f>IF(Z56=1,AK29,IF(AA56=0,AK29+1,0))</f>
        <v>1</v>
      </c>
    </row>
    <row r="57" spans="1:37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  <c r="AJ57" s="22">
        <f t="shared" ref="AJ57:AJ120" si="8">IF(AA57=1,AJ30+1,0)</f>
        <v>0</v>
      </c>
      <c r="AK57" s="22">
        <f t="shared" ref="AK57:AK120" si="9">IF(Z57=1,AK30,IF(AA57=0,AK30+1,0))</f>
        <v>1</v>
      </c>
    </row>
    <row r="58" spans="1:37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  <c r="AJ58" s="22">
        <f t="shared" si="8"/>
        <v>0</v>
      </c>
      <c r="AK58" s="22">
        <f t="shared" si="9"/>
        <v>1</v>
      </c>
    </row>
    <row r="59" spans="1:37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  <c r="AJ59" s="22">
        <f t="shared" si="8"/>
        <v>0</v>
      </c>
      <c r="AK59" s="22">
        <f t="shared" si="9"/>
        <v>1</v>
      </c>
    </row>
    <row r="60" spans="1:37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  <c r="AJ60" s="22">
        <f t="shared" ca="1" si="8"/>
        <v>1</v>
      </c>
      <c r="AK60" s="22">
        <f t="shared" si="9"/>
        <v>0</v>
      </c>
    </row>
    <row r="61" spans="1:37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  <c r="AJ61" s="22">
        <f t="shared" si="8"/>
        <v>0</v>
      </c>
      <c r="AK61" s="22">
        <f t="shared" si="9"/>
        <v>1</v>
      </c>
    </row>
    <row r="62" spans="1:37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  <c r="AJ62" s="22">
        <f t="shared" si="8"/>
        <v>0</v>
      </c>
      <c r="AK62" s="22">
        <f t="shared" si="9"/>
        <v>1</v>
      </c>
    </row>
    <row r="63" spans="1:37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  <c r="AJ63" s="22">
        <f t="shared" si="8"/>
        <v>0</v>
      </c>
      <c r="AK63" s="22">
        <f t="shared" si="9"/>
        <v>1</v>
      </c>
    </row>
    <row r="64" spans="1:37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  <c r="AJ64" s="22">
        <f t="shared" ca="1" si="8"/>
        <v>2</v>
      </c>
      <c r="AK64" s="22">
        <f t="shared" si="9"/>
        <v>0</v>
      </c>
    </row>
    <row r="65" spans="1:37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  <c r="AJ65" s="22">
        <f t="shared" si="8"/>
        <v>0</v>
      </c>
      <c r="AK65" s="22">
        <f t="shared" si="9"/>
        <v>1</v>
      </c>
    </row>
    <row r="66" spans="1:37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10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  <c r="AJ66" s="22">
        <f t="shared" ca="1" si="8"/>
        <v>1</v>
      </c>
      <c r="AK66" s="22">
        <f t="shared" si="9"/>
        <v>0</v>
      </c>
    </row>
    <row r="67" spans="1:37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11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10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  <c r="AJ67" s="22">
        <f t="shared" si="8"/>
        <v>0</v>
      </c>
      <c r="AK67" s="22">
        <f t="shared" si="9"/>
        <v>1</v>
      </c>
    </row>
    <row r="68" spans="1:37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11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10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  <c r="AJ68" s="22">
        <f t="shared" ca="1" si="8"/>
        <v>2</v>
      </c>
      <c r="AK68" s="22">
        <f t="shared" si="9"/>
        <v>0</v>
      </c>
    </row>
    <row r="69" spans="1:37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11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10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  <c r="AJ69" s="22">
        <f t="shared" ca="1" si="8"/>
        <v>2</v>
      </c>
      <c r="AK69" s="22">
        <f t="shared" si="9"/>
        <v>0</v>
      </c>
    </row>
    <row r="70" spans="1:37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11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10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  <c r="AJ70" s="22">
        <f t="shared" si="8"/>
        <v>0</v>
      </c>
      <c r="AK70" s="22">
        <f t="shared" si="9"/>
        <v>1</v>
      </c>
    </row>
    <row r="71" spans="1:37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11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10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  <c r="AJ71" s="22">
        <f t="shared" si="8"/>
        <v>0</v>
      </c>
      <c r="AK71" s="22">
        <f t="shared" si="9"/>
        <v>1</v>
      </c>
    </row>
    <row r="72" spans="1:37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11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10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  <c r="AJ72" s="22">
        <f t="shared" ca="1" si="8"/>
        <v>1</v>
      </c>
      <c r="AK72" s="22">
        <f t="shared" si="9"/>
        <v>0</v>
      </c>
    </row>
    <row r="73" spans="1:37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11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10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  <c r="AJ73" s="22">
        <f t="shared" si="8"/>
        <v>0</v>
      </c>
      <c r="AK73" s="22">
        <f t="shared" si="9"/>
        <v>1</v>
      </c>
    </row>
    <row r="74" spans="1:37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11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10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  <c r="AJ74" s="22">
        <f t="shared" si="8"/>
        <v>0</v>
      </c>
      <c r="AK74" s="22">
        <f t="shared" si="9"/>
        <v>1</v>
      </c>
    </row>
    <row r="75" spans="1:37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11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10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  <c r="AJ75" s="22">
        <f t="shared" si="8"/>
        <v>0</v>
      </c>
      <c r="AK75" s="22">
        <f t="shared" si="9"/>
        <v>1</v>
      </c>
    </row>
    <row r="76" spans="1:37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11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10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  <c r="AJ76" s="22">
        <f t="shared" ca="1" si="8"/>
        <v>2</v>
      </c>
      <c r="AK76" s="22">
        <f t="shared" si="9"/>
        <v>0</v>
      </c>
    </row>
    <row r="77" spans="1:37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11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10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  <c r="AJ77" s="22">
        <f t="shared" si="8"/>
        <v>0</v>
      </c>
      <c r="AK77" s="22">
        <f t="shared" si="9"/>
        <v>1</v>
      </c>
    </row>
    <row r="78" spans="1:37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11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10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  <c r="AJ78" s="22">
        <f t="shared" ca="1" si="8"/>
        <v>2</v>
      </c>
      <c r="AK78" s="22">
        <f t="shared" si="9"/>
        <v>0</v>
      </c>
    </row>
    <row r="79" spans="1:37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11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10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  <c r="AJ79" s="22">
        <f t="shared" si="8"/>
        <v>1</v>
      </c>
      <c r="AK79" s="22">
        <f t="shared" si="9"/>
        <v>0</v>
      </c>
    </row>
    <row r="80" spans="1:37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11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10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  <c r="AJ80" s="22">
        <f t="shared" ca="1" si="8"/>
        <v>1</v>
      </c>
      <c r="AK80" s="22">
        <f t="shared" si="9"/>
        <v>0</v>
      </c>
    </row>
    <row r="81" spans="1:37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11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10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  <c r="AJ81" s="22">
        <f t="shared" si="8"/>
        <v>0</v>
      </c>
      <c r="AK81" s="22">
        <f t="shared" si="9"/>
        <v>1</v>
      </c>
    </row>
    <row r="82" spans="1:37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11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10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  <c r="AJ82" s="22">
        <f t="shared" si="8"/>
        <v>0</v>
      </c>
      <c r="AK82" s="22">
        <f t="shared" si="9"/>
        <v>1</v>
      </c>
    </row>
    <row r="83" spans="1:37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11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10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  <c r="AJ83" s="22">
        <f t="shared" si="8"/>
        <v>0</v>
      </c>
      <c r="AK83" s="22">
        <f t="shared" si="9"/>
        <v>2</v>
      </c>
    </row>
    <row r="84" spans="1:37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11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10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  <c r="AJ84" s="22">
        <f t="shared" si="8"/>
        <v>0</v>
      </c>
      <c r="AK84" s="22">
        <f t="shared" si="9"/>
        <v>2</v>
      </c>
    </row>
    <row r="85" spans="1:37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11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10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  <c r="AJ85" s="22">
        <f t="shared" si="8"/>
        <v>1</v>
      </c>
      <c r="AK85" s="22">
        <f t="shared" si="9"/>
        <v>0</v>
      </c>
    </row>
    <row r="86" spans="1:37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11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10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  <c r="AJ86" s="22">
        <f t="shared" si="8"/>
        <v>0</v>
      </c>
      <c r="AK86" s="22">
        <f t="shared" si="9"/>
        <v>2</v>
      </c>
    </row>
    <row r="87" spans="1:37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11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10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  <c r="AJ87" s="22">
        <f t="shared" si="8"/>
        <v>0</v>
      </c>
      <c r="AK87" s="22">
        <f t="shared" si="9"/>
        <v>1</v>
      </c>
    </row>
    <row r="88" spans="1:37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11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10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  <c r="AJ88" s="22">
        <f t="shared" si="8"/>
        <v>0</v>
      </c>
      <c r="AK88" s="22">
        <f t="shared" si="9"/>
        <v>2</v>
      </c>
    </row>
    <row r="89" spans="1:37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11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10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  <c r="AJ89" s="22">
        <f t="shared" si="8"/>
        <v>0</v>
      </c>
      <c r="AK89" s="22">
        <f t="shared" si="9"/>
        <v>2</v>
      </c>
    </row>
    <row r="90" spans="1:37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11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10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  <c r="AJ90" s="22">
        <f t="shared" si="8"/>
        <v>1</v>
      </c>
      <c r="AK90" s="22">
        <f t="shared" si="9"/>
        <v>0</v>
      </c>
    </row>
    <row r="91" spans="1:37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11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10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  <c r="AJ91" s="22">
        <f t="shared" si="8"/>
        <v>0</v>
      </c>
      <c r="AK91" s="22">
        <f t="shared" si="9"/>
        <v>1</v>
      </c>
    </row>
    <row r="92" spans="1:37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11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10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  <c r="AJ92" s="22">
        <f t="shared" si="8"/>
        <v>0</v>
      </c>
      <c r="AK92" s="22">
        <f t="shared" si="9"/>
        <v>2</v>
      </c>
    </row>
    <row r="93" spans="1:37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11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10"/>
        <v>0</v>
      </c>
      <c r="AA93" s="20">
        <f t="shared" ref="AA93:AA156" si="12">IF(OR(ISBLANK(P93),ISBLANK(Q93)),"",IF(OR(AND(P93&gt;Q93,X93&gt;Y93),AND(P93=Q93,X93=Y93),AND(P93&lt;Q93,X93&lt;Y93)),1,0))</f>
        <v>0</v>
      </c>
      <c r="AB93" s="20">
        <f t="shared" ref="AB93:AB156" ca="1" si="13">IF(C93&lt;NOW(),IF(AND(P93&gt;Q93,X93&gt;Y93),T93,IF(AND(P93=Q93,X93=Y93),U93,IF(AND(P93&lt;Q93,X93&lt;Y93),V93,0))),"")</f>
        <v>0</v>
      </c>
      <c r="AC93" s="20">
        <f t="shared" ref="AC93:AC156" ca="1" si="14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5">IFERROR(IF(OR(ISBLANK(P93),ISBLANK(Q93)),0,IF(AB93&lt;&gt;"", AB93 + IF(AC93=1,AE93, 0), "") * (S93+1)),"")</f>
        <v>0</v>
      </c>
      <c r="AG93" s="21">
        <f ca="1">SUMIFS(AF$2:AF93,D$2:D93,D93)</f>
        <v>96</v>
      </c>
      <c r="AJ93" s="22">
        <f t="shared" si="8"/>
        <v>0</v>
      </c>
      <c r="AK93" s="22">
        <f t="shared" si="9"/>
        <v>1</v>
      </c>
    </row>
    <row r="94" spans="1:37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11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10"/>
        <v>0</v>
      </c>
      <c r="AA94" s="20">
        <f t="shared" si="12"/>
        <v>0</v>
      </c>
      <c r="AB94" s="20">
        <f t="shared" ca="1" si="13"/>
        <v>0</v>
      </c>
      <c r="AC94" s="20">
        <f t="shared" ca="1" si="14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5"/>
        <v>0</v>
      </c>
      <c r="AG94" s="21">
        <f ca="1">SUMIFS(AF$2:AF94,D$2:D94,D94)</f>
        <v>49</v>
      </c>
      <c r="AJ94" s="22">
        <f t="shared" si="8"/>
        <v>0</v>
      </c>
      <c r="AK94" s="22">
        <f t="shared" si="9"/>
        <v>2</v>
      </c>
    </row>
    <row r="95" spans="1:37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11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10"/>
        <v>0</v>
      </c>
      <c r="AA95" s="20">
        <f t="shared" si="12"/>
        <v>0</v>
      </c>
      <c r="AB95" s="20">
        <f t="shared" ca="1" si="13"/>
        <v>0</v>
      </c>
      <c r="AC95" s="20">
        <f t="shared" ca="1" si="14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5"/>
        <v>0</v>
      </c>
      <c r="AG95" s="21">
        <f ca="1">SUMIFS(AF$2:AF95,D$2:D95,D95)</f>
        <v>165</v>
      </c>
      <c r="AJ95" s="22">
        <f t="shared" si="8"/>
        <v>0</v>
      </c>
      <c r="AK95" s="22">
        <f t="shared" si="9"/>
        <v>1</v>
      </c>
    </row>
    <row r="96" spans="1:37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11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10"/>
        <v>0</v>
      </c>
      <c r="AA96" s="20">
        <f t="shared" si="12"/>
        <v>0</v>
      </c>
      <c r="AB96" s="20">
        <f t="shared" ca="1" si="13"/>
        <v>0</v>
      </c>
      <c r="AC96" s="20">
        <f t="shared" ca="1" si="14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5"/>
        <v>0</v>
      </c>
      <c r="AG96" s="21">
        <f ca="1">SUMIFS(AF$2:AF96,D$2:D96,D96)</f>
        <v>185</v>
      </c>
      <c r="AJ96" s="22">
        <f t="shared" si="8"/>
        <v>0</v>
      </c>
      <c r="AK96" s="22">
        <f t="shared" si="9"/>
        <v>1</v>
      </c>
    </row>
    <row r="97" spans="1:37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11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10"/>
        <v>0</v>
      </c>
      <c r="AA97" s="20">
        <f t="shared" si="12"/>
        <v>0</v>
      </c>
      <c r="AB97" s="20">
        <f t="shared" ca="1" si="13"/>
        <v>0</v>
      </c>
      <c r="AC97" s="20">
        <f t="shared" ca="1" si="14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5"/>
        <v>0</v>
      </c>
      <c r="AG97" s="21">
        <f ca="1">SUMIFS(AF$2:AF97,D$2:D97,D97)</f>
        <v>69</v>
      </c>
      <c r="AJ97" s="22">
        <f t="shared" si="8"/>
        <v>0</v>
      </c>
      <c r="AK97" s="22">
        <f t="shared" si="9"/>
        <v>2</v>
      </c>
    </row>
    <row r="98" spans="1:37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11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10"/>
        <v>0</v>
      </c>
      <c r="AA98" s="20">
        <f t="shared" si="12"/>
        <v>0</v>
      </c>
      <c r="AB98" s="20">
        <f t="shared" ca="1" si="13"/>
        <v>0</v>
      </c>
      <c r="AC98" s="20">
        <f t="shared" ca="1" si="14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5"/>
        <v>0</v>
      </c>
      <c r="AG98" s="21">
        <f ca="1">SUMIFS(AF$2:AF98,D$2:D98,D98)</f>
        <v>0</v>
      </c>
      <c r="AJ98" s="22">
        <f t="shared" si="8"/>
        <v>0</v>
      </c>
      <c r="AK98" s="22">
        <f t="shared" si="9"/>
        <v>2</v>
      </c>
    </row>
    <row r="99" spans="1:37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11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10"/>
        <v>0</v>
      </c>
      <c r="AA99" s="20">
        <f t="shared" si="12"/>
        <v>0</v>
      </c>
      <c r="AB99" s="20">
        <f t="shared" ca="1" si="13"/>
        <v>0</v>
      </c>
      <c r="AC99" s="20">
        <f t="shared" ca="1" si="14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5"/>
        <v>0</v>
      </c>
      <c r="AG99" s="21">
        <f ca="1">SUMIFS(AF$2:AF99,D$2:D99,D99)</f>
        <v>116</v>
      </c>
      <c r="AJ99" s="22">
        <f t="shared" si="8"/>
        <v>0</v>
      </c>
      <c r="AK99" s="22">
        <f t="shared" si="9"/>
        <v>1</v>
      </c>
    </row>
    <row r="100" spans="1:37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11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10"/>
        <v>0</v>
      </c>
      <c r="AA100" s="20">
        <f t="shared" si="12"/>
        <v>0</v>
      </c>
      <c r="AB100" s="20">
        <f t="shared" ca="1" si="13"/>
        <v>0</v>
      </c>
      <c r="AC100" s="20">
        <f t="shared" ca="1" si="14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5"/>
        <v>0</v>
      </c>
      <c r="AG100" s="21">
        <f ca="1">SUMIFS(AF$2:AF100,D$2:D100,D100)</f>
        <v>0</v>
      </c>
      <c r="AJ100" s="22">
        <f t="shared" si="8"/>
        <v>0</v>
      </c>
      <c r="AK100" s="22">
        <f t="shared" si="9"/>
        <v>2</v>
      </c>
    </row>
    <row r="101" spans="1:37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11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10"/>
        <v>0</v>
      </c>
      <c r="AA101" s="20">
        <f t="shared" si="12"/>
        <v>0</v>
      </c>
      <c r="AB101" s="20">
        <f t="shared" ca="1" si="13"/>
        <v>0</v>
      </c>
      <c r="AC101" s="20">
        <f t="shared" ca="1" si="14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5"/>
        <v>0</v>
      </c>
      <c r="AG101" s="21">
        <f ca="1">SUMIFS(AF$2:AF101,D$2:D101,D101)</f>
        <v>69</v>
      </c>
      <c r="AJ101" s="22">
        <f t="shared" si="8"/>
        <v>0</v>
      </c>
      <c r="AK101" s="22">
        <f t="shared" si="9"/>
        <v>2</v>
      </c>
    </row>
    <row r="102" spans="1:37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11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10"/>
        <v>0</v>
      </c>
      <c r="AA102" s="20">
        <f t="shared" si="12"/>
        <v>0</v>
      </c>
      <c r="AB102" s="20">
        <f t="shared" ca="1" si="13"/>
        <v>0</v>
      </c>
      <c r="AC102" s="20">
        <f t="shared" ca="1" si="14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5"/>
        <v>0</v>
      </c>
      <c r="AG102" s="21">
        <f ca="1">SUMIFS(AF$2:AF102,D$2:D102,D102)</f>
        <v>49</v>
      </c>
      <c r="AJ102" s="22">
        <f t="shared" si="8"/>
        <v>0</v>
      </c>
      <c r="AK102" s="22">
        <f t="shared" si="9"/>
        <v>2</v>
      </c>
    </row>
    <row r="103" spans="1:37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11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10"/>
        <v>0</v>
      </c>
      <c r="AA103" s="20">
        <f t="shared" si="12"/>
        <v>1</v>
      </c>
      <c r="AB103" s="20">
        <f t="shared" ca="1" si="13"/>
        <v>117</v>
      </c>
      <c r="AC103" s="20">
        <f t="shared" ca="1" si="14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5"/>
        <v>117</v>
      </c>
      <c r="AG103" s="21">
        <f ca="1">SUMIFS(AF$2:AF103,D$2:D103,D103)</f>
        <v>282</v>
      </c>
      <c r="AJ103" s="22">
        <f t="shared" ca="1" si="8"/>
        <v>3</v>
      </c>
      <c r="AK103" s="22">
        <f t="shared" si="9"/>
        <v>0</v>
      </c>
    </row>
    <row r="104" spans="1:37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11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10"/>
        <v>0</v>
      </c>
      <c r="AA104" s="20">
        <f t="shared" si="12"/>
        <v>0</v>
      </c>
      <c r="AB104" s="20">
        <f t="shared" ca="1" si="13"/>
        <v>0</v>
      </c>
      <c r="AC104" s="20">
        <f t="shared" ca="1" si="14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5"/>
        <v>0</v>
      </c>
      <c r="AG104" s="21">
        <f ca="1">SUMIFS(AF$2:AF104,D$2:D104,D104)</f>
        <v>69</v>
      </c>
      <c r="AJ104" s="22">
        <f t="shared" si="8"/>
        <v>0</v>
      </c>
      <c r="AK104" s="22">
        <f t="shared" si="9"/>
        <v>2</v>
      </c>
    </row>
    <row r="105" spans="1:37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11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10"/>
        <v>1</v>
      </c>
      <c r="AA105" s="20" t="str">
        <f t="shared" si="12"/>
        <v/>
      </c>
      <c r="AB105" s="20">
        <f t="shared" ca="1" si="13"/>
        <v>117</v>
      </c>
      <c r="AC105" s="20">
        <f t="shared" ca="1" si="14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5"/>
        <v>0</v>
      </c>
      <c r="AG105" s="21">
        <f ca="1">SUMIFS(AF$2:AF105,D$2:D105,D105)</f>
        <v>165</v>
      </c>
      <c r="AJ105" s="22">
        <f t="shared" si="8"/>
        <v>0</v>
      </c>
      <c r="AK105" s="22">
        <f t="shared" si="9"/>
        <v>0</v>
      </c>
    </row>
    <row r="106" spans="1:37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11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10"/>
        <v>0</v>
      </c>
      <c r="AA106" s="20">
        <f t="shared" si="12"/>
        <v>1</v>
      </c>
      <c r="AB106" s="20">
        <f t="shared" ca="1" si="13"/>
        <v>117</v>
      </c>
      <c r="AC106" s="20">
        <f t="shared" ca="1" si="14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5"/>
        <v>137</v>
      </c>
      <c r="AG106" s="21">
        <f ca="1">SUMIFS(AF$2:AF106,D$2:D106,D106)</f>
        <v>233</v>
      </c>
      <c r="AJ106" s="22">
        <f t="shared" si="8"/>
        <v>2</v>
      </c>
      <c r="AK106" s="22">
        <f t="shared" si="9"/>
        <v>0</v>
      </c>
    </row>
    <row r="107" spans="1:37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11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10"/>
        <v>0</v>
      </c>
      <c r="AA107" s="20">
        <f t="shared" si="12"/>
        <v>0</v>
      </c>
      <c r="AB107" s="20">
        <f t="shared" ca="1" si="13"/>
        <v>0</v>
      </c>
      <c r="AC107" s="20">
        <f t="shared" ca="1" si="14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5"/>
        <v>0</v>
      </c>
      <c r="AG107" s="21">
        <f ca="1">SUMIFS(AF$2:AF107,D$2:D107,D107)</f>
        <v>96</v>
      </c>
      <c r="AJ107" s="22">
        <f t="shared" si="8"/>
        <v>0</v>
      </c>
      <c r="AK107" s="22">
        <f t="shared" si="9"/>
        <v>1</v>
      </c>
    </row>
    <row r="108" spans="1:37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11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10"/>
        <v>0</v>
      </c>
      <c r="AA108" s="20">
        <f t="shared" si="12"/>
        <v>0</v>
      </c>
      <c r="AB108" s="20">
        <f t="shared" ca="1" si="13"/>
        <v>0</v>
      </c>
      <c r="AC108" s="20">
        <f t="shared" ca="1" si="14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5"/>
        <v>0</v>
      </c>
      <c r="AG108" s="21">
        <f ca="1">SUMIFS(AF$2:AF108,D$2:D108,D108)</f>
        <v>49</v>
      </c>
      <c r="AJ108" s="22">
        <f t="shared" si="8"/>
        <v>0</v>
      </c>
      <c r="AK108" s="22">
        <f t="shared" si="9"/>
        <v>2</v>
      </c>
    </row>
    <row r="109" spans="1:37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11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10"/>
        <v>1</v>
      </c>
      <c r="AA109" s="20" t="str">
        <f t="shared" si="12"/>
        <v/>
      </c>
      <c r="AB109" s="20">
        <f t="shared" ca="1" si="13"/>
        <v>117</v>
      </c>
      <c r="AC109" s="20">
        <f t="shared" ca="1" si="14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5"/>
        <v>0</v>
      </c>
      <c r="AG109" s="21">
        <f>SUMIFS(AF$2:AF109,D$2:D109,D109)</f>
        <v>0</v>
      </c>
      <c r="AJ109" s="22">
        <f t="shared" si="8"/>
        <v>0</v>
      </c>
      <c r="AK109" s="22">
        <f t="shared" si="9"/>
        <v>1</v>
      </c>
    </row>
    <row r="110" spans="1:37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11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10"/>
        <v>0</v>
      </c>
      <c r="AA110" s="20">
        <f t="shared" si="12"/>
        <v>0</v>
      </c>
      <c r="AB110" s="20">
        <f t="shared" ca="1" si="13"/>
        <v>0</v>
      </c>
      <c r="AC110" s="20">
        <f t="shared" ca="1" si="14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5"/>
        <v>0</v>
      </c>
      <c r="AG110" s="21">
        <f ca="1">SUMIFS(AF$2:AF110,D$2:D110,D110)</f>
        <v>49</v>
      </c>
      <c r="AJ110" s="22">
        <f t="shared" si="8"/>
        <v>0</v>
      </c>
      <c r="AK110" s="22">
        <f t="shared" si="9"/>
        <v>3</v>
      </c>
    </row>
    <row r="111" spans="1:37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11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10"/>
        <v>0</v>
      </c>
      <c r="AA111" s="20">
        <f t="shared" si="12"/>
        <v>1</v>
      </c>
      <c r="AB111" s="20">
        <f t="shared" ca="1" si="13"/>
        <v>74</v>
      </c>
      <c r="AC111" s="20">
        <f t="shared" ca="1" si="14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5"/>
        <v>74</v>
      </c>
      <c r="AG111" s="21">
        <f ca="1">SUMIFS(AF$2:AF111,D$2:D111,D111)</f>
        <v>123</v>
      </c>
      <c r="AJ111" s="22">
        <f t="shared" si="8"/>
        <v>1</v>
      </c>
      <c r="AK111" s="22">
        <f t="shared" si="9"/>
        <v>0</v>
      </c>
    </row>
    <row r="112" spans="1:37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11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10"/>
        <v>0</v>
      </c>
      <c r="AA112" s="20">
        <f t="shared" si="12"/>
        <v>1</v>
      </c>
      <c r="AB112" s="20">
        <f t="shared" ca="1" si="13"/>
        <v>74</v>
      </c>
      <c r="AC112" s="20">
        <f t="shared" ca="1" si="14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5"/>
        <v>74</v>
      </c>
      <c r="AG112" s="21">
        <f ca="1">SUMIFS(AF$2:AF112,D$2:D112,D112)</f>
        <v>280</v>
      </c>
      <c r="AJ112" s="22">
        <f t="shared" si="8"/>
        <v>2</v>
      </c>
      <c r="AK112" s="22">
        <f t="shared" si="9"/>
        <v>0</v>
      </c>
    </row>
    <row r="113" spans="1:37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11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10"/>
        <v>0</v>
      </c>
      <c r="AA113" s="20">
        <f t="shared" si="12"/>
        <v>1</v>
      </c>
      <c r="AB113" s="20">
        <f t="shared" ca="1" si="13"/>
        <v>74</v>
      </c>
      <c r="AC113" s="20">
        <f t="shared" ca="1" si="14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5"/>
        <v>74</v>
      </c>
      <c r="AG113" s="21">
        <f ca="1">SUMIFS(AF$2:AF113,D$2:D113,D113)</f>
        <v>143</v>
      </c>
      <c r="AJ113" s="22">
        <f t="shared" si="8"/>
        <v>1</v>
      </c>
      <c r="AK113" s="22">
        <f t="shared" si="9"/>
        <v>0</v>
      </c>
    </row>
    <row r="114" spans="1:37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11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10"/>
        <v>0</v>
      </c>
      <c r="AA114" s="20">
        <f t="shared" si="12"/>
        <v>0</v>
      </c>
      <c r="AB114" s="20">
        <f t="shared" ca="1" si="13"/>
        <v>0</v>
      </c>
      <c r="AC114" s="20">
        <f t="shared" ca="1" si="14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5"/>
        <v>0</v>
      </c>
      <c r="AG114" s="21">
        <f ca="1">SUMIFS(AF$2:AF114,D$2:D114,D114)</f>
        <v>96</v>
      </c>
      <c r="AJ114" s="22">
        <f t="shared" si="8"/>
        <v>0</v>
      </c>
      <c r="AK114" s="22">
        <f t="shared" si="9"/>
        <v>2</v>
      </c>
    </row>
    <row r="115" spans="1:37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11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10"/>
        <v>0</v>
      </c>
      <c r="AA115" s="20">
        <f t="shared" si="12"/>
        <v>1</v>
      </c>
      <c r="AB115" s="20">
        <f t="shared" ca="1" si="13"/>
        <v>74</v>
      </c>
      <c r="AC115" s="20">
        <f t="shared" ca="1" si="14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5"/>
        <v>74</v>
      </c>
      <c r="AG115" s="21">
        <f ca="1">SUMIFS(AF$2:AF115,D$2:D115,D115)</f>
        <v>123</v>
      </c>
      <c r="AJ115" s="22">
        <f t="shared" si="8"/>
        <v>1</v>
      </c>
      <c r="AK115" s="22">
        <f t="shared" si="9"/>
        <v>0</v>
      </c>
    </row>
    <row r="116" spans="1:37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11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10"/>
        <v>0</v>
      </c>
      <c r="AA116" s="20">
        <f t="shared" si="12"/>
        <v>1</v>
      </c>
      <c r="AB116" s="20">
        <f t="shared" ca="1" si="13"/>
        <v>74</v>
      </c>
      <c r="AC116" s="20">
        <f t="shared" ca="1" si="14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5"/>
        <v>74</v>
      </c>
      <c r="AG116" s="21">
        <f ca="1">SUMIFS(AF$2:AF116,D$2:D116,D116)</f>
        <v>123</v>
      </c>
      <c r="AJ116" s="22">
        <f t="shared" si="8"/>
        <v>1</v>
      </c>
      <c r="AK116" s="22">
        <f t="shared" si="9"/>
        <v>0</v>
      </c>
    </row>
    <row r="117" spans="1:37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11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10"/>
        <v>0</v>
      </c>
      <c r="AA117" s="20">
        <f t="shared" si="12"/>
        <v>1</v>
      </c>
      <c r="AB117" s="20">
        <f t="shared" ca="1" si="13"/>
        <v>74</v>
      </c>
      <c r="AC117" s="20">
        <f t="shared" ca="1" si="14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5"/>
        <v>74</v>
      </c>
      <c r="AG117" s="21">
        <f ca="1">SUMIFS(AF$2:AF117,D$2:D117,D117)</f>
        <v>280</v>
      </c>
      <c r="AJ117" s="22">
        <f t="shared" si="8"/>
        <v>2</v>
      </c>
      <c r="AK117" s="22">
        <f t="shared" si="9"/>
        <v>0</v>
      </c>
    </row>
    <row r="118" spans="1:37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11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10"/>
        <v>0</v>
      </c>
      <c r="AA118" s="20">
        <f t="shared" si="12"/>
        <v>1</v>
      </c>
      <c r="AB118" s="20">
        <f t="shared" ca="1" si="13"/>
        <v>74</v>
      </c>
      <c r="AC118" s="20">
        <f t="shared" ca="1" si="14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5"/>
        <v>74</v>
      </c>
      <c r="AG118" s="21">
        <f ca="1">SUMIFS(AF$2:AF118,D$2:D118,D118)</f>
        <v>219</v>
      </c>
      <c r="AJ118" s="22">
        <f t="shared" si="8"/>
        <v>1</v>
      </c>
      <c r="AK118" s="22">
        <f t="shared" si="9"/>
        <v>0</v>
      </c>
    </row>
    <row r="119" spans="1:37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11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10"/>
        <v>0</v>
      </c>
      <c r="AA119" s="20">
        <f t="shared" si="12"/>
        <v>1</v>
      </c>
      <c r="AB119" s="20">
        <f t="shared" ca="1" si="13"/>
        <v>74</v>
      </c>
      <c r="AC119" s="20">
        <f t="shared" ca="1" si="14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5"/>
        <v>74</v>
      </c>
      <c r="AG119" s="21">
        <f ca="1">SUMIFS(AF$2:AF119,D$2:D119,D119)</f>
        <v>143</v>
      </c>
      <c r="AJ119" s="22">
        <f t="shared" si="8"/>
        <v>1</v>
      </c>
      <c r="AK119" s="22">
        <f t="shared" si="9"/>
        <v>0</v>
      </c>
    </row>
    <row r="120" spans="1:37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11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10"/>
        <v>0</v>
      </c>
      <c r="AA120" s="20">
        <f t="shared" si="12"/>
        <v>1</v>
      </c>
      <c r="AB120" s="20">
        <f t="shared" ca="1" si="13"/>
        <v>74</v>
      </c>
      <c r="AC120" s="20">
        <f t="shared" ca="1" si="14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5"/>
        <v>74</v>
      </c>
      <c r="AG120" s="21">
        <f ca="1">SUMIFS(AF$2:AF120,D$2:D120,D120)</f>
        <v>170</v>
      </c>
      <c r="AJ120" s="22">
        <f t="shared" si="8"/>
        <v>1</v>
      </c>
      <c r="AK120" s="22">
        <f t="shared" si="9"/>
        <v>0</v>
      </c>
    </row>
    <row r="121" spans="1:37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11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10"/>
        <v>0</v>
      </c>
      <c r="AA121" s="20">
        <f t="shared" si="12"/>
        <v>1</v>
      </c>
      <c r="AB121" s="20">
        <f t="shared" ca="1" si="13"/>
        <v>74</v>
      </c>
      <c r="AC121" s="20">
        <f t="shared" ca="1" si="14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5"/>
        <v>74</v>
      </c>
      <c r="AG121" s="21">
        <f ca="1">SUMIFS(AF$2:AF121,D$2:D121,D121)</f>
        <v>123</v>
      </c>
      <c r="AJ121" s="22">
        <f t="shared" ref="AJ121:AJ184" si="16">IF(AA121=1,AJ94+1,0)</f>
        <v>1</v>
      </c>
      <c r="AK121" s="22">
        <f t="shared" ref="AK121:AK184" si="17">IF(Z121=1,AK94,IF(AA121=0,AK94+1,0))</f>
        <v>0</v>
      </c>
    </row>
    <row r="122" spans="1:37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11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10"/>
        <v>0</v>
      </c>
      <c r="AA122" s="20">
        <f t="shared" si="12"/>
        <v>1</v>
      </c>
      <c r="AB122" s="20">
        <f t="shared" ca="1" si="13"/>
        <v>74</v>
      </c>
      <c r="AC122" s="20">
        <f t="shared" ca="1" si="14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5"/>
        <v>74</v>
      </c>
      <c r="AG122" s="21">
        <f ca="1">SUMIFS(AF$2:AF122,D$2:D122,D122)</f>
        <v>239</v>
      </c>
      <c r="AJ122" s="22">
        <f t="shared" si="16"/>
        <v>1</v>
      </c>
      <c r="AK122" s="22">
        <f t="shared" si="17"/>
        <v>0</v>
      </c>
    </row>
    <row r="123" spans="1:37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11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10"/>
        <v>0</v>
      </c>
      <c r="AA123" s="20">
        <f t="shared" si="12"/>
        <v>0</v>
      </c>
      <c r="AB123" s="20">
        <f t="shared" ca="1" si="13"/>
        <v>0</v>
      </c>
      <c r="AC123" s="20">
        <f t="shared" ca="1" si="14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5"/>
        <v>0</v>
      </c>
      <c r="AG123" s="21">
        <f ca="1">SUMIFS(AF$2:AF123,D$2:D123,D123)</f>
        <v>185</v>
      </c>
      <c r="AJ123" s="22">
        <f t="shared" si="16"/>
        <v>0</v>
      </c>
      <c r="AK123" s="22">
        <f t="shared" si="17"/>
        <v>2</v>
      </c>
    </row>
    <row r="124" spans="1:37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11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10"/>
        <v>0</v>
      </c>
      <c r="AA124" s="20">
        <f t="shared" si="12"/>
        <v>1</v>
      </c>
      <c r="AB124" s="20">
        <f t="shared" ca="1" si="13"/>
        <v>74</v>
      </c>
      <c r="AC124" s="20">
        <f t="shared" ca="1" si="14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5"/>
        <v>74</v>
      </c>
      <c r="AG124" s="21">
        <f ca="1">SUMIFS(AF$2:AF124,D$2:D124,D124)</f>
        <v>143</v>
      </c>
      <c r="AJ124" s="22">
        <f t="shared" si="16"/>
        <v>1</v>
      </c>
      <c r="AK124" s="22">
        <f t="shared" si="17"/>
        <v>0</v>
      </c>
    </row>
    <row r="125" spans="1:37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11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10"/>
        <v>0</v>
      </c>
      <c r="AA125" s="20">
        <f t="shared" si="12"/>
        <v>0</v>
      </c>
      <c r="AB125" s="20">
        <f t="shared" ca="1" si="13"/>
        <v>0</v>
      </c>
      <c r="AC125" s="20">
        <f t="shared" ca="1" si="14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5"/>
        <v>0</v>
      </c>
      <c r="AG125" s="21">
        <f ca="1">SUMIFS(AF$2:AF125,D$2:D125,D125)</f>
        <v>0</v>
      </c>
      <c r="AJ125" s="22">
        <f t="shared" si="16"/>
        <v>0</v>
      </c>
      <c r="AK125" s="22">
        <f t="shared" si="17"/>
        <v>3</v>
      </c>
    </row>
    <row r="126" spans="1:37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11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10"/>
        <v>0</v>
      </c>
      <c r="AA126" s="20">
        <f t="shared" si="12"/>
        <v>0</v>
      </c>
      <c r="AB126" s="20">
        <f t="shared" ca="1" si="13"/>
        <v>0</v>
      </c>
      <c r="AC126" s="20">
        <f t="shared" ca="1" si="14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5"/>
        <v>0</v>
      </c>
      <c r="AG126" s="21">
        <f ca="1">SUMIFS(AF$2:AF126,D$2:D126,D126)</f>
        <v>116</v>
      </c>
      <c r="AJ126" s="22">
        <f t="shared" si="16"/>
        <v>0</v>
      </c>
      <c r="AK126" s="22">
        <f t="shared" si="17"/>
        <v>2</v>
      </c>
    </row>
    <row r="127" spans="1:37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11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10"/>
        <v>0</v>
      </c>
      <c r="AA127" s="20">
        <f t="shared" si="12"/>
        <v>1</v>
      </c>
      <c r="AB127" s="20">
        <f t="shared" ca="1" si="13"/>
        <v>74</v>
      </c>
      <c r="AC127" s="20">
        <f t="shared" ca="1" si="14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5"/>
        <v>74</v>
      </c>
      <c r="AG127" s="21">
        <f ca="1">SUMIFS(AF$2:AF127,D$2:D127,D127)</f>
        <v>74</v>
      </c>
      <c r="AJ127" s="22">
        <f t="shared" si="16"/>
        <v>1</v>
      </c>
      <c r="AK127" s="22">
        <f t="shared" si="17"/>
        <v>0</v>
      </c>
    </row>
    <row r="128" spans="1:37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11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10"/>
        <v>0</v>
      </c>
      <c r="AA128" s="20">
        <f t="shared" si="12"/>
        <v>1</v>
      </c>
      <c r="AB128" s="20">
        <f t="shared" ca="1" si="13"/>
        <v>74</v>
      </c>
      <c r="AC128" s="20">
        <f t="shared" ca="1" si="14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5"/>
        <v>74</v>
      </c>
      <c r="AG128" s="21">
        <f ca="1">SUMIFS(AF$2:AF128,D$2:D128,D128)</f>
        <v>143</v>
      </c>
      <c r="AJ128" s="22">
        <f t="shared" si="16"/>
        <v>1</v>
      </c>
      <c r="AK128" s="22">
        <f t="shared" si="17"/>
        <v>0</v>
      </c>
    </row>
    <row r="129" spans="1:37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11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10"/>
        <v>0</v>
      </c>
      <c r="AA129" s="20">
        <f t="shared" si="12"/>
        <v>1</v>
      </c>
      <c r="AB129" s="20">
        <f t="shared" ca="1" si="13"/>
        <v>74</v>
      </c>
      <c r="AC129" s="20">
        <f t="shared" ca="1" si="14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5"/>
        <v>74</v>
      </c>
      <c r="AG129" s="21">
        <f ca="1">SUMIFS(AF$2:AF129,D$2:D129,D129)</f>
        <v>123</v>
      </c>
      <c r="AJ129" s="22">
        <f t="shared" si="16"/>
        <v>1</v>
      </c>
      <c r="AK129" s="22">
        <f t="shared" si="17"/>
        <v>0</v>
      </c>
    </row>
    <row r="130" spans="1:37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11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8">IF(A130=0,0,IF(W130="À venir",0,IF(AND(ISBLANK(P130),ISBLANK(Q130)),1,0)))</f>
        <v>0</v>
      </c>
      <c r="AA130" s="20">
        <f t="shared" si="12"/>
        <v>0</v>
      </c>
      <c r="AB130" s="20">
        <f t="shared" ca="1" si="13"/>
        <v>0</v>
      </c>
      <c r="AC130" s="20">
        <f t="shared" ca="1" si="14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5"/>
        <v>0</v>
      </c>
      <c r="AG130" s="21">
        <f ca="1">SUMIFS(AF$2:AF130,D$2:D130,D130)</f>
        <v>282</v>
      </c>
      <c r="AJ130" s="22">
        <f t="shared" si="16"/>
        <v>0</v>
      </c>
      <c r="AK130" s="22">
        <f t="shared" si="17"/>
        <v>1</v>
      </c>
    </row>
    <row r="131" spans="1:37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9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8"/>
        <v>0</v>
      </c>
      <c r="AA131" s="20">
        <f t="shared" si="12"/>
        <v>1</v>
      </c>
      <c r="AB131" s="20">
        <f t="shared" ca="1" si="13"/>
        <v>74</v>
      </c>
      <c r="AC131" s="20">
        <f t="shared" ca="1" si="14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5"/>
        <v>74</v>
      </c>
      <c r="AG131" s="21">
        <f ca="1">SUMIFS(AF$2:AF131,D$2:D131,D131)</f>
        <v>143</v>
      </c>
      <c r="AJ131" s="22">
        <f t="shared" si="16"/>
        <v>1</v>
      </c>
      <c r="AK131" s="22">
        <f t="shared" si="17"/>
        <v>0</v>
      </c>
    </row>
    <row r="132" spans="1:37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9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8"/>
        <v>0</v>
      </c>
      <c r="AA132" s="20">
        <f t="shared" si="12"/>
        <v>0</v>
      </c>
      <c r="AB132" s="20">
        <f t="shared" ca="1" si="13"/>
        <v>0</v>
      </c>
      <c r="AC132" s="20">
        <f t="shared" ca="1" si="14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5"/>
        <v>0</v>
      </c>
      <c r="AG132" s="21">
        <f ca="1">SUMIFS(AF$2:AF132,D$2:D132,D132)</f>
        <v>165</v>
      </c>
      <c r="AJ132" s="22">
        <f t="shared" si="16"/>
        <v>0</v>
      </c>
      <c r="AK132" s="22">
        <f t="shared" si="17"/>
        <v>1</v>
      </c>
    </row>
    <row r="133" spans="1:37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9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8"/>
        <v>0</v>
      </c>
      <c r="AA133" s="20">
        <f t="shared" si="12"/>
        <v>0</v>
      </c>
      <c r="AB133" s="20">
        <f t="shared" ca="1" si="13"/>
        <v>0</v>
      </c>
      <c r="AC133" s="20">
        <f t="shared" ca="1" si="14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5"/>
        <v>0</v>
      </c>
      <c r="AG133" s="21">
        <f ca="1">SUMIFS(AF$2:AF133,D$2:D133,D133)</f>
        <v>233</v>
      </c>
      <c r="AJ133" s="22">
        <f t="shared" si="16"/>
        <v>0</v>
      </c>
      <c r="AK133" s="22">
        <f t="shared" si="17"/>
        <v>1</v>
      </c>
    </row>
    <row r="134" spans="1:37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9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8"/>
        <v>0</v>
      </c>
      <c r="AA134" s="20">
        <f t="shared" si="12"/>
        <v>0</v>
      </c>
      <c r="AB134" s="20">
        <f t="shared" ca="1" si="13"/>
        <v>0</v>
      </c>
      <c r="AC134" s="20">
        <f t="shared" ca="1" si="14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5"/>
        <v>0</v>
      </c>
      <c r="AG134" s="21">
        <f ca="1">SUMIFS(AF$2:AF134,D$2:D134,D134)</f>
        <v>96</v>
      </c>
      <c r="AJ134" s="22">
        <f t="shared" si="16"/>
        <v>0</v>
      </c>
      <c r="AK134" s="22">
        <f t="shared" si="17"/>
        <v>2</v>
      </c>
    </row>
    <row r="135" spans="1:37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9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8"/>
        <v>0</v>
      </c>
      <c r="AA135" s="20">
        <f t="shared" si="12"/>
        <v>1</v>
      </c>
      <c r="AB135" s="20">
        <f t="shared" ca="1" si="13"/>
        <v>74</v>
      </c>
      <c r="AC135" s="20">
        <f t="shared" ca="1" si="14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5"/>
        <v>74</v>
      </c>
      <c r="AG135" s="21">
        <f ca="1">SUMIFS(AF$2:AF135,D$2:D135,D135)</f>
        <v>123</v>
      </c>
      <c r="AJ135" s="22">
        <f t="shared" si="16"/>
        <v>1</v>
      </c>
      <c r="AK135" s="22">
        <f t="shared" si="17"/>
        <v>0</v>
      </c>
    </row>
    <row r="136" spans="1:37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9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8"/>
        <v>1</v>
      </c>
      <c r="AA136" s="20" t="str">
        <f t="shared" si="12"/>
        <v/>
      </c>
      <c r="AB136" s="20">
        <f t="shared" ca="1" si="13"/>
        <v>0</v>
      </c>
      <c r="AC136" s="20">
        <f t="shared" ca="1" si="14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5"/>
        <v>0</v>
      </c>
      <c r="AG136" s="21">
        <f>SUMIFS(AF$2:AF136,D$2:D136,D136)</f>
        <v>0</v>
      </c>
      <c r="AJ136" s="22">
        <f t="shared" si="16"/>
        <v>0</v>
      </c>
      <c r="AK136" s="22">
        <f t="shared" si="17"/>
        <v>1</v>
      </c>
    </row>
    <row r="137" spans="1:37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9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8"/>
        <v>0</v>
      </c>
      <c r="AA137" s="20">
        <f t="shared" si="12"/>
        <v>0</v>
      </c>
      <c r="AB137" s="20">
        <f t="shared" ca="1" si="13"/>
        <v>0</v>
      </c>
      <c r="AC137" s="20">
        <f t="shared" ca="1" si="14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5"/>
        <v>0</v>
      </c>
      <c r="AG137" s="21">
        <f ca="1">SUMIFS(AF$2:AF137,D$2:D137,D137)</f>
        <v>49</v>
      </c>
      <c r="AJ137" s="22">
        <f t="shared" si="16"/>
        <v>0</v>
      </c>
      <c r="AK137" s="22">
        <f t="shared" si="17"/>
        <v>4</v>
      </c>
    </row>
    <row r="138" spans="1:37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9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8"/>
        <v>0</v>
      </c>
      <c r="AA138" s="20">
        <f t="shared" si="12"/>
        <v>0</v>
      </c>
      <c r="AB138" s="20">
        <f t="shared" ca="1" si="13"/>
        <v>0</v>
      </c>
      <c r="AC138" s="20">
        <f t="shared" ca="1" si="14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5"/>
        <v>0</v>
      </c>
      <c r="AG138" s="21">
        <f ca="1">SUMIFS(AF$2:AF138,D$2:D138,D138)</f>
        <v>123</v>
      </c>
      <c r="AJ138" s="22">
        <f t="shared" si="16"/>
        <v>0</v>
      </c>
      <c r="AK138" s="22">
        <f t="shared" si="17"/>
        <v>1</v>
      </c>
    </row>
    <row r="139" spans="1:37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9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8"/>
        <v>0</v>
      </c>
      <c r="AA139" s="20">
        <f t="shared" si="12"/>
        <v>0</v>
      </c>
      <c r="AB139" s="20">
        <f t="shared" ca="1" si="13"/>
        <v>0</v>
      </c>
      <c r="AC139" s="20">
        <f t="shared" ca="1" si="14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5"/>
        <v>0</v>
      </c>
      <c r="AG139" s="21">
        <f ca="1">SUMIFS(AF$2:AF139,D$2:D139,D139)</f>
        <v>280</v>
      </c>
      <c r="AJ139" s="22">
        <f t="shared" si="16"/>
        <v>0</v>
      </c>
      <c r="AK139" s="22">
        <f t="shared" si="17"/>
        <v>1</v>
      </c>
    </row>
    <row r="140" spans="1:37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9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8"/>
        <v>0</v>
      </c>
      <c r="AA140" s="20">
        <f t="shared" si="12"/>
        <v>0</v>
      </c>
      <c r="AB140" s="20">
        <f t="shared" ca="1" si="13"/>
        <v>0</v>
      </c>
      <c r="AC140" s="20">
        <f t="shared" ca="1" si="14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5"/>
        <v>0</v>
      </c>
      <c r="AG140" s="21">
        <f ca="1">SUMIFS(AF$2:AF140,D$2:D140,D140)</f>
        <v>143</v>
      </c>
      <c r="AJ140" s="22">
        <f t="shared" si="16"/>
        <v>0</v>
      </c>
      <c r="AK140" s="22">
        <f t="shared" si="17"/>
        <v>1</v>
      </c>
    </row>
    <row r="141" spans="1:37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9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8"/>
        <v>0</v>
      </c>
      <c r="AA141" s="20">
        <f t="shared" si="12"/>
        <v>0</v>
      </c>
      <c r="AB141" s="20">
        <f t="shared" ca="1" si="13"/>
        <v>0</v>
      </c>
      <c r="AC141" s="20">
        <f t="shared" ca="1" si="14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5"/>
        <v>0</v>
      </c>
      <c r="AG141" s="21">
        <f ca="1">SUMIFS(AF$2:AF141,D$2:D141,D141)</f>
        <v>96</v>
      </c>
      <c r="AJ141" s="22">
        <f t="shared" si="16"/>
        <v>0</v>
      </c>
      <c r="AK141" s="22">
        <f t="shared" si="17"/>
        <v>3</v>
      </c>
    </row>
    <row r="142" spans="1:37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9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8"/>
        <v>0</v>
      </c>
      <c r="AA142" s="20">
        <f t="shared" si="12"/>
        <v>0</v>
      </c>
      <c r="AB142" s="20">
        <f t="shared" ca="1" si="13"/>
        <v>0</v>
      </c>
      <c r="AC142" s="20">
        <f t="shared" ca="1" si="14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5"/>
        <v>0</v>
      </c>
      <c r="AG142" s="21">
        <f ca="1">SUMIFS(AF$2:AF142,D$2:D142,D142)</f>
        <v>123</v>
      </c>
      <c r="AJ142" s="22">
        <f t="shared" si="16"/>
        <v>0</v>
      </c>
      <c r="AK142" s="22">
        <f t="shared" si="17"/>
        <v>1</v>
      </c>
    </row>
    <row r="143" spans="1:37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9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8"/>
        <v>0</v>
      </c>
      <c r="AA143" s="20">
        <f t="shared" si="12"/>
        <v>0</v>
      </c>
      <c r="AB143" s="20">
        <f t="shared" ca="1" si="13"/>
        <v>0</v>
      </c>
      <c r="AC143" s="20">
        <f t="shared" ca="1" si="14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5"/>
        <v>0</v>
      </c>
      <c r="AG143" s="21">
        <f ca="1">SUMIFS(AF$2:AF143,D$2:D143,D143)</f>
        <v>123</v>
      </c>
      <c r="AJ143" s="22">
        <f t="shared" si="16"/>
        <v>0</v>
      </c>
      <c r="AK143" s="22">
        <f t="shared" si="17"/>
        <v>1</v>
      </c>
    </row>
    <row r="144" spans="1:37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9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8"/>
        <v>0</v>
      </c>
      <c r="AA144" s="20">
        <f t="shared" si="12"/>
        <v>0</v>
      </c>
      <c r="AB144" s="20">
        <f t="shared" ca="1" si="13"/>
        <v>0</v>
      </c>
      <c r="AC144" s="20">
        <f t="shared" ca="1" si="14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5"/>
        <v>0</v>
      </c>
      <c r="AG144" s="21">
        <f ca="1">SUMIFS(AF$2:AF144,D$2:D144,D144)</f>
        <v>280</v>
      </c>
      <c r="AJ144" s="22">
        <f t="shared" si="16"/>
        <v>0</v>
      </c>
      <c r="AK144" s="22">
        <f t="shared" si="17"/>
        <v>1</v>
      </c>
    </row>
    <row r="145" spans="1:37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9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8"/>
        <v>0</v>
      </c>
      <c r="AA145" s="20">
        <f t="shared" si="12"/>
        <v>0</v>
      </c>
      <c r="AB145" s="20">
        <f t="shared" ca="1" si="13"/>
        <v>0</v>
      </c>
      <c r="AC145" s="20">
        <f t="shared" ca="1" si="14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5"/>
        <v>0</v>
      </c>
      <c r="AG145" s="21">
        <f ca="1">SUMIFS(AF$2:AF145,D$2:D145,D145)</f>
        <v>219</v>
      </c>
      <c r="AJ145" s="22">
        <f t="shared" si="16"/>
        <v>0</v>
      </c>
      <c r="AK145" s="22">
        <f t="shared" si="17"/>
        <v>1</v>
      </c>
    </row>
    <row r="146" spans="1:37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9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8"/>
        <v>0</v>
      </c>
      <c r="AA146" s="20">
        <f t="shared" si="12"/>
        <v>0</v>
      </c>
      <c r="AB146" s="20">
        <f t="shared" ca="1" si="13"/>
        <v>0</v>
      </c>
      <c r="AC146" s="20">
        <f t="shared" ca="1" si="14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5"/>
        <v>0</v>
      </c>
      <c r="AG146" s="21">
        <f ca="1">SUMIFS(AF$2:AF146,D$2:D146,D146)</f>
        <v>143</v>
      </c>
      <c r="AJ146" s="22">
        <f t="shared" si="16"/>
        <v>0</v>
      </c>
      <c r="AK146" s="22">
        <f t="shared" si="17"/>
        <v>1</v>
      </c>
    </row>
    <row r="147" spans="1:37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9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8"/>
        <v>0</v>
      </c>
      <c r="AA147" s="20">
        <f t="shared" si="12"/>
        <v>0</v>
      </c>
      <c r="AB147" s="20">
        <f t="shared" ca="1" si="13"/>
        <v>0</v>
      </c>
      <c r="AC147" s="20">
        <f t="shared" ca="1" si="14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5"/>
        <v>0</v>
      </c>
      <c r="AG147" s="21">
        <f ca="1">SUMIFS(AF$2:AF147,D$2:D147,D147)</f>
        <v>170</v>
      </c>
      <c r="AJ147" s="22">
        <f t="shared" si="16"/>
        <v>0</v>
      </c>
      <c r="AK147" s="22">
        <f t="shared" si="17"/>
        <v>1</v>
      </c>
    </row>
    <row r="148" spans="1:37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9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8"/>
        <v>0</v>
      </c>
      <c r="AA148" s="20">
        <f t="shared" si="12"/>
        <v>0</v>
      </c>
      <c r="AB148" s="20">
        <f t="shared" ca="1" si="13"/>
        <v>0</v>
      </c>
      <c r="AC148" s="20">
        <f t="shared" ca="1" si="14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5"/>
        <v>0</v>
      </c>
      <c r="AG148" s="21">
        <f ca="1">SUMIFS(AF$2:AF148,D$2:D148,D148)</f>
        <v>123</v>
      </c>
      <c r="AJ148" s="22">
        <f t="shared" si="16"/>
        <v>0</v>
      </c>
      <c r="AK148" s="22">
        <f t="shared" si="17"/>
        <v>1</v>
      </c>
    </row>
    <row r="149" spans="1:37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9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8"/>
        <v>0</v>
      </c>
      <c r="AA149" s="20">
        <f t="shared" si="12"/>
        <v>1</v>
      </c>
      <c r="AB149" s="20">
        <f t="shared" ca="1" si="13"/>
        <v>141</v>
      </c>
      <c r="AC149" s="20">
        <f t="shared" ca="1" si="14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5"/>
        <v>141</v>
      </c>
      <c r="AG149" s="21">
        <f ca="1">SUMIFS(AF$2:AF149,D$2:D149,D149)</f>
        <v>380</v>
      </c>
      <c r="AJ149" s="22">
        <f t="shared" si="16"/>
        <v>2</v>
      </c>
      <c r="AK149" s="22">
        <f t="shared" si="17"/>
        <v>0</v>
      </c>
    </row>
    <row r="150" spans="1:37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9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8"/>
        <v>0</v>
      </c>
      <c r="AA150" s="20">
        <f t="shared" si="12"/>
        <v>0</v>
      </c>
      <c r="AB150" s="20">
        <f t="shared" ca="1" si="13"/>
        <v>0</v>
      </c>
      <c r="AC150" s="20">
        <f t="shared" ca="1" si="14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5"/>
        <v>0</v>
      </c>
      <c r="AG150" s="21">
        <f ca="1">SUMIFS(AF$2:AF150,D$2:D150,D150)</f>
        <v>185</v>
      </c>
      <c r="AJ150" s="22">
        <f t="shared" si="16"/>
        <v>0</v>
      </c>
      <c r="AK150" s="22">
        <f t="shared" si="17"/>
        <v>3</v>
      </c>
    </row>
    <row r="151" spans="1:37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9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8"/>
        <v>0</v>
      </c>
      <c r="AA151" s="20">
        <f t="shared" si="12"/>
        <v>0</v>
      </c>
      <c r="AB151" s="20">
        <f t="shared" ca="1" si="13"/>
        <v>0</v>
      </c>
      <c r="AC151" s="20">
        <f t="shared" ca="1" si="14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5"/>
        <v>0</v>
      </c>
      <c r="AG151" s="21">
        <f ca="1">SUMIFS(AF$2:AF151,D$2:D151,D151)</f>
        <v>143</v>
      </c>
      <c r="AJ151" s="22">
        <f t="shared" si="16"/>
        <v>0</v>
      </c>
      <c r="AK151" s="22">
        <f t="shared" si="17"/>
        <v>1</v>
      </c>
    </row>
    <row r="152" spans="1:37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9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8"/>
        <v>0</v>
      </c>
      <c r="AA152" s="20">
        <f t="shared" si="12"/>
        <v>0</v>
      </c>
      <c r="AB152" s="20">
        <f t="shared" ca="1" si="13"/>
        <v>0</v>
      </c>
      <c r="AC152" s="20">
        <f t="shared" ca="1" si="14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5"/>
        <v>0</v>
      </c>
      <c r="AG152" s="21">
        <f ca="1">SUMIFS(AF$2:AF152,D$2:D152,D152)</f>
        <v>0</v>
      </c>
      <c r="AJ152" s="22">
        <f t="shared" si="16"/>
        <v>0</v>
      </c>
      <c r="AK152" s="22">
        <f t="shared" si="17"/>
        <v>4</v>
      </c>
    </row>
    <row r="153" spans="1:37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9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8"/>
        <v>0</v>
      </c>
      <c r="AA153" s="20">
        <f t="shared" si="12"/>
        <v>1</v>
      </c>
      <c r="AB153" s="20">
        <f t="shared" ca="1" si="13"/>
        <v>141</v>
      </c>
      <c r="AC153" s="20">
        <f t="shared" ca="1" si="14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5"/>
        <v>161</v>
      </c>
      <c r="AG153" s="21">
        <f ca="1">SUMIFS(AF$2:AF153,D$2:D153,D153)</f>
        <v>277</v>
      </c>
      <c r="AJ153" s="22">
        <f t="shared" si="16"/>
        <v>1</v>
      </c>
      <c r="AK153" s="22">
        <f t="shared" si="17"/>
        <v>0</v>
      </c>
    </row>
    <row r="154" spans="1:37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9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8"/>
        <v>0</v>
      </c>
      <c r="AA154" s="20">
        <f t="shared" si="12"/>
        <v>0</v>
      </c>
      <c r="AB154" s="20">
        <f t="shared" ca="1" si="13"/>
        <v>0</v>
      </c>
      <c r="AC154" s="20">
        <f t="shared" ca="1" si="14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5"/>
        <v>0</v>
      </c>
      <c r="AG154" s="21">
        <f ca="1">SUMIFS(AF$2:AF154,D$2:D154,D154)</f>
        <v>74</v>
      </c>
      <c r="AJ154" s="22">
        <f t="shared" si="16"/>
        <v>0</v>
      </c>
      <c r="AK154" s="22">
        <f t="shared" si="17"/>
        <v>1</v>
      </c>
    </row>
    <row r="155" spans="1:37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9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8"/>
        <v>0</v>
      </c>
      <c r="AA155" s="20">
        <f t="shared" si="12"/>
        <v>0</v>
      </c>
      <c r="AB155" s="20">
        <f t="shared" ca="1" si="13"/>
        <v>0</v>
      </c>
      <c r="AC155" s="20">
        <f t="shared" ca="1" si="14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5"/>
        <v>0</v>
      </c>
      <c r="AG155" s="21">
        <f ca="1">SUMIFS(AF$2:AF155,D$2:D155,D155)</f>
        <v>143</v>
      </c>
      <c r="AJ155" s="22">
        <f t="shared" si="16"/>
        <v>0</v>
      </c>
      <c r="AK155" s="22">
        <f t="shared" si="17"/>
        <v>1</v>
      </c>
    </row>
    <row r="156" spans="1:37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9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8"/>
        <v>0</v>
      </c>
      <c r="AA156" s="20">
        <f t="shared" si="12"/>
        <v>0</v>
      </c>
      <c r="AB156" s="20">
        <f t="shared" ca="1" si="13"/>
        <v>0</v>
      </c>
      <c r="AC156" s="20">
        <f t="shared" ca="1" si="14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5"/>
        <v>0</v>
      </c>
      <c r="AG156" s="21">
        <f ca="1">SUMIFS(AF$2:AF156,D$2:D156,D156)</f>
        <v>123</v>
      </c>
      <c r="AJ156" s="22">
        <f t="shared" si="16"/>
        <v>0</v>
      </c>
      <c r="AK156" s="22">
        <f t="shared" si="17"/>
        <v>1</v>
      </c>
    </row>
    <row r="157" spans="1:37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9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8"/>
        <v>0</v>
      </c>
      <c r="AA157" s="20">
        <f t="shared" ref="AA157:AA220" si="20">IF(OR(ISBLANK(P157),ISBLANK(Q157)),"",IF(OR(AND(P157&gt;Q157,X157&gt;Y157),AND(P157=Q157,X157=Y157),AND(P157&lt;Q157,X157&lt;Y157)),1,0))</f>
        <v>1</v>
      </c>
      <c r="AB157" s="20">
        <f t="shared" ref="AB157:AB220" ca="1" si="21">IF(C157&lt;NOW(),IF(AND(P157&gt;Q157,X157&gt;Y157),T157,IF(AND(P157=Q157,X157=Y157),U157,IF(AND(P157&lt;Q157,X157&lt;Y157),V157,0))),"")</f>
        <v>141</v>
      </c>
      <c r="AC157" s="20">
        <f t="shared" ref="AC157:AC220" ca="1" si="22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23">IFERROR(IF(OR(ISBLANK(P157),ISBLANK(Q157)),0,IF(AB157&lt;&gt;"", AB157 + IF(AC157=1,AE157, 0), "") * (S157+1)),"")</f>
        <v>141</v>
      </c>
      <c r="AG157" s="21">
        <f ca="1">SUMIFS(AF$2:AF157,D$2:D157,D157)</f>
        <v>423</v>
      </c>
      <c r="AJ157" s="22">
        <f t="shared" si="16"/>
        <v>1</v>
      </c>
      <c r="AK157" s="22">
        <f t="shared" si="17"/>
        <v>0</v>
      </c>
    </row>
    <row r="158" spans="1:37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9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8"/>
        <v>0</v>
      </c>
      <c r="AA158" s="20">
        <f t="shared" si="20"/>
        <v>0</v>
      </c>
      <c r="AB158" s="20">
        <f t="shared" ca="1" si="21"/>
        <v>0</v>
      </c>
      <c r="AC158" s="20">
        <f t="shared" ca="1" si="22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23"/>
        <v>0</v>
      </c>
      <c r="AG158" s="21">
        <f ca="1">SUMIFS(AF$2:AF158,D$2:D158,D158)</f>
        <v>143</v>
      </c>
      <c r="AJ158" s="22">
        <f t="shared" si="16"/>
        <v>0</v>
      </c>
      <c r="AK158" s="22">
        <f t="shared" si="17"/>
        <v>1</v>
      </c>
    </row>
    <row r="159" spans="1:37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9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8"/>
        <v>0</v>
      </c>
      <c r="AA159" s="20">
        <f t="shared" si="20"/>
        <v>0</v>
      </c>
      <c r="AB159" s="20">
        <f t="shared" ca="1" si="21"/>
        <v>0</v>
      </c>
      <c r="AC159" s="20">
        <f t="shared" ca="1" si="22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23"/>
        <v>0</v>
      </c>
      <c r="AG159" s="21">
        <f ca="1">SUMIFS(AF$2:AF159,D$2:D159,D159)</f>
        <v>165</v>
      </c>
      <c r="AJ159" s="22">
        <f t="shared" si="16"/>
        <v>0</v>
      </c>
      <c r="AK159" s="22">
        <f t="shared" si="17"/>
        <v>2</v>
      </c>
    </row>
    <row r="160" spans="1:37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9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8"/>
        <v>0</v>
      </c>
      <c r="AA160" s="20">
        <f t="shared" si="20"/>
        <v>1</v>
      </c>
      <c r="AB160" s="20">
        <f t="shared" ca="1" si="21"/>
        <v>141</v>
      </c>
      <c r="AC160" s="20">
        <f t="shared" ca="1" si="22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23"/>
        <v>161</v>
      </c>
      <c r="AG160" s="21">
        <f ca="1">SUMIFS(AF$2:AF160,D$2:D160,D160)</f>
        <v>394</v>
      </c>
      <c r="AJ160" s="22">
        <f t="shared" si="16"/>
        <v>1</v>
      </c>
      <c r="AK160" s="22">
        <f t="shared" si="17"/>
        <v>0</v>
      </c>
    </row>
    <row r="161" spans="1:37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9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8"/>
        <v>0</v>
      </c>
      <c r="AA161" s="20">
        <f t="shared" si="20"/>
        <v>0</v>
      </c>
      <c r="AB161" s="20">
        <f t="shared" ca="1" si="21"/>
        <v>0</v>
      </c>
      <c r="AC161" s="20">
        <f t="shared" ca="1" si="22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23"/>
        <v>0</v>
      </c>
      <c r="AG161" s="21">
        <f ca="1">SUMIFS(AF$2:AF161,D$2:D161,D161)</f>
        <v>96</v>
      </c>
      <c r="AJ161" s="22">
        <f t="shared" si="16"/>
        <v>0</v>
      </c>
      <c r="AK161" s="22">
        <f t="shared" si="17"/>
        <v>3</v>
      </c>
    </row>
    <row r="162" spans="1:37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9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8"/>
        <v>0</v>
      </c>
      <c r="AA162" s="20">
        <f t="shared" si="20"/>
        <v>0</v>
      </c>
      <c r="AB162" s="20">
        <f t="shared" ca="1" si="21"/>
        <v>0</v>
      </c>
      <c r="AC162" s="20">
        <f t="shared" ca="1" si="22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23"/>
        <v>0</v>
      </c>
      <c r="AG162" s="21">
        <f ca="1">SUMIFS(AF$2:AF162,D$2:D162,D162)</f>
        <v>123</v>
      </c>
      <c r="AJ162" s="22">
        <f t="shared" si="16"/>
        <v>0</v>
      </c>
      <c r="AK162" s="22">
        <f t="shared" si="17"/>
        <v>1</v>
      </c>
    </row>
    <row r="163" spans="1:37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9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8"/>
        <v>1</v>
      </c>
      <c r="AA163" s="20" t="str">
        <f t="shared" si="20"/>
        <v/>
      </c>
      <c r="AB163" s="20">
        <f t="shared" ca="1" si="21"/>
        <v>141</v>
      </c>
      <c r="AC163" s="20">
        <f t="shared" ca="1" si="22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23"/>
        <v>0</v>
      </c>
      <c r="AG163" s="21">
        <f>SUMIFS(AF$2:AF163,D$2:D163,D163)</f>
        <v>0</v>
      </c>
      <c r="AJ163" s="22">
        <f t="shared" si="16"/>
        <v>0</v>
      </c>
      <c r="AK163" s="22">
        <f t="shared" si="17"/>
        <v>1</v>
      </c>
    </row>
    <row r="164" spans="1:37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9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8"/>
        <v>0</v>
      </c>
      <c r="AA164" s="20">
        <f t="shared" si="20"/>
        <v>1</v>
      </c>
      <c r="AB164" s="20">
        <f t="shared" ca="1" si="21"/>
        <v>122</v>
      </c>
      <c r="AC164" s="20">
        <f t="shared" ca="1" si="22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23"/>
        <v>142</v>
      </c>
      <c r="AG164" s="21">
        <f ca="1">SUMIFS(AF$2:AF164,D$2:D164,D164)</f>
        <v>191</v>
      </c>
      <c r="AJ164" s="22">
        <f t="shared" si="16"/>
        <v>1</v>
      </c>
      <c r="AK164" s="22">
        <f t="shared" si="17"/>
        <v>0</v>
      </c>
    </row>
    <row r="165" spans="1:37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9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8"/>
        <v>0</v>
      </c>
      <c r="AA165" s="20">
        <f t="shared" si="20"/>
        <v>0</v>
      </c>
      <c r="AB165" s="20">
        <f t="shared" ca="1" si="21"/>
        <v>0</v>
      </c>
      <c r="AC165" s="20">
        <f t="shared" ca="1" si="22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23"/>
        <v>0</v>
      </c>
      <c r="AG165" s="21">
        <f ca="1">SUMIFS(AF$2:AF165,D$2:D165,D165)</f>
        <v>123</v>
      </c>
      <c r="AJ165" s="22">
        <f t="shared" si="16"/>
        <v>0</v>
      </c>
      <c r="AK165" s="22">
        <f t="shared" si="17"/>
        <v>2</v>
      </c>
    </row>
    <row r="166" spans="1:37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9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8"/>
        <v>0</v>
      </c>
      <c r="AA166" s="20">
        <f t="shared" si="20"/>
        <v>0</v>
      </c>
      <c r="AB166" s="20">
        <f t="shared" ca="1" si="21"/>
        <v>0</v>
      </c>
      <c r="AC166" s="20">
        <f t="shared" ca="1" si="22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23"/>
        <v>0</v>
      </c>
      <c r="AG166" s="21">
        <f ca="1">SUMIFS(AF$2:AF166,D$2:D166,D166)</f>
        <v>280</v>
      </c>
      <c r="AJ166" s="22">
        <f t="shared" si="16"/>
        <v>0</v>
      </c>
      <c r="AK166" s="22">
        <f t="shared" si="17"/>
        <v>2</v>
      </c>
    </row>
    <row r="167" spans="1:37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9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8"/>
        <v>0</v>
      </c>
      <c r="AA167" s="20">
        <f t="shared" si="20"/>
        <v>0</v>
      </c>
      <c r="AB167" s="20">
        <f t="shared" ca="1" si="21"/>
        <v>0</v>
      </c>
      <c r="AC167" s="20">
        <f t="shared" ca="1" si="22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23"/>
        <v>0</v>
      </c>
      <c r="AG167" s="21">
        <f ca="1">SUMIFS(AF$2:AF167,D$2:D167,D167)</f>
        <v>143</v>
      </c>
      <c r="AJ167" s="22">
        <f t="shared" si="16"/>
        <v>0</v>
      </c>
      <c r="AK167" s="22">
        <f t="shared" si="17"/>
        <v>2</v>
      </c>
    </row>
    <row r="168" spans="1:37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9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8"/>
        <v>0</v>
      </c>
      <c r="AA168" s="20">
        <f t="shared" si="20"/>
        <v>0</v>
      </c>
      <c r="AB168" s="20">
        <f t="shared" ca="1" si="21"/>
        <v>0</v>
      </c>
      <c r="AC168" s="20">
        <f t="shared" ca="1" si="22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23"/>
        <v>0</v>
      </c>
      <c r="AG168" s="21">
        <f ca="1">SUMIFS(AF$2:AF168,D$2:D168,D168)</f>
        <v>96</v>
      </c>
      <c r="AJ168" s="22">
        <f t="shared" si="16"/>
        <v>0</v>
      </c>
      <c r="AK168" s="22">
        <f t="shared" si="17"/>
        <v>4</v>
      </c>
    </row>
    <row r="169" spans="1:37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9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8"/>
        <v>0</v>
      </c>
      <c r="AA169" s="20">
        <f t="shared" si="20"/>
        <v>0</v>
      </c>
      <c r="AB169" s="20">
        <f t="shared" ca="1" si="21"/>
        <v>0</v>
      </c>
      <c r="AC169" s="20">
        <f t="shared" ca="1" si="22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23"/>
        <v>0</v>
      </c>
      <c r="AG169" s="21">
        <f ca="1">SUMIFS(AF$2:AF169,D$2:D169,D169)</f>
        <v>123</v>
      </c>
      <c r="AJ169" s="22">
        <f t="shared" si="16"/>
        <v>0</v>
      </c>
      <c r="AK169" s="22">
        <f t="shared" si="17"/>
        <v>2</v>
      </c>
    </row>
    <row r="170" spans="1:37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9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8"/>
        <v>0</v>
      </c>
      <c r="AA170" s="20">
        <f t="shared" si="20"/>
        <v>0</v>
      </c>
      <c r="AB170" s="20">
        <f t="shared" ca="1" si="21"/>
        <v>0</v>
      </c>
      <c r="AC170" s="20">
        <f t="shared" ca="1" si="22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23"/>
        <v>0</v>
      </c>
      <c r="AG170" s="21">
        <f ca="1">SUMIFS(AF$2:AF170,D$2:D170,D170)</f>
        <v>123</v>
      </c>
      <c r="AJ170" s="22">
        <f t="shared" si="16"/>
        <v>0</v>
      </c>
      <c r="AK170" s="22">
        <f t="shared" si="17"/>
        <v>2</v>
      </c>
    </row>
    <row r="171" spans="1:37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9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8"/>
        <v>0</v>
      </c>
      <c r="AA171" s="20">
        <f t="shared" si="20"/>
        <v>0</v>
      </c>
      <c r="AB171" s="20">
        <f t="shared" ca="1" si="21"/>
        <v>0</v>
      </c>
      <c r="AC171" s="20">
        <f t="shared" ca="1" si="22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23"/>
        <v>0</v>
      </c>
      <c r="AG171" s="21">
        <f ca="1">SUMIFS(AF$2:AF171,D$2:D171,D171)</f>
        <v>280</v>
      </c>
      <c r="AJ171" s="22">
        <f t="shared" si="16"/>
        <v>0</v>
      </c>
      <c r="AK171" s="22">
        <f t="shared" si="17"/>
        <v>2</v>
      </c>
    </row>
    <row r="172" spans="1:37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9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8"/>
        <v>0</v>
      </c>
      <c r="AA172" s="20">
        <f t="shared" si="20"/>
        <v>1</v>
      </c>
      <c r="AB172" s="20">
        <f t="shared" ca="1" si="21"/>
        <v>122</v>
      </c>
      <c r="AC172" s="20">
        <f t="shared" ca="1" si="22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23"/>
        <v>142</v>
      </c>
      <c r="AG172" s="21">
        <f ca="1">SUMIFS(AF$2:AF172,D$2:D172,D172)</f>
        <v>361</v>
      </c>
      <c r="AJ172" s="22">
        <f t="shared" si="16"/>
        <v>1</v>
      </c>
      <c r="AK172" s="22">
        <f t="shared" si="17"/>
        <v>0</v>
      </c>
    </row>
    <row r="173" spans="1:37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9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8"/>
        <v>0</v>
      </c>
      <c r="AA173" s="20">
        <f t="shared" si="20"/>
        <v>1</v>
      </c>
      <c r="AB173" s="20">
        <f t="shared" ca="1" si="21"/>
        <v>122</v>
      </c>
      <c r="AC173" s="20">
        <f t="shared" ca="1" si="22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23"/>
        <v>142</v>
      </c>
      <c r="AG173" s="21">
        <f ca="1">SUMIFS(AF$2:AF173,D$2:D173,D173)</f>
        <v>285</v>
      </c>
      <c r="AJ173" s="22">
        <f t="shared" si="16"/>
        <v>1</v>
      </c>
      <c r="AK173" s="22">
        <f t="shared" si="17"/>
        <v>0</v>
      </c>
    </row>
    <row r="174" spans="1:37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9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8"/>
        <v>0</v>
      </c>
      <c r="AA174" s="20">
        <f t="shared" si="20"/>
        <v>0</v>
      </c>
      <c r="AB174" s="20">
        <f t="shared" ca="1" si="21"/>
        <v>0</v>
      </c>
      <c r="AC174" s="20">
        <f t="shared" ca="1" si="22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23"/>
        <v>0</v>
      </c>
      <c r="AG174" s="21">
        <f ca="1">SUMIFS(AF$2:AF174,D$2:D174,D174)</f>
        <v>170</v>
      </c>
      <c r="AJ174" s="22">
        <f t="shared" si="16"/>
        <v>0</v>
      </c>
      <c r="AK174" s="22">
        <f t="shared" si="17"/>
        <v>2</v>
      </c>
    </row>
    <row r="175" spans="1:37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9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8"/>
        <v>0</v>
      </c>
      <c r="AA175" s="20">
        <f t="shared" si="20"/>
        <v>1</v>
      </c>
      <c r="AB175" s="20">
        <f t="shared" ca="1" si="21"/>
        <v>122</v>
      </c>
      <c r="AC175" s="20">
        <f t="shared" ca="1" si="22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23"/>
        <v>142</v>
      </c>
      <c r="AG175" s="21">
        <f ca="1">SUMIFS(AF$2:AF175,D$2:D175,D175)</f>
        <v>265</v>
      </c>
      <c r="AJ175" s="22">
        <f t="shared" si="16"/>
        <v>1</v>
      </c>
      <c r="AK175" s="22">
        <f t="shared" si="17"/>
        <v>0</v>
      </c>
    </row>
    <row r="176" spans="1:37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9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8"/>
        <v>0</v>
      </c>
      <c r="AA176" s="20">
        <f t="shared" si="20"/>
        <v>0</v>
      </c>
      <c r="AB176" s="20">
        <f t="shared" ca="1" si="21"/>
        <v>0</v>
      </c>
      <c r="AC176" s="20">
        <f t="shared" ca="1" si="22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23"/>
        <v>0</v>
      </c>
      <c r="AG176" s="21">
        <f ca="1">SUMIFS(AF$2:AF176,D$2:D176,D176)</f>
        <v>380</v>
      </c>
      <c r="AJ176" s="22">
        <f t="shared" si="16"/>
        <v>0</v>
      </c>
      <c r="AK176" s="22">
        <f t="shared" si="17"/>
        <v>1</v>
      </c>
    </row>
    <row r="177" spans="1:37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9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8"/>
        <v>0</v>
      </c>
      <c r="AA177" s="20">
        <f t="shared" si="20"/>
        <v>0</v>
      </c>
      <c r="AB177" s="20">
        <f t="shared" ca="1" si="21"/>
        <v>0</v>
      </c>
      <c r="AC177" s="20">
        <f t="shared" ca="1" si="22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23"/>
        <v>0</v>
      </c>
      <c r="AG177" s="21">
        <f ca="1">SUMIFS(AF$2:AF177,D$2:D177,D177)</f>
        <v>185</v>
      </c>
      <c r="AJ177" s="22">
        <f t="shared" si="16"/>
        <v>0</v>
      </c>
      <c r="AK177" s="22">
        <f t="shared" si="17"/>
        <v>4</v>
      </c>
    </row>
    <row r="178" spans="1:37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9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8"/>
        <v>0</v>
      </c>
      <c r="AA178" s="20">
        <f t="shared" si="20"/>
        <v>1</v>
      </c>
      <c r="AB178" s="20">
        <f t="shared" ca="1" si="21"/>
        <v>122</v>
      </c>
      <c r="AC178" s="20">
        <f t="shared" ca="1" si="22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23"/>
        <v>142</v>
      </c>
      <c r="AG178" s="21">
        <f ca="1">SUMIFS(AF$2:AF178,D$2:D178,D178)</f>
        <v>285</v>
      </c>
      <c r="AJ178" s="22">
        <f t="shared" si="16"/>
        <v>1</v>
      </c>
      <c r="AK178" s="22">
        <f t="shared" si="17"/>
        <v>0</v>
      </c>
    </row>
    <row r="179" spans="1:37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9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8"/>
        <v>0</v>
      </c>
      <c r="AA179" s="20">
        <f t="shared" si="20"/>
        <v>0</v>
      </c>
      <c r="AB179" s="20">
        <f t="shared" ca="1" si="21"/>
        <v>0</v>
      </c>
      <c r="AC179" s="20">
        <f t="shared" ca="1" si="22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23"/>
        <v>0</v>
      </c>
      <c r="AG179" s="21">
        <f ca="1">SUMIFS(AF$2:AF179,D$2:D179,D179)</f>
        <v>0</v>
      </c>
      <c r="AJ179" s="22">
        <f t="shared" si="16"/>
        <v>0</v>
      </c>
      <c r="AK179" s="22">
        <f t="shared" si="17"/>
        <v>5</v>
      </c>
    </row>
    <row r="180" spans="1:37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9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8"/>
        <v>0</v>
      </c>
      <c r="AA180" s="20">
        <f t="shared" si="20"/>
        <v>0</v>
      </c>
      <c r="AB180" s="20">
        <f t="shared" ca="1" si="21"/>
        <v>0</v>
      </c>
      <c r="AC180" s="20">
        <f t="shared" ca="1" si="22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23"/>
        <v>0</v>
      </c>
      <c r="AG180" s="21">
        <f ca="1">SUMIFS(AF$2:AF180,D$2:D180,D180)</f>
        <v>277</v>
      </c>
      <c r="AJ180" s="22">
        <f t="shared" si="16"/>
        <v>0</v>
      </c>
      <c r="AK180" s="22">
        <f t="shared" si="17"/>
        <v>1</v>
      </c>
    </row>
    <row r="181" spans="1:37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9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8"/>
        <v>0</v>
      </c>
      <c r="AA181" s="20">
        <f t="shared" si="20"/>
        <v>0</v>
      </c>
      <c r="AB181" s="20">
        <f t="shared" ca="1" si="21"/>
        <v>0</v>
      </c>
      <c r="AC181" s="20">
        <f t="shared" ca="1" si="22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23"/>
        <v>0</v>
      </c>
      <c r="AG181" s="21">
        <f ca="1">SUMIFS(AF$2:AF181,D$2:D181,D181)</f>
        <v>74</v>
      </c>
      <c r="AJ181" s="22">
        <f t="shared" si="16"/>
        <v>0</v>
      </c>
      <c r="AK181" s="22">
        <f t="shared" si="17"/>
        <v>2</v>
      </c>
    </row>
    <row r="182" spans="1:37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9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8"/>
        <v>0</v>
      </c>
      <c r="AA182" s="20">
        <f t="shared" si="20"/>
        <v>0</v>
      </c>
      <c r="AB182" s="20">
        <f t="shared" ca="1" si="21"/>
        <v>0</v>
      </c>
      <c r="AC182" s="20">
        <f t="shared" ca="1" si="22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23"/>
        <v>0</v>
      </c>
      <c r="AG182" s="21">
        <f ca="1">SUMIFS(AF$2:AF182,D$2:D182,D182)</f>
        <v>143</v>
      </c>
      <c r="AJ182" s="22">
        <f t="shared" si="16"/>
        <v>0</v>
      </c>
      <c r="AK182" s="22">
        <f t="shared" si="17"/>
        <v>2</v>
      </c>
    </row>
    <row r="183" spans="1:37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9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8"/>
        <v>0</v>
      </c>
      <c r="AA183" s="20">
        <f t="shared" si="20"/>
        <v>0</v>
      </c>
      <c r="AB183" s="20">
        <f t="shared" ca="1" si="21"/>
        <v>0</v>
      </c>
      <c r="AC183" s="20">
        <f t="shared" ca="1" si="22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23"/>
        <v>0</v>
      </c>
      <c r="AG183" s="21">
        <f ca="1">SUMIFS(AF$2:AF183,D$2:D183,D183)</f>
        <v>123</v>
      </c>
      <c r="AJ183" s="22">
        <f t="shared" si="16"/>
        <v>0</v>
      </c>
      <c r="AK183" s="22">
        <f t="shared" si="17"/>
        <v>2</v>
      </c>
    </row>
    <row r="184" spans="1:37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9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8"/>
        <v>0</v>
      </c>
      <c r="AA184" s="20">
        <f t="shared" si="20"/>
        <v>0</v>
      </c>
      <c r="AB184" s="20">
        <f t="shared" ca="1" si="21"/>
        <v>0</v>
      </c>
      <c r="AC184" s="20">
        <f t="shared" ca="1" si="22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23"/>
        <v>0</v>
      </c>
      <c r="AG184" s="21">
        <f ca="1">SUMIFS(AF$2:AF184,D$2:D184,D184)</f>
        <v>423</v>
      </c>
      <c r="AJ184" s="22">
        <f t="shared" si="16"/>
        <v>0</v>
      </c>
      <c r="AK184" s="22">
        <f t="shared" si="17"/>
        <v>1</v>
      </c>
    </row>
    <row r="185" spans="1:37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9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8"/>
        <v>0</v>
      </c>
      <c r="AA185" s="20">
        <f t="shared" si="20"/>
        <v>0</v>
      </c>
      <c r="AB185" s="20">
        <f t="shared" ca="1" si="21"/>
        <v>0</v>
      </c>
      <c r="AC185" s="20">
        <f t="shared" ca="1" si="22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23"/>
        <v>0</v>
      </c>
      <c r="AG185" s="21">
        <f ca="1">SUMIFS(AF$2:AF185,D$2:D185,D185)</f>
        <v>143</v>
      </c>
      <c r="AJ185" s="22">
        <f t="shared" ref="AJ185:AJ248" si="24">IF(AA185=1,AJ158+1,0)</f>
        <v>0</v>
      </c>
      <c r="AK185" s="22">
        <f t="shared" ref="AK185:AK248" si="25">IF(Z185=1,AK158,IF(AA185=0,AK158+1,0))</f>
        <v>2</v>
      </c>
    </row>
    <row r="186" spans="1:37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9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8"/>
        <v>0</v>
      </c>
      <c r="AA186" s="20">
        <f t="shared" si="20"/>
        <v>0</v>
      </c>
      <c r="AB186" s="20">
        <f t="shared" ca="1" si="21"/>
        <v>0</v>
      </c>
      <c r="AC186" s="20">
        <f t="shared" ca="1" si="22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23"/>
        <v>0</v>
      </c>
      <c r="AG186" s="21">
        <f ca="1">SUMIFS(AF$2:AF186,D$2:D186,D186)</f>
        <v>165</v>
      </c>
      <c r="AJ186" s="22">
        <f t="shared" si="24"/>
        <v>0</v>
      </c>
      <c r="AK186" s="22">
        <f t="shared" si="25"/>
        <v>3</v>
      </c>
    </row>
    <row r="187" spans="1:37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9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8"/>
        <v>0</v>
      </c>
      <c r="AA187" s="20">
        <f t="shared" si="20"/>
        <v>0</v>
      </c>
      <c r="AB187" s="20">
        <f t="shared" ca="1" si="21"/>
        <v>0</v>
      </c>
      <c r="AC187" s="20">
        <f t="shared" ca="1" si="22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23"/>
        <v>0</v>
      </c>
      <c r="AG187" s="21">
        <f ca="1">SUMIFS(AF$2:AF187,D$2:D187,D187)</f>
        <v>394</v>
      </c>
      <c r="AJ187" s="22">
        <f t="shared" si="24"/>
        <v>0</v>
      </c>
      <c r="AK187" s="22">
        <f t="shared" si="25"/>
        <v>1</v>
      </c>
    </row>
    <row r="188" spans="1:37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9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8"/>
        <v>0</v>
      </c>
      <c r="AA188" s="20">
        <f t="shared" si="20"/>
        <v>0</v>
      </c>
      <c r="AB188" s="20">
        <f t="shared" ca="1" si="21"/>
        <v>0</v>
      </c>
      <c r="AC188" s="20">
        <f t="shared" ca="1" si="22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23"/>
        <v>0</v>
      </c>
      <c r="AG188" s="21">
        <f ca="1">SUMIFS(AF$2:AF188,D$2:D188,D188)</f>
        <v>96</v>
      </c>
      <c r="AJ188" s="22">
        <f t="shared" si="24"/>
        <v>0</v>
      </c>
      <c r="AK188" s="22">
        <f t="shared" si="25"/>
        <v>4</v>
      </c>
    </row>
    <row r="189" spans="1:37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9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8"/>
        <v>0</v>
      </c>
      <c r="AA189" s="20">
        <f t="shared" si="20"/>
        <v>0</v>
      </c>
      <c r="AB189" s="20">
        <f t="shared" ca="1" si="21"/>
        <v>0</v>
      </c>
      <c r="AC189" s="20">
        <f t="shared" ca="1" si="22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23"/>
        <v>0</v>
      </c>
      <c r="AG189" s="21">
        <f ca="1">SUMIFS(AF$2:AF189,D$2:D189,D189)</f>
        <v>123</v>
      </c>
      <c r="AJ189" s="22">
        <f t="shared" si="24"/>
        <v>0</v>
      </c>
      <c r="AK189" s="22">
        <f t="shared" si="25"/>
        <v>2</v>
      </c>
    </row>
    <row r="190" spans="1:37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9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8"/>
        <v>1</v>
      </c>
      <c r="AA190" s="20" t="str">
        <f t="shared" si="20"/>
        <v/>
      </c>
      <c r="AB190" s="20">
        <f t="shared" ca="1" si="21"/>
        <v>122</v>
      </c>
      <c r="AC190" s="20">
        <f t="shared" ca="1" si="22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23"/>
        <v>0</v>
      </c>
      <c r="AG190" s="21">
        <f>SUMIFS(AF$2:AF190,D$2:D190,D190)</f>
        <v>0</v>
      </c>
      <c r="AJ190" s="22">
        <f t="shared" si="24"/>
        <v>0</v>
      </c>
      <c r="AK190" s="22">
        <f t="shared" si="25"/>
        <v>1</v>
      </c>
    </row>
    <row r="191" spans="1:37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9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8"/>
        <v>0</v>
      </c>
      <c r="AA191" s="20">
        <f t="shared" si="20"/>
        <v>1</v>
      </c>
      <c r="AB191" s="20">
        <f t="shared" ca="1" si="21"/>
        <v>44</v>
      </c>
      <c r="AC191" s="20">
        <f t="shared" ca="1" si="22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23"/>
        <v>94</v>
      </c>
      <c r="AG191" s="21">
        <f ca="1">SUMIFS(AF$2:AF191,D$2:D191,D191)</f>
        <v>285</v>
      </c>
      <c r="AJ191" s="22">
        <f t="shared" si="24"/>
        <v>2</v>
      </c>
      <c r="AK191" s="22">
        <f t="shared" si="25"/>
        <v>0</v>
      </c>
    </row>
    <row r="192" spans="1:37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9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8"/>
        <v>0</v>
      </c>
      <c r="AA192" s="20">
        <f t="shared" si="20"/>
        <v>1</v>
      </c>
      <c r="AB192" s="20">
        <f t="shared" ca="1" si="21"/>
        <v>44</v>
      </c>
      <c r="AC192" s="20">
        <f t="shared" ca="1" si="22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23"/>
        <v>94</v>
      </c>
      <c r="AG192" s="21">
        <f ca="1">SUMIFS(AF$2:AF192,D$2:D192,D192)</f>
        <v>217</v>
      </c>
      <c r="AJ192" s="22">
        <f t="shared" si="24"/>
        <v>1</v>
      </c>
      <c r="AK192" s="22">
        <f t="shared" si="25"/>
        <v>0</v>
      </c>
    </row>
    <row r="193" spans="1:37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9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8"/>
        <v>0</v>
      </c>
      <c r="AA193" s="20">
        <f t="shared" si="20"/>
        <v>1</v>
      </c>
      <c r="AB193" s="20">
        <f t="shared" ca="1" si="21"/>
        <v>44</v>
      </c>
      <c r="AC193" s="20">
        <f t="shared" ca="1" si="22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23"/>
        <v>44</v>
      </c>
      <c r="AG193" s="21">
        <f ca="1">SUMIFS(AF$2:AF193,D$2:D193,D193)</f>
        <v>324</v>
      </c>
      <c r="AJ193" s="22">
        <f t="shared" si="24"/>
        <v>1</v>
      </c>
      <c r="AK193" s="22">
        <f t="shared" si="25"/>
        <v>0</v>
      </c>
    </row>
    <row r="194" spans="1:37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9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26">IF(A194=0,0,IF(W194="À venir",0,IF(AND(ISBLANK(P194),ISBLANK(Q194)),1,0)))</f>
        <v>0</v>
      </c>
      <c r="AA194" s="20">
        <f t="shared" si="20"/>
        <v>1</v>
      </c>
      <c r="AB194" s="20">
        <f t="shared" ca="1" si="21"/>
        <v>44</v>
      </c>
      <c r="AC194" s="20">
        <f t="shared" ca="1" si="22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23"/>
        <v>44</v>
      </c>
      <c r="AG194" s="21">
        <f ca="1">SUMIFS(AF$2:AF194,D$2:D194,D194)</f>
        <v>187</v>
      </c>
      <c r="AJ194" s="22">
        <f t="shared" si="24"/>
        <v>1</v>
      </c>
      <c r="AK194" s="22">
        <f t="shared" si="25"/>
        <v>0</v>
      </c>
    </row>
    <row r="195" spans="1:37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27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26"/>
        <v>1</v>
      </c>
      <c r="AA195" s="20" t="str">
        <f t="shared" si="20"/>
        <v/>
      </c>
      <c r="AB195" s="20">
        <f t="shared" ca="1" si="21"/>
        <v>0</v>
      </c>
      <c r="AC195" s="20">
        <f t="shared" ca="1" si="22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23"/>
        <v>0</v>
      </c>
      <c r="AG195" s="21">
        <f ca="1">SUMIFS(AF$2:AF195,D$2:D195,D195)</f>
        <v>96</v>
      </c>
      <c r="AJ195" s="22">
        <f t="shared" si="24"/>
        <v>0</v>
      </c>
      <c r="AK195" s="22">
        <f t="shared" si="25"/>
        <v>4</v>
      </c>
    </row>
    <row r="196" spans="1:37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27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26"/>
        <v>0</v>
      </c>
      <c r="AA196" s="20">
        <f t="shared" si="20"/>
        <v>1</v>
      </c>
      <c r="AB196" s="20">
        <f t="shared" ca="1" si="21"/>
        <v>44</v>
      </c>
      <c r="AC196" s="20">
        <f t="shared" ca="1" si="22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23"/>
        <v>44</v>
      </c>
      <c r="AG196" s="21">
        <f ca="1">SUMIFS(AF$2:AF196,D$2:D196,D196)</f>
        <v>167</v>
      </c>
      <c r="AJ196" s="22">
        <f t="shared" si="24"/>
        <v>1</v>
      </c>
      <c r="AK196" s="22">
        <f t="shared" si="25"/>
        <v>0</v>
      </c>
    </row>
    <row r="197" spans="1:37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27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26"/>
        <v>0</v>
      </c>
      <c r="AA197" s="20">
        <f t="shared" si="20"/>
        <v>0</v>
      </c>
      <c r="AB197" s="20">
        <f t="shared" ca="1" si="21"/>
        <v>0</v>
      </c>
      <c r="AC197" s="20">
        <f t="shared" ca="1" si="22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23"/>
        <v>0</v>
      </c>
      <c r="AG197" s="21">
        <f ca="1">SUMIFS(AF$2:AF197,D$2:D197,D197)</f>
        <v>123</v>
      </c>
      <c r="AJ197" s="22">
        <f t="shared" si="24"/>
        <v>0</v>
      </c>
      <c r="AK197" s="22">
        <f t="shared" si="25"/>
        <v>3</v>
      </c>
    </row>
    <row r="198" spans="1:37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27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26"/>
        <v>0</v>
      </c>
      <c r="AA198" s="20">
        <f t="shared" si="20"/>
        <v>1</v>
      </c>
      <c r="AB198" s="20">
        <f t="shared" ca="1" si="21"/>
        <v>44</v>
      </c>
      <c r="AC198" s="20">
        <f t="shared" ca="1" si="22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23"/>
        <v>44</v>
      </c>
      <c r="AG198" s="21">
        <f ca="1">SUMIFS(AF$2:AF198,D$2:D198,D198)</f>
        <v>324</v>
      </c>
      <c r="AJ198" s="22">
        <f t="shared" si="24"/>
        <v>1</v>
      </c>
      <c r="AK198" s="22">
        <f t="shared" si="25"/>
        <v>0</v>
      </c>
    </row>
    <row r="199" spans="1:37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27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26"/>
        <v>0</v>
      </c>
      <c r="AA199" s="20">
        <f t="shared" si="20"/>
        <v>1</v>
      </c>
      <c r="AB199" s="20">
        <f t="shared" ca="1" si="21"/>
        <v>44</v>
      </c>
      <c r="AC199" s="20">
        <f t="shared" ca="1" si="22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23"/>
        <v>44</v>
      </c>
      <c r="AG199" s="21">
        <f ca="1">SUMIFS(AF$2:AF199,D$2:D199,D199)</f>
        <v>405</v>
      </c>
      <c r="AJ199" s="22">
        <f t="shared" si="24"/>
        <v>2</v>
      </c>
      <c r="AK199" s="22">
        <f t="shared" si="25"/>
        <v>0</v>
      </c>
    </row>
    <row r="200" spans="1:37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27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26"/>
        <v>0</v>
      </c>
      <c r="AA200" s="20">
        <f t="shared" si="20"/>
        <v>1</v>
      </c>
      <c r="AB200" s="20">
        <f t="shared" ca="1" si="21"/>
        <v>44</v>
      </c>
      <c r="AC200" s="20">
        <f t="shared" ca="1" si="22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23"/>
        <v>44</v>
      </c>
      <c r="AG200" s="21">
        <f ca="1">SUMIFS(AF$2:AF200,D$2:D200,D200)</f>
        <v>329</v>
      </c>
      <c r="AJ200" s="22">
        <f t="shared" si="24"/>
        <v>2</v>
      </c>
      <c r="AK200" s="22">
        <f t="shared" si="25"/>
        <v>0</v>
      </c>
    </row>
    <row r="201" spans="1:37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27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26"/>
        <v>0</v>
      </c>
      <c r="AA201" s="20">
        <f t="shared" si="20"/>
        <v>1</v>
      </c>
      <c r="AB201" s="20">
        <f t="shared" ca="1" si="21"/>
        <v>44</v>
      </c>
      <c r="AC201" s="20">
        <f t="shared" ca="1" si="22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23"/>
        <v>94</v>
      </c>
      <c r="AG201" s="21">
        <f ca="1">SUMIFS(AF$2:AF201,D$2:D201,D201)</f>
        <v>264</v>
      </c>
      <c r="AJ201" s="22">
        <f t="shared" si="24"/>
        <v>1</v>
      </c>
      <c r="AK201" s="22">
        <f t="shared" si="25"/>
        <v>0</v>
      </c>
    </row>
    <row r="202" spans="1:37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27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26"/>
        <v>0</v>
      </c>
      <c r="AA202" s="20">
        <f t="shared" si="20"/>
        <v>1</v>
      </c>
      <c r="AB202" s="20">
        <f t="shared" ca="1" si="21"/>
        <v>44</v>
      </c>
      <c r="AC202" s="20">
        <f t="shared" ca="1" si="22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23"/>
        <v>44</v>
      </c>
      <c r="AG202" s="21">
        <f ca="1">SUMIFS(AF$2:AF202,D$2:D202,D202)</f>
        <v>309</v>
      </c>
      <c r="AJ202" s="22">
        <f t="shared" si="24"/>
        <v>2</v>
      </c>
      <c r="AK202" s="22">
        <f t="shared" si="25"/>
        <v>0</v>
      </c>
    </row>
    <row r="203" spans="1:37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27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26"/>
        <v>0</v>
      </c>
      <c r="AA203" s="20">
        <f t="shared" si="20"/>
        <v>0</v>
      </c>
      <c r="AB203" s="20">
        <f t="shared" ca="1" si="21"/>
        <v>0</v>
      </c>
      <c r="AC203" s="20">
        <f t="shared" ca="1" si="22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23"/>
        <v>0</v>
      </c>
      <c r="AG203" s="21">
        <f ca="1">SUMIFS(AF$2:AF203,D$2:D203,D203)</f>
        <v>380</v>
      </c>
      <c r="AJ203" s="22">
        <f t="shared" si="24"/>
        <v>0</v>
      </c>
      <c r="AK203" s="22">
        <f t="shared" si="25"/>
        <v>2</v>
      </c>
    </row>
    <row r="204" spans="1:37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27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26"/>
        <v>0</v>
      </c>
      <c r="AA204" s="20">
        <f t="shared" si="20"/>
        <v>1</v>
      </c>
      <c r="AB204" s="20">
        <f t="shared" ca="1" si="21"/>
        <v>44</v>
      </c>
      <c r="AC204" s="20">
        <f t="shared" ca="1" si="22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23"/>
        <v>44</v>
      </c>
      <c r="AG204" s="21">
        <f ca="1">SUMIFS(AF$2:AF204,D$2:D204,D204)</f>
        <v>229</v>
      </c>
      <c r="AJ204" s="22">
        <f t="shared" si="24"/>
        <v>1</v>
      </c>
      <c r="AK204" s="22">
        <f t="shared" si="25"/>
        <v>0</v>
      </c>
    </row>
    <row r="205" spans="1:37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27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26"/>
        <v>0</v>
      </c>
      <c r="AA205" s="20">
        <f t="shared" si="20"/>
        <v>1</v>
      </c>
      <c r="AB205" s="20">
        <f t="shared" ca="1" si="21"/>
        <v>44</v>
      </c>
      <c r="AC205" s="20">
        <f t="shared" ca="1" si="22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23"/>
        <v>44</v>
      </c>
      <c r="AG205" s="21">
        <f ca="1">SUMIFS(AF$2:AF205,D$2:D205,D205)</f>
        <v>329</v>
      </c>
      <c r="AJ205" s="22">
        <f t="shared" si="24"/>
        <v>2</v>
      </c>
      <c r="AK205" s="22">
        <f t="shared" si="25"/>
        <v>0</v>
      </c>
    </row>
    <row r="206" spans="1:37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27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26"/>
        <v>0</v>
      </c>
      <c r="AA206" s="20">
        <f t="shared" si="20"/>
        <v>0</v>
      </c>
      <c r="AB206" s="20">
        <f t="shared" ca="1" si="21"/>
        <v>0</v>
      </c>
      <c r="AC206" s="20">
        <f t="shared" ca="1" si="22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23"/>
        <v>0</v>
      </c>
      <c r="AG206" s="21">
        <f ca="1">SUMIFS(AF$2:AF206,D$2:D206,D206)</f>
        <v>0</v>
      </c>
      <c r="AJ206" s="22">
        <f t="shared" si="24"/>
        <v>0</v>
      </c>
      <c r="AK206" s="22">
        <f t="shared" si="25"/>
        <v>6</v>
      </c>
    </row>
    <row r="207" spans="1:37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27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26"/>
        <v>0</v>
      </c>
      <c r="AA207" s="20">
        <f t="shared" si="20"/>
        <v>1</v>
      </c>
      <c r="AB207" s="20">
        <f t="shared" ca="1" si="21"/>
        <v>44</v>
      </c>
      <c r="AC207" s="20">
        <f t="shared" ca="1" si="22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23"/>
        <v>44</v>
      </c>
      <c r="AG207" s="21">
        <f ca="1">SUMIFS(AF$2:AF207,D$2:D207,D207)</f>
        <v>321</v>
      </c>
      <c r="AJ207" s="22">
        <f t="shared" si="24"/>
        <v>1</v>
      </c>
      <c r="AK207" s="22">
        <f t="shared" si="25"/>
        <v>0</v>
      </c>
    </row>
    <row r="208" spans="1:37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27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26"/>
        <v>0</v>
      </c>
      <c r="AA208" s="20">
        <f t="shared" si="20"/>
        <v>1</v>
      </c>
      <c r="AB208" s="20">
        <f t="shared" ca="1" si="21"/>
        <v>44</v>
      </c>
      <c r="AC208" s="20">
        <f t="shared" ca="1" si="22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23"/>
        <v>94</v>
      </c>
      <c r="AG208" s="21">
        <f ca="1">SUMIFS(AF$2:AF208,D$2:D208,D208)</f>
        <v>168</v>
      </c>
      <c r="AJ208" s="22">
        <f t="shared" si="24"/>
        <v>1</v>
      </c>
      <c r="AK208" s="22">
        <f t="shared" si="25"/>
        <v>0</v>
      </c>
    </row>
    <row r="209" spans="1:37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27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26"/>
        <v>0</v>
      </c>
      <c r="AA209" s="20">
        <f t="shared" si="20"/>
        <v>1</v>
      </c>
      <c r="AB209" s="20">
        <f t="shared" ca="1" si="21"/>
        <v>44</v>
      </c>
      <c r="AC209" s="20">
        <f t="shared" ca="1" si="22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23"/>
        <v>44</v>
      </c>
      <c r="AG209" s="21">
        <f ca="1">SUMIFS(AF$2:AF209,D$2:D209,D209)</f>
        <v>187</v>
      </c>
      <c r="AJ209" s="22">
        <f t="shared" si="24"/>
        <v>1</v>
      </c>
      <c r="AK209" s="22">
        <f t="shared" si="25"/>
        <v>0</v>
      </c>
    </row>
    <row r="210" spans="1:37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27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26"/>
        <v>0</v>
      </c>
      <c r="AA210" s="20">
        <f t="shared" si="20"/>
        <v>1</v>
      </c>
      <c r="AB210" s="20">
        <f t="shared" ca="1" si="21"/>
        <v>44</v>
      </c>
      <c r="AC210" s="20">
        <f t="shared" ca="1" si="22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23"/>
        <v>44</v>
      </c>
      <c r="AG210" s="21">
        <f ca="1">SUMIFS(AF$2:AF210,D$2:D210,D210)</f>
        <v>167</v>
      </c>
      <c r="AJ210" s="22">
        <f t="shared" si="24"/>
        <v>1</v>
      </c>
      <c r="AK210" s="22">
        <f t="shared" si="25"/>
        <v>0</v>
      </c>
    </row>
    <row r="211" spans="1:37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27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26"/>
        <v>0</v>
      </c>
      <c r="AA211" s="20">
        <f t="shared" si="20"/>
        <v>1</v>
      </c>
      <c r="AB211" s="20">
        <f t="shared" ca="1" si="21"/>
        <v>44</v>
      </c>
      <c r="AC211" s="20">
        <f t="shared" ca="1" si="22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23"/>
        <v>44</v>
      </c>
      <c r="AG211" s="21">
        <f ca="1">SUMIFS(AF$2:AF211,D$2:D211,D211)</f>
        <v>467</v>
      </c>
      <c r="AJ211" s="22">
        <f t="shared" si="24"/>
        <v>1</v>
      </c>
      <c r="AK211" s="22">
        <f t="shared" si="25"/>
        <v>0</v>
      </c>
    </row>
    <row r="212" spans="1:37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27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26"/>
        <v>0</v>
      </c>
      <c r="AA212" s="20">
        <f t="shared" si="20"/>
        <v>1</v>
      </c>
      <c r="AB212" s="20">
        <f t="shared" ca="1" si="21"/>
        <v>44</v>
      </c>
      <c r="AC212" s="20">
        <f t="shared" ca="1" si="22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23"/>
        <v>44</v>
      </c>
      <c r="AG212" s="21">
        <f ca="1">SUMIFS(AF$2:AF212,D$2:D212,D212)</f>
        <v>187</v>
      </c>
      <c r="AJ212" s="22">
        <f t="shared" si="24"/>
        <v>1</v>
      </c>
      <c r="AK212" s="22">
        <f t="shared" si="25"/>
        <v>0</v>
      </c>
    </row>
    <row r="213" spans="1:37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27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26"/>
        <v>0</v>
      </c>
      <c r="AA213" s="20">
        <f t="shared" si="20"/>
        <v>1</v>
      </c>
      <c r="AB213" s="20">
        <f t="shared" ca="1" si="21"/>
        <v>44</v>
      </c>
      <c r="AC213" s="20">
        <f t="shared" ca="1" si="22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23"/>
        <v>44</v>
      </c>
      <c r="AG213" s="21">
        <f ca="1">SUMIFS(AF$2:AF213,D$2:D213,D213)</f>
        <v>209</v>
      </c>
      <c r="AJ213" s="22">
        <f t="shared" si="24"/>
        <v>1</v>
      </c>
      <c r="AK213" s="22">
        <f t="shared" si="25"/>
        <v>0</v>
      </c>
    </row>
    <row r="214" spans="1:37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27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26"/>
        <v>0</v>
      </c>
      <c r="AA214" s="20">
        <f t="shared" si="20"/>
        <v>1</v>
      </c>
      <c r="AB214" s="20">
        <f t="shared" ca="1" si="21"/>
        <v>44</v>
      </c>
      <c r="AC214" s="20">
        <f t="shared" ca="1" si="22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23"/>
        <v>94</v>
      </c>
      <c r="AG214" s="21">
        <f ca="1">SUMIFS(AF$2:AF214,D$2:D214,D214)</f>
        <v>488</v>
      </c>
      <c r="AJ214" s="22">
        <f t="shared" si="24"/>
        <v>1</v>
      </c>
      <c r="AK214" s="22">
        <f t="shared" si="25"/>
        <v>0</v>
      </c>
    </row>
    <row r="215" spans="1:37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27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26"/>
        <v>0</v>
      </c>
      <c r="AA215" s="20">
        <f t="shared" si="20"/>
        <v>0</v>
      </c>
      <c r="AB215" s="20">
        <f t="shared" ca="1" si="21"/>
        <v>0</v>
      </c>
      <c r="AC215" s="20">
        <f t="shared" ca="1" si="22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23"/>
        <v>0</v>
      </c>
      <c r="AG215" s="21">
        <f ca="1">SUMIFS(AF$2:AF215,D$2:D215,D215)</f>
        <v>96</v>
      </c>
      <c r="AJ215" s="22">
        <f t="shared" si="24"/>
        <v>0</v>
      </c>
      <c r="AK215" s="22">
        <f t="shared" si="25"/>
        <v>5</v>
      </c>
    </row>
    <row r="216" spans="1:37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27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26"/>
        <v>0</v>
      </c>
      <c r="AA216" s="20">
        <f t="shared" si="20"/>
        <v>1</v>
      </c>
      <c r="AB216" s="20">
        <f t="shared" ca="1" si="21"/>
        <v>44</v>
      </c>
      <c r="AC216" s="20">
        <f t="shared" ca="1" si="22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23"/>
        <v>44</v>
      </c>
      <c r="AG216" s="21">
        <f ca="1">SUMIFS(AF$2:AF216,D$2:D216,D216)</f>
        <v>167</v>
      </c>
      <c r="AJ216" s="22">
        <f t="shared" si="24"/>
        <v>1</v>
      </c>
      <c r="AK216" s="22">
        <f t="shared" si="25"/>
        <v>0</v>
      </c>
    </row>
    <row r="217" spans="1:37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27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26"/>
        <v>1</v>
      </c>
      <c r="AA217" s="20" t="str">
        <f t="shared" si="20"/>
        <v/>
      </c>
      <c r="AB217" s="20">
        <f t="shared" ca="1" si="21"/>
        <v>0</v>
      </c>
      <c r="AC217" s="20">
        <f t="shared" ca="1" si="22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23"/>
        <v>0</v>
      </c>
      <c r="AG217" s="21">
        <f>SUMIFS(AF$2:AF217,D$2:D217,D217)</f>
        <v>0</v>
      </c>
      <c r="AJ217" s="22">
        <f t="shared" si="24"/>
        <v>0</v>
      </c>
      <c r="AK217" s="22">
        <f t="shared" si="25"/>
        <v>1</v>
      </c>
    </row>
    <row r="218" spans="1:37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27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26"/>
        <v>0</v>
      </c>
      <c r="AA218" s="20">
        <f t="shared" si="20"/>
        <v>0</v>
      </c>
      <c r="AB218" s="20">
        <f t="shared" ca="1" si="21"/>
        <v>0</v>
      </c>
      <c r="AC218" s="20">
        <f t="shared" ca="1" si="22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23"/>
        <v>0</v>
      </c>
      <c r="AG218" s="21">
        <f ca="1">SUMIFS(AF$2:AF218,D$2:D218,D218)</f>
        <v>285</v>
      </c>
      <c r="AJ218" s="22">
        <f t="shared" si="24"/>
        <v>0</v>
      </c>
      <c r="AK218" s="22">
        <f t="shared" si="25"/>
        <v>1</v>
      </c>
    </row>
    <row r="219" spans="1:37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27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26"/>
        <v>0</v>
      </c>
      <c r="AA219" s="20">
        <f t="shared" si="20"/>
        <v>1</v>
      </c>
      <c r="AB219" s="20">
        <f t="shared" ca="1" si="21"/>
        <v>126</v>
      </c>
      <c r="AC219" s="20">
        <f t="shared" ca="1" si="22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23"/>
        <v>126</v>
      </c>
      <c r="AG219" s="21">
        <f ca="1">SUMIFS(AF$2:AF219,D$2:D219,D219)</f>
        <v>343</v>
      </c>
      <c r="AJ219" s="22">
        <f t="shared" si="24"/>
        <v>2</v>
      </c>
      <c r="AK219" s="22">
        <f t="shared" si="25"/>
        <v>0</v>
      </c>
    </row>
    <row r="220" spans="1:37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27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26"/>
        <v>0</v>
      </c>
      <c r="AA220" s="20">
        <f t="shared" si="20"/>
        <v>0</v>
      </c>
      <c r="AB220" s="20">
        <f t="shared" ca="1" si="21"/>
        <v>0</v>
      </c>
      <c r="AC220" s="20">
        <f t="shared" ca="1" si="22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23"/>
        <v>0</v>
      </c>
      <c r="AG220" s="21">
        <f ca="1">SUMIFS(AF$2:AF220,D$2:D220,D220)</f>
        <v>324</v>
      </c>
      <c r="AJ220" s="22">
        <f t="shared" si="24"/>
        <v>0</v>
      </c>
      <c r="AK220" s="22">
        <f t="shared" si="25"/>
        <v>1</v>
      </c>
    </row>
    <row r="221" spans="1:37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27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26"/>
        <v>0</v>
      </c>
      <c r="AA221" s="20">
        <f t="shared" ref="AA221:AA284" si="28">IF(OR(ISBLANK(P221),ISBLANK(Q221)),"",IF(OR(AND(P221&gt;Q221,X221&gt;Y221),AND(P221=Q221,X221=Y221),AND(P221&lt;Q221,X221&lt;Y221)),1,0))</f>
        <v>0</v>
      </c>
      <c r="AB221" s="20">
        <f t="shared" ref="AB221:AB284" ca="1" si="29">IF(C221&lt;NOW(),IF(AND(P221&gt;Q221,X221&gt;Y221),T221,IF(AND(P221=Q221,X221=Y221),U221,IF(AND(P221&lt;Q221,X221&lt;Y221),V221,0))),"")</f>
        <v>0</v>
      </c>
      <c r="AC221" s="20">
        <f t="shared" ref="AC221:AC284" ca="1" si="30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31">IFERROR(IF(OR(ISBLANK(P221),ISBLANK(Q221)),0,IF(AB221&lt;&gt;"", AB221 + IF(AC221=1,AE221, 0), "") * (S221+1)),"")</f>
        <v>0</v>
      </c>
      <c r="AG221" s="21">
        <f ca="1">SUMIFS(AF$2:AF221,D$2:D221,D221)</f>
        <v>187</v>
      </c>
      <c r="AJ221" s="22">
        <f t="shared" si="24"/>
        <v>0</v>
      </c>
      <c r="AK221" s="22">
        <f t="shared" si="25"/>
        <v>1</v>
      </c>
    </row>
    <row r="222" spans="1:37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27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26"/>
        <v>0</v>
      </c>
      <c r="AA222" s="20">
        <f t="shared" si="28"/>
        <v>0</v>
      </c>
      <c r="AB222" s="20">
        <f t="shared" ca="1" si="29"/>
        <v>0</v>
      </c>
      <c r="AC222" s="20">
        <f t="shared" ca="1" si="30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31"/>
        <v>0</v>
      </c>
      <c r="AG222" s="21">
        <f ca="1">SUMIFS(AF$2:AF222,D$2:D222,D222)</f>
        <v>96</v>
      </c>
      <c r="AJ222" s="22">
        <f t="shared" si="24"/>
        <v>0</v>
      </c>
      <c r="AK222" s="22">
        <f t="shared" si="25"/>
        <v>5</v>
      </c>
    </row>
    <row r="223" spans="1:37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27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26"/>
        <v>0</v>
      </c>
      <c r="AA223" s="20">
        <f t="shared" si="28"/>
        <v>0</v>
      </c>
      <c r="AB223" s="20">
        <f t="shared" ca="1" si="29"/>
        <v>0</v>
      </c>
      <c r="AC223" s="20">
        <f t="shared" ca="1" si="30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31"/>
        <v>0</v>
      </c>
      <c r="AG223" s="21">
        <f ca="1">SUMIFS(AF$2:AF223,D$2:D223,D223)</f>
        <v>167</v>
      </c>
      <c r="AJ223" s="22">
        <f t="shared" si="24"/>
        <v>0</v>
      </c>
      <c r="AK223" s="22">
        <f t="shared" si="25"/>
        <v>1</v>
      </c>
    </row>
    <row r="224" spans="1:37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27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26"/>
        <v>0</v>
      </c>
      <c r="AA224" s="20">
        <f t="shared" si="28"/>
        <v>0</v>
      </c>
      <c r="AB224" s="20">
        <f t="shared" ca="1" si="29"/>
        <v>0</v>
      </c>
      <c r="AC224" s="20">
        <f t="shared" ca="1" si="30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31"/>
        <v>0</v>
      </c>
      <c r="AG224" s="21">
        <f ca="1">SUMIFS(AF$2:AF224,D$2:D224,D224)</f>
        <v>123</v>
      </c>
      <c r="AJ224" s="22">
        <f t="shared" si="24"/>
        <v>0</v>
      </c>
      <c r="AK224" s="22">
        <f t="shared" si="25"/>
        <v>4</v>
      </c>
    </row>
    <row r="225" spans="1:37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27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26"/>
        <v>0</v>
      </c>
      <c r="AA225" s="20">
        <f t="shared" si="28"/>
        <v>1</v>
      </c>
      <c r="AB225" s="20">
        <f t="shared" ca="1" si="29"/>
        <v>126</v>
      </c>
      <c r="AC225" s="20">
        <f t="shared" ca="1" si="30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31"/>
        <v>176</v>
      </c>
      <c r="AG225" s="21">
        <f ca="1">SUMIFS(AF$2:AF225,D$2:D225,D225)</f>
        <v>500</v>
      </c>
      <c r="AJ225" s="22">
        <f t="shared" si="24"/>
        <v>2</v>
      </c>
      <c r="AK225" s="22">
        <f t="shared" si="25"/>
        <v>0</v>
      </c>
    </row>
    <row r="226" spans="1:37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27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26"/>
        <v>0</v>
      </c>
      <c r="AA226" s="20">
        <f t="shared" si="28"/>
        <v>0</v>
      </c>
      <c r="AB226" s="20">
        <f t="shared" ca="1" si="29"/>
        <v>0</v>
      </c>
      <c r="AC226" s="20">
        <f t="shared" ca="1" si="30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31"/>
        <v>0</v>
      </c>
      <c r="AG226" s="21">
        <f ca="1">SUMIFS(AF$2:AF226,D$2:D226,D226)</f>
        <v>405</v>
      </c>
      <c r="AJ226" s="22">
        <f t="shared" si="24"/>
        <v>0</v>
      </c>
      <c r="AK226" s="22">
        <f t="shared" si="25"/>
        <v>1</v>
      </c>
    </row>
    <row r="227" spans="1:37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27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26"/>
        <v>0</v>
      </c>
      <c r="AA227" s="20">
        <f t="shared" si="28"/>
        <v>0</v>
      </c>
      <c r="AB227" s="20">
        <f t="shared" ca="1" si="29"/>
        <v>0</v>
      </c>
      <c r="AC227" s="20">
        <f t="shared" ca="1" si="30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31"/>
        <v>0</v>
      </c>
      <c r="AG227" s="21">
        <f ca="1">SUMIFS(AF$2:AF227,D$2:D227,D227)</f>
        <v>329</v>
      </c>
      <c r="AJ227" s="22">
        <f t="shared" si="24"/>
        <v>0</v>
      </c>
      <c r="AK227" s="22">
        <f t="shared" si="25"/>
        <v>1</v>
      </c>
    </row>
    <row r="228" spans="1:37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27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26"/>
        <v>0</v>
      </c>
      <c r="AA228" s="20">
        <f t="shared" si="28"/>
        <v>0</v>
      </c>
      <c r="AB228" s="20">
        <f t="shared" ca="1" si="29"/>
        <v>0</v>
      </c>
      <c r="AC228" s="20">
        <f t="shared" ca="1" si="30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31"/>
        <v>0</v>
      </c>
      <c r="AG228" s="21">
        <f ca="1">SUMIFS(AF$2:AF228,D$2:D228,D228)</f>
        <v>264</v>
      </c>
      <c r="AJ228" s="22">
        <f t="shared" si="24"/>
        <v>0</v>
      </c>
      <c r="AK228" s="22">
        <f t="shared" si="25"/>
        <v>1</v>
      </c>
    </row>
    <row r="229" spans="1:37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27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26"/>
        <v>0</v>
      </c>
      <c r="AA229" s="20">
        <f t="shared" si="28"/>
        <v>0</v>
      </c>
      <c r="AB229" s="20">
        <f t="shared" ca="1" si="29"/>
        <v>0</v>
      </c>
      <c r="AC229" s="20">
        <f t="shared" ca="1" si="30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31"/>
        <v>0</v>
      </c>
      <c r="AG229" s="21">
        <f ca="1">SUMIFS(AF$2:AF229,D$2:D229,D229)</f>
        <v>309</v>
      </c>
      <c r="AJ229" s="22">
        <f t="shared" si="24"/>
        <v>0</v>
      </c>
      <c r="AK229" s="22">
        <f t="shared" si="25"/>
        <v>1</v>
      </c>
    </row>
    <row r="230" spans="1:37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27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26"/>
        <v>0</v>
      </c>
      <c r="AA230" s="20">
        <f t="shared" si="28"/>
        <v>0</v>
      </c>
      <c r="AB230" s="20">
        <f t="shared" ca="1" si="29"/>
        <v>0</v>
      </c>
      <c r="AC230" s="20">
        <f t="shared" ca="1" si="30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31"/>
        <v>0</v>
      </c>
      <c r="AG230" s="21">
        <f ca="1">SUMIFS(AF$2:AF230,D$2:D230,D230)</f>
        <v>380</v>
      </c>
      <c r="AJ230" s="22">
        <f t="shared" si="24"/>
        <v>0</v>
      </c>
      <c r="AK230" s="22">
        <f t="shared" si="25"/>
        <v>3</v>
      </c>
    </row>
    <row r="231" spans="1:37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27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26"/>
        <v>0</v>
      </c>
      <c r="AA231" s="20">
        <f t="shared" si="28"/>
        <v>0</v>
      </c>
      <c r="AB231" s="20">
        <f t="shared" ca="1" si="29"/>
        <v>0</v>
      </c>
      <c r="AC231" s="20">
        <f t="shared" ca="1" si="30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31"/>
        <v>0</v>
      </c>
      <c r="AG231" s="21">
        <f ca="1">SUMIFS(AF$2:AF231,D$2:D231,D231)</f>
        <v>229</v>
      </c>
      <c r="AJ231" s="22">
        <f t="shared" si="24"/>
        <v>0</v>
      </c>
      <c r="AK231" s="22">
        <f t="shared" si="25"/>
        <v>1</v>
      </c>
    </row>
    <row r="232" spans="1:37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27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26"/>
        <v>0</v>
      </c>
      <c r="AA232" s="20">
        <f t="shared" si="28"/>
        <v>0</v>
      </c>
      <c r="AB232" s="20">
        <f t="shared" ca="1" si="29"/>
        <v>0</v>
      </c>
      <c r="AC232" s="20">
        <f t="shared" ca="1" si="30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31"/>
        <v>0</v>
      </c>
      <c r="AG232" s="21">
        <f ca="1">SUMIFS(AF$2:AF232,D$2:D232,D232)</f>
        <v>329</v>
      </c>
      <c r="AJ232" s="22">
        <f t="shared" si="24"/>
        <v>0</v>
      </c>
      <c r="AK232" s="22">
        <f t="shared" si="25"/>
        <v>1</v>
      </c>
    </row>
    <row r="233" spans="1:37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27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26"/>
        <v>0</v>
      </c>
      <c r="AA233" s="20">
        <f t="shared" si="28"/>
        <v>0</v>
      </c>
      <c r="AB233" s="20">
        <f t="shared" ca="1" si="29"/>
        <v>0</v>
      </c>
      <c r="AC233" s="20">
        <f t="shared" ca="1" si="30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31"/>
        <v>0</v>
      </c>
      <c r="AG233" s="21">
        <f ca="1">SUMIFS(AF$2:AF233,D$2:D233,D233)</f>
        <v>0</v>
      </c>
      <c r="AJ233" s="22">
        <f t="shared" si="24"/>
        <v>0</v>
      </c>
      <c r="AK233" s="22">
        <f t="shared" si="25"/>
        <v>7</v>
      </c>
    </row>
    <row r="234" spans="1:37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27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26"/>
        <v>0</v>
      </c>
      <c r="AA234" s="20">
        <f t="shared" si="28"/>
        <v>0</v>
      </c>
      <c r="AB234" s="20">
        <f t="shared" ca="1" si="29"/>
        <v>0</v>
      </c>
      <c r="AC234" s="20">
        <f t="shared" ca="1" si="30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31"/>
        <v>0</v>
      </c>
      <c r="AG234" s="21">
        <f ca="1">SUMIFS(AF$2:AF234,D$2:D234,D234)</f>
        <v>321</v>
      </c>
      <c r="AJ234" s="22">
        <f t="shared" si="24"/>
        <v>0</v>
      </c>
      <c r="AK234" s="22">
        <f t="shared" si="25"/>
        <v>1</v>
      </c>
    </row>
    <row r="235" spans="1:37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27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26"/>
        <v>0</v>
      </c>
      <c r="AA235" s="20">
        <f t="shared" si="28"/>
        <v>0</v>
      </c>
      <c r="AB235" s="20">
        <f t="shared" ca="1" si="29"/>
        <v>0</v>
      </c>
      <c r="AC235" s="20">
        <f t="shared" ca="1" si="30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31"/>
        <v>0</v>
      </c>
      <c r="AG235" s="21">
        <f ca="1">SUMIFS(AF$2:AF235,D$2:D235,D235)</f>
        <v>168</v>
      </c>
      <c r="AJ235" s="22">
        <f t="shared" si="24"/>
        <v>0</v>
      </c>
      <c r="AK235" s="22">
        <f t="shared" si="25"/>
        <v>1</v>
      </c>
    </row>
    <row r="236" spans="1:37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27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26"/>
        <v>0</v>
      </c>
      <c r="AA236" s="20">
        <f t="shared" si="28"/>
        <v>0</v>
      </c>
      <c r="AB236" s="20">
        <f t="shared" ca="1" si="29"/>
        <v>0</v>
      </c>
      <c r="AC236" s="20">
        <f t="shared" ca="1" si="30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31"/>
        <v>0</v>
      </c>
      <c r="AG236" s="21">
        <f ca="1">SUMIFS(AF$2:AF236,D$2:D236,D236)</f>
        <v>187</v>
      </c>
      <c r="AJ236" s="22">
        <f t="shared" si="24"/>
        <v>0</v>
      </c>
      <c r="AK236" s="22">
        <f t="shared" si="25"/>
        <v>1</v>
      </c>
    </row>
    <row r="237" spans="1:37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27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26"/>
        <v>0</v>
      </c>
      <c r="AA237" s="20">
        <f t="shared" si="28"/>
        <v>0</v>
      </c>
      <c r="AB237" s="20">
        <f t="shared" ca="1" si="29"/>
        <v>0</v>
      </c>
      <c r="AC237" s="20">
        <f t="shared" ca="1" si="30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31"/>
        <v>0</v>
      </c>
      <c r="AG237" s="21">
        <f ca="1">SUMIFS(AF$2:AF237,D$2:D237,D237)</f>
        <v>167</v>
      </c>
      <c r="AJ237" s="22">
        <f t="shared" si="24"/>
        <v>0</v>
      </c>
      <c r="AK237" s="22">
        <f t="shared" si="25"/>
        <v>1</v>
      </c>
    </row>
    <row r="238" spans="1:37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27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26"/>
        <v>0</v>
      </c>
      <c r="AA238" s="20">
        <f t="shared" si="28"/>
        <v>1</v>
      </c>
      <c r="AB238" s="20">
        <f t="shared" ca="1" si="29"/>
        <v>126</v>
      </c>
      <c r="AC238" s="20">
        <f t="shared" ca="1" si="30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31"/>
        <v>126</v>
      </c>
      <c r="AG238" s="21">
        <f ca="1">SUMIFS(AF$2:AF238,D$2:D238,D238)</f>
        <v>593</v>
      </c>
      <c r="AJ238" s="22">
        <f t="shared" si="24"/>
        <v>2</v>
      </c>
      <c r="AK238" s="22">
        <f t="shared" si="25"/>
        <v>0</v>
      </c>
    </row>
    <row r="239" spans="1:37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27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26"/>
        <v>0</v>
      </c>
      <c r="AA239" s="20">
        <f t="shared" si="28"/>
        <v>0</v>
      </c>
      <c r="AB239" s="20">
        <f t="shared" ca="1" si="29"/>
        <v>0</v>
      </c>
      <c r="AC239" s="20">
        <f t="shared" ca="1" si="30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31"/>
        <v>0</v>
      </c>
      <c r="AG239" s="21">
        <f ca="1">SUMIFS(AF$2:AF239,D$2:D239,D239)</f>
        <v>187</v>
      </c>
      <c r="AJ239" s="22">
        <f t="shared" si="24"/>
        <v>0</v>
      </c>
      <c r="AK239" s="22">
        <f t="shared" si="25"/>
        <v>1</v>
      </c>
    </row>
    <row r="240" spans="1:37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27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26"/>
        <v>1</v>
      </c>
      <c r="AA240" s="20" t="str">
        <f t="shared" si="28"/>
        <v/>
      </c>
      <c r="AB240" s="20">
        <f t="shared" ca="1" si="29"/>
        <v>0</v>
      </c>
      <c r="AC240" s="20">
        <f t="shared" ca="1" si="30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31"/>
        <v>0</v>
      </c>
      <c r="AG240" s="21">
        <f ca="1">SUMIFS(AF$2:AF240,D$2:D240,D240)</f>
        <v>209</v>
      </c>
      <c r="AJ240" s="22">
        <f t="shared" si="24"/>
        <v>0</v>
      </c>
      <c r="AK240" s="22">
        <f t="shared" si="25"/>
        <v>0</v>
      </c>
    </row>
    <row r="241" spans="1:37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27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26"/>
        <v>0</v>
      </c>
      <c r="AA241" s="20">
        <f t="shared" si="28"/>
        <v>0</v>
      </c>
      <c r="AB241" s="20">
        <f t="shared" ca="1" si="29"/>
        <v>0</v>
      </c>
      <c r="AC241" s="20">
        <f t="shared" ca="1" si="30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31"/>
        <v>0</v>
      </c>
      <c r="AG241" s="21">
        <f ca="1">SUMIFS(AF$2:AF241,D$2:D241,D241)</f>
        <v>488</v>
      </c>
      <c r="AJ241" s="22">
        <f t="shared" si="24"/>
        <v>0</v>
      </c>
      <c r="AK241" s="22">
        <f t="shared" si="25"/>
        <v>1</v>
      </c>
    </row>
    <row r="242" spans="1:37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27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26"/>
        <v>0</v>
      </c>
      <c r="AA242" s="20">
        <f t="shared" si="28"/>
        <v>0</v>
      </c>
      <c r="AB242" s="20">
        <f t="shared" ca="1" si="29"/>
        <v>0</v>
      </c>
      <c r="AC242" s="20">
        <f t="shared" ca="1" si="30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31"/>
        <v>0</v>
      </c>
      <c r="AG242" s="21">
        <f ca="1">SUMIFS(AF$2:AF242,D$2:D242,D242)</f>
        <v>96</v>
      </c>
      <c r="AJ242" s="22">
        <f t="shared" si="24"/>
        <v>0</v>
      </c>
      <c r="AK242" s="22">
        <f t="shared" si="25"/>
        <v>6</v>
      </c>
    </row>
    <row r="243" spans="1:37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27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26"/>
        <v>0</v>
      </c>
      <c r="AA243" s="20">
        <f t="shared" si="28"/>
        <v>0</v>
      </c>
      <c r="AB243" s="20">
        <f t="shared" ca="1" si="29"/>
        <v>0</v>
      </c>
      <c r="AC243" s="20">
        <f t="shared" ca="1" si="30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31"/>
        <v>0</v>
      </c>
      <c r="AG243" s="21">
        <f ca="1">SUMIFS(AF$2:AF243,D$2:D243,D243)</f>
        <v>167</v>
      </c>
      <c r="AJ243" s="22">
        <f t="shared" si="24"/>
        <v>0</v>
      </c>
      <c r="AK243" s="22">
        <f t="shared" si="25"/>
        <v>1</v>
      </c>
    </row>
    <row r="244" spans="1:37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27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26"/>
        <v>1</v>
      </c>
      <c r="AA244" s="20" t="str">
        <f t="shared" si="28"/>
        <v/>
      </c>
      <c r="AB244" s="20">
        <f t="shared" ca="1" si="29"/>
        <v>0</v>
      </c>
      <c r="AC244" s="20">
        <f t="shared" ca="1" si="30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31"/>
        <v>0</v>
      </c>
      <c r="AG244" s="21">
        <f>SUMIFS(AF$2:AF244,D$2:D244,D244)</f>
        <v>0</v>
      </c>
      <c r="AJ244" s="22">
        <f t="shared" si="24"/>
        <v>0</v>
      </c>
      <c r="AK244" s="22">
        <f t="shared" si="25"/>
        <v>1</v>
      </c>
    </row>
    <row r="245" spans="1:37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27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26"/>
        <v>0</v>
      </c>
      <c r="AA245" s="20">
        <f t="shared" si="28"/>
        <v>1</v>
      </c>
      <c r="AB245" s="20">
        <f t="shared" ca="1" si="29"/>
        <v>15</v>
      </c>
      <c r="AC245" s="20">
        <f t="shared" ca="1" si="30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31"/>
        <v>15</v>
      </c>
      <c r="AG245" s="21">
        <f ca="1">SUMIFS(AF$2:AF245,D$2:D245,D245)</f>
        <v>300</v>
      </c>
      <c r="AJ245" s="22">
        <f t="shared" si="24"/>
        <v>1</v>
      </c>
      <c r="AK245" s="22">
        <f t="shared" si="25"/>
        <v>0</v>
      </c>
    </row>
    <row r="246" spans="1:37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27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26"/>
        <v>0</v>
      </c>
      <c r="AA246" s="20">
        <f t="shared" si="28"/>
        <v>1</v>
      </c>
      <c r="AB246" s="20">
        <f t="shared" ca="1" si="29"/>
        <v>15</v>
      </c>
      <c r="AC246" s="20">
        <f t="shared" ca="1" si="30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31"/>
        <v>15</v>
      </c>
      <c r="AG246" s="21">
        <f ca="1">SUMIFS(AF$2:AF246,D$2:D246,D246)</f>
        <v>358</v>
      </c>
      <c r="AJ246" s="22">
        <f t="shared" si="24"/>
        <v>3</v>
      </c>
      <c r="AK246" s="22">
        <f t="shared" si="25"/>
        <v>0</v>
      </c>
    </row>
    <row r="247" spans="1:37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27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26"/>
        <v>0</v>
      </c>
      <c r="AA247" s="20">
        <f t="shared" si="28"/>
        <v>1</v>
      </c>
      <c r="AB247" s="20">
        <f t="shared" ca="1" si="29"/>
        <v>15</v>
      </c>
      <c r="AC247" s="20">
        <f t="shared" ca="1" si="30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31"/>
        <v>15</v>
      </c>
      <c r="AG247" s="21">
        <f ca="1">SUMIFS(AF$2:AF247,D$2:D247,D247)</f>
        <v>339</v>
      </c>
      <c r="AJ247" s="22">
        <f t="shared" si="24"/>
        <v>1</v>
      </c>
      <c r="AK247" s="22">
        <f t="shared" si="25"/>
        <v>0</v>
      </c>
    </row>
    <row r="248" spans="1:37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27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26"/>
        <v>0</v>
      </c>
      <c r="AA248" s="20">
        <f t="shared" si="28"/>
        <v>1</v>
      </c>
      <c r="AB248" s="20">
        <f t="shared" ca="1" si="29"/>
        <v>15</v>
      </c>
      <c r="AC248" s="20">
        <f t="shared" ca="1" si="30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31"/>
        <v>15</v>
      </c>
      <c r="AG248" s="21">
        <f ca="1">SUMIFS(AF$2:AF248,D$2:D248,D248)</f>
        <v>202</v>
      </c>
      <c r="AJ248" s="22">
        <f t="shared" si="24"/>
        <v>1</v>
      </c>
      <c r="AK248" s="22">
        <f t="shared" si="25"/>
        <v>0</v>
      </c>
    </row>
    <row r="249" spans="1:37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27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26"/>
        <v>0</v>
      </c>
      <c r="AA249" s="20">
        <f t="shared" si="28"/>
        <v>0</v>
      </c>
      <c r="AB249" s="20">
        <f t="shared" ca="1" si="29"/>
        <v>0</v>
      </c>
      <c r="AC249" s="20">
        <f t="shared" ca="1" si="30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31"/>
        <v>0</v>
      </c>
      <c r="AG249" s="21">
        <f ca="1">SUMIFS(AF$2:AF249,D$2:D249,D249)</f>
        <v>96</v>
      </c>
      <c r="AJ249" s="22">
        <f t="shared" ref="AJ249:AJ312" si="32">IF(AA249=1,AJ222+1,0)</f>
        <v>0</v>
      </c>
      <c r="AK249" s="22">
        <f t="shared" ref="AK249:AK312" si="33">IF(Z249=1,AK222,IF(AA249=0,AK222+1,0))</f>
        <v>6</v>
      </c>
    </row>
    <row r="250" spans="1:37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27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26"/>
        <v>0</v>
      </c>
      <c r="AA250" s="20">
        <f t="shared" si="28"/>
        <v>1</v>
      </c>
      <c r="AB250" s="20">
        <f t="shared" ca="1" si="29"/>
        <v>15</v>
      </c>
      <c r="AC250" s="20">
        <f t="shared" ca="1" si="30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31"/>
        <v>15</v>
      </c>
      <c r="AG250" s="21">
        <f ca="1">SUMIFS(AF$2:AF250,D$2:D250,D250)</f>
        <v>182</v>
      </c>
      <c r="AJ250" s="22">
        <f t="shared" si="32"/>
        <v>1</v>
      </c>
      <c r="AK250" s="22">
        <f t="shared" si="33"/>
        <v>0</v>
      </c>
    </row>
    <row r="251" spans="1:37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27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26"/>
        <v>0</v>
      </c>
      <c r="AA251" s="20">
        <f t="shared" si="28"/>
        <v>1</v>
      </c>
      <c r="AB251" s="20">
        <f t="shared" ca="1" si="29"/>
        <v>15</v>
      </c>
      <c r="AC251" s="20">
        <f t="shared" ca="1" si="30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31"/>
        <v>15</v>
      </c>
      <c r="AG251" s="21">
        <f ca="1">SUMIFS(AF$2:AF251,D$2:D251,D251)</f>
        <v>138</v>
      </c>
      <c r="AJ251" s="22">
        <f t="shared" si="32"/>
        <v>1</v>
      </c>
      <c r="AK251" s="22">
        <f t="shared" si="33"/>
        <v>0</v>
      </c>
    </row>
    <row r="252" spans="1:37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27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26"/>
        <v>0</v>
      </c>
      <c r="AA252" s="20">
        <f t="shared" si="28"/>
        <v>1</v>
      </c>
      <c r="AB252" s="20">
        <f t="shared" ca="1" si="29"/>
        <v>15</v>
      </c>
      <c r="AC252" s="20">
        <f t="shared" ca="1" si="30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31"/>
        <v>15</v>
      </c>
      <c r="AG252" s="21">
        <f ca="1">SUMIFS(AF$2:AF252,D$2:D252,D252)</f>
        <v>515</v>
      </c>
      <c r="AJ252" s="22">
        <f t="shared" si="32"/>
        <v>3</v>
      </c>
      <c r="AK252" s="22">
        <f t="shared" si="33"/>
        <v>0</v>
      </c>
    </row>
    <row r="253" spans="1:37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27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26"/>
        <v>0</v>
      </c>
      <c r="AA253" s="20">
        <f t="shared" si="28"/>
        <v>1</v>
      </c>
      <c r="AB253" s="20">
        <f t="shared" ca="1" si="29"/>
        <v>15</v>
      </c>
      <c r="AC253" s="20">
        <f t="shared" ca="1" si="30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31"/>
        <v>15</v>
      </c>
      <c r="AG253" s="21">
        <f ca="1">SUMIFS(AF$2:AF253,D$2:D253,D253)</f>
        <v>420</v>
      </c>
      <c r="AJ253" s="22">
        <f t="shared" si="32"/>
        <v>1</v>
      </c>
      <c r="AK253" s="22">
        <f t="shared" si="33"/>
        <v>0</v>
      </c>
    </row>
    <row r="254" spans="1:37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27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26"/>
        <v>0</v>
      </c>
      <c r="AA254" s="20">
        <f t="shared" si="28"/>
        <v>1</v>
      </c>
      <c r="AB254" s="20">
        <f t="shared" ca="1" si="29"/>
        <v>15</v>
      </c>
      <c r="AC254" s="20">
        <f t="shared" ca="1" si="30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31"/>
        <v>15</v>
      </c>
      <c r="AG254" s="21">
        <f ca="1">SUMIFS(AF$2:AF254,D$2:D254,D254)</f>
        <v>344</v>
      </c>
      <c r="AJ254" s="22">
        <f t="shared" si="32"/>
        <v>1</v>
      </c>
      <c r="AK254" s="22">
        <f t="shared" si="33"/>
        <v>0</v>
      </c>
    </row>
    <row r="255" spans="1:37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27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26"/>
        <v>0</v>
      </c>
      <c r="AA255" s="20">
        <f t="shared" si="28"/>
        <v>1</v>
      </c>
      <c r="AB255" s="20">
        <f t="shared" ca="1" si="29"/>
        <v>15</v>
      </c>
      <c r="AC255" s="20">
        <f t="shared" ca="1" si="30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31"/>
        <v>15</v>
      </c>
      <c r="AG255" s="21">
        <f ca="1">SUMIFS(AF$2:AF255,D$2:D255,D255)</f>
        <v>279</v>
      </c>
      <c r="AJ255" s="22">
        <f t="shared" si="32"/>
        <v>1</v>
      </c>
      <c r="AK255" s="22">
        <f t="shared" si="33"/>
        <v>0</v>
      </c>
    </row>
    <row r="256" spans="1:37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27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26"/>
        <v>0</v>
      </c>
      <c r="AA256" s="20">
        <f t="shared" si="28"/>
        <v>1</v>
      </c>
      <c r="AB256" s="20">
        <f t="shared" ca="1" si="29"/>
        <v>15</v>
      </c>
      <c r="AC256" s="20">
        <f t="shared" ca="1" si="30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31"/>
        <v>15</v>
      </c>
      <c r="AG256" s="21">
        <f ca="1">SUMIFS(AF$2:AF256,D$2:D256,D256)</f>
        <v>324</v>
      </c>
      <c r="AJ256" s="22">
        <f t="shared" si="32"/>
        <v>1</v>
      </c>
      <c r="AK256" s="22">
        <f t="shared" si="33"/>
        <v>0</v>
      </c>
    </row>
    <row r="257" spans="1:37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27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26"/>
        <v>0</v>
      </c>
      <c r="AA257" s="20">
        <f t="shared" si="28"/>
        <v>0</v>
      </c>
      <c r="AB257" s="20">
        <f t="shared" ca="1" si="29"/>
        <v>0</v>
      </c>
      <c r="AC257" s="20">
        <f t="shared" ca="1" si="30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31"/>
        <v>0</v>
      </c>
      <c r="AG257" s="21">
        <f ca="1">SUMIFS(AF$2:AF257,D$2:D257,D257)</f>
        <v>380</v>
      </c>
      <c r="AJ257" s="22">
        <f t="shared" si="32"/>
        <v>0</v>
      </c>
      <c r="AK257" s="22">
        <f t="shared" si="33"/>
        <v>4</v>
      </c>
    </row>
    <row r="258" spans="1:37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27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34">IF(A258=0,0,IF(W258="À venir",0,IF(AND(ISBLANK(P258),ISBLANK(Q258)),1,0)))</f>
        <v>0</v>
      </c>
      <c r="AA258" s="20">
        <f t="shared" si="28"/>
        <v>1</v>
      </c>
      <c r="AB258" s="20">
        <f t="shared" ca="1" si="29"/>
        <v>15</v>
      </c>
      <c r="AC258" s="20">
        <f t="shared" ca="1" si="30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31"/>
        <v>15</v>
      </c>
      <c r="AG258" s="21">
        <f ca="1">SUMIFS(AF$2:AF258,D$2:D258,D258)</f>
        <v>244</v>
      </c>
      <c r="AJ258" s="22">
        <f t="shared" si="32"/>
        <v>1</v>
      </c>
      <c r="AK258" s="22">
        <f t="shared" si="33"/>
        <v>0</v>
      </c>
    </row>
    <row r="259" spans="1:37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3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34"/>
        <v>0</v>
      </c>
      <c r="AA259" s="20">
        <f t="shared" si="28"/>
        <v>1</v>
      </c>
      <c r="AB259" s="20">
        <f t="shared" ca="1" si="29"/>
        <v>15</v>
      </c>
      <c r="AC259" s="20">
        <f t="shared" ca="1" si="30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31"/>
        <v>15</v>
      </c>
      <c r="AG259" s="21">
        <f ca="1">SUMIFS(AF$2:AF259,D$2:D259,D259)</f>
        <v>344</v>
      </c>
      <c r="AJ259" s="22">
        <f t="shared" si="32"/>
        <v>1</v>
      </c>
      <c r="AK259" s="22">
        <f t="shared" si="33"/>
        <v>0</v>
      </c>
    </row>
    <row r="260" spans="1:37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3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34"/>
        <v>0</v>
      </c>
      <c r="AA260" s="20">
        <f t="shared" si="28"/>
        <v>1</v>
      </c>
      <c r="AB260" s="20">
        <f t="shared" ca="1" si="29"/>
        <v>15</v>
      </c>
      <c r="AC260" s="20">
        <f t="shared" ca="1" si="30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31"/>
        <v>15</v>
      </c>
      <c r="AG260" s="21">
        <f ca="1">SUMIFS(AF$2:AF260,D$2:D260,D260)</f>
        <v>15</v>
      </c>
      <c r="AJ260" s="22">
        <f t="shared" si="32"/>
        <v>1</v>
      </c>
      <c r="AK260" s="22">
        <f t="shared" si="33"/>
        <v>0</v>
      </c>
    </row>
    <row r="261" spans="1:37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3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34"/>
        <v>0</v>
      </c>
      <c r="AA261" s="20">
        <f t="shared" si="28"/>
        <v>1</v>
      </c>
      <c r="AB261" s="20">
        <f t="shared" ca="1" si="29"/>
        <v>15</v>
      </c>
      <c r="AC261" s="20">
        <f t="shared" ca="1" si="30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31"/>
        <v>15</v>
      </c>
      <c r="AG261" s="21">
        <f ca="1">SUMIFS(AF$2:AF261,D$2:D261,D261)</f>
        <v>336</v>
      </c>
      <c r="AJ261" s="22">
        <f t="shared" si="32"/>
        <v>1</v>
      </c>
      <c r="AK261" s="22">
        <f t="shared" si="33"/>
        <v>0</v>
      </c>
    </row>
    <row r="262" spans="1:37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3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34"/>
        <v>0</v>
      </c>
      <c r="AA262" s="20">
        <f t="shared" si="28"/>
        <v>1</v>
      </c>
      <c r="AB262" s="20">
        <f t="shared" ca="1" si="29"/>
        <v>15</v>
      </c>
      <c r="AC262" s="20">
        <f t="shared" ca="1" si="30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31"/>
        <v>15</v>
      </c>
      <c r="AG262" s="21">
        <f ca="1">SUMIFS(AF$2:AF262,D$2:D262,D262)</f>
        <v>183</v>
      </c>
      <c r="AJ262" s="22">
        <f t="shared" si="32"/>
        <v>1</v>
      </c>
      <c r="AK262" s="22">
        <f t="shared" si="33"/>
        <v>0</v>
      </c>
    </row>
    <row r="263" spans="1:37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3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34"/>
        <v>0</v>
      </c>
      <c r="AA263" s="20">
        <f t="shared" si="28"/>
        <v>1</v>
      </c>
      <c r="AB263" s="20">
        <f t="shared" ca="1" si="29"/>
        <v>15</v>
      </c>
      <c r="AC263" s="20">
        <f t="shared" ca="1" si="30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31"/>
        <v>15</v>
      </c>
      <c r="AG263" s="21">
        <f ca="1">SUMIFS(AF$2:AF263,D$2:D263,D263)</f>
        <v>202</v>
      </c>
      <c r="AJ263" s="22">
        <f t="shared" si="32"/>
        <v>1</v>
      </c>
      <c r="AK263" s="22">
        <f t="shared" si="33"/>
        <v>0</v>
      </c>
    </row>
    <row r="264" spans="1:37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3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34"/>
        <v>0</v>
      </c>
      <c r="AA264" s="20">
        <f t="shared" si="28"/>
        <v>1</v>
      </c>
      <c r="AB264" s="20">
        <f t="shared" ca="1" si="29"/>
        <v>15</v>
      </c>
      <c r="AC264" s="20">
        <f t="shared" ca="1" si="30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31"/>
        <v>15</v>
      </c>
      <c r="AG264" s="21">
        <f ca="1">SUMIFS(AF$2:AF264,D$2:D264,D264)</f>
        <v>182</v>
      </c>
      <c r="AJ264" s="22">
        <f t="shared" si="32"/>
        <v>1</v>
      </c>
      <c r="AK264" s="22">
        <f t="shared" si="33"/>
        <v>0</v>
      </c>
    </row>
    <row r="265" spans="1:37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3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34"/>
        <v>0</v>
      </c>
      <c r="AA265" s="20">
        <f t="shared" si="28"/>
        <v>1</v>
      </c>
      <c r="AB265" s="20">
        <f t="shared" ca="1" si="29"/>
        <v>15</v>
      </c>
      <c r="AC265" s="20">
        <f t="shared" ca="1" si="30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31"/>
        <v>15</v>
      </c>
      <c r="AG265" s="21">
        <f ca="1">SUMIFS(AF$2:AF265,D$2:D265,D265)</f>
        <v>608</v>
      </c>
      <c r="AJ265" s="22">
        <f t="shared" si="32"/>
        <v>3</v>
      </c>
      <c r="AK265" s="22">
        <f t="shared" si="33"/>
        <v>0</v>
      </c>
    </row>
    <row r="266" spans="1:37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3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34"/>
        <v>0</v>
      </c>
      <c r="AA266" s="20">
        <f t="shared" si="28"/>
        <v>1</v>
      </c>
      <c r="AB266" s="20">
        <f t="shared" ca="1" si="29"/>
        <v>15</v>
      </c>
      <c r="AC266" s="20">
        <f t="shared" ca="1" si="30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31"/>
        <v>15</v>
      </c>
      <c r="AG266" s="21">
        <f ca="1">SUMIFS(AF$2:AF266,D$2:D266,D266)</f>
        <v>202</v>
      </c>
      <c r="AJ266" s="22">
        <f t="shared" si="32"/>
        <v>1</v>
      </c>
      <c r="AK266" s="22">
        <f t="shared" si="33"/>
        <v>0</v>
      </c>
    </row>
    <row r="267" spans="1:37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3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34"/>
        <v>1</v>
      </c>
      <c r="AA267" s="20" t="str">
        <f t="shared" si="28"/>
        <v/>
      </c>
      <c r="AB267" s="20">
        <f t="shared" ca="1" si="29"/>
        <v>0</v>
      </c>
      <c r="AC267" s="20">
        <f t="shared" ca="1" si="30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31"/>
        <v>0</v>
      </c>
      <c r="AG267" s="21">
        <f ca="1">SUMIFS(AF$2:AF267,D$2:D267,D267)</f>
        <v>209</v>
      </c>
      <c r="AJ267" s="22">
        <f t="shared" si="32"/>
        <v>0</v>
      </c>
      <c r="AK267" s="22">
        <f t="shared" si="33"/>
        <v>0</v>
      </c>
    </row>
    <row r="268" spans="1:37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3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34"/>
        <v>0</v>
      </c>
      <c r="AA268" s="20">
        <f t="shared" si="28"/>
        <v>1</v>
      </c>
      <c r="AB268" s="20">
        <f t="shared" ca="1" si="29"/>
        <v>15</v>
      </c>
      <c r="AC268" s="20">
        <f t="shared" ca="1" si="30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31"/>
        <v>15</v>
      </c>
      <c r="AG268" s="21">
        <f ca="1">SUMIFS(AF$2:AF268,D$2:D268,D268)</f>
        <v>503</v>
      </c>
      <c r="AJ268" s="22">
        <f t="shared" si="32"/>
        <v>1</v>
      </c>
      <c r="AK268" s="22">
        <f t="shared" si="33"/>
        <v>0</v>
      </c>
    </row>
    <row r="269" spans="1:37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3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34"/>
        <v>0</v>
      </c>
      <c r="AA269" s="20">
        <f t="shared" si="28"/>
        <v>1</v>
      </c>
      <c r="AB269" s="20">
        <f t="shared" ca="1" si="29"/>
        <v>15</v>
      </c>
      <c r="AC269" s="20">
        <f t="shared" ca="1" si="30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31"/>
        <v>15</v>
      </c>
      <c r="AG269" s="21">
        <f ca="1">SUMIFS(AF$2:AF269,D$2:D269,D269)</f>
        <v>111</v>
      </c>
      <c r="AJ269" s="22">
        <f t="shared" si="32"/>
        <v>1</v>
      </c>
      <c r="AK269" s="22">
        <f t="shared" si="33"/>
        <v>0</v>
      </c>
    </row>
    <row r="270" spans="1:37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3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34"/>
        <v>0</v>
      </c>
      <c r="AA270" s="20">
        <f t="shared" si="28"/>
        <v>1</v>
      </c>
      <c r="AB270" s="20">
        <f t="shared" ca="1" si="29"/>
        <v>15</v>
      </c>
      <c r="AC270" s="20">
        <f t="shared" ca="1" si="30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31"/>
        <v>15</v>
      </c>
      <c r="AG270" s="21">
        <f ca="1">SUMIFS(AF$2:AF270,D$2:D270,D270)</f>
        <v>182</v>
      </c>
      <c r="AJ270" s="22">
        <f t="shared" si="32"/>
        <v>1</v>
      </c>
      <c r="AK270" s="22">
        <f t="shared" si="33"/>
        <v>0</v>
      </c>
    </row>
    <row r="271" spans="1:37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3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34"/>
        <v>1</v>
      </c>
      <c r="AA271" s="20" t="str">
        <f t="shared" si="28"/>
        <v/>
      </c>
      <c r="AB271" s="20">
        <f t="shared" ca="1" si="29"/>
        <v>0</v>
      </c>
      <c r="AC271" s="20">
        <f t="shared" ca="1" si="30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31"/>
        <v>0</v>
      </c>
      <c r="AG271" s="21">
        <f>SUMIFS(AF$2:AF271,D$2:D271,D271)</f>
        <v>0</v>
      </c>
      <c r="AJ271" s="22">
        <f t="shared" si="32"/>
        <v>0</v>
      </c>
      <c r="AK271" s="22">
        <f t="shared" si="33"/>
        <v>1</v>
      </c>
    </row>
    <row r="272" spans="1:37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3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34"/>
        <v>0</v>
      </c>
      <c r="AA272" s="20">
        <f t="shared" si="28"/>
        <v>1</v>
      </c>
      <c r="AB272" s="20">
        <f t="shared" ca="1" si="29"/>
        <v>115</v>
      </c>
      <c r="AC272" s="20">
        <f t="shared" ca="1" si="30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31"/>
        <v>115</v>
      </c>
      <c r="AG272" s="21">
        <f ca="1">SUMIFS(AF$2:AF272,D$2:D272,D272)</f>
        <v>415</v>
      </c>
      <c r="AJ272" s="22">
        <f t="shared" si="32"/>
        <v>2</v>
      </c>
      <c r="AK272" s="22">
        <f t="shared" si="33"/>
        <v>0</v>
      </c>
    </row>
    <row r="273" spans="1:37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3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34"/>
        <v>0</v>
      </c>
      <c r="AA273" s="20">
        <f t="shared" si="28"/>
        <v>0</v>
      </c>
      <c r="AB273" s="20">
        <f t="shared" ca="1" si="29"/>
        <v>0</v>
      </c>
      <c r="AC273" s="20">
        <f t="shared" ca="1" si="30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31"/>
        <v>0</v>
      </c>
      <c r="AG273" s="21">
        <f ca="1">SUMIFS(AF$2:AF273,D$2:D273,D273)</f>
        <v>358</v>
      </c>
      <c r="AJ273" s="22">
        <f t="shared" si="32"/>
        <v>0</v>
      </c>
      <c r="AK273" s="22">
        <f t="shared" si="33"/>
        <v>1</v>
      </c>
    </row>
    <row r="274" spans="1:37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3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34"/>
        <v>0</v>
      </c>
      <c r="AA274" s="20">
        <f t="shared" si="28"/>
        <v>0</v>
      </c>
      <c r="AB274" s="20">
        <f t="shared" ca="1" si="29"/>
        <v>0</v>
      </c>
      <c r="AC274" s="20">
        <f t="shared" ca="1" si="30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31"/>
        <v>0</v>
      </c>
      <c r="AG274" s="21">
        <f ca="1">SUMIFS(AF$2:AF274,D$2:D274,D274)</f>
        <v>339</v>
      </c>
      <c r="AJ274" s="22">
        <f t="shared" si="32"/>
        <v>0</v>
      </c>
      <c r="AK274" s="22">
        <f t="shared" si="33"/>
        <v>1</v>
      </c>
    </row>
    <row r="275" spans="1:37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3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34"/>
        <v>0</v>
      </c>
      <c r="AA275" s="20">
        <f t="shared" si="28"/>
        <v>0</v>
      </c>
      <c r="AB275" s="20">
        <f t="shared" ca="1" si="29"/>
        <v>0</v>
      </c>
      <c r="AC275" s="20">
        <f t="shared" ca="1" si="30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31"/>
        <v>0</v>
      </c>
      <c r="AG275" s="21">
        <f ca="1">SUMIFS(AF$2:AF275,D$2:D275,D275)</f>
        <v>202</v>
      </c>
      <c r="AJ275" s="22">
        <f t="shared" si="32"/>
        <v>0</v>
      </c>
      <c r="AK275" s="22">
        <f t="shared" si="33"/>
        <v>1</v>
      </c>
    </row>
    <row r="276" spans="1:37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3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34"/>
        <v>0</v>
      </c>
      <c r="AA276" s="20">
        <f t="shared" si="28"/>
        <v>0</v>
      </c>
      <c r="AB276" s="20">
        <f t="shared" ca="1" si="29"/>
        <v>0</v>
      </c>
      <c r="AC276" s="20">
        <f t="shared" ca="1" si="30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31"/>
        <v>0</v>
      </c>
      <c r="AG276" s="21">
        <f ca="1">SUMIFS(AF$2:AF276,D$2:D276,D276)</f>
        <v>96</v>
      </c>
      <c r="AJ276" s="22">
        <f t="shared" si="32"/>
        <v>0</v>
      </c>
      <c r="AK276" s="22">
        <f t="shared" si="33"/>
        <v>7</v>
      </c>
    </row>
    <row r="277" spans="1:37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3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34"/>
        <v>0</v>
      </c>
      <c r="AA277" s="20">
        <f t="shared" si="28"/>
        <v>0</v>
      </c>
      <c r="AB277" s="20">
        <f t="shared" ca="1" si="29"/>
        <v>0</v>
      </c>
      <c r="AC277" s="20">
        <f t="shared" ca="1" si="30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31"/>
        <v>0</v>
      </c>
      <c r="AG277" s="21">
        <f ca="1">SUMIFS(AF$2:AF277,D$2:D277,D277)</f>
        <v>182</v>
      </c>
      <c r="AJ277" s="22">
        <f t="shared" si="32"/>
        <v>0</v>
      </c>
      <c r="AK277" s="22">
        <f t="shared" si="33"/>
        <v>1</v>
      </c>
    </row>
    <row r="278" spans="1:37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3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34"/>
        <v>0</v>
      </c>
      <c r="AA278" s="20">
        <f t="shared" si="28"/>
        <v>0</v>
      </c>
      <c r="AB278" s="20">
        <f t="shared" ca="1" si="29"/>
        <v>0</v>
      </c>
      <c r="AC278" s="20">
        <f t="shared" ca="1" si="30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31"/>
        <v>0</v>
      </c>
      <c r="AG278" s="21">
        <f ca="1">SUMIFS(AF$2:AF278,D$2:D278,D278)</f>
        <v>138</v>
      </c>
      <c r="AJ278" s="22">
        <f t="shared" si="32"/>
        <v>0</v>
      </c>
      <c r="AK278" s="22">
        <f t="shared" si="33"/>
        <v>1</v>
      </c>
    </row>
    <row r="279" spans="1:37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3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34"/>
        <v>0</v>
      </c>
      <c r="AA279" s="20">
        <f t="shared" si="28"/>
        <v>0</v>
      </c>
      <c r="AB279" s="20">
        <f t="shared" ca="1" si="29"/>
        <v>0</v>
      </c>
      <c r="AC279" s="20">
        <f t="shared" ca="1" si="30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31"/>
        <v>0</v>
      </c>
      <c r="AG279" s="21">
        <f ca="1">SUMIFS(AF$2:AF279,D$2:D279,D279)</f>
        <v>515</v>
      </c>
      <c r="AJ279" s="22">
        <f t="shared" si="32"/>
        <v>0</v>
      </c>
      <c r="AK279" s="22">
        <f t="shared" si="33"/>
        <v>1</v>
      </c>
    </row>
    <row r="280" spans="1:37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3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34"/>
        <v>0</v>
      </c>
      <c r="AA280" s="20">
        <f t="shared" si="28"/>
        <v>0</v>
      </c>
      <c r="AB280" s="20">
        <f t="shared" ca="1" si="29"/>
        <v>0</v>
      </c>
      <c r="AC280" s="20">
        <f t="shared" ca="1" si="30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31"/>
        <v>0</v>
      </c>
      <c r="AG280" s="21">
        <f ca="1">SUMIFS(AF$2:AF280,D$2:D280,D280)</f>
        <v>420</v>
      </c>
      <c r="AJ280" s="22">
        <f t="shared" si="32"/>
        <v>0</v>
      </c>
      <c r="AK280" s="22">
        <f t="shared" si="33"/>
        <v>1</v>
      </c>
    </row>
    <row r="281" spans="1:37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3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34"/>
        <v>0</v>
      </c>
      <c r="AA281" s="20">
        <f t="shared" si="28"/>
        <v>0</v>
      </c>
      <c r="AB281" s="20">
        <f t="shared" ca="1" si="29"/>
        <v>0</v>
      </c>
      <c r="AC281" s="20">
        <f t="shared" ca="1" si="30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31"/>
        <v>0</v>
      </c>
      <c r="AG281" s="21">
        <f ca="1">SUMIFS(AF$2:AF281,D$2:D281,D281)</f>
        <v>344</v>
      </c>
      <c r="AJ281" s="22">
        <f t="shared" si="32"/>
        <v>0</v>
      </c>
      <c r="AK281" s="22">
        <f t="shared" si="33"/>
        <v>1</v>
      </c>
    </row>
    <row r="282" spans="1:37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3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34"/>
        <v>0</v>
      </c>
      <c r="AA282" s="20">
        <f t="shared" si="28"/>
        <v>0</v>
      </c>
      <c r="AB282" s="20">
        <f t="shared" ca="1" si="29"/>
        <v>0</v>
      </c>
      <c r="AC282" s="20">
        <f t="shared" ca="1" si="30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31"/>
        <v>0</v>
      </c>
      <c r="AG282" s="21">
        <f ca="1">SUMIFS(AF$2:AF282,D$2:D282,D282)</f>
        <v>279</v>
      </c>
      <c r="AJ282" s="22">
        <f t="shared" si="32"/>
        <v>0</v>
      </c>
      <c r="AK282" s="22">
        <f t="shared" si="33"/>
        <v>1</v>
      </c>
    </row>
    <row r="283" spans="1:37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3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34"/>
        <v>0</v>
      </c>
      <c r="AA283" s="20">
        <f t="shared" si="28"/>
        <v>0</v>
      </c>
      <c r="AB283" s="20">
        <f t="shared" ca="1" si="29"/>
        <v>0</v>
      </c>
      <c r="AC283" s="20">
        <f t="shared" ca="1" si="30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31"/>
        <v>0</v>
      </c>
      <c r="AG283" s="21">
        <f ca="1">SUMIFS(AF$2:AF283,D$2:D283,D283)</f>
        <v>324</v>
      </c>
      <c r="AJ283" s="22">
        <f t="shared" si="32"/>
        <v>0</v>
      </c>
      <c r="AK283" s="22">
        <f t="shared" si="33"/>
        <v>1</v>
      </c>
    </row>
    <row r="284" spans="1:37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3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34"/>
        <v>0</v>
      </c>
      <c r="AA284" s="20">
        <f t="shared" si="28"/>
        <v>1</v>
      </c>
      <c r="AB284" s="20">
        <f t="shared" ca="1" si="29"/>
        <v>115</v>
      </c>
      <c r="AC284" s="20">
        <f t="shared" ca="1" si="30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31"/>
        <v>135</v>
      </c>
      <c r="AG284" s="21">
        <f ca="1">SUMIFS(AF$2:AF284,D$2:D284,D284)</f>
        <v>515</v>
      </c>
      <c r="AJ284" s="22">
        <f t="shared" si="32"/>
        <v>1</v>
      </c>
      <c r="AK284" s="22">
        <f t="shared" si="33"/>
        <v>0</v>
      </c>
    </row>
    <row r="285" spans="1:37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3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34"/>
        <v>0</v>
      </c>
      <c r="AA285" s="20">
        <f t="shared" ref="AA285:AA348" si="36">IF(OR(ISBLANK(P285),ISBLANK(Q285)),"",IF(OR(AND(P285&gt;Q285,X285&gt;Y285),AND(P285=Q285,X285=Y285),AND(P285&lt;Q285,X285&lt;Y285)),1,0))</f>
        <v>0</v>
      </c>
      <c r="AB285" s="20">
        <f t="shared" ref="AB285:AB348" ca="1" si="37">IF(C285&lt;NOW(),IF(AND(P285&gt;Q285,X285&gt;Y285),T285,IF(AND(P285=Q285,X285=Y285),U285,IF(AND(P285&lt;Q285,X285&lt;Y285),V285,0))),"")</f>
        <v>0</v>
      </c>
      <c r="AC285" s="20">
        <f t="shared" ref="AC285:AC348" ca="1" si="3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39">IFERROR(IF(OR(ISBLANK(P285),ISBLANK(Q285)),0,IF(AB285&lt;&gt;"", AB285 + IF(AC285=1,AE285, 0), "") * (S285+1)),"")</f>
        <v>0</v>
      </c>
      <c r="AG285" s="21">
        <f ca="1">SUMIFS(AF$2:AF285,D$2:D285,D285)</f>
        <v>244</v>
      </c>
      <c r="AJ285" s="22">
        <f t="shared" si="32"/>
        <v>0</v>
      </c>
      <c r="AK285" s="22">
        <f t="shared" si="33"/>
        <v>1</v>
      </c>
    </row>
    <row r="286" spans="1:37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3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34"/>
        <v>0</v>
      </c>
      <c r="AA286" s="20">
        <f t="shared" si="36"/>
        <v>0</v>
      </c>
      <c r="AB286" s="20">
        <f t="shared" ca="1" si="37"/>
        <v>0</v>
      </c>
      <c r="AC286" s="20">
        <f t="shared" ca="1" si="3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39"/>
        <v>0</v>
      </c>
      <c r="AG286" s="21">
        <f ca="1">SUMIFS(AF$2:AF286,D$2:D286,D286)</f>
        <v>344</v>
      </c>
      <c r="AJ286" s="22">
        <f t="shared" si="32"/>
        <v>0</v>
      </c>
      <c r="AK286" s="22">
        <f t="shared" si="33"/>
        <v>1</v>
      </c>
    </row>
    <row r="287" spans="1:37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3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34"/>
        <v>0</v>
      </c>
      <c r="AA287" s="20">
        <f t="shared" si="36"/>
        <v>0</v>
      </c>
      <c r="AB287" s="20">
        <f t="shared" ca="1" si="37"/>
        <v>0</v>
      </c>
      <c r="AC287" s="20">
        <f t="shared" ca="1" si="3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39"/>
        <v>0</v>
      </c>
      <c r="AG287" s="21">
        <f ca="1">SUMIFS(AF$2:AF287,D$2:D287,D287)</f>
        <v>15</v>
      </c>
      <c r="AJ287" s="22">
        <f t="shared" si="32"/>
        <v>0</v>
      </c>
      <c r="AK287" s="22">
        <f t="shared" si="33"/>
        <v>1</v>
      </c>
    </row>
    <row r="288" spans="1:37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3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34"/>
        <v>0</v>
      </c>
      <c r="AA288" s="20">
        <f t="shared" si="36"/>
        <v>1</v>
      </c>
      <c r="AB288" s="20">
        <f t="shared" ca="1" si="37"/>
        <v>115</v>
      </c>
      <c r="AC288" s="20">
        <f t="shared" ca="1" si="3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39"/>
        <v>115</v>
      </c>
      <c r="AG288" s="21">
        <f ca="1">SUMIFS(AF$2:AF288,D$2:D288,D288)</f>
        <v>451</v>
      </c>
      <c r="AJ288" s="22">
        <f t="shared" si="32"/>
        <v>2</v>
      </c>
      <c r="AK288" s="22">
        <f t="shared" si="33"/>
        <v>0</v>
      </c>
    </row>
    <row r="289" spans="1:37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3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34"/>
        <v>0</v>
      </c>
      <c r="AA289" s="20">
        <f t="shared" si="36"/>
        <v>0</v>
      </c>
      <c r="AB289" s="20">
        <f t="shared" ca="1" si="37"/>
        <v>0</v>
      </c>
      <c r="AC289" s="20">
        <f t="shared" ca="1" si="3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39"/>
        <v>0</v>
      </c>
      <c r="AG289" s="21">
        <f ca="1">SUMIFS(AF$2:AF289,D$2:D289,D289)</f>
        <v>183</v>
      </c>
      <c r="AJ289" s="22">
        <f t="shared" si="32"/>
        <v>0</v>
      </c>
      <c r="AK289" s="22">
        <f t="shared" si="33"/>
        <v>1</v>
      </c>
    </row>
    <row r="290" spans="1:37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3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34"/>
        <v>0</v>
      </c>
      <c r="AA290" s="20">
        <f t="shared" si="36"/>
        <v>0</v>
      </c>
      <c r="AB290" s="20">
        <f t="shared" ca="1" si="37"/>
        <v>0</v>
      </c>
      <c r="AC290" s="20">
        <f t="shared" ca="1" si="3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39"/>
        <v>0</v>
      </c>
      <c r="AG290" s="21">
        <f ca="1">SUMIFS(AF$2:AF290,D$2:D290,D290)</f>
        <v>202</v>
      </c>
      <c r="AJ290" s="22">
        <f t="shared" si="32"/>
        <v>0</v>
      </c>
      <c r="AK290" s="22">
        <f t="shared" si="33"/>
        <v>1</v>
      </c>
    </row>
    <row r="291" spans="1:37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3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34"/>
        <v>0</v>
      </c>
      <c r="AA291" s="20">
        <f t="shared" si="36"/>
        <v>1</v>
      </c>
      <c r="AB291" s="20">
        <f t="shared" ca="1" si="37"/>
        <v>115</v>
      </c>
      <c r="AC291" s="20">
        <f t="shared" ca="1" si="3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39"/>
        <v>135</v>
      </c>
      <c r="AG291" s="21">
        <f ca="1">SUMIFS(AF$2:AF291,D$2:D291,D291)</f>
        <v>317</v>
      </c>
      <c r="AJ291" s="22">
        <f t="shared" si="32"/>
        <v>2</v>
      </c>
      <c r="AK291" s="22">
        <f t="shared" si="33"/>
        <v>0</v>
      </c>
    </row>
    <row r="292" spans="1:37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3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34"/>
        <v>0</v>
      </c>
      <c r="AA292" s="20">
        <f t="shared" si="36"/>
        <v>0</v>
      </c>
      <c r="AB292" s="20">
        <f t="shared" ca="1" si="37"/>
        <v>0</v>
      </c>
      <c r="AC292" s="20">
        <f t="shared" ca="1" si="3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39"/>
        <v>0</v>
      </c>
      <c r="AG292" s="21">
        <f ca="1">SUMIFS(AF$2:AF292,D$2:D292,D292)</f>
        <v>608</v>
      </c>
      <c r="AJ292" s="22">
        <f t="shared" si="32"/>
        <v>0</v>
      </c>
      <c r="AK292" s="22">
        <f t="shared" si="33"/>
        <v>1</v>
      </c>
    </row>
    <row r="293" spans="1:37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3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34"/>
        <v>0</v>
      </c>
      <c r="AA293" s="20">
        <f t="shared" si="36"/>
        <v>0</v>
      </c>
      <c r="AB293" s="20">
        <f t="shared" ca="1" si="37"/>
        <v>0</v>
      </c>
      <c r="AC293" s="20">
        <f t="shared" ca="1" si="3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39"/>
        <v>0</v>
      </c>
      <c r="AG293" s="21">
        <f ca="1">SUMIFS(AF$2:AF293,D$2:D293,D293)</f>
        <v>202</v>
      </c>
      <c r="AJ293" s="22">
        <f t="shared" si="32"/>
        <v>0</v>
      </c>
      <c r="AK293" s="22">
        <f t="shared" si="33"/>
        <v>1</v>
      </c>
    </row>
    <row r="294" spans="1:37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3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34"/>
        <v>0</v>
      </c>
      <c r="AA294" s="20">
        <f t="shared" si="36"/>
        <v>0</v>
      </c>
      <c r="AB294" s="20">
        <f t="shared" ca="1" si="37"/>
        <v>0</v>
      </c>
      <c r="AC294" s="20">
        <f t="shared" ca="1" si="3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39"/>
        <v>0</v>
      </c>
      <c r="AG294" s="21">
        <f ca="1">SUMIFS(AF$2:AF294,D$2:D294,D294)</f>
        <v>209</v>
      </c>
      <c r="AJ294" s="22">
        <f t="shared" si="32"/>
        <v>0</v>
      </c>
      <c r="AK294" s="22">
        <f t="shared" si="33"/>
        <v>1</v>
      </c>
    </row>
    <row r="295" spans="1:37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3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34"/>
        <v>0</v>
      </c>
      <c r="AA295" s="20">
        <f t="shared" si="36"/>
        <v>1</v>
      </c>
      <c r="AB295" s="20">
        <f t="shared" ca="1" si="37"/>
        <v>115</v>
      </c>
      <c r="AC295" s="20">
        <f t="shared" ca="1" si="3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39"/>
        <v>115</v>
      </c>
      <c r="AG295" s="21">
        <f ca="1">SUMIFS(AF$2:AF295,D$2:D295,D295)</f>
        <v>618</v>
      </c>
      <c r="AJ295" s="22">
        <f t="shared" si="32"/>
        <v>2</v>
      </c>
      <c r="AK295" s="22">
        <f t="shared" si="33"/>
        <v>0</v>
      </c>
    </row>
    <row r="296" spans="1:37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3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34"/>
        <v>0</v>
      </c>
      <c r="AA296" s="20">
        <f t="shared" si="36"/>
        <v>0</v>
      </c>
      <c r="AB296" s="20">
        <f t="shared" ca="1" si="37"/>
        <v>0</v>
      </c>
      <c r="AC296" s="20">
        <f t="shared" ca="1" si="3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39"/>
        <v>0</v>
      </c>
      <c r="AG296" s="21">
        <f ca="1">SUMIFS(AF$2:AF296,D$2:D296,D296)</f>
        <v>111</v>
      </c>
      <c r="AJ296" s="22">
        <f t="shared" si="32"/>
        <v>0</v>
      </c>
      <c r="AK296" s="22">
        <f t="shared" si="33"/>
        <v>1</v>
      </c>
    </row>
    <row r="297" spans="1:37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3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34"/>
        <v>0</v>
      </c>
      <c r="AA297" s="20">
        <f t="shared" si="36"/>
        <v>0</v>
      </c>
      <c r="AB297" s="20">
        <f t="shared" ca="1" si="37"/>
        <v>0</v>
      </c>
      <c r="AC297" s="20">
        <f t="shared" ca="1" si="3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39"/>
        <v>0</v>
      </c>
      <c r="AG297" s="21">
        <f ca="1">SUMIFS(AF$2:AF297,D$2:D297,D297)</f>
        <v>182</v>
      </c>
      <c r="AJ297" s="22">
        <f t="shared" si="32"/>
        <v>0</v>
      </c>
      <c r="AK297" s="22">
        <f t="shared" si="33"/>
        <v>1</v>
      </c>
    </row>
    <row r="298" spans="1:37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3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34"/>
        <v>1</v>
      </c>
      <c r="AA298" s="20" t="str">
        <f t="shared" si="36"/>
        <v/>
      </c>
      <c r="AB298" s="20">
        <f t="shared" ca="1" si="37"/>
        <v>115</v>
      </c>
      <c r="AC298" s="20">
        <f t="shared" ca="1" si="3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39"/>
        <v>0</v>
      </c>
      <c r="AG298" s="21">
        <f>SUMIFS(AF$2:AF298,D$2:D298,D298)</f>
        <v>0</v>
      </c>
      <c r="AJ298" s="22">
        <f t="shared" si="32"/>
        <v>0</v>
      </c>
      <c r="AK298" s="22">
        <f t="shared" si="33"/>
        <v>1</v>
      </c>
    </row>
    <row r="299" spans="1:37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3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34"/>
        <v>0</v>
      </c>
      <c r="AA299" s="20">
        <f t="shared" si="36"/>
        <v>1</v>
      </c>
      <c r="AB299" s="20">
        <f t="shared" ca="1" si="37"/>
        <v>108</v>
      </c>
      <c r="AC299" s="20">
        <f t="shared" ca="1" si="3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39"/>
        <v>138</v>
      </c>
      <c r="AG299" s="21">
        <f ca="1">SUMIFS(AF$2:AF299,D$2:D299,D299)</f>
        <v>553</v>
      </c>
      <c r="AJ299" s="22">
        <f t="shared" si="32"/>
        <v>3</v>
      </c>
      <c r="AK299" s="22">
        <f t="shared" si="33"/>
        <v>0</v>
      </c>
    </row>
    <row r="300" spans="1:37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3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34"/>
        <v>0</v>
      </c>
      <c r="AA300" s="20">
        <f t="shared" si="36"/>
        <v>1</v>
      </c>
      <c r="AB300" s="20">
        <f t="shared" ca="1" si="37"/>
        <v>108</v>
      </c>
      <c r="AC300" s="20">
        <f t="shared" ca="1" si="3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39"/>
        <v>108</v>
      </c>
      <c r="AG300" s="21">
        <f ca="1">SUMIFS(AF$2:AF300,D$2:D300,D300)</f>
        <v>466</v>
      </c>
      <c r="AJ300" s="22">
        <f t="shared" si="32"/>
        <v>1</v>
      </c>
      <c r="AK300" s="22">
        <f t="shared" si="33"/>
        <v>0</v>
      </c>
    </row>
    <row r="301" spans="1:37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3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34"/>
        <v>0</v>
      </c>
      <c r="AA301" s="20">
        <f t="shared" si="36"/>
        <v>1</v>
      </c>
      <c r="AB301" s="20">
        <f t="shared" ca="1" si="37"/>
        <v>108</v>
      </c>
      <c r="AC301" s="20">
        <f t="shared" ca="1" si="3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39"/>
        <v>108</v>
      </c>
      <c r="AG301" s="21">
        <f ca="1">SUMIFS(AF$2:AF301,D$2:D301,D301)</f>
        <v>447</v>
      </c>
      <c r="AJ301" s="22">
        <f t="shared" si="32"/>
        <v>1</v>
      </c>
      <c r="AK301" s="22">
        <f t="shared" si="33"/>
        <v>0</v>
      </c>
    </row>
    <row r="302" spans="1:37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3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34"/>
        <v>0</v>
      </c>
      <c r="AA302" s="20">
        <f t="shared" si="36"/>
        <v>0</v>
      </c>
      <c r="AB302" s="20">
        <f t="shared" ca="1" si="37"/>
        <v>0</v>
      </c>
      <c r="AC302" s="20">
        <f t="shared" ca="1" si="3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39"/>
        <v>0</v>
      </c>
      <c r="AG302" s="21">
        <f ca="1">SUMIFS(AF$2:AF302,D$2:D302,D302)</f>
        <v>202</v>
      </c>
      <c r="AJ302" s="22">
        <f t="shared" si="32"/>
        <v>0</v>
      </c>
      <c r="AK302" s="22">
        <f t="shared" si="33"/>
        <v>2</v>
      </c>
    </row>
    <row r="303" spans="1:37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3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34"/>
        <v>1</v>
      </c>
      <c r="AA303" s="20" t="str">
        <f t="shared" si="36"/>
        <v/>
      </c>
      <c r="AB303" s="20">
        <f t="shared" ca="1" si="37"/>
        <v>0</v>
      </c>
      <c r="AC303" s="20">
        <f t="shared" ca="1" si="3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39"/>
        <v>0</v>
      </c>
      <c r="AG303" s="21">
        <f ca="1">SUMIFS(AF$2:AF303,D$2:D303,D303)</f>
        <v>96</v>
      </c>
      <c r="AJ303" s="22">
        <f t="shared" si="32"/>
        <v>0</v>
      </c>
      <c r="AK303" s="22">
        <f t="shared" si="33"/>
        <v>7</v>
      </c>
    </row>
    <row r="304" spans="1:37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3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34"/>
        <v>0</v>
      </c>
      <c r="AA304" s="20">
        <f t="shared" si="36"/>
        <v>1</v>
      </c>
      <c r="AB304" s="20">
        <f t="shared" ca="1" si="37"/>
        <v>108</v>
      </c>
      <c r="AC304" s="20">
        <f t="shared" ca="1" si="3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39"/>
        <v>108</v>
      </c>
      <c r="AG304" s="21">
        <f ca="1">SUMIFS(AF$2:AF304,D$2:D304,D304)</f>
        <v>290</v>
      </c>
      <c r="AJ304" s="22">
        <f t="shared" si="32"/>
        <v>1</v>
      </c>
      <c r="AK304" s="22">
        <f t="shared" si="33"/>
        <v>0</v>
      </c>
    </row>
    <row r="305" spans="1:37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3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34"/>
        <v>0</v>
      </c>
      <c r="AA305" s="20">
        <f t="shared" si="36"/>
        <v>0</v>
      </c>
      <c r="AB305" s="20">
        <f t="shared" ca="1" si="37"/>
        <v>0</v>
      </c>
      <c r="AC305" s="20">
        <f t="shared" ca="1" si="3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39"/>
        <v>0</v>
      </c>
      <c r="AG305" s="21">
        <f ca="1">SUMIFS(AF$2:AF305,D$2:D305,D305)</f>
        <v>138</v>
      </c>
      <c r="AJ305" s="22">
        <f t="shared" si="32"/>
        <v>0</v>
      </c>
      <c r="AK305" s="22">
        <f t="shared" si="33"/>
        <v>2</v>
      </c>
    </row>
    <row r="306" spans="1:37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3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34"/>
        <v>0</v>
      </c>
      <c r="AA306" s="20">
        <f t="shared" si="36"/>
        <v>1</v>
      </c>
      <c r="AB306" s="20">
        <f t="shared" ca="1" si="37"/>
        <v>108</v>
      </c>
      <c r="AC306" s="20">
        <f t="shared" ca="1" si="3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39"/>
        <v>108</v>
      </c>
      <c r="AG306" s="21">
        <f ca="1">SUMIFS(AF$2:AF306,D$2:D306,D306)</f>
        <v>623</v>
      </c>
      <c r="AJ306" s="22">
        <f t="shared" si="32"/>
        <v>1</v>
      </c>
      <c r="AK306" s="22">
        <f t="shared" si="33"/>
        <v>0</v>
      </c>
    </row>
    <row r="307" spans="1:37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3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34"/>
        <v>0</v>
      </c>
      <c r="AA307" s="20">
        <f t="shared" si="36"/>
        <v>0</v>
      </c>
      <c r="AB307" s="20">
        <f t="shared" ca="1" si="37"/>
        <v>0</v>
      </c>
      <c r="AC307" s="20">
        <f t="shared" ca="1" si="3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39"/>
        <v>0</v>
      </c>
      <c r="AG307" s="21">
        <f ca="1">SUMIFS(AF$2:AF307,D$2:D307,D307)</f>
        <v>420</v>
      </c>
      <c r="AJ307" s="22">
        <f t="shared" si="32"/>
        <v>0</v>
      </c>
      <c r="AK307" s="22">
        <f t="shared" si="33"/>
        <v>2</v>
      </c>
    </row>
    <row r="308" spans="1:37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3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34"/>
        <v>0</v>
      </c>
      <c r="AA308" s="20">
        <f t="shared" si="36"/>
        <v>0</v>
      </c>
      <c r="AB308" s="20">
        <f t="shared" ca="1" si="37"/>
        <v>0</v>
      </c>
      <c r="AC308" s="20">
        <f t="shared" ca="1" si="3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39"/>
        <v>0</v>
      </c>
      <c r="AG308" s="21">
        <f ca="1">SUMIFS(AF$2:AF308,D$2:D308,D308)</f>
        <v>344</v>
      </c>
      <c r="AJ308" s="22">
        <f t="shared" si="32"/>
        <v>0</v>
      </c>
      <c r="AK308" s="22">
        <f t="shared" si="33"/>
        <v>2</v>
      </c>
    </row>
    <row r="309" spans="1:37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3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34"/>
        <v>0</v>
      </c>
      <c r="AA309" s="20">
        <f t="shared" si="36"/>
        <v>1</v>
      </c>
      <c r="AB309" s="20">
        <f t="shared" ca="1" si="37"/>
        <v>108</v>
      </c>
      <c r="AC309" s="20">
        <f t="shared" ca="1" si="3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39"/>
        <v>138</v>
      </c>
      <c r="AG309" s="21">
        <f ca="1">SUMIFS(AF$2:AF309,D$2:D309,D309)</f>
        <v>417</v>
      </c>
      <c r="AJ309" s="22">
        <f t="shared" si="32"/>
        <v>1</v>
      </c>
      <c r="AK309" s="22">
        <f t="shared" si="33"/>
        <v>0</v>
      </c>
    </row>
    <row r="310" spans="1:37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3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34"/>
        <v>0</v>
      </c>
      <c r="AA310" s="20">
        <f t="shared" si="36"/>
        <v>0</v>
      </c>
      <c r="AB310" s="20">
        <f t="shared" ca="1" si="37"/>
        <v>0</v>
      </c>
      <c r="AC310" s="20">
        <f t="shared" ca="1" si="3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39"/>
        <v>0</v>
      </c>
      <c r="AG310" s="21">
        <f ca="1">SUMIFS(AF$2:AF310,D$2:D310,D310)</f>
        <v>324</v>
      </c>
      <c r="AJ310" s="22">
        <f t="shared" si="32"/>
        <v>0</v>
      </c>
      <c r="AK310" s="22">
        <f t="shared" si="33"/>
        <v>2</v>
      </c>
    </row>
    <row r="311" spans="1:37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3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34"/>
        <v>0</v>
      </c>
      <c r="AA311" s="20">
        <f t="shared" si="36"/>
        <v>1</v>
      </c>
      <c r="AB311" s="20">
        <f t="shared" ca="1" si="37"/>
        <v>108</v>
      </c>
      <c r="AC311" s="20">
        <f t="shared" ca="1" si="3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39"/>
        <v>108</v>
      </c>
      <c r="AG311" s="21">
        <f ca="1">SUMIFS(AF$2:AF311,D$2:D311,D311)</f>
        <v>623</v>
      </c>
      <c r="AJ311" s="22">
        <f t="shared" si="32"/>
        <v>2</v>
      </c>
      <c r="AK311" s="22">
        <f t="shared" si="33"/>
        <v>0</v>
      </c>
    </row>
    <row r="312" spans="1:37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3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34"/>
        <v>0</v>
      </c>
      <c r="AA312" s="20">
        <f t="shared" si="36"/>
        <v>1</v>
      </c>
      <c r="AB312" s="20">
        <f t="shared" ca="1" si="37"/>
        <v>108</v>
      </c>
      <c r="AC312" s="20">
        <f t="shared" ca="1" si="3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39"/>
        <v>108</v>
      </c>
      <c r="AG312" s="21">
        <f ca="1">SUMIFS(AF$2:AF312,D$2:D312,D312)</f>
        <v>352</v>
      </c>
      <c r="AJ312" s="22">
        <f t="shared" si="32"/>
        <v>1</v>
      </c>
      <c r="AK312" s="22">
        <f t="shared" si="33"/>
        <v>0</v>
      </c>
    </row>
    <row r="313" spans="1:37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3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34"/>
        <v>0</v>
      </c>
      <c r="AA313" s="20">
        <f t="shared" si="36"/>
        <v>1</v>
      </c>
      <c r="AB313" s="20">
        <f t="shared" ca="1" si="37"/>
        <v>108</v>
      </c>
      <c r="AC313" s="20">
        <f t="shared" ca="1" si="3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39"/>
        <v>108</v>
      </c>
      <c r="AG313" s="21">
        <f ca="1">SUMIFS(AF$2:AF313,D$2:D313,D313)</f>
        <v>452</v>
      </c>
      <c r="AJ313" s="22">
        <f t="shared" ref="AJ313:AJ376" si="40">IF(AA313=1,AJ286+1,0)</f>
        <v>1</v>
      </c>
      <c r="AK313" s="22">
        <f t="shared" ref="AK313:AK376" si="41">IF(Z313=1,AK286,IF(AA313=0,AK286+1,0))</f>
        <v>0</v>
      </c>
    </row>
    <row r="314" spans="1:37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3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34"/>
        <v>0</v>
      </c>
      <c r="AA314" s="20">
        <f t="shared" si="36"/>
        <v>1</v>
      </c>
      <c r="AB314" s="20">
        <f t="shared" ca="1" si="37"/>
        <v>108</v>
      </c>
      <c r="AC314" s="20">
        <f t="shared" ca="1" si="3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39"/>
        <v>138</v>
      </c>
      <c r="AG314" s="21">
        <f ca="1">SUMIFS(AF$2:AF314,D$2:D314,D314)</f>
        <v>153</v>
      </c>
      <c r="AJ314" s="22">
        <f t="shared" si="40"/>
        <v>1</v>
      </c>
      <c r="AK314" s="22">
        <f t="shared" si="41"/>
        <v>0</v>
      </c>
    </row>
    <row r="315" spans="1:37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3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34"/>
        <v>0</v>
      </c>
      <c r="AA315" s="20">
        <f t="shared" si="36"/>
        <v>0</v>
      </c>
      <c r="AB315" s="20">
        <f t="shared" ca="1" si="37"/>
        <v>0</v>
      </c>
      <c r="AC315" s="20">
        <f t="shared" ca="1" si="3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39"/>
        <v>0</v>
      </c>
      <c r="AG315" s="21">
        <f ca="1">SUMIFS(AF$2:AF315,D$2:D315,D315)</f>
        <v>451</v>
      </c>
      <c r="AJ315" s="22">
        <f t="shared" si="40"/>
        <v>0</v>
      </c>
      <c r="AK315" s="22">
        <f t="shared" si="41"/>
        <v>1</v>
      </c>
    </row>
    <row r="316" spans="1:37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3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34"/>
        <v>0</v>
      </c>
      <c r="AA316" s="20">
        <f t="shared" si="36"/>
        <v>1</v>
      </c>
      <c r="AB316" s="20">
        <f t="shared" ca="1" si="37"/>
        <v>108</v>
      </c>
      <c r="AC316" s="20">
        <f t="shared" ca="1" si="3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39"/>
        <v>138</v>
      </c>
      <c r="AG316" s="21">
        <f ca="1">SUMIFS(AF$2:AF316,D$2:D316,D316)</f>
        <v>321</v>
      </c>
      <c r="AJ316" s="22">
        <f t="shared" si="40"/>
        <v>1</v>
      </c>
      <c r="AK316" s="22">
        <f t="shared" si="41"/>
        <v>0</v>
      </c>
    </row>
    <row r="317" spans="1:37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3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34"/>
        <v>0</v>
      </c>
      <c r="AA317" s="20">
        <f t="shared" si="36"/>
        <v>1</v>
      </c>
      <c r="AB317" s="20">
        <f t="shared" ca="1" si="37"/>
        <v>108</v>
      </c>
      <c r="AC317" s="20">
        <f t="shared" ca="1" si="3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39"/>
        <v>108</v>
      </c>
      <c r="AG317" s="21">
        <f ca="1">SUMIFS(AF$2:AF317,D$2:D317,D317)</f>
        <v>310</v>
      </c>
      <c r="AJ317" s="22">
        <f t="shared" si="40"/>
        <v>1</v>
      </c>
      <c r="AK317" s="22">
        <f t="shared" si="41"/>
        <v>0</v>
      </c>
    </row>
    <row r="318" spans="1:37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3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34"/>
        <v>0</v>
      </c>
      <c r="AA318" s="20">
        <f t="shared" si="36"/>
        <v>1</v>
      </c>
      <c r="AB318" s="20">
        <f t="shared" ca="1" si="37"/>
        <v>108</v>
      </c>
      <c r="AC318" s="20">
        <f t="shared" ca="1" si="3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39"/>
        <v>108</v>
      </c>
      <c r="AG318" s="21">
        <f ca="1">SUMIFS(AF$2:AF318,D$2:D318,D318)</f>
        <v>425</v>
      </c>
      <c r="AJ318" s="22">
        <f t="shared" si="40"/>
        <v>3</v>
      </c>
      <c r="AK318" s="22">
        <f t="shared" si="41"/>
        <v>0</v>
      </c>
    </row>
    <row r="319" spans="1:37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3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34"/>
        <v>0</v>
      </c>
      <c r="AA319" s="20">
        <f t="shared" si="36"/>
        <v>0</v>
      </c>
      <c r="AB319" s="20">
        <f t="shared" ca="1" si="37"/>
        <v>0</v>
      </c>
      <c r="AC319" s="20">
        <f t="shared" ca="1" si="3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39"/>
        <v>0</v>
      </c>
      <c r="AG319" s="21">
        <f ca="1">SUMIFS(AF$2:AF319,D$2:D319,D319)</f>
        <v>608</v>
      </c>
      <c r="AJ319" s="22">
        <f t="shared" si="40"/>
        <v>0</v>
      </c>
      <c r="AK319" s="22">
        <f t="shared" si="41"/>
        <v>2</v>
      </c>
    </row>
    <row r="320" spans="1:37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3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34"/>
        <v>1</v>
      </c>
      <c r="AA320" s="20" t="str">
        <f t="shared" si="36"/>
        <v/>
      </c>
      <c r="AB320" s="20">
        <f t="shared" ca="1" si="37"/>
        <v>0</v>
      </c>
      <c r="AC320" s="20">
        <f t="shared" ca="1" si="3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39"/>
        <v>0</v>
      </c>
      <c r="AG320" s="21">
        <f ca="1">SUMIFS(AF$2:AF320,D$2:D320,D320)</f>
        <v>202</v>
      </c>
      <c r="AJ320" s="22">
        <f t="shared" si="40"/>
        <v>0</v>
      </c>
      <c r="AK320" s="22">
        <f t="shared" si="41"/>
        <v>1</v>
      </c>
    </row>
    <row r="321" spans="1:37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3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34"/>
        <v>0</v>
      </c>
      <c r="AA321" s="20">
        <f t="shared" si="36"/>
        <v>0</v>
      </c>
      <c r="AB321" s="20">
        <f t="shared" ca="1" si="37"/>
        <v>0</v>
      </c>
      <c r="AC321" s="20">
        <f t="shared" ca="1" si="3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39"/>
        <v>0</v>
      </c>
      <c r="AG321" s="21">
        <f ca="1">SUMIFS(AF$2:AF321,D$2:D321,D321)</f>
        <v>209</v>
      </c>
      <c r="AJ321" s="22">
        <f t="shared" si="40"/>
        <v>0</v>
      </c>
      <c r="AK321" s="22">
        <f t="shared" si="41"/>
        <v>2</v>
      </c>
    </row>
    <row r="322" spans="1:37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3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42">IF(A322=0,0,IF(W322="À venir",0,IF(AND(ISBLANK(P322),ISBLANK(Q322)),1,0)))</f>
        <v>0</v>
      </c>
      <c r="AA322" s="20">
        <f t="shared" si="36"/>
        <v>1</v>
      </c>
      <c r="AB322" s="20">
        <f t="shared" ca="1" si="37"/>
        <v>108</v>
      </c>
      <c r="AC322" s="20">
        <f t="shared" ca="1" si="3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39"/>
        <v>108</v>
      </c>
      <c r="AG322" s="21">
        <f ca="1">SUMIFS(AF$2:AF322,D$2:D322,D322)</f>
        <v>726</v>
      </c>
      <c r="AJ322" s="22">
        <f t="shared" si="40"/>
        <v>3</v>
      </c>
      <c r="AK322" s="22">
        <f t="shared" si="41"/>
        <v>0</v>
      </c>
    </row>
    <row r="323" spans="1:37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43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42"/>
        <v>0</v>
      </c>
      <c r="AA323" s="20">
        <f t="shared" si="36"/>
        <v>1</v>
      </c>
      <c r="AB323" s="20">
        <f t="shared" ca="1" si="37"/>
        <v>108</v>
      </c>
      <c r="AC323" s="20">
        <f t="shared" ca="1" si="3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39"/>
        <v>108</v>
      </c>
      <c r="AG323" s="21">
        <f ca="1">SUMIFS(AF$2:AF323,D$2:D323,D323)</f>
        <v>219</v>
      </c>
      <c r="AJ323" s="22">
        <f t="shared" si="40"/>
        <v>1</v>
      </c>
      <c r="AK323" s="22">
        <f t="shared" si="41"/>
        <v>0</v>
      </c>
    </row>
    <row r="324" spans="1:37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43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42"/>
        <v>0</v>
      </c>
      <c r="AA324" s="20">
        <f t="shared" si="36"/>
        <v>1</v>
      </c>
      <c r="AB324" s="20">
        <f t="shared" ca="1" si="37"/>
        <v>108</v>
      </c>
      <c r="AC324" s="20">
        <f t="shared" ca="1" si="3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39"/>
        <v>138</v>
      </c>
      <c r="AG324" s="21">
        <f ca="1">SUMIFS(AF$2:AF324,D$2:D324,D324)</f>
        <v>320</v>
      </c>
      <c r="AJ324" s="22">
        <f t="shared" si="40"/>
        <v>1</v>
      </c>
      <c r="AK324" s="22">
        <f t="shared" si="41"/>
        <v>0</v>
      </c>
    </row>
    <row r="325" spans="1:37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43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42"/>
        <v>1</v>
      </c>
      <c r="AA325" s="20" t="str">
        <f t="shared" si="36"/>
        <v/>
      </c>
      <c r="AB325" s="20">
        <f t="shared" ca="1" si="37"/>
        <v>0</v>
      </c>
      <c r="AC325" s="20">
        <f t="shared" ca="1" si="3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39"/>
        <v>0</v>
      </c>
      <c r="AG325" s="21">
        <f>SUMIFS(AF$2:AF325,D$2:D325,D325)</f>
        <v>0</v>
      </c>
      <c r="AJ325" s="22">
        <f t="shared" si="40"/>
        <v>0</v>
      </c>
      <c r="AK325" s="22">
        <f t="shared" si="41"/>
        <v>1</v>
      </c>
    </row>
    <row r="326" spans="1:37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43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42"/>
        <v>0</v>
      </c>
      <c r="AA326" s="20">
        <f t="shared" si="36"/>
        <v>1</v>
      </c>
      <c r="AB326" s="20">
        <f t="shared" ca="1" si="37"/>
        <v>72</v>
      </c>
      <c r="AC326" s="20">
        <f t="shared" ca="1" si="3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39"/>
        <v>72</v>
      </c>
      <c r="AG326" s="21">
        <f ca="1">SUMIFS(AF$2:AF326,D$2:D326,D326)</f>
        <v>625</v>
      </c>
      <c r="AJ326" s="22">
        <f t="shared" si="40"/>
        <v>4</v>
      </c>
      <c r="AK326" s="22">
        <f t="shared" si="41"/>
        <v>0</v>
      </c>
    </row>
    <row r="327" spans="1:37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43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42"/>
        <v>0</v>
      </c>
      <c r="AA327" s="20">
        <f t="shared" si="36"/>
        <v>1</v>
      </c>
      <c r="AB327" s="20">
        <f t="shared" ca="1" si="37"/>
        <v>72</v>
      </c>
      <c r="AC327" s="20">
        <f t="shared" ca="1" si="3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39"/>
        <v>72</v>
      </c>
      <c r="AG327" s="21">
        <f ca="1">SUMIFS(AF$2:AF327,D$2:D327,D327)</f>
        <v>538</v>
      </c>
      <c r="AJ327" s="22">
        <f t="shared" si="40"/>
        <v>2</v>
      </c>
      <c r="AK327" s="22">
        <f t="shared" si="41"/>
        <v>0</v>
      </c>
    </row>
    <row r="328" spans="1:37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43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42"/>
        <v>0</v>
      </c>
      <c r="AA328" s="20">
        <f t="shared" si="36"/>
        <v>1</v>
      </c>
      <c r="AB328" s="20">
        <f t="shared" ca="1" si="37"/>
        <v>72</v>
      </c>
      <c r="AC328" s="20">
        <f t="shared" ca="1" si="3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39"/>
        <v>72</v>
      </c>
      <c r="AG328" s="21">
        <f ca="1">SUMIFS(AF$2:AF328,D$2:D328,D328)</f>
        <v>519</v>
      </c>
      <c r="AJ328" s="22">
        <f t="shared" si="40"/>
        <v>2</v>
      </c>
      <c r="AK328" s="22">
        <f t="shared" si="41"/>
        <v>0</v>
      </c>
    </row>
    <row r="329" spans="1:37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43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42"/>
        <v>0</v>
      </c>
      <c r="AA329" s="20">
        <f t="shared" si="36"/>
        <v>1</v>
      </c>
      <c r="AB329" s="20">
        <f t="shared" ca="1" si="37"/>
        <v>72</v>
      </c>
      <c r="AC329" s="20">
        <f t="shared" ca="1" si="3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39"/>
        <v>72</v>
      </c>
      <c r="AG329" s="21">
        <f ca="1">SUMIFS(AF$2:AF329,D$2:D329,D329)</f>
        <v>274</v>
      </c>
      <c r="AJ329" s="22">
        <f t="shared" si="40"/>
        <v>1</v>
      </c>
      <c r="AK329" s="22">
        <f t="shared" si="41"/>
        <v>0</v>
      </c>
    </row>
    <row r="330" spans="1:37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43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42"/>
        <v>1</v>
      </c>
      <c r="AA330" s="20" t="str">
        <f t="shared" si="36"/>
        <v/>
      </c>
      <c r="AB330" s="20">
        <f t="shared" ca="1" si="37"/>
        <v>0</v>
      </c>
      <c r="AC330" s="20">
        <f t="shared" ca="1" si="3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39"/>
        <v>0</v>
      </c>
      <c r="AG330" s="21">
        <f ca="1">SUMIFS(AF$2:AF330,D$2:D330,D330)</f>
        <v>96</v>
      </c>
      <c r="AJ330" s="22">
        <f t="shared" si="40"/>
        <v>0</v>
      </c>
      <c r="AK330" s="22">
        <f t="shared" si="41"/>
        <v>7</v>
      </c>
    </row>
    <row r="331" spans="1:37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43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42"/>
        <v>0</v>
      </c>
      <c r="AA331" s="20">
        <f t="shared" si="36"/>
        <v>1</v>
      </c>
      <c r="AB331" s="20">
        <f t="shared" ca="1" si="37"/>
        <v>72</v>
      </c>
      <c r="AC331" s="20">
        <f t="shared" ca="1" si="3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39"/>
        <v>72</v>
      </c>
      <c r="AG331" s="21">
        <f ca="1">SUMIFS(AF$2:AF331,D$2:D331,D331)</f>
        <v>362</v>
      </c>
      <c r="AJ331" s="22">
        <f t="shared" si="40"/>
        <v>2</v>
      </c>
      <c r="AK331" s="22">
        <f t="shared" si="41"/>
        <v>0</v>
      </c>
    </row>
    <row r="332" spans="1:37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43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42"/>
        <v>0</v>
      </c>
      <c r="AA332" s="20">
        <f t="shared" si="36"/>
        <v>0</v>
      </c>
      <c r="AB332" s="20">
        <f t="shared" ca="1" si="37"/>
        <v>0</v>
      </c>
      <c r="AC332" s="20">
        <f t="shared" ca="1" si="3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39"/>
        <v>0</v>
      </c>
      <c r="AG332" s="21">
        <f ca="1">SUMIFS(AF$2:AF332,D$2:D332,D332)</f>
        <v>138</v>
      </c>
      <c r="AJ332" s="22">
        <f t="shared" si="40"/>
        <v>0</v>
      </c>
      <c r="AK332" s="22">
        <f t="shared" si="41"/>
        <v>3</v>
      </c>
    </row>
    <row r="333" spans="1:37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43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42"/>
        <v>0</v>
      </c>
      <c r="AA333" s="20">
        <f t="shared" si="36"/>
        <v>0</v>
      </c>
      <c r="AB333" s="20">
        <f t="shared" ca="1" si="37"/>
        <v>0</v>
      </c>
      <c r="AC333" s="20">
        <f t="shared" ca="1" si="3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39"/>
        <v>0</v>
      </c>
      <c r="AG333" s="21">
        <f ca="1">SUMIFS(AF$2:AF333,D$2:D333,D333)</f>
        <v>623</v>
      </c>
      <c r="AJ333" s="22">
        <f t="shared" si="40"/>
        <v>0</v>
      </c>
      <c r="AK333" s="22">
        <f t="shared" si="41"/>
        <v>1</v>
      </c>
    </row>
    <row r="334" spans="1:37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43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42"/>
        <v>0</v>
      </c>
      <c r="AA334" s="20">
        <f t="shared" si="36"/>
        <v>1</v>
      </c>
      <c r="AB334" s="20">
        <f t="shared" ca="1" si="37"/>
        <v>72</v>
      </c>
      <c r="AC334" s="20">
        <f t="shared" ca="1" si="3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39"/>
        <v>72</v>
      </c>
      <c r="AG334" s="21">
        <f ca="1">SUMIFS(AF$2:AF334,D$2:D334,D334)</f>
        <v>492</v>
      </c>
      <c r="AJ334" s="22">
        <f t="shared" si="40"/>
        <v>1</v>
      </c>
      <c r="AK334" s="22">
        <f t="shared" si="41"/>
        <v>0</v>
      </c>
    </row>
    <row r="335" spans="1:37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43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42"/>
        <v>0</v>
      </c>
      <c r="AA335" s="20">
        <f t="shared" si="36"/>
        <v>1</v>
      </c>
      <c r="AB335" s="20">
        <f t="shared" ca="1" si="37"/>
        <v>72</v>
      </c>
      <c r="AC335" s="20">
        <f t="shared" ca="1" si="3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39"/>
        <v>72</v>
      </c>
      <c r="AG335" s="21">
        <f ca="1">SUMIFS(AF$2:AF335,D$2:D335,D335)</f>
        <v>416</v>
      </c>
      <c r="AJ335" s="22">
        <f t="shared" si="40"/>
        <v>1</v>
      </c>
      <c r="AK335" s="22">
        <f t="shared" si="41"/>
        <v>0</v>
      </c>
    </row>
    <row r="336" spans="1:37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43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42"/>
        <v>0</v>
      </c>
      <c r="AA336" s="20">
        <f t="shared" si="36"/>
        <v>1</v>
      </c>
      <c r="AB336" s="20">
        <f t="shared" ca="1" si="37"/>
        <v>72</v>
      </c>
      <c r="AC336" s="20">
        <f t="shared" ca="1" si="3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39"/>
        <v>72</v>
      </c>
      <c r="AG336" s="21">
        <f ca="1">SUMIFS(AF$2:AF336,D$2:D336,D336)</f>
        <v>489</v>
      </c>
      <c r="AJ336" s="22">
        <f t="shared" si="40"/>
        <v>2</v>
      </c>
      <c r="AK336" s="22">
        <f t="shared" si="41"/>
        <v>0</v>
      </c>
    </row>
    <row r="337" spans="1:37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43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42"/>
        <v>0</v>
      </c>
      <c r="AA337" s="20">
        <f t="shared" si="36"/>
        <v>1</v>
      </c>
      <c r="AB337" s="20">
        <f t="shared" ca="1" si="37"/>
        <v>72</v>
      </c>
      <c r="AC337" s="20">
        <f t="shared" ca="1" si="3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39"/>
        <v>72</v>
      </c>
      <c r="AG337" s="21">
        <f ca="1">SUMIFS(AF$2:AF337,D$2:D337,D337)</f>
        <v>396</v>
      </c>
      <c r="AJ337" s="22">
        <f t="shared" si="40"/>
        <v>1</v>
      </c>
      <c r="AK337" s="22">
        <f t="shared" si="41"/>
        <v>0</v>
      </c>
    </row>
    <row r="338" spans="1:37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43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42"/>
        <v>0</v>
      </c>
      <c r="AA338" s="20">
        <f t="shared" si="36"/>
        <v>0</v>
      </c>
      <c r="AB338" s="20">
        <f t="shared" ca="1" si="37"/>
        <v>0</v>
      </c>
      <c r="AC338" s="20">
        <f t="shared" ca="1" si="3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39"/>
        <v>0</v>
      </c>
      <c r="AG338" s="21">
        <f ca="1">SUMIFS(AF$2:AF338,D$2:D338,D338)</f>
        <v>623</v>
      </c>
      <c r="AJ338" s="22">
        <f t="shared" si="40"/>
        <v>0</v>
      </c>
      <c r="AK338" s="22">
        <f t="shared" si="41"/>
        <v>1</v>
      </c>
    </row>
    <row r="339" spans="1:37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43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42"/>
        <v>0</v>
      </c>
      <c r="AA339" s="20">
        <f t="shared" si="36"/>
        <v>1</v>
      </c>
      <c r="AB339" s="20">
        <f t="shared" ca="1" si="37"/>
        <v>72</v>
      </c>
      <c r="AC339" s="20">
        <f t="shared" ca="1" si="3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39"/>
        <v>72</v>
      </c>
      <c r="AG339" s="21">
        <f ca="1">SUMIFS(AF$2:AF339,D$2:D339,D339)</f>
        <v>424</v>
      </c>
      <c r="AJ339" s="22">
        <f t="shared" si="40"/>
        <v>2</v>
      </c>
      <c r="AK339" s="22">
        <f t="shared" si="41"/>
        <v>0</v>
      </c>
    </row>
    <row r="340" spans="1:37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43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42"/>
        <v>0</v>
      </c>
      <c r="AA340" s="20">
        <f t="shared" si="36"/>
        <v>1</v>
      </c>
      <c r="AB340" s="20">
        <f t="shared" ca="1" si="37"/>
        <v>72</v>
      </c>
      <c r="AC340" s="20">
        <f t="shared" ca="1" si="3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39"/>
        <v>72</v>
      </c>
      <c r="AG340" s="21">
        <f ca="1">SUMIFS(AF$2:AF340,D$2:D340,D340)</f>
        <v>524</v>
      </c>
      <c r="AJ340" s="22">
        <f t="shared" si="40"/>
        <v>2</v>
      </c>
      <c r="AK340" s="22">
        <f t="shared" si="41"/>
        <v>0</v>
      </c>
    </row>
    <row r="341" spans="1:37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43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42"/>
        <v>0</v>
      </c>
      <c r="AA341" s="20">
        <f t="shared" si="36"/>
        <v>0</v>
      </c>
      <c r="AB341" s="20">
        <f t="shared" ca="1" si="37"/>
        <v>0</v>
      </c>
      <c r="AC341" s="20">
        <f t="shared" ca="1" si="3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39"/>
        <v>0</v>
      </c>
      <c r="AG341" s="21">
        <f ca="1">SUMIFS(AF$2:AF341,D$2:D341,D341)</f>
        <v>153</v>
      </c>
      <c r="AJ341" s="22">
        <f t="shared" si="40"/>
        <v>0</v>
      </c>
      <c r="AK341" s="22">
        <f t="shared" si="41"/>
        <v>1</v>
      </c>
    </row>
    <row r="342" spans="1:37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43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42"/>
        <v>0</v>
      </c>
      <c r="AA342" s="20">
        <f t="shared" si="36"/>
        <v>0</v>
      </c>
      <c r="AB342" s="20">
        <f t="shared" ca="1" si="37"/>
        <v>0</v>
      </c>
      <c r="AC342" s="20">
        <f t="shared" ca="1" si="3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39"/>
        <v>0</v>
      </c>
      <c r="AG342" s="21">
        <f ca="1">SUMIFS(AF$2:AF342,D$2:D342,D342)</f>
        <v>451</v>
      </c>
      <c r="AJ342" s="22">
        <f t="shared" si="40"/>
        <v>0</v>
      </c>
      <c r="AK342" s="22">
        <f t="shared" si="41"/>
        <v>2</v>
      </c>
    </row>
    <row r="343" spans="1:37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43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42"/>
        <v>0</v>
      </c>
      <c r="AA343" s="20">
        <f t="shared" si="36"/>
        <v>1</v>
      </c>
      <c r="AB343" s="20">
        <f t="shared" ca="1" si="37"/>
        <v>72</v>
      </c>
      <c r="AC343" s="20">
        <f t="shared" ca="1" si="3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39"/>
        <v>72</v>
      </c>
      <c r="AG343" s="21">
        <f ca="1">SUMIFS(AF$2:AF343,D$2:D343,D343)</f>
        <v>393</v>
      </c>
      <c r="AJ343" s="22">
        <f t="shared" si="40"/>
        <v>2</v>
      </c>
      <c r="AK343" s="22">
        <f t="shared" si="41"/>
        <v>0</v>
      </c>
    </row>
    <row r="344" spans="1:37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43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42"/>
        <v>0</v>
      </c>
      <c r="AA344" s="20">
        <f t="shared" si="36"/>
        <v>0</v>
      </c>
      <c r="AB344" s="20">
        <f t="shared" ca="1" si="37"/>
        <v>0</v>
      </c>
      <c r="AC344" s="20">
        <f t="shared" ca="1" si="3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39"/>
        <v>0</v>
      </c>
      <c r="AG344" s="21">
        <f ca="1">SUMIFS(AF$2:AF344,D$2:D344,D344)</f>
        <v>310</v>
      </c>
      <c r="AJ344" s="22">
        <f t="shared" si="40"/>
        <v>0</v>
      </c>
      <c r="AK344" s="22">
        <f t="shared" si="41"/>
        <v>1</v>
      </c>
    </row>
    <row r="345" spans="1:37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43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42"/>
        <v>0</v>
      </c>
      <c r="AA345" s="20">
        <f t="shared" si="36"/>
        <v>1</v>
      </c>
      <c r="AB345" s="20">
        <f t="shared" ca="1" si="37"/>
        <v>72</v>
      </c>
      <c r="AC345" s="20">
        <f t="shared" ca="1" si="3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39"/>
        <v>72</v>
      </c>
      <c r="AG345" s="21">
        <f ca="1">SUMIFS(AF$2:AF345,D$2:D345,D345)</f>
        <v>497</v>
      </c>
      <c r="AJ345" s="22">
        <f t="shared" si="40"/>
        <v>4</v>
      </c>
      <c r="AK345" s="22">
        <f t="shared" si="41"/>
        <v>0</v>
      </c>
    </row>
    <row r="346" spans="1:37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43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42"/>
        <v>0</v>
      </c>
      <c r="AA346" s="20">
        <f t="shared" si="36"/>
        <v>0</v>
      </c>
      <c r="AB346" s="20">
        <f t="shared" ca="1" si="37"/>
        <v>0</v>
      </c>
      <c r="AC346" s="20">
        <f t="shared" ca="1" si="3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39"/>
        <v>0</v>
      </c>
      <c r="AG346" s="21">
        <f ca="1">SUMIFS(AF$2:AF346,D$2:D346,D346)</f>
        <v>608</v>
      </c>
      <c r="AJ346" s="22">
        <f t="shared" si="40"/>
        <v>0</v>
      </c>
      <c r="AK346" s="22">
        <f t="shared" si="41"/>
        <v>3</v>
      </c>
    </row>
    <row r="347" spans="1:37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43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42"/>
        <v>1</v>
      </c>
      <c r="AA347" s="20" t="str">
        <f t="shared" si="36"/>
        <v/>
      </c>
      <c r="AB347" s="20">
        <f t="shared" ca="1" si="37"/>
        <v>0</v>
      </c>
      <c r="AC347" s="20">
        <f t="shared" ca="1" si="3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39"/>
        <v>0</v>
      </c>
      <c r="AG347" s="21">
        <f ca="1">SUMIFS(AF$2:AF347,D$2:D347,D347)</f>
        <v>202</v>
      </c>
      <c r="AJ347" s="22">
        <f t="shared" si="40"/>
        <v>0</v>
      </c>
      <c r="AK347" s="22">
        <f t="shared" si="41"/>
        <v>1</v>
      </c>
    </row>
    <row r="348" spans="1:37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43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42"/>
        <v>0</v>
      </c>
      <c r="AA348" s="20">
        <f t="shared" si="36"/>
        <v>1</v>
      </c>
      <c r="AB348" s="20">
        <f t="shared" ca="1" si="37"/>
        <v>72</v>
      </c>
      <c r="AC348" s="20">
        <f t="shared" ca="1" si="3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39"/>
        <v>72</v>
      </c>
      <c r="AG348" s="21">
        <f ca="1">SUMIFS(AF$2:AF348,D$2:D348,D348)</f>
        <v>281</v>
      </c>
      <c r="AJ348" s="22">
        <f t="shared" si="40"/>
        <v>1</v>
      </c>
      <c r="AK348" s="22">
        <f t="shared" si="41"/>
        <v>0</v>
      </c>
    </row>
    <row r="349" spans="1:37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43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42"/>
        <v>0</v>
      </c>
      <c r="AA349" s="20">
        <f t="shared" ref="AA349:AA412" si="44">IF(OR(ISBLANK(P349),ISBLANK(Q349)),"",IF(OR(AND(P349&gt;Q349,X349&gt;Y349),AND(P349=Q349,X349=Y349),AND(P349&lt;Q349,X349&lt;Y349)),1,0))</f>
        <v>0</v>
      </c>
      <c r="AB349" s="20">
        <f t="shared" ref="AB349:AB412" ca="1" si="45">IF(C349&lt;NOW(),IF(AND(P349&gt;Q349,X349&gt;Y349),T349,IF(AND(P349=Q349,X349=Y349),U349,IF(AND(P349&lt;Q349,X349&lt;Y349),V349,0))),"")</f>
        <v>0</v>
      </c>
      <c r="AC349" s="20">
        <f t="shared" ref="AC349:AC412" ca="1" si="46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47">IFERROR(IF(OR(ISBLANK(P349),ISBLANK(Q349)),0,IF(AB349&lt;&gt;"", AB349 + IF(AC349=1,AE349, 0), "") * (S349+1)),"")</f>
        <v>0</v>
      </c>
      <c r="AG349" s="21">
        <f ca="1">SUMIFS(AF$2:AF349,D$2:D349,D349)</f>
        <v>726</v>
      </c>
      <c r="AJ349" s="22">
        <f t="shared" si="40"/>
        <v>0</v>
      </c>
      <c r="AK349" s="22">
        <f t="shared" si="41"/>
        <v>1</v>
      </c>
    </row>
    <row r="350" spans="1:37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43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42"/>
        <v>0</v>
      </c>
      <c r="AA350" s="20">
        <f t="shared" si="44"/>
        <v>1</v>
      </c>
      <c r="AB350" s="20">
        <f t="shared" ca="1" si="45"/>
        <v>72</v>
      </c>
      <c r="AC350" s="20">
        <f t="shared" ca="1" si="46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47"/>
        <v>72</v>
      </c>
      <c r="AG350" s="21">
        <f ca="1">SUMIFS(AF$2:AF350,D$2:D350,D350)</f>
        <v>291</v>
      </c>
      <c r="AJ350" s="22">
        <f t="shared" si="40"/>
        <v>2</v>
      </c>
      <c r="AK350" s="22">
        <f t="shared" si="41"/>
        <v>0</v>
      </c>
    </row>
    <row r="351" spans="1:37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43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42"/>
        <v>0</v>
      </c>
      <c r="AA351" s="20">
        <f t="shared" si="44"/>
        <v>0</v>
      </c>
      <c r="AB351" s="20">
        <f t="shared" ca="1" si="45"/>
        <v>0</v>
      </c>
      <c r="AC351" s="20">
        <f t="shared" ca="1" si="46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47"/>
        <v>0</v>
      </c>
      <c r="AG351" s="21">
        <f ca="1">SUMIFS(AF$2:AF351,D$2:D351,D351)</f>
        <v>320</v>
      </c>
      <c r="AJ351" s="22">
        <f t="shared" si="40"/>
        <v>0</v>
      </c>
      <c r="AK351" s="22">
        <f t="shared" si="41"/>
        <v>1</v>
      </c>
    </row>
    <row r="352" spans="1:37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43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42"/>
        <v>1</v>
      </c>
      <c r="AA352" s="20" t="str">
        <f t="shared" si="44"/>
        <v/>
      </c>
      <c r="AB352" s="20">
        <f t="shared" ca="1" si="45"/>
        <v>0</v>
      </c>
      <c r="AC352" s="20">
        <f t="shared" ca="1" si="46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47"/>
        <v>0</v>
      </c>
      <c r="AG352" s="21">
        <f>SUMIFS(AF$2:AF352,D$2:D352,D352)</f>
        <v>0</v>
      </c>
      <c r="AJ352" s="22">
        <f t="shared" si="40"/>
        <v>0</v>
      </c>
      <c r="AK352" s="22">
        <f t="shared" si="41"/>
        <v>1</v>
      </c>
    </row>
    <row r="353" spans="1:37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43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42"/>
        <v>0</v>
      </c>
      <c r="AA353" s="20">
        <f t="shared" si="44"/>
        <v>0</v>
      </c>
      <c r="AB353" s="20">
        <f t="shared" ca="1" si="45"/>
        <v>0</v>
      </c>
      <c r="AC353" s="20">
        <f t="shared" ca="1" si="46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47"/>
        <v>0</v>
      </c>
      <c r="AG353" s="21">
        <f ca="1">SUMIFS(AF$2:AF353,D$2:D353,D353)</f>
        <v>625</v>
      </c>
      <c r="AJ353" s="22">
        <f t="shared" si="40"/>
        <v>0</v>
      </c>
      <c r="AK353" s="22">
        <f t="shared" si="41"/>
        <v>1</v>
      </c>
    </row>
    <row r="354" spans="1:37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43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42"/>
        <v>0</v>
      </c>
      <c r="AA354" s="20">
        <f t="shared" si="44"/>
        <v>0</v>
      </c>
      <c r="AB354" s="20">
        <f t="shared" ca="1" si="45"/>
        <v>0</v>
      </c>
      <c r="AC354" s="20">
        <f t="shared" ca="1" si="46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47"/>
        <v>0</v>
      </c>
      <c r="AG354" s="21">
        <f ca="1">SUMIFS(AF$2:AF354,D$2:D354,D354)</f>
        <v>538</v>
      </c>
      <c r="AJ354" s="22">
        <f t="shared" si="40"/>
        <v>0</v>
      </c>
      <c r="AK354" s="22">
        <f t="shared" si="41"/>
        <v>1</v>
      </c>
    </row>
    <row r="355" spans="1:37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43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42"/>
        <v>0</v>
      </c>
      <c r="AA355" s="20">
        <f t="shared" si="44"/>
        <v>0</v>
      </c>
      <c r="AB355" s="20">
        <f t="shared" ca="1" si="45"/>
        <v>0</v>
      </c>
      <c r="AC355" s="20">
        <f t="shared" ca="1" si="46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47"/>
        <v>0</v>
      </c>
      <c r="AG355" s="21">
        <f ca="1">SUMIFS(AF$2:AF355,D$2:D355,D355)</f>
        <v>519</v>
      </c>
      <c r="AJ355" s="22">
        <f t="shared" si="40"/>
        <v>0</v>
      </c>
      <c r="AK355" s="22">
        <f t="shared" si="41"/>
        <v>1</v>
      </c>
    </row>
    <row r="356" spans="1:37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43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42"/>
        <v>0</v>
      </c>
      <c r="AA356" s="20">
        <f t="shared" si="44"/>
        <v>0</v>
      </c>
      <c r="AB356" s="20">
        <f t="shared" ca="1" si="45"/>
        <v>0</v>
      </c>
      <c r="AC356" s="20">
        <f t="shared" ca="1" si="46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47"/>
        <v>0</v>
      </c>
      <c r="AG356" s="21">
        <f ca="1">SUMIFS(AF$2:AF356,D$2:D356,D356)</f>
        <v>274</v>
      </c>
      <c r="AJ356" s="22">
        <f t="shared" si="40"/>
        <v>0</v>
      </c>
      <c r="AK356" s="22">
        <f t="shared" si="41"/>
        <v>1</v>
      </c>
    </row>
    <row r="357" spans="1:37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43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42"/>
        <v>0</v>
      </c>
      <c r="AA357" s="20">
        <f t="shared" si="44"/>
        <v>1</v>
      </c>
      <c r="AB357" s="20">
        <f t="shared" ca="1" si="45"/>
        <v>166</v>
      </c>
      <c r="AC357" s="20">
        <f t="shared" ca="1" si="46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47"/>
        <v>166</v>
      </c>
      <c r="AG357" s="21">
        <f ca="1">SUMIFS(AF$2:AF357,D$2:D357,D357)</f>
        <v>262</v>
      </c>
      <c r="AJ357" s="22">
        <f t="shared" si="40"/>
        <v>1</v>
      </c>
      <c r="AK357" s="22">
        <f t="shared" si="41"/>
        <v>0</v>
      </c>
    </row>
    <row r="358" spans="1:37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43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42"/>
        <v>0</v>
      </c>
      <c r="AA358" s="20">
        <f t="shared" si="44"/>
        <v>0</v>
      </c>
      <c r="AB358" s="20">
        <f t="shared" ca="1" si="45"/>
        <v>0</v>
      </c>
      <c r="AC358" s="20">
        <f t="shared" ca="1" si="46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47"/>
        <v>0</v>
      </c>
      <c r="AG358" s="21">
        <f ca="1">SUMIFS(AF$2:AF358,D$2:D358,D358)</f>
        <v>362</v>
      </c>
      <c r="AJ358" s="22">
        <f t="shared" si="40"/>
        <v>0</v>
      </c>
      <c r="AK358" s="22">
        <f t="shared" si="41"/>
        <v>1</v>
      </c>
    </row>
    <row r="359" spans="1:37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43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42"/>
        <v>0</v>
      </c>
      <c r="AA359" s="20">
        <f t="shared" si="44"/>
        <v>0</v>
      </c>
      <c r="AB359" s="20">
        <f t="shared" ca="1" si="45"/>
        <v>0</v>
      </c>
      <c r="AC359" s="20">
        <f t="shared" ca="1" si="46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47"/>
        <v>0</v>
      </c>
      <c r="AG359" s="21">
        <f ca="1">SUMIFS(AF$2:AF359,D$2:D359,D359)</f>
        <v>138</v>
      </c>
      <c r="AJ359" s="22">
        <f t="shared" si="40"/>
        <v>0</v>
      </c>
      <c r="AK359" s="22">
        <f t="shared" si="41"/>
        <v>4</v>
      </c>
    </row>
    <row r="360" spans="1:37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43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42"/>
        <v>0</v>
      </c>
      <c r="AA360" s="20">
        <f t="shared" si="44"/>
        <v>0</v>
      </c>
      <c r="AB360" s="20">
        <f t="shared" ca="1" si="45"/>
        <v>0</v>
      </c>
      <c r="AC360" s="20">
        <f t="shared" ca="1" si="46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47"/>
        <v>0</v>
      </c>
      <c r="AG360" s="21">
        <f ca="1">SUMIFS(AF$2:AF360,D$2:D360,D360)</f>
        <v>623</v>
      </c>
      <c r="AJ360" s="22">
        <f t="shared" si="40"/>
        <v>0</v>
      </c>
      <c r="AK360" s="22">
        <f t="shared" si="41"/>
        <v>2</v>
      </c>
    </row>
    <row r="361" spans="1:37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43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42"/>
        <v>0</v>
      </c>
      <c r="AA361" s="20">
        <f t="shared" si="44"/>
        <v>0</v>
      </c>
      <c r="AB361" s="20">
        <f t="shared" ca="1" si="45"/>
        <v>0</v>
      </c>
      <c r="AC361" s="20">
        <f t="shared" ca="1" si="46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47"/>
        <v>0</v>
      </c>
      <c r="AG361" s="21">
        <f ca="1">SUMIFS(AF$2:AF361,D$2:D361,D361)</f>
        <v>492</v>
      </c>
      <c r="AJ361" s="22">
        <f t="shared" si="40"/>
        <v>0</v>
      </c>
      <c r="AK361" s="22">
        <f t="shared" si="41"/>
        <v>1</v>
      </c>
    </row>
    <row r="362" spans="1:37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43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42"/>
        <v>0</v>
      </c>
      <c r="AA362" s="20">
        <f t="shared" si="44"/>
        <v>0</v>
      </c>
      <c r="AB362" s="20">
        <f t="shared" ca="1" si="45"/>
        <v>0</v>
      </c>
      <c r="AC362" s="20">
        <f t="shared" ca="1" si="46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47"/>
        <v>0</v>
      </c>
      <c r="AG362" s="21">
        <f ca="1">SUMIFS(AF$2:AF362,D$2:D362,D362)</f>
        <v>416</v>
      </c>
      <c r="AJ362" s="22">
        <f t="shared" si="40"/>
        <v>0</v>
      </c>
      <c r="AK362" s="22">
        <f t="shared" si="41"/>
        <v>1</v>
      </c>
    </row>
    <row r="363" spans="1:37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43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42"/>
        <v>0</v>
      </c>
      <c r="AA363" s="20">
        <f t="shared" si="44"/>
        <v>0</v>
      </c>
      <c r="AB363" s="20">
        <f t="shared" ca="1" si="45"/>
        <v>0</v>
      </c>
      <c r="AC363" s="20">
        <f t="shared" ca="1" si="46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47"/>
        <v>0</v>
      </c>
      <c r="AG363" s="21">
        <f ca="1">SUMIFS(AF$2:AF363,D$2:D363,D363)</f>
        <v>489</v>
      </c>
      <c r="AJ363" s="22">
        <f t="shared" si="40"/>
        <v>0</v>
      </c>
      <c r="AK363" s="22">
        <f t="shared" si="41"/>
        <v>1</v>
      </c>
    </row>
    <row r="364" spans="1:37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43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42"/>
        <v>0</v>
      </c>
      <c r="AA364" s="20">
        <f t="shared" si="44"/>
        <v>1</v>
      </c>
      <c r="AB364" s="20">
        <f t="shared" ca="1" si="45"/>
        <v>166</v>
      </c>
      <c r="AC364" s="20">
        <f t="shared" ca="1" si="46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47"/>
        <v>216</v>
      </c>
      <c r="AG364" s="21">
        <f ca="1">SUMIFS(AF$2:AF364,D$2:D364,D364)</f>
        <v>612</v>
      </c>
      <c r="AJ364" s="22">
        <f t="shared" si="40"/>
        <v>2</v>
      </c>
      <c r="AK364" s="22">
        <f t="shared" si="41"/>
        <v>0</v>
      </c>
    </row>
    <row r="365" spans="1:37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43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42"/>
        <v>0</v>
      </c>
      <c r="AA365" s="20">
        <f t="shared" si="44"/>
        <v>1</v>
      </c>
      <c r="AB365" s="20">
        <f t="shared" ca="1" si="45"/>
        <v>166</v>
      </c>
      <c r="AC365" s="20">
        <f t="shared" ca="1" si="46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47"/>
        <v>166</v>
      </c>
      <c r="AG365" s="21">
        <f ca="1">SUMIFS(AF$2:AF365,D$2:D365,D365)</f>
        <v>789</v>
      </c>
      <c r="AJ365" s="22">
        <f t="shared" si="40"/>
        <v>1</v>
      </c>
      <c r="AK365" s="22">
        <f t="shared" si="41"/>
        <v>0</v>
      </c>
    </row>
    <row r="366" spans="1:37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43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42"/>
        <v>0</v>
      </c>
      <c r="AA366" s="20">
        <f t="shared" si="44"/>
        <v>0</v>
      </c>
      <c r="AB366" s="20">
        <f t="shared" ca="1" si="45"/>
        <v>0</v>
      </c>
      <c r="AC366" s="20">
        <f t="shared" ca="1" si="46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47"/>
        <v>0</v>
      </c>
      <c r="AG366" s="21">
        <f ca="1">SUMIFS(AF$2:AF366,D$2:D366,D366)</f>
        <v>424</v>
      </c>
      <c r="AJ366" s="22">
        <f t="shared" si="40"/>
        <v>0</v>
      </c>
      <c r="AK366" s="22">
        <f t="shared" si="41"/>
        <v>1</v>
      </c>
    </row>
    <row r="367" spans="1:37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43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42"/>
        <v>0</v>
      </c>
      <c r="AA367" s="20">
        <f t="shared" si="44"/>
        <v>0</v>
      </c>
      <c r="AB367" s="20">
        <f t="shared" ca="1" si="45"/>
        <v>0</v>
      </c>
      <c r="AC367" s="20">
        <f t="shared" ca="1" si="46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47"/>
        <v>0</v>
      </c>
      <c r="AG367" s="21">
        <f ca="1">SUMIFS(AF$2:AF367,D$2:D367,D367)</f>
        <v>524</v>
      </c>
      <c r="AJ367" s="22">
        <f t="shared" si="40"/>
        <v>0</v>
      </c>
      <c r="AK367" s="22">
        <f t="shared" si="41"/>
        <v>1</v>
      </c>
    </row>
    <row r="368" spans="1:37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43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42"/>
        <v>0</v>
      </c>
      <c r="AA368" s="20">
        <f t="shared" si="44"/>
        <v>0</v>
      </c>
      <c r="AB368" s="20">
        <f t="shared" ca="1" si="45"/>
        <v>0</v>
      </c>
      <c r="AC368" s="20">
        <f t="shared" ca="1" si="46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47"/>
        <v>0</v>
      </c>
      <c r="AG368" s="21">
        <f ca="1">SUMIFS(AF$2:AF368,D$2:D368,D368)</f>
        <v>153</v>
      </c>
      <c r="AJ368" s="22">
        <f t="shared" si="40"/>
        <v>0</v>
      </c>
      <c r="AK368" s="22">
        <f t="shared" si="41"/>
        <v>2</v>
      </c>
    </row>
    <row r="369" spans="1:37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43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42"/>
        <v>0</v>
      </c>
      <c r="AA369" s="20">
        <f t="shared" si="44"/>
        <v>0</v>
      </c>
      <c r="AB369" s="20">
        <f t="shared" ca="1" si="45"/>
        <v>0</v>
      </c>
      <c r="AC369" s="20">
        <f t="shared" ca="1" si="46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47"/>
        <v>0</v>
      </c>
      <c r="AG369" s="21">
        <f ca="1">SUMIFS(AF$2:AF369,D$2:D369,D369)</f>
        <v>451</v>
      </c>
      <c r="AJ369" s="22">
        <f t="shared" si="40"/>
        <v>0</v>
      </c>
      <c r="AK369" s="22">
        <f t="shared" si="41"/>
        <v>3</v>
      </c>
    </row>
    <row r="370" spans="1:37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43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42"/>
        <v>0</v>
      </c>
      <c r="AA370" s="20">
        <f t="shared" si="44"/>
        <v>0</v>
      </c>
      <c r="AB370" s="20">
        <f t="shared" ca="1" si="45"/>
        <v>0</v>
      </c>
      <c r="AC370" s="20">
        <f t="shared" ca="1" si="46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47"/>
        <v>0</v>
      </c>
      <c r="AG370" s="21">
        <f ca="1">SUMIFS(AF$2:AF370,D$2:D370,D370)</f>
        <v>393</v>
      </c>
      <c r="AJ370" s="22">
        <f t="shared" si="40"/>
        <v>0</v>
      </c>
      <c r="AK370" s="22">
        <f t="shared" si="41"/>
        <v>1</v>
      </c>
    </row>
    <row r="371" spans="1:37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43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42"/>
        <v>0</v>
      </c>
      <c r="AA371" s="20">
        <f t="shared" si="44"/>
        <v>0</v>
      </c>
      <c r="AB371" s="20">
        <f t="shared" ca="1" si="45"/>
        <v>0</v>
      </c>
      <c r="AC371" s="20">
        <f t="shared" ca="1" si="46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47"/>
        <v>0</v>
      </c>
      <c r="AG371" s="21">
        <f ca="1">SUMIFS(AF$2:AF371,D$2:D371,D371)</f>
        <v>310</v>
      </c>
      <c r="AJ371" s="22">
        <f t="shared" si="40"/>
        <v>0</v>
      </c>
      <c r="AK371" s="22">
        <f t="shared" si="41"/>
        <v>2</v>
      </c>
    </row>
    <row r="372" spans="1:37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43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42"/>
        <v>0</v>
      </c>
      <c r="AA372" s="20">
        <f t="shared" si="44"/>
        <v>0</v>
      </c>
      <c r="AB372" s="20">
        <f t="shared" ca="1" si="45"/>
        <v>0</v>
      </c>
      <c r="AC372" s="20">
        <f t="shared" ca="1" si="46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47"/>
        <v>0</v>
      </c>
      <c r="AG372" s="21">
        <f ca="1">SUMIFS(AF$2:AF372,D$2:D372,D372)</f>
        <v>497</v>
      </c>
      <c r="AJ372" s="22">
        <f t="shared" si="40"/>
        <v>0</v>
      </c>
      <c r="AK372" s="22">
        <f t="shared" si="41"/>
        <v>1</v>
      </c>
    </row>
    <row r="373" spans="1:37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43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42"/>
        <v>0</v>
      </c>
      <c r="AA373" s="20">
        <f t="shared" si="44"/>
        <v>0</v>
      </c>
      <c r="AB373" s="20">
        <f t="shared" ca="1" si="45"/>
        <v>0</v>
      </c>
      <c r="AC373" s="20">
        <f t="shared" ca="1" si="46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47"/>
        <v>0</v>
      </c>
      <c r="AG373" s="21">
        <f ca="1">SUMIFS(AF$2:AF373,D$2:D373,D373)</f>
        <v>608</v>
      </c>
      <c r="AJ373" s="22">
        <f t="shared" si="40"/>
        <v>0</v>
      </c>
      <c r="AK373" s="22">
        <f t="shared" si="41"/>
        <v>4</v>
      </c>
    </row>
    <row r="374" spans="1:37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43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42"/>
        <v>0</v>
      </c>
      <c r="AA374" s="20">
        <f t="shared" si="44"/>
        <v>0</v>
      </c>
      <c r="AB374" s="20">
        <f t="shared" ca="1" si="45"/>
        <v>0</v>
      </c>
      <c r="AC374" s="20">
        <f t="shared" ca="1" si="46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47"/>
        <v>0</v>
      </c>
      <c r="AG374" s="21">
        <f ca="1">SUMIFS(AF$2:AF374,D$2:D374,D374)</f>
        <v>202</v>
      </c>
      <c r="AJ374" s="22">
        <f t="shared" si="40"/>
        <v>0</v>
      </c>
      <c r="AK374" s="22">
        <f t="shared" si="41"/>
        <v>2</v>
      </c>
    </row>
    <row r="375" spans="1:37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43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42"/>
        <v>0</v>
      </c>
      <c r="AA375" s="20">
        <f t="shared" si="44"/>
        <v>0</v>
      </c>
      <c r="AB375" s="20">
        <f t="shared" ca="1" si="45"/>
        <v>0</v>
      </c>
      <c r="AC375" s="20">
        <f t="shared" ca="1" si="46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47"/>
        <v>0</v>
      </c>
      <c r="AG375" s="21">
        <f ca="1">SUMIFS(AF$2:AF375,D$2:D375,D375)</f>
        <v>281</v>
      </c>
      <c r="AJ375" s="22">
        <f t="shared" si="40"/>
        <v>0</v>
      </c>
      <c r="AK375" s="22">
        <f t="shared" si="41"/>
        <v>1</v>
      </c>
    </row>
    <row r="376" spans="1:37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43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42"/>
        <v>0</v>
      </c>
      <c r="AA376" s="20">
        <f t="shared" si="44"/>
        <v>0</v>
      </c>
      <c r="AB376" s="20">
        <f t="shared" ca="1" si="45"/>
        <v>0</v>
      </c>
      <c r="AC376" s="20">
        <f t="shared" ca="1" si="46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47"/>
        <v>0</v>
      </c>
      <c r="AG376" s="21">
        <f ca="1">SUMIFS(AF$2:AF376,D$2:D376,D376)</f>
        <v>726</v>
      </c>
      <c r="AJ376" s="22">
        <f t="shared" si="40"/>
        <v>0</v>
      </c>
      <c r="AK376" s="22">
        <f t="shared" si="41"/>
        <v>2</v>
      </c>
    </row>
    <row r="377" spans="1:37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43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42"/>
        <v>0</v>
      </c>
      <c r="AA377" s="20">
        <f t="shared" si="44"/>
        <v>0</v>
      </c>
      <c r="AB377" s="20">
        <f t="shared" ca="1" si="45"/>
        <v>0</v>
      </c>
      <c r="AC377" s="20">
        <f t="shared" ca="1" si="46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47"/>
        <v>0</v>
      </c>
      <c r="AG377" s="21">
        <f ca="1">SUMIFS(AF$2:AF377,D$2:D377,D377)</f>
        <v>291</v>
      </c>
      <c r="AJ377" s="22">
        <f t="shared" ref="AJ377:AJ440" si="48">IF(AA377=1,AJ350+1,0)</f>
        <v>0</v>
      </c>
      <c r="AK377" s="22">
        <f t="shared" ref="AK377:AK440" si="49">IF(Z377=1,AK350,IF(AA377=0,AK350+1,0))</f>
        <v>1</v>
      </c>
    </row>
    <row r="378" spans="1:37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43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42"/>
        <v>0</v>
      </c>
      <c r="AA378" s="20">
        <f t="shared" si="44"/>
        <v>0</v>
      </c>
      <c r="AB378" s="20">
        <f t="shared" ca="1" si="45"/>
        <v>0</v>
      </c>
      <c r="AC378" s="20">
        <f t="shared" ca="1" si="46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47"/>
        <v>0</v>
      </c>
      <c r="AG378" s="21">
        <f ca="1">SUMIFS(AF$2:AF378,D$2:D378,D378)</f>
        <v>320</v>
      </c>
      <c r="AJ378" s="22">
        <f t="shared" si="48"/>
        <v>0</v>
      </c>
      <c r="AK378" s="22">
        <f t="shared" si="49"/>
        <v>2</v>
      </c>
    </row>
    <row r="379" spans="1:37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43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42"/>
        <v>1</v>
      </c>
      <c r="AA379" s="20" t="str">
        <f t="shared" si="44"/>
        <v/>
      </c>
      <c r="AB379" s="20">
        <f t="shared" ca="1" si="45"/>
        <v>166</v>
      </c>
      <c r="AC379" s="20">
        <f t="shared" ca="1" si="46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47"/>
        <v>0</v>
      </c>
      <c r="AG379" s="21">
        <f>SUMIFS(AF$2:AF379,D$2:D379,D379)</f>
        <v>0</v>
      </c>
      <c r="AJ379" s="22">
        <f t="shared" si="48"/>
        <v>0</v>
      </c>
      <c r="AK379" s="22">
        <f t="shared" si="49"/>
        <v>1</v>
      </c>
    </row>
    <row r="380" spans="1:37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43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42"/>
        <v>0</v>
      </c>
      <c r="AA380" s="20">
        <f t="shared" si="44"/>
        <v>1</v>
      </c>
      <c r="AB380" s="20">
        <f t="shared" ca="1" si="45"/>
        <v>122</v>
      </c>
      <c r="AC380" s="20">
        <f t="shared" ca="1" si="46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47"/>
        <v>142</v>
      </c>
      <c r="AG380" s="21">
        <f ca="1">SUMIFS(AF$2:AF380,D$2:D380,D380)</f>
        <v>767</v>
      </c>
      <c r="AJ380" s="22">
        <f t="shared" si="48"/>
        <v>1</v>
      </c>
      <c r="AK380" s="22">
        <f t="shared" si="49"/>
        <v>0</v>
      </c>
    </row>
    <row r="381" spans="1:37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43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42"/>
        <v>0</v>
      </c>
      <c r="AA381" s="20">
        <f t="shared" si="44"/>
        <v>0</v>
      </c>
      <c r="AB381" s="20">
        <f t="shared" ca="1" si="45"/>
        <v>0</v>
      </c>
      <c r="AC381" s="20">
        <f t="shared" ca="1" si="46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47"/>
        <v>0</v>
      </c>
      <c r="AG381" s="21">
        <f ca="1">SUMIFS(AF$2:AF381,D$2:D381,D381)</f>
        <v>538</v>
      </c>
      <c r="AJ381" s="22">
        <f t="shared" si="48"/>
        <v>0</v>
      </c>
      <c r="AK381" s="22">
        <f t="shared" si="49"/>
        <v>2</v>
      </c>
    </row>
    <row r="382" spans="1:37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43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42"/>
        <v>0</v>
      </c>
      <c r="AA382" s="20">
        <f t="shared" si="44"/>
        <v>0</v>
      </c>
      <c r="AB382" s="20">
        <f t="shared" ca="1" si="45"/>
        <v>0</v>
      </c>
      <c r="AC382" s="20">
        <f t="shared" ca="1" si="46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47"/>
        <v>0</v>
      </c>
      <c r="AG382" s="21">
        <f ca="1">SUMIFS(AF$2:AF382,D$2:D382,D382)</f>
        <v>519</v>
      </c>
      <c r="AJ382" s="22">
        <f t="shared" si="48"/>
        <v>0</v>
      </c>
      <c r="AK382" s="22">
        <f t="shared" si="49"/>
        <v>2</v>
      </c>
    </row>
    <row r="383" spans="1:37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43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42"/>
        <v>0</v>
      </c>
      <c r="AA383" s="20">
        <f t="shared" si="44"/>
        <v>0</v>
      </c>
      <c r="AB383" s="20">
        <f t="shared" ca="1" si="45"/>
        <v>0</v>
      </c>
      <c r="AC383" s="20">
        <f t="shared" ca="1" si="46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47"/>
        <v>0</v>
      </c>
      <c r="AG383" s="21">
        <f ca="1">SUMIFS(AF$2:AF383,D$2:D383,D383)</f>
        <v>274</v>
      </c>
      <c r="AJ383" s="22">
        <f t="shared" si="48"/>
        <v>0</v>
      </c>
      <c r="AK383" s="22">
        <f t="shared" si="49"/>
        <v>2</v>
      </c>
    </row>
    <row r="384" spans="1:37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43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42"/>
        <v>0</v>
      </c>
      <c r="AA384" s="20">
        <f t="shared" si="44"/>
        <v>0</v>
      </c>
      <c r="AB384" s="20">
        <f t="shared" ca="1" si="45"/>
        <v>0</v>
      </c>
      <c r="AC384" s="20">
        <f t="shared" ca="1" si="46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47"/>
        <v>0</v>
      </c>
      <c r="AG384" s="21">
        <f ca="1">SUMIFS(AF$2:AF384,D$2:D384,D384)</f>
        <v>262</v>
      </c>
      <c r="AJ384" s="22">
        <f t="shared" si="48"/>
        <v>0</v>
      </c>
      <c r="AK384" s="22">
        <f t="shared" si="49"/>
        <v>1</v>
      </c>
    </row>
    <row r="385" spans="1:37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43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42"/>
        <v>0</v>
      </c>
      <c r="AA385" s="20">
        <f t="shared" si="44"/>
        <v>0</v>
      </c>
      <c r="AB385" s="20">
        <f t="shared" ca="1" si="45"/>
        <v>0</v>
      </c>
      <c r="AC385" s="20">
        <f t="shared" ca="1" si="46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47"/>
        <v>0</v>
      </c>
      <c r="AG385" s="21">
        <f ca="1">SUMIFS(AF$2:AF385,D$2:D385,D385)</f>
        <v>362</v>
      </c>
      <c r="AJ385" s="22">
        <f t="shared" si="48"/>
        <v>0</v>
      </c>
      <c r="AK385" s="22">
        <f t="shared" si="49"/>
        <v>2</v>
      </c>
    </row>
    <row r="386" spans="1:37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43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50">IF(A386=0,0,IF(W386="À venir",0,IF(AND(ISBLANK(P386),ISBLANK(Q386)),1,0)))</f>
        <v>0</v>
      </c>
      <c r="AA386" s="20">
        <f t="shared" si="44"/>
        <v>0</v>
      </c>
      <c r="AB386" s="20">
        <f t="shared" ca="1" si="45"/>
        <v>0</v>
      </c>
      <c r="AC386" s="20">
        <f t="shared" ca="1" si="46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47"/>
        <v>0</v>
      </c>
      <c r="AG386" s="21">
        <f ca="1">SUMIFS(AF$2:AF386,D$2:D386,D386)</f>
        <v>138</v>
      </c>
      <c r="AJ386" s="22">
        <f t="shared" si="48"/>
        <v>0</v>
      </c>
      <c r="AK386" s="22">
        <f t="shared" si="49"/>
        <v>5</v>
      </c>
    </row>
    <row r="387" spans="1:37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51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50"/>
        <v>0</v>
      </c>
      <c r="AA387" s="20">
        <f t="shared" si="44"/>
        <v>0</v>
      </c>
      <c r="AB387" s="20">
        <f t="shared" ca="1" si="45"/>
        <v>0</v>
      </c>
      <c r="AC387" s="20">
        <f t="shared" ca="1" si="46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47"/>
        <v>0</v>
      </c>
      <c r="AG387" s="21">
        <f ca="1">SUMIFS(AF$2:AF387,D$2:D387,D387)</f>
        <v>623</v>
      </c>
      <c r="AJ387" s="22">
        <f t="shared" si="48"/>
        <v>0</v>
      </c>
      <c r="AK387" s="22">
        <f t="shared" si="49"/>
        <v>3</v>
      </c>
    </row>
    <row r="388" spans="1:37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51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50"/>
        <v>0</v>
      </c>
      <c r="AA388" s="20">
        <f t="shared" si="44"/>
        <v>0</v>
      </c>
      <c r="AB388" s="20">
        <f t="shared" ca="1" si="45"/>
        <v>0</v>
      </c>
      <c r="AC388" s="20">
        <f t="shared" ca="1" si="46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47"/>
        <v>0</v>
      </c>
      <c r="AG388" s="21">
        <f ca="1">SUMIFS(AF$2:AF388,D$2:D388,D388)</f>
        <v>492</v>
      </c>
      <c r="AJ388" s="22">
        <f t="shared" si="48"/>
        <v>0</v>
      </c>
      <c r="AK388" s="22">
        <f t="shared" si="49"/>
        <v>2</v>
      </c>
    </row>
    <row r="389" spans="1:37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51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50"/>
        <v>0</v>
      </c>
      <c r="AA389" s="20">
        <f t="shared" si="44"/>
        <v>0</v>
      </c>
      <c r="AB389" s="20">
        <f t="shared" ca="1" si="45"/>
        <v>0</v>
      </c>
      <c r="AC389" s="20">
        <f t="shared" ca="1" si="46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47"/>
        <v>0</v>
      </c>
      <c r="AG389" s="21">
        <f ca="1">SUMIFS(AF$2:AF389,D$2:D389,D389)</f>
        <v>416</v>
      </c>
      <c r="AJ389" s="22">
        <f t="shared" si="48"/>
        <v>0</v>
      </c>
      <c r="AK389" s="22">
        <f t="shared" si="49"/>
        <v>2</v>
      </c>
    </row>
    <row r="390" spans="1:37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51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50"/>
        <v>0</v>
      </c>
      <c r="AA390" s="20">
        <f t="shared" si="44"/>
        <v>0</v>
      </c>
      <c r="AB390" s="20">
        <f t="shared" ca="1" si="45"/>
        <v>0</v>
      </c>
      <c r="AC390" s="20">
        <f t="shared" ca="1" si="46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47"/>
        <v>0</v>
      </c>
      <c r="AG390" s="21">
        <f ca="1">SUMIFS(AF$2:AF390,D$2:D390,D390)</f>
        <v>489</v>
      </c>
      <c r="AJ390" s="22">
        <f t="shared" si="48"/>
        <v>0</v>
      </c>
      <c r="AK390" s="22">
        <f t="shared" si="49"/>
        <v>2</v>
      </c>
    </row>
    <row r="391" spans="1:37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51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50"/>
        <v>0</v>
      </c>
      <c r="AA391" s="20">
        <f t="shared" si="44"/>
        <v>0</v>
      </c>
      <c r="AB391" s="20">
        <f t="shared" ca="1" si="45"/>
        <v>0</v>
      </c>
      <c r="AC391" s="20">
        <f t="shared" ca="1" si="46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47"/>
        <v>0</v>
      </c>
      <c r="AG391" s="21">
        <f ca="1">SUMIFS(AF$2:AF391,D$2:D391,D391)</f>
        <v>612</v>
      </c>
      <c r="AJ391" s="22">
        <f t="shared" si="48"/>
        <v>0</v>
      </c>
      <c r="AK391" s="22">
        <f t="shared" si="49"/>
        <v>1</v>
      </c>
    </row>
    <row r="392" spans="1:37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51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50"/>
        <v>0</v>
      </c>
      <c r="AA392" s="20">
        <f t="shared" si="44"/>
        <v>0</v>
      </c>
      <c r="AB392" s="20">
        <f t="shared" ca="1" si="45"/>
        <v>0</v>
      </c>
      <c r="AC392" s="20">
        <f t="shared" ca="1" si="46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47"/>
        <v>0</v>
      </c>
      <c r="AG392" s="21">
        <f ca="1">SUMIFS(AF$2:AF392,D$2:D392,D392)</f>
        <v>789</v>
      </c>
      <c r="AJ392" s="22">
        <f t="shared" si="48"/>
        <v>0</v>
      </c>
      <c r="AK392" s="22">
        <f t="shared" si="49"/>
        <v>1</v>
      </c>
    </row>
    <row r="393" spans="1:37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51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50"/>
        <v>0</v>
      </c>
      <c r="AA393" s="20">
        <f t="shared" si="44"/>
        <v>0</v>
      </c>
      <c r="AB393" s="20">
        <f t="shared" ca="1" si="45"/>
        <v>0</v>
      </c>
      <c r="AC393" s="20">
        <f t="shared" ca="1" si="46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47"/>
        <v>0</v>
      </c>
      <c r="AG393" s="21">
        <f ca="1">SUMIFS(AF$2:AF393,D$2:D393,D393)</f>
        <v>424</v>
      </c>
      <c r="AJ393" s="22">
        <f t="shared" si="48"/>
        <v>0</v>
      </c>
      <c r="AK393" s="22">
        <f t="shared" si="49"/>
        <v>2</v>
      </c>
    </row>
    <row r="394" spans="1:37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51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50"/>
        <v>0</v>
      </c>
      <c r="AA394" s="20">
        <f t="shared" si="44"/>
        <v>0</v>
      </c>
      <c r="AB394" s="20">
        <f t="shared" ca="1" si="45"/>
        <v>0</v>
      </c>
      <c r="AC394" s="20">
        <f t="shared" ca="1" si="46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47"/>
        <v>0</v>
      </c>
      <c r="AG394" s="21">
        <f ca="1">SUMIFS(AF$2:AF394,D$2:D394,D394)</f>
        <v>524</v>
      </c>
      <c r="AJ394" s="22">
        <f t="shared" si="48"/>
        <v>0</v>
      </c>
      <c r="AK394" s="22">
        <f t="shared" si="49"/>
        <v>2</v>
      </c>
    </row>
    <row r="395" spans="1:37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51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50"/>
        <v>0</v>
      </c>
      <c r="AA395" s="20">
        <f t="shared" si="44"/>
        <v>1</v>
      </c>
      <c r="AB395" s="20">
        <f t="shared" ca="1" si="45"/>
        <v>122</v>
      </c>
      <c r="AC395" s="20">
        <f t="shared" ca="1" si="46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47"/>
        <v>122</v>
      </c>
      <c r="AG395" s="21">
        <f ca="1">SUMIFS(AF$2:AF395,D$2:D395,D395)</f>
        <v>275</v>
      </c>
      <c r="AJ395" s="22">
        <f t="shared" si="48"/>
        <v>1</v>
      </c>
      <c r="AK395" s="22">
        <f t="shared" si="49"/>
        <v>0</v>
      </c>
    </row>
    <row r="396" spans="1:37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51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50"/>
        <v>0</v>
      </c>
      <c r="AA396" s="20">
        <f t="shared" si="44"/>
        <v>0</v>
      </c>
      <c r="AB396" s="20">
        <f t="shared" ca="1" si="45"/>
        <v>0</v>
      </c>
      <c r="AC396" s="20">
        <f t="shared" ca="1" si="46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47"/>
        <v>0</v>
      </c>
      <c r="AG396" s="21">
        <f ca="1">SUMIFS(AF$2:AF396,D$2:D396,D396)</f>
        <v>451</v>
      </c>
      <c r="AJ396" s="22">
        <f t="shared" si="48"/>
        <v>0</v>
      </c>
      <c r="AK396" s="22">
        <f t="shared" si="49"/>
        <v>4</v>
      </c>
    </row>
    <row r="397" spans="1:37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51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50"/>
        <v>0</v>
      </c>
      <c r="AA397" s="20">
        <f t="shared" si="44"/>
        <v>1</v>
      </c>
      <c r="AB397" s="20">
        <f t="shared" ca="1" si="45"/>
        <v>122</v>
      </c>
      <c r="AC397" s="20">
        <f t="shared" ca="1" si="46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47"/>
        <v>122</v>
      </c>
      <c r="AG397" s="21">
        <f ca="1">SUMIFS(AF$2:AF397,D$2:D397,D397)</f>
        <v>515</v>
      </c>
      <c r="AJ397" s="22">
        <f t="shared" si="48"/>
        <v>1</v>
      </c>
      <c r="AK397" s="22">
        <f t="shared" si="49"/>
        <v>0</v>
      </c>
    </row>
    <row r="398" spans="1:37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51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50"/>
        <v>0</v>
      </c>
      <c r="AA398" s="20">
        <f t="shared" si="44"/>
        <v>0</v>
      </c>
      <c r="AB398" s="20">
        <f t="shared" ca="1" si="45"/>
        <v>0</v>
      </c>
      <c r="AC398" s="20">
        <f t="shared" ca="1" si="46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47"/>
        <v>0</v>
      </c>
      <c r="AG398" s="21">
        <f ca="1">SUMIFS(AF$2:AF398,D$2:D398,D398)</f>
        <v>310</v>
      </c>
      <c r="AJ398" s="22">
        <f t="shared" si="48"/>
        <v>0</v>
      </c>
      <c r="AK398" s="22">
        <f t="shared" si="49"/>
        <v>3</v>
      </c>
    </row>
    <row r="399" spans="1:37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51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50"/>
        <v>0</v>
      </c>
      <c r="AA399" s="20">
        <f t="shared" si="44"/>
        <v>0</v>
      </c>
      <c r="AB399" s="20">
        <f t="shared" ca="1" si="45"/>
        <v>0</v>
      </c>
      <c r="AC399" s="20">
        <f t="shared" ca="1" si="46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47"/>
        <v>0</v>
      </c>
      <c r="AG399" s="21">
        <f ca="1">SUMIFS(AF$2:AF399,D$2:D399,D399)</f>
        <v>497</v>
      </c>
      <c r="AJ399" s="22">
        <f t="shared" si="48"/>
        <v>0</v>
      </c>
      <c r="AK399" s="22">
        <f t="shared" si="49"/>
        <v>2</v>
      </c>
    </row>
    <row r="400" spans="1:37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51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50"/>
        <v>0</v>
      </c>
      <c r="AA400" s="20">
        <f t="shared" si="44"/>
        <v>0</v>
      </c>
      <c r="AB400" s="20">
        <f t="shared" ca="1" si="45"/>
        <v>0</v>
      </c>
      <c r="AC400" s="20">
        <f t="shared" ca="1" si="46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47"/>
        <v>0</v>
      </c>
      <c r="AG400" s="21">
        <f ca="1">SUMIFS(AF$2:AF400,D$2:D400,D400)</f>
        <v>608</v>
      </c>
      <c r="AJ400" s="22">
        <f t="shared" si="48"/>
        <v>0</v>
      </c>
      <c r="AK400" s="22">
        <f t="shared" si="49"/>
        <v>5</v>
      </c>
    </row>
    <row r="401" spans="1:37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51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50"/>
        <v>0</v>
      </c>
      <c r="AA401" s="20">
        <f t="shared" si="44"/>
        <v>0</v>
      </c>
      <c r="AB401" s="20">
        <f t="shared" ca="1" si="45"/>
        <v>0</v>
      </c>
      <c r="AC401" s="20">
        <f t="shared" ca="1" si="46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47"/>
        <v>0</v>
      </c>
      <c r="AG401" s="21">
        <f ca="1">SUMIFS(AF$2:AF401,D$2:D401,D401)</f>
        <v>202</v>
      </c>
      <c r="AJ401" s="22">
        <f t="shared" si="48"/>
        <v>0</v>
      </c>
      <c r="AK401" s="22">
        <f t="shared" si="49"/>
        <v>3</v>
      </c>
    </row>
    <row r="402" spans="1:37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51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50"/>
        <v>0</v>
      </c>
      <c r="AA402" s="20">
        <f t="shared" si="44"/>
        <v>0</v>
      </c>
      <c r="AB402" s="20">
        <f t="shared" ca="1" si="45"/>
        <v>0</v>
      </c>
      <c r="AC402" s="20">
        <f t="shared" ca="1" si="46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47"/>
        <v>0</v>
      </c>
      <c r="AG402" s="21">
        <f ca="1">SUMIFS(AF$2:AF402,D$2:D402,D402)</f>
        <v>281</v>
      </c>
      <c r="AJ402" s="22">
        <f t="shared" si="48"/>
        <v>0</v>
      </c>
      <c r="AK402" s="22">
        <f t="shared" si="49"/>
        <v>2</v>
      </c>
    </row>
    <row r="403" spans="1:37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51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50"/>
        <v>0</v>
      </c>
      <c r="AA403" s="20">
        <f t="shared" si="44"/>
        <v>0</v>
      </c>
      <c r="AB403" s="20">
        <f t="shared" ca="1" si="45"/>
        <v>0</v>
      </c>
      <c r="AC403" s="20">
        <f t="shared" ca="1" si="46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47"/>
        <v>0</v>
      </c>
      <c r="AG403" s="21">
        <f ca="1">SUMIFS(AF$2:AF403,D$2:D403,D403)</f>
        <v>726</v>
      </c>
      <c r="AJ403" s="22">
        <f t="shared" si="48"/>
        <v>0</v>
      </c>
      <c r="AK403" s="22">
        <f t="shared" si="49"/>
        <v>3</v>
      </c>
    </row>
    <row r="404" spans="1:37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51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50"/>
        <v>0</v>
      </c>
      <c r="AA404" s="20">
        <f t="shared" si="44"/>
        <v>0</v>
      </c>
      <c r="AB404" s="20">
        <f t="shared" ca="1" si="45"/>
        <v>0</v>
      </c>
      <c r="AC404" s="20">
        <f t="shared" ca="1" si="46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47"/>
        <v>0</v>
      </c>
      <c r="AG404" s="21">
        <f ca="1">SUMIFS(AF$2:AF404,D$2:D404,D404)</f>
        <v>291</v>
      </c>
      <c r="AJ404" s="22">
        <f t="shared" si="48"/>
        <v>0</v>
      </c>
      <c r="AK404" s="22">
        <f t="shared" si="49"/>
        <v>2</v>
      </c>
    </row>
    <row r="405" spans="1:37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51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50"/>
        <v>0</v>
      </c>
      <c r="AA405" s="20">
        <f t="shared" si="44"/>
        <v>0</v>
      </c>
      <c r="AB405" s="20">
        <f t="shared" ca="1" si="45"/>
        <v>0</v>
      </c>
      <c r="AC405" s="20">
        <f t="shared" ca="1" si="46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47"/>
        <v>0</v>
      </c>
      <c r="AG405" s="21">
        <f ca="1">SUMIFS(AF$2:AF405,D$2:D405,D405)</f>
        <v>320</v>
      </c>
      <c r="AJ405" s="22">
        <f t="shared" si="48"/>
        <v>0</v>
      </c>
      <c r="AK405" s="22">
        <f t="shared" si="49"/>
        <v>3</v>
      </c>
    </row>
    <row r="406" spans="1:37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51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50"/>
        <v>1</v>
      </c>
      <c r="AA406" s="20" t="str">
        <f t="shared" si="44"/>
        <v/>
      </c>
      <c r="AB406" s="20">
        <f t="shared" ca="1" si="45"/>
        <v>122</v>
      </c>
      <c r="AC406" s="20">
        <f t="shared" ca="1" si="46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47"/>
        <v>0</v>
      </c>
      <c r="AG406" s="21">
        <f>SUMIFS(AF$2:AF406,D$2:D406,D406)</f>
        <v>0</v>
      </c>
      <c r="AJ406" s="22">
        <f t="shared" si="48"/>
        <v>0</v>
      </c>
      <c r="AK406" s="22">
        <f t="shared" si="49"/>
        <v>1</v>
      </c>
    </row>
    <row r="407" spans="1:37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51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50"/>
        <v>0</v>
      </c>
      <c r="AA407" s="20">
        <f t="shared" si="44"/>
        <v>0</v>
      </c>
      <c r="AB407" s="20">
        <f t="shared" ca="1" si="45"/>
        <v>0</v>
      </c>
      <c r="AC407" s="20">
        <f t="shared" ca="1" si="46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47"/>
        <v>0</v>
      </c>
      <c r="AG407" s="21">
        <f ca="1">SUMIFS(AF$2:AF407,D$2:D407,D407)</f>
        <v>767</v>
      </c>
      <c r="AJ407" s="22">
        <f t="shared" si="48"/>
        <v>0</v>
      </c>
      <c r="AK407" s="22">
        <f t="shared" si="49"/>
        <v>1</v>
      </c>
    </row>
    <row r="408" spans="1:37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51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50"/>
        <v>0</v>
      </c>
      <c r="AA408" s="20">
        <f t="shared" si="44"/>
        <v>0</v>
      </c>
      <c r="AB408" s="20">
        <f t="shared" ca="1" si="45"/>
        <v>0</v>
      </c>
      <c r="AC408" s="20">
        <f t="shared" ca="1" si="46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47"/>
        <v>0</v>
      </c>
      <c r="AG408" s="21">
        <f ca="1">SUMIFS(AF$2:AF408,D$2:D408,D408)</f>
        <v>538</v>
      </c>
      <c r="AJ408" s="22">
        <f t="shared" si="48"/>
        <v>0</v>
      </c>
      <c r="AK408" s="22">
        <f t="shared" si="49"/>
        <v>3</v>
      </c>
    </row>
    <row r="409" spans="1:37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51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50"/>
        <v>0</v>
      </c>
      <c r="AA409" s="20">
        <f t="shared" si="44"/>
        <v>1</v>
      </c>
      <c r="AB409" s="20">
        <f t="shared" ca="1" si="45"/>
        <v>125</v>
      </c>
      <c r="AC409" s="20">
        <f t="shared" ca="1" si="46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47"/>
        <v>145</v>
      </c>
      <c r="AG409" s="21">
        <f ca="1">SUMIFS(AF$2:AF409,D$2:D409,D409)</f>
        <v>664</v>
      </c>
      <c r="AJ409" s="22">
        <f t="shared" si="48"/>
        <v>1</v>
      </c>
      <c r="AK409" s="22">
        <f t="shared" si="49"/>
        <v>0</v>
      </c>
    </row>
    <row r="410" spans="1:37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51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50"/>
        <v>0</v>
      </c>
      <c r="AA410" s="20">
        <f t="shared" si="44"/>
        <v>0</v>
      </c>
      <c r="AB410" s="20">
        <f t="shared" ca="1" si="45"/>
        <v>0</v>
      </c>
      <c r="AC410" s="20">
        <f t="shared" ca="1" si="46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47"/>
        <v>0</v>
      </c>
      <c r="AG410" s="21">
        <f ca="1">SUMIFS(AF$2:AF410,D$2:D410,D410)</f>
        <v>274</v>
      </c>
      <c r="AJ410" s="22">
        <f t="shared" si="48"/>
        <v>0</v>
      </c>
      <c r="AK410" s="22">
        <f t="shared" si="49"/>
        <v>3</v>
      </c>
    </row>
    <row r="411" spans="1:37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51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50"/>
        <v>0</v>
      </c>
      <c r="AA411" s="20">
        <f t="shared" si="44"/>
        <v>0</v>
      </c>
      <c r="AB411" s="20">
        <f t="shared" ca="1" si="45"/>
        <v>0</v>
      </c>
      <c r="AC411" s="20">
        <f t="shared" ca="1" si="46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47"/>
        <v>0</v>
      </c>
      <c r="AG411" s="21">
        <f ca="1">SUMIFS(AF$2:AF411,D$2:D411,D411)</f>
        <v>262</v>
      </c>
      <c r="AJ411" s="22">
        <f t="shared" si="48"/>
        <v>0</v>
      </c>
      <c r="AK411" s="22">
        <f t="shared" si="49"/>
        <v>2</v>
      </c>
    </row>
    <row r="412" spans="1:37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51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50"/>
        <v>0</v>
      </c>
      <c r="AA412" s="20">
        <f t="shared" si="44"/>
        <v>1</v>
      </c>
      <c r="AB412" s="20">
        <f t="shared" ca="1" si="45"/>
        <v>125</v>
      </c>
      <c r="AC412" s="20">
        <f t="shared" ca="1" si="46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47"/>
        <v>145</v>
      </c>
      <c r="AG412" s="21">
        <f ca="1">SUMIFS(AF$2:AF412,D$2:D412,D412)</f>
        <v>507</v>
      </c>
      <c r="AJ412" s="22">
        <f t="shared" si="48"/>
        <v>1</v>
      </c>
      <c r="AK412" s="22">
        <f t="shared" si="49"/>
        <v>0</v>
      </c>
    </row>
    <row r="413" spans="1:37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51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50"/>
        <v>0</v>
      </c>
      <c r="AA413" s="20">
        <f t="shared" ref="AA413:AA476" si="52">IF(OR(ISBLANK(P413),ISBLANK(Q413)),"",IF(OR(AND(P413&gt;Q413,X413&gt;Y413),AND(P413=Q413,X413=Y413),AND(P413&lt;Q413,X413&lt;Y413)),1,0))</f>
        <v>0</v>
      </c>
      <c r="AB413" s="20">
        <f t="shared" ref="AB413:AB476" ca="1" si="53">IF(C413&lt;NOW(),IF(AND(P413&gt;Q413,X413&gt;Y413),T413,IF(AND(P413=Q413,X413=Y413),U413,IF(AND(P413&lt;Q413,X413&lt;Y413),V413,0))),"")</f>
        <v>0</v>
      </c>
      <c r="AC413" s="20">
        <f t="shared" ref="AC413:AC476" ca="1" si="54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55">IFERROR(IF(OR(ISBLANK(P413),ISBLANK(Q413)),0,IF(AB413&lt;&gt;"", AB413 + IF(AC413=1,AE413, 0), "") * (S413+1)),"")</f>
        <v>0</v>
      </c>
      <c r="AG413" s="21">
        <f ca="1">SUMIFS(AF$2:AF413,D$2:D413,D413)</f>
        <v>138</v>
      </c>
      <c r="AJ413" s="22">
        <f t="shared" si="48"/>
        <v>0</v>
      </c>
      <c r="AK413" s="22">
        <f t="shared" si="49"/>
        <v>6</v>
      </c>
    </row>
    <row r="414" spans="1:37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51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50"/>
        <v>0</v>
      </c>
      <c r="AA414" s="20">
        <f t="shared" si="52"/>
        <v>0</v>
      </c>
      <c r="AB414" s="20">
        <f t="shared" ca="1" si="53"/>
        <v>0</v>
      </c>
      <c r="AC414" s="20">
        <f t="shared" ca="1" si="54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55"/>
        <v>0</v>
      </c>
      <c r="AG414" s="21">
        <f ca="1">SUMIFS(AF$2:AF414,D$2:D414,D414)</f>
        <v>623</v>
      </c>
      <c r="AJ414" s="22">
        <f t="shared" si="48"/>
        <v>0</v>
      </c>
      <c r="AK414" s="22">
        <f t="shared" si="49"/>
        <v>4</v>
      </c>
    </row>
    <row r="415" spans="1:37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51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50"/>
        <v>0</v>
      </c>
      <c r="AA415" s="20">
        <f t="shared" si="52"/>
        <v>0</v>
      </c>
      <c r="AB415" s="20">
        <f t="shared" ca="1" si="53"/>
        <v>0</v>
      </c>
      <c r="AC415" s="20">
        <f t="shared" ca="1" si="54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55"/>
        <v>0</v>
      </c>
      <c r="AG415" s="21">
        <f ca="1">SUMIFS(AF$2:AF415,D$2:D415,D415)</f>
        <v>492</v>
      </c>
      <c r="AJ415" s="22">
        <f t="shared" si="48"/>
        <v>0</v>
      </c>
      <c r="AK415" s="22">
        <f t="shared" si="49"/>
        <v>3</v>
      </c>
    </row>
    <row r="416" spans="1:37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51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50"/>
        <v>0</v>
      </c>
      <c r="AA416" s="20">
        <f t="shared" si="52"/>
        <v>0</v>
      </c>
      <c r="AB416" s="20">
        <f t="shared" ca="1" si="53"/>
        <v>0</v>
      </c>
      <c r="AC416" s="20">
        <f t="shared" ca="1" si="54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55"/>
        <v>0</v>
      </c>
      <c r="AG416" s="21">
        <f ca="1">SUMIFS(AF$2:AF416,D$2:D416,D416)</f>
        <v>416</v>
      </c>
      <c r="AJ416" s="22">
        <f t="shared" si="48"/>
        <v>0</v>
      </c>
      <c r="AK416" s="22">
        <f t="shared" si="49"/>
        <v>3</v>
      </c>
    </row>
    <row r="417" spans="1:37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51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50"/>
        <v>0</v>
      </c>
      <c r="AA417" s="20">
        <f t="shared" si="52"/>
        <v>0</v>
      </c>
      <c r="AB417" s="20">
        <f t="shared" ca="1" si="53"/>
        <v>0</v>
      </c>
      <c r="AC417" s="20">
        <f t="shared" ca="1" si="54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55"/>
        <v>0</v>
      </c>
      <c r="AG417" s="21">
        <f ca="1">SUMIFS(AF$2:AF417,D$2:D417,D417)</f>
        <v>489</v>
      </c>
      <c r="AJ417" s="22">
        <f t="shared" si="48"/>
        <v>0</v>
      </c>
      <c r="AK417" s="22">
        <f t="shared" si="49"/>
        <v>3</v>
      </c>
    </row>
    <row r="418" spans="1:37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51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50"/>
        <v>0</v>
      </c>
      <c r="AA418" s="20">
        <f t="shared" si="52"/>
        <v>1</v>
      </c>
      <c r="AB418" s="20">
        <f t="shared" ca="1" si="53"/>
        <v>125</v>
      </c>
      <c r="AC418" s="20">
        <f t="shared" ca="1" si="54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55"/>
        <v>145</v>
      </c>
      <c r="AG418" s="21">
        <f ca="1">SUMIFS(AF$2:AF418,D$2:D418,D418)</f>
        <v>757</v>
      </c>
      <c r="AJ418" s="22">
        <f t="shared" si="48"/>
        <v>1</v>
      </c>
      <c r="AK418" s="22">
        <f t="shared" si="49"/>
        <v>0</v>
      </c>
    </row>
    <row r="419" spans="1:37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51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50"/>
        <v>0</v>
      </c>
      <c r="AA419" s="20">
        <f t="shared" si="52"/>
        <v>1</v>
      </c>
      <c r="AB419" s="20">
        <f t="shared" ca="1" si="53"/>
        <v>125</v>
      </c>
      <c r="AC419" s="20">
        <f t="shared" ca="1" si="54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55"/>
        <v>125</v>
      </c>
      <c r="AG419" s="21">
        <f ca="1">SUMIFS(AF$2:AF419,D$2:D419,D419)</f>
        <v>914</v>
      </c>
      <c r="AJ419" s="22">
        <f t="shared" si="48"/>
        <v>1</v>
      </c>
      <c r="AK419" s="22">
        <f t="shared" si="49"/>
        <v>0</v>
      </c>
    </row>
    <row r="420" spans="1:37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51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50"/>
        <v>0</v>
      </c>
      <c r="AA420" s="20">
        <f t="shared" si="52"/>
        <v>0</v>
      </c>
      <c r="AB420" s="20">
        <f t="shared" ca="1" si="53"/>
        <v>0</v>
      </c>
      <c r="AC420" s="20">
        <f t="shared" ca="1" si="54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55"/>
        <v>0</v>
      </c>
      <c r="AG420" s="21">
        <f ca="1">SUMIFS(AF$2:AF420,D$2:D420,D420)</f>
        <v>424</v>
      </c>
      <c r="AJ420" s="22">
        <f t="shared" si="48"/>
        <v>0</v>
      </c>
      <c r="AK420" s="22">
        <f t="shared" si="49"/>
        <v>3</v>
      </c>
    </row>
    <row r="421" spans="1:37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51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50"/>
        <v>0</v>
      </c>
      <c r="AA421" s="20">
        <f t="shared" si="52"/>
        <v>0</v>
      </c>
      <c r="AB421" s="20">
        <f t="shared" ca="1" si="53"/>
        <v>0</v>
      </c>
      <c r="AC421" s="20">
        <f t="shared" ca="1" si="54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55"/>
        <v>0</v>
      </c>
      <c r="AG421" s="21">
        <f ca="1">SUMIFS(AF$2:AF421,D$2:D421,D421)</f>
        <v>524</v>
      </c>
      <c r="AJ421" s="22">
        <f t="shared" si="48"/>
        <v>0</v>
      </c>
      <c r="AK421" s="22">
        <f t="shared" si="49"/>
        <v>3</v>
      </c>
    </row>
    <row r="422" spans="1:37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51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50"/>
        <v>0</v>
      </c>
      <c r="AA422" s="20">
        <f t="shared" si="52"/>
        <v>0</v>
      </c>
      <c r="AB422" s="20">
        <f t="shared" ca="1" si="53"/>
        <v>0</v>
      </c>
      <c r="AC422" s="20">
        <f t="shared" ca="1" si="54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55"/>
        <v>0</v>
      </c>
      <c r="AG422" s="21">
        <f ca="1">SUMIFS(AF$2:AF422,D$2:D422,D422)</f>
        <v>275</v>
      </c>
      <c r="AJ422" s="22">
        <f t="shared" si="48"/>
        <v>0</v>
      </c>
      <c r="AK422" s="22">
        <f t="shared" si="49"/>
        <v>1</v>
      </c>
    </row>
    <row r="423" spans="1:37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51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50"/>
        <v>0</v>
      </c>
      <c r="AA423" s="20">
        <f t="shared" si="52"/>
        <v>0</v>
      </c>
      <c r="AB423" s="20">
        <f t="shared" ca="1" si="53"/>
        <v>0</v>
      </c>
      <c r="AC423" s="20">
        <f t="shared" ca="1" si="54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55"/>
        <v>0</v>
      </c>
      <c r="AG423" s="21">
        <f ca="1">SUMIFS(AF$2:AF423,D$2:D423,D423)</f>
        <v>451</v>
      </c>
      <c r="AJ423" s="22">
        <f t="shared" si="48"/>
        <v>0</v>
      </c>
      <c r="AK423" s="22">
        <f t="shared" si="49"/>
        <v>5</v>
      </c>
    </row>
    <row r="424" spans="1:37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51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50"/>
        <v>0</v>
      </c>
      <c r="AA424" s="20">
        <f t="shared" si="52"/>
        <v>0</v>
      </c>
      <c r="AB424" s="20">
        <f t="shared" ca="1" si="53"/>
        <v>0</v>
      </c>
      <c r="AC424" s="20">
        <f t="shared" ca="1" si="54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55"/>
        <v>0</v>
      </c>
      <c r="AG424" s="21">
        <f ca="1">SUMIFS(AF$2:AF424,D$2:D424,D424)</f>
        <v>515</v>
      </c>
      <c r="AJ424" s="22">
        <f t="shared" si="48"/>
        <v>0</v>
      </c>
      <c r="AK424" s="22">
        <f t="shared" si="49"/>
        <v>1</v>
      </c>
    </row>
    <row r="425" spans="1:37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51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50"/>
        <v>0</v>
      </c>
      <c r="AA425" s="20">
        <f t="shared" si="52"/>
        <v>0</v>
      </c>
      <c r="AB425" s="20">
        <f t="shared" ca="1" si="53"/>
        <v>0</v>
      </c>
      <c r="AC425" s="20">
        <f t="shared" ca="1" si="54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55"/>
        <v>0</v>
      </c>
      <c r="AG425" s="21">
        <f ca="1">SUMIFS(AF$2:AF425,D$2:D425,D425)</f>
        <v>310</v>
      </c>
      <c r="AJ425" s="22">
        <f t="shared" si="48"/>
        <v>0</v>
      </c>
      <c r="AK425" s="22">
        <f t="shared" si="49"/>
        <v>4</v>
      </c>
    </row>
    <row r="426" spans="1:37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51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50"/>
        <v>0</v>
      </c>
      <c r="AA426" s="20">
        <f t="shared" si="52"/>
        <v>0</v>
      </c>
      <c r="AB426" s="20">
        <f t="shared" ca="1" si="53"/>
        <v>0</v>
      </c>
      <c r="AC426" s="20">
        <f t="shared" ca="1" si="54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55"/>
        <v>0</v>
      </c>
      <c r="AG426" s="21">
        <f ca="1">SUMIFS(AF$2:AF426,D$2:D426,D426)</f>
        <v>497</v>
      </c>
      <c r="AJ426" s="22">
        <f t="shared" si="48"/>
        <v>0</v>
      </c>
      <c r="AK426" s="22">
        <f t="shared" si="49"/>
        <v>3</v>
      </c>
    </row>
    <row r="427" spans="1:37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51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50"/>
        <v>0</v>
      </c>
      <c r="AA427" s="20">
        <f t="shared" si="52"/>
        <v>0</v>
      </c>
      <c r="AB427" s="20">
        <f t="shared" ca="1" si="53"/>
        <v>0</v>
      </c>
      <c r="AC427" s="20">
        <f t="shared" ca="1" si="54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55"/>
        <v>0</v>
      </c>
      <c r="AG427" s="21">
        <f ca="1">SUMIFS(AF$2:AF427,D$2:D427,D427)</f>
        <v>608</v>
      </c>
      <c r="AJ427" s="22">
        <f t="shared" si="48"/>
        <v>0</v>
      </c>
      <c r="AK427" s="22">
        <f t="shared" si="49"/>
        <v>6</v>
      </c>
    </row>
    <row r="428" spans="1:37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51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50"/>
        <v>0</v>
      </c>
      <c r="AA428" s="20">
        <f t="shared" si="52"/>
        <v>0</v>
      </c>
      <c r="AB428" s="20">
        <f t="shared" ca="1" si="53"/>
        <v>0</v>
      </c>
      <c r="AC428" s="20">
        <f t="shared" ca="1" si="54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55"/>
        <v>0</v>
      </c>
      <c r="AG428" s="21">
        <f ca="1">SUMIFS(AF$2:AF428,D$2:D428,D428)</f>
        <v>202</v>
      </c>
      <c r="AJ428" s="22">
        <f t="shared" si="48"/>
        <v>0</v>
      </c>
      <c r="AK428" s="22">
        <f t="shared" si="49"/>
        <v>4</v>
      </c>
    </row>
    <row r="429" spans="1:37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51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50"/>
        <v>0</v>
      </c>
      <c r="AA429" s="20">
        <f t="shared" si="52"/>
        <v>0</v>
      </c>
      <c r="AB429" s="20">
        <f t="shared" ca="1" si="53"/>
        <v>0</v>
      </c>
      <c r="AC429" s="20">
        <f t="shared" ca="1" si="54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55"/>
        <v>0</v>
      </c>
      <c r="AG429" s="21">
        <f ca="1">SUMIFS(AF$2:AF429,D$2:D429,D429)</f>
        <v>281</v>
      </c>
      <c r="AJ429" s="22">
        <f t="shared" si="48"/>
        <v>0</v>
      </c>
      <c r="AK429" s="22">
        <f t="shared" si="49"/>
        <v>3</v>
      </c>
    </row>
    <row r="430" spans="1:37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51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50"/>
        <v>0</v>
      </c>
      <c r="AA430" s="20">
        <f t="shared" si="52"/>
        <v>0</v>
      </c>
      <c r="AB430" s="20">
        <f t="shared" ca="1" si="53"/>
        <v>0</v>
      </c>
      <c r="AC430" s="20">
        <f t="shared" ca="1" si="54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55"/>
        <v>0</v>
      </c>
      <c r="AG430" s="21">
        <f ca="1">SUMIFS(AF$2:AF430,D$2:D430,D430)</f>
        <v>726</v>
      </c>
      <c r="AJ430" s="22">
        <f t="shared" si="48"/>
        <v>0</v>
      </c>
      <c r="AK430" s="22">
        <f t="shared" si="49"/>
        <v>4</v>
      </c>
    </row>
    <row r="431" spans="1:37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51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50"/>
        <v>0</v>
      </c>
      <c r="AA431" s="20">
        <f t="shared" si="52"/>
        <v>0</v>
      </c>
      <c r="AB431" s="20">
        <f t="shared" ca="1" si="53"/>
        <v>0</v>
      </c>
      <c r="AC431" s="20">
        <f t="shared" ca="1" si="54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55"/>
        <v>0</v>
      </c>
      <c r="AG431" s="21">
        <f ca="1">SUMIFS(AF$2:AF431,D$2:D431,D431)</f>
        <v>291</v>
      </c>
      <c r="AJ431" s="22">
        <f t="shared" si="48"/>
        <v>0</v>
      </c>
      <c r="AK431" s="22">
        <f t="shared" si="49"/>
        <v>3</v>
      </c>
    </row>
    <row r="432" spans="1:37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51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50"/>
        <v>0</v>
      </c>
      <c r="AA432" s="20">
        <f t="shared" si="52"/>
        <v>0</v>
      </c>
      <c r="AB432" s="20">
        <f t="shared" ca="1" si="53"/>
        <v>0</v>
      </c>
      <c r="AC432" s="20">
        <f t="shared" ca="1" si="54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55"/>
        <v>0</v>
      </c>
      <c r="AG432" s="21">
        <f ca="1">SUMIFS(AF$2:AF432,D$2:D432,D432)</f>
        <v>320</v>
      </c>
      <c r="AJ432" s="22">
        <f t="shared" si="48"/>
        <v>0</v>
      </c>
      <c r="AK432" s="22">
        <f t="shared" si="49"/>
        <v>4</v>
      </c>
    </row>
    <row r="433" spans="1:37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51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50"/>
        <v>1</v>
      </c>
      <c r="AA433" s="20" t="str">
        <f t="shared" si="52"/>
        <v/>
      </c>
      <c r="AB433" s="20">
        <f t="shared" ca="1" si="53"/>
        <v>125</v>
      </c>
      <c r="AC433" s="20">
        <f t="shared" ca="1" si="54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55"/>
        <v>0</v>
      </c>
      <c r="AG433" s="21">
        <f>SUMIFS(AF$2:AF433,D$2:D433,D433)</f>
        <v>0</v>
      </c>
      <c r="AJ433" s="22">
        <f t="shared" si="48"/>
        <v>0</v>
      </c>
      <c r="AK433" s="22">
        <f t="shared" si="49"/>
        <v>1</v>
      </c>
    </row>
    <row r="434" spans="1:37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51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50"/>
        <v>0</v>
      </c>
      <c r="AA434" s="20">
        <f t="shared" si="52"/>
        <v>0</v>
      </c>
      <c r="AB434" s="20">
        <f t="shared" ca="1" si="53"/>
        <v>0</v>
      </c>
      <c r="AC434" s="20">
        <f t="shared" ca="1" si="54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55"/>
        <v>0</v>
      </c>
      <c r="AG434" s="21">
        <f ca="1">SUMIFS(AF$2:AF434,D$2:D434,D434)</f>
        <v>767</v>
      </c>
      <c r="AJ434" s="22">
        <f t="shared" si="48"/>
        <v>0</v>
      </c>
      <c r="AK434" s="22">
        <f t="shared" si="49"/>
        <v>2</v>
      </c>
    </row>
    <row r="435" spans="1:37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51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50"/>
        <v>0</v>
      </c>
      <c r="AA435" s="20">
        <f t="shared" si="52"/>
        <v>0</v>
      </c>
      <c r="AB435" s="20">
        <f t="shared" ca="1" si="53"/>
        <v>0</v>
      </c>
      <c r="AC435" s="20">
        <f t="shared" ca="1" si="54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55"/>
        <v>0</v>
      </c>
      <c r="AG435" s="21">
        <f ca="1">SUMIFS(AF$2:AF435,D$2:D435,D435)</f>
        <v>538</v>
      </c>
      <c r="AJ435" s="22">
        <f t="shared" si="48"/>
        <v>0</v>
      </c>
      <c r="AK435" s="22">
        <f t="shared" si="49"/>
        <v>4</v>
      </c>
    </row>
    <row r="436" spans="1:37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51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50"/>
        <v>0</v>
      </c>
      <c r="AA436" s="20">
        <f t="shared" si="52"/>
        <v>1</v>
      </c>
      <c r="AB436" s="20">
        <f t="shared" ca="1" si="53"/>
        <v>116</v>
      </c>
      <c r="AC436" s="20">
        <f t="shared" ca="1" si="54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55"/>
        <v>116</v>
      </c>
      <c r="AG436" s="21">
        <f ca="1">SUMIFS(AF$2:AF436,D$2:D436,D436)</f>
        <v>780</v>
      </c>
      <c r="AJ436" s="22">
        <f t="shared" si="48"/>
        <v>2</v>
      </c>
      <c r="AK436" s="22">
        <f t="shared" si="49"/>
        <v>0</v>
      </c>
    </row>
    <row r="437" spans="1:37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51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50"/>
        <v>0</v>
      </c>
      <c r="AA437" s="20">
        <f t="shared" si="52"/>
        <v>0</v>
      </c>
      <c r="AB437" s="20">
        <f t="shared" ca="1" si="53"/>
        <v>0</v>
      </c>
      <c r="AC437" s="20">
        <f t="shared" ca="1" si="54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55"/>
        <v>0</v>
      </c>
      <c r="AG437" s="21">
        <f ca="1">SUMIFS(AF$2:AF437,D$2:D437,D437)</f>
        <v>274</v>
      </c>
      <c r="AJ437" s="22">
        <f t="shared" si="48"/>
        <v>0</v>
      </c>
      <c r="AK437" s="22">
        <f t="shared" si="49"/>
        <v>4</v>
      </c>
    </row>
    <row r="438" spans="1:37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51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50"/>
        <v>0</v>
      </c>
      <c r="AA438" s="20">
        <f t="shared" si="52"/>
        <v>0</v>
      </c>
      <c r="AB438" s="20">
        <f t="shared" ca="1" si="53"/>
        <v>0</v>
      </c>
      <c r="AC438" s="20">
        <f t="shared" ca="1" si="54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55"/>
        <v>0</v>
      </c>
      <c r="AG438" s="21">
        <f ca="1">SUMIFS(AF$2:AF438,D$2:D438,D438)</f>
        <v>262</v>
      </c>
      <c r="AJ438" s="22">
        <f t="shared" si="48"/>
        <v>0</v>
      </c>
      <c r="AK438" s="22">
        <f t="shared" si="49"/>
        <v>3</v>
      </c>
    </row>
    <row r="439" spans="1:37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51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50"/>
        <v>0</v>
      </c>
      <c r="AA439" s="20">
        <f t="shared" si="52"/>
        <v>0</v>
      </c>
      <c r="AB439" s="20">
        <f t="shared" ca="1" si="53"/>
        <v>0</v>
      </c>
      <c r="AC439" s="20">
        <f t="shared" ca="1" si="54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55"/>
        <v>0</v>
      </c>
      <c r="AG439" s="21">
        <f ca="1">SUMIFS(AF$2:AF439,D$2:D439,D439)</f>
        <v>507</v>
      </c>
      <c r="AJ439" s="22">
        <f t="shared" si="48"/>
        <v>0</v>
      </c>
      <c r="AK439" s="22">
        <f t="shared" si="49"/>
        <v>1</v>
      </c>
    </row>
    <row r="440" spans="1:37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51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50"/>
        <v>0</v>
      </c>
      <c r="AA440" s="20">
        <f t="shared" si="52"/>
        <v>0</v>
      </c>
      <c r="AB440" s="20">
        <f t="shared" ca="1" si="53"/>
        <v>0</v>
      </c>
      <c r="AC440" s="20">
        <f t="shared" ca="1" si="54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55"/>
        <v>0</v>
      </c>
      <c r="AG440" s="21">
        <f ca="1">SUMIFS(AF$2:AF440,D$2:D440,D440)</f>
        <v>138</v>
      </c>
      <c r="AJ440" s="22">
        <f t="shared" si="48"/>
        <v>0</v>
      </c>
      <c r="AK440" s="22">
        <f t="shared" si="49"/>
        <v>7</v>
      </c>
    </row>
    <row r="441" spans="1:37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51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50"/>
        <v>0</v>
      </c>
      <c r="AA441" s="20">
        <f t="shared" si="52"/>
        <v>0</v>
      </c>
      <c r="AB441" s="20">
        <f t="shared" ca="1" si="53"/>
        <v>0</v>
      </c>
      <c r="AC441" s="20">
        <f t="shared" ca="1" si="54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55"/>
        <v>0</v>
      </c>
      <c r="AG441" s="21">
        <f ca="1">SUMIFS(AF$2:AF441,D$2:D441,D441)</f>
        <v>623</v>
      </c>
      <c r="AJ441" s="22">
        <f t="shared" ref="AJ441:AJ504" si="56">IF(AA441=1,AJ414+1,0)</f>
        <v>0</v>
      </c>
      <c r="AK441" s="22">
        <f t="shared" ref="AK441:AK504" si="57">IF(Z441=1,AK414,IF(AA441=0,AK414+1,0))</f>
        <v>5</v>
      </c>
    </row>
    <row r="442" spans="1:37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51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50"/>
        <v>0</v>
      </c>
      <c r="AA442" s="20">
        <f t="shared" si="52"/>
        <v>0</v>
      </c>
      <c r="AB442" s="20">
        <f t="shared" ca="1" si="53"/>
        <v>0</v>
      </c>
      <c r="AC442" s="20">
        <f t="shared" ca="1" si="54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55"/>
        <v>0</v>
      </c>
      <c r="AG442" s="21">
        <f ca="1">SUMIFS(AF$2:AF442,D$2:D442,D442)</f>
        <v>492</v>
      </c>
      <c r="AJ442" s="22">
        <f t="shared" si="56"/>
        <v>0</v>
      </c>
      <c r="AK442" s="22">
        <f t="shared" si="57"/>
        <v>4</v>
      </c>
    </row>
    <row r="443" spans="1:37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51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50"/>
        <v>0</v>
      </c>
      <c r="AA443" s="20">
        <f t="shared" si="52"/>
        <v>1</v>
      </c>
      <c r="AB443" s="20">
        <f t="shared" ca="1" si="53"/>
        <v>116</v>
      </c>
      <c r="AC443" s="20">
        <f t="shared" ca="1" si="54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55"/>
        <v>116</v>
      </c>
      <c r="AG443" s="21">
        <f ca="1">SUMIFS(AF$2:AF443,D$2:D443,D443)</f>
        <v>532</v>
      </c>
      <c r="AJ443" s="22">
        <f t="shared" si="56"/>
        <v>1</v>
      </c>
      <c r="AK443" s="22">
        <f t="shared" si="57"/>
        <v>0</v>
      </c>
    </row>
    <row r="444" spans="1:37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51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50"/>
        <v>0</v>
      </c>
      <c r="AA444" s="20">
        <f t="shared" si="52"/>
        <v>1</v>
      </c>
      <c r="AB444" s="20">
        <f t="shared" ca="1" si="53"/>
        <v>116</v>
      </c>
      <c r="AC444" s="20">
        <f t="shared" ca="1" si="54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55"/>
        <v>116</v>
      </c>
      <c r="AG444" s="21">
        <f ca="1">SUMIFS(AF$2:AF444,D$2:D444,D444)</f>
        <v>605</v>
      </c>
      <c r="AJ444" s="22">
        <f t="shared" si="56"/>
        <v>1</v>
      </c>
      <c r="AK444" s="22">
        <f t="shared" si="57"/>
        <v>0</v>
      </c>
    </row>
    <row r="445" spans="1:37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51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50"/>
        <v>0</v>
      </c>
      <c r="AA445" s="20">
        <f t="shared" si="52"/>
        <v>0</v>
      </c>
      <c r="AB445" s="20">
        <f t="shared" ca="1" si="53"/>
        <v>0</v>
      </c>
      <c r="AC445" s="20">
        <f t="shared" ca="1" si="54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55"/>
        <v>0</v>
      </c>
      <c r="AG445" s="21">
        <f ca="1">SUMIFS(AF$2:AF445,D$2:D445,D445)</f>
        <v>757</v>
      </c>
      <c r="AJ445" s="22">
        <f t="shared" si="56"/>
        <v>0</v>
      </c>
      <c r="AK445" s="22">
        <f t="shared" si="57"/>
        <v>1</v>
      </c>
    </row>
    <row r="446" spans="1:37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51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50"/>
        <v>0</v>
      </c>
      <c r="AA446" s="20">
        <f t="shared" si="52"/>
        <v>0</v>
      </c>
      <c r="AB446" s="20">
        <f t="shared" ca="1" si="53"/>
        <v>0</v>
      </c>
      <c r="AC446" s="20">
        <f t="shared" ca="1" si="54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55"/>
        <v>0</v>
      </c>
      <c r="AG446" s="21">
        <f ca="1">SUMIFS(AF$2:AF446,D$2:D446,D446)</f>
        <v>914</v>
      </c>
      <c r="AJ446" s="22">
        <f t="shared" si="56"/>
        <v>0</v>
      </c>
      <c r="AK446" s="22">
        <f t="shared" si="57"/>
        <v>1</v>
      </c>
    </row>
    <row r="447" spans="1:37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51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50"/>
        <v>0</v>
      </c>
      <c r="AA447" s="20">
        <f t="shared" si="52"/>
        <v>1</v>
      </c>
      <c r="AB447" s="20">
        <f t="shared" ca="1" si="53"/>
        <v>116</v>
      </c>
      <c r="AC447" s="20">
        <f t="shared" ca="1" si="54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55"/>
        <v>116</v>
      </c>
      <c r="AG447" s="21">
        <f ca="1">SUMIFS(AF$2:AF447,D$2:D447,D447)</f>
        <v>540</v>
      </c>
      <c r="AJ447" s="22">
        <f t="shared" si="56"/>
        <v>1</v>
      </c>
      <c r="AK447" s="22">
        <f t="shared" si="57"/>
        <v>0</v>
      </c>
    </row>
    <row r="448" spans="1:37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51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50"/>
        <v>0</v>
      </c>
      <c r="AA448" s="20">
        <f t="shared" si="52"/>
        <v>0</v>
      </c>
      <c r="AB448" s="20">
        <f t="shared" ca="1" si="53"/>
        <v>0</v>
      </c>
      <c r="AC448" s="20">
        <f t="shared" ca="1" si="54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55"/>
        <v>0</v>
      </c>
      <c r="AG448" s="21">
        <f ca="1">SUMIFS(AF$2:AF448,D$2:D448,D448)</f>
        <v>524</v>
      </c>
      <c r="AJ448" s="22">
        <f t="shared" si="56"/>
        <v>0</v>
      </c>
      <c r="AK448" s="22">
        <f t="shared" si="57"/>
        <v>4</v>
      </c>
    </row>
    <row r="449" spans="1:37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51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50"/>
        <v>0</v>
      </c>
      <c r="AA449" s="20">
        <f t="shared" si="52"/>
        <v>1</v>
      </c>
      <c r="AB449" s="20">
        <f t="shared" ca="1" si="53"/>
        <v>116</v>
      </c>
      <c r="AC449" s="20">
        <f t="shared" ca="1" si="54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55"/>
        <v>116</v>
      </c>
      <c r="AG449" s="21">
        <f ca="1">SUMIFS(AF$2:AF449,D$2:D449,D449)</f>
        <v>391</v>
      </c>
      <c r="AJ449" s="22">
        <f t="shared" si="56"/>
        <v>1</v>
      </c>
      <c r="AK449" s="22">
        <f t="shared" si="57"/>
        <v>0</v>
      </c>
    </row>
    <row r="450" spans="1:37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51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58">IF(A450=0,0,IF(W450="À venir",0,IF(AND(ISBLANK(P450),ISBLANK(Q450)),1,0)))</f>
        <v>0</v>
      </c>
      <c r="AA450" s="20">
        <f t="shared" si="52"/>
        <v>0</v>
      </c>
      <c r="AB450" s="20">
        <f t="shared" ca="1" si="53"/>
        <v>0</v>
      </c>
      <c r="AC450" s="20">
        <f t="shared" ca="1" si="54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55"/>
        <v>0</v>
      </c>
      <c r="AG450" s="21">
        <f ca="1">SUMIFS(AF$2:AF450,D$2:D450,D450)</f>
        <v>451</v>
      </c>
      <c r="AJ450" s="22">
        <f t="shared" si="56"/>
        <v>0</v>
      </c>
      <c r="AK450" s="22">
        <f t="shared" si="57"/>
        <v>6</v>
      </c>
    </row>
    <row r="451" spans="1:37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59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58"/>
        <v>0</v>
      </c>
      <c r="AA451" s="20">
        <f t="shared" si="52"/>
        <v>1</v>
      </c>
      <c r="AB451" s="20">
        <f t="shared" ca="1" si="53"/>
        <v>116</v>
      </c>
      <c r="AC451" s="20">
        <f t="shared" ca="1" si="54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55"/>
        <v>116</v>
      </c>
      <c r="AG451" s="21">
        <f ca="1">SUMIFS(AF$2:AF451,D$2:D451,D451)</f>
        <v>631</v>
      </c>
      <c r="AJ451" s="22">
        <f t="shared" si="56"/>
        <v>1</v>
      </c>
      <c r="AK451" s="22">
        <f t="shared" si="57"/>
        <v>0</v>
      </c>
    </row>
    <row r="452" spans="1:37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59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58"/>
        <v>0</v>
      </c>
      <c r="AA452" s="20">
        <f t="shared" si="52"/>
        <v>1</v>
      </c>
      <c r="AB452" s="20">
        <f t="shared" ca="1" si="53"/>
        <v>116</v>
      </c>
      <c r="AC452" s="20">
        <f t="shared" ca="1" si="54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55"/>
        <v>116</v>
      </c>
      <c r="AG452" s="21">
        <f ca="1">SUMIFS(AF$2:AF452,D$2:D452,D452)</f>
        <v>426</v>
      </c>
      <c r="AJ452" s="22">
        <f t="shared" si="56"/>
        <v>1</v>
      </c>
      <c r="AK452" s="22">
        <f t="shared" si="57"/>
        <v>0</v>
      </c>
    </row>
    <row r="453" spans="1:37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59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58"/>
        <v>0</v>
      </c>
      <c r="AA453" s="20">
        <f t="shared" si="52"/>
        <v>0</v>
      </c>
      <c r="AB453" s="20">
        <f t="shared" ca="1" si="53"/>
        <v>0</v>
      </c>
      <c r="AC453" s="20">
        <f t="shared" ca="1" si="54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55"/>
        <v>0</v>
      </c>
      <c r="AG453" s="21">
        <f ca="1">SUMIFS(AF$2:AF453,D$2:D453,D453)</f>
        <v>497</v>
      </c>
      <c r="AJ453" s="22">
        <f t="shared" si="56"/>
        <v>0</v>
      </c>
      <c r="AK453" s="22">
        <f t="shared" si="57"/>
        <v>4</v>
      </c>
    </row>
    <row r="454" spans="1:37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59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58"/>
        <v>0</v>
      </c>
      <c r="AA454" s="20">
        <f t="shared" si="52"/>
        <v>0</v>
      </c>
      <c r="AB454" s="20">
        <f t="shared" ca="1" si="53"/>
        <v>0</v>
      </c>
      <c r="AC454" s="20">
        <f t="shared" ca="1" si="54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55"/>
        <v>0</v>
      </c>
      <c r="AG454" s="21">
        <f ca="1">SUMIFS(AF$2:AF454,D$2:D454,D454)</f>
        <v>608</v>
      </c>
      <c r="AJ454" s="22">
        <f t="shared" si="56"/>
        <v>0</v>
      </c>
      <c r="AK454" s="22">
        <f t="shared" si="57"/>
        <v>7</v>
      </c>
    </row>
    <row r="455" spans="1:37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59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58"/>
        <v>0</v>
      </c>
      <c r="AA455" s="20">
        <f t="shared" si="52"/>
        <v>1</v>
      </c>
      <c r="AB455" s="20">
        <f t="shared" ca="1" si="53"/>
        <v>116</v>
      </c>
      <c r="AC455" s="20">
        <f t="shared" ca="1" si="54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55"/>
        <v>116</v>
      </c>
      <c r="AG455" s="21">
        <f ca="1">SUMIFS(AF$2:AF455,D$2:D455,D455)</f>
        <v>318</v>
      </c>
      <c r="AJ455" s="22">
        <f t="shared" si="56"/>
        <v>1</v>
      </c>
      <c r="AK455" s="22">
        <f t="shared" si="57"/>
        <v>0</v>
      </c>
    </row>
    <row r="456" spans="1:37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59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58"/>
        <v>0</v>
      </c>
      <c r="AA456" s="20">
        <f t="shared" si="52"/>
        <v>0</v>
      </c>
      <c r="AB456" s="20">
        <f t="shared" ca="1" si="53"/>
        <v>0</v>
      </c>
      <c r="AC456" s="20">
        <f t="shared" ca="1" si="54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55"/>
        <v>0</v>
      </c>
      <c r="AG456" s="21">
        <f ca="1">SUMIFS(AF$2:AF456,D$2:D456,D456)</f>
        <v>281</v>
      </c>
      <c r="AJ456" s="22">
        <f t="shared" si="56"/>
        <v>0</v>
      </c>
      <c r="AK456" s="22">
        <f t="shared" si="57"/>
        <v>4</v>
      </c>
    </row>
    <row r="457" spans="1:37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59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58"/>
        <v>0</v>
      </c>
      <c r="AA457" s="20">
        <f t="shared" si="52"/>
        <v>1</v>
      </c>
      <c r="AB457" s="20">
        <f t="shared" ca="1" si="53"/>
        <v>116</v>
      </c>
      <c r="AC457" s="20">
        <f t="shared" ca="1" si="54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55"/>
        <v>116</v>
      </c>
      <c r="AG457" s="21">
        <f ca="1">SUMIFS(AF$2:AF457,D$2:D457,D457)</f>
        <v>842</v>
      </c>
      <c r="AJ457" s="22">
        <f t="shared" si="56"/>
        <v>1</v>
      </c>
      <c r="AK457" s="22">
        <f t="shared" si="57"/>
        <v>0</v>
      </c>
    </row>
    <row r="458" spans="1:37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59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58"/>
        <v>0</v>
      </c>
      <c r="AA458" s="20">
        <f t="shared" si="52"/>
        <v>0</v>
      </c>
      <c r="AB458" s="20">
        <f t="shared" ca="1" si="53"/>
        <v>0</v>
      </c>
      <c r="AC458" s="20">
        <f t="shared" ca="1" si="54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55"/>
        <v>0</v>
      </c>
      <c r="AG458" s="21">
        <f ca="1">SUMIFS(AF$2:AF458,D$2:D458,D458)</f>
        <v>291</v>
      </c>
      <c r="AJ458" s="22">
        <f t="shared" si="56"/>
        <v>0</v>
      </c>
      <c r="AK458" s="22">
        <f t="shared" si="57"/>
        <v>4</v>
      </c>
    </row>
    <row r="459" spans="1:37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59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58"/>
        <v>0</v>
      </c>
      <c r="AA459" s="20">
        <f t="shared" si="52"/>
        <v>0</v>
      </c>
      <c r="AB459" s="20">
        <f t="shared" ca="1" si="53"/>
        <v>0</v>
      </c>
      <c r="AC459" s="20">
        <f t="shared" ca="1" si="54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55"/>
        <v>0</v>
      </c>
      <c r="AG459" s="21">
        <f ca="1">SUMIFS(AF$2:AF459,D$2:D459,D459)</f>
        <v>320</v>
      </c>
      <c r="AJ459" s="22">
        <f t="shared" si="56"/>
        <v>0</v>
      </c>
      <c r="AK459" s="22">
        <f t="shared" si="57"/>
        <v>5</v>
      </c>
    </row>
    <row r="460" spans="1:37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59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58"/>
        <v>1</v>
      </c>
      <c r="AA460" s="20" t="str">
        <f t="shared" si="52"/>
        <v/>
      </c>
      <c r="AB460" s="20">
        <f t="shared" ca="1" si="53"/>
        <v>116</v>
      </c>
      <c r="AC460" s="20">
        <f t="shared" ca="1" si="54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55"/>
        <v>0</v>
      </c>
      <c r="AG460" s="21">
        <f>SUMIFS(AF$2:AF460,D$2:D460,D460)</f>
        <v>0</v>
      </c>
      <c r="AJ460" s="22">
        <f t="shared" si="56"/>
        <v>0</v>
      </c>
      <c r="AK460" s="22">
        <f t="shared" si="57"/>
        <v>1</v>
      </c>
    </row>
    <row r="461" spans="1:37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59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58"/>
        <v>0</v>
      </c>
      <c r="AA461" s="20">
        <f t="shared" si="52"/>
        <v>1</v>
      </c>
      <c r="AB461" s="20">
        <f t="shared" ca="1" si="53"/>
        <v>46</v>
      </c>
      <c r="AC461" s="20">
        <f t="shared" ca="1" si="54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55"/>
        <v>76</v>
      </c>
      <c r="AG461" s="21">
        <f ca="1">SUMIFS(AF$2:AF461,D$2:D461,D461)</f>
        <v>843</v>
      </c>
      <c r="AJ461" s="22">
        <f t="shared" si="56"/>
        <v>1</v>
      </c>
      <c r="AK461" s="22">
        <f t="shared" si="57"/>
        <v>0</v>
      </c>
    </row>
    <row r="462" spans="1:37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59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58"/>
        <v>0</v>
      </c>
      <c r="AA462" s="20">
        <f t="shared" si="52"/>
        <v>1</v>
      </c>
      <c r="AB462" s="20">
        <f t="shared" ca="1" si="53"/>
        <v>46</v>
      </c>
      <c r="AC462" s="20">
        <f t="shared" ca="1" si="54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55"/>
        <v>46</v>
      </c>
      <c r="AG462" s="21">
        <f ca="1">SUMIFS(AF$2:AF462,D$2:D462,D462)</f>
        <v>584</v>
      </c>
      <c r="AJ462" s="22">
        <f t="shared" si="56"/>
        <v>1</v>
      </c>
      <c r="AK462" s="22">
        <f t="shared" si="57"/>
        <v>0</v>
      </c>
    </row>
    <row r="463" spans="1:37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59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58"/>
        <v>0</v>
      </c>
      <c r="AA463" s="20">
        <f t="shared" si="52"/>
        <v>1</v>
      </c>
      <c r="AB463" s="20">
        <f t="shared" ca="1" si="53"/>
        <v>46</v>
      </c>
      <c r="AC463" s="20">
        <f t="shared" ca="1" si="54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55"/>
        <v>46</v>
      </c>
      <c r="AG463" s="21">
        <f ca="1">SUMIFS(AF$2:AF463,D$2:D463,D463)</f>
        <v>826</v>
      </c>
      <c r="AJ463" s="22">
        <f t="shared" si="56"/>
        <v>3</v>
      </c>
      <c r="AK463" s="22">
        <f t="shared" si="57"/>
        <v>0</v>
      </c>
    </row>
    <row r="464" spans="1:37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59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58"/>
        <v>0</v>
      </c>
      <c r="AA464" s="20">
        <f t="shared" si="52"/>
        <v>1</v>
      </c>
      <c r="AB464" s="20">
        <f t="shared" ca="1" si="53"/>
        <v>46</v>
      </c>
      <c r="AC464" s="20">
        <f t="shared" ca="1" si="54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55"/>
        <v>46</v>
      </c>
      <c r="AG464" s="21">
        <f ca="1">SUMIFS(AF$2:AF464,D$2:D464,D464)</f>
        <v>320</v>
      </c>
      <c r="AJ464" s="22">
        <f t="shared" si="56"/>
        <v>1</v>
      </c>
      <c r="AK464" s="22">
        <f t="shared" si="57"/>
        <v>0</v>
      </c>
    </row>
    <row r="465" spans="1:37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59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58"/>
        <v>1</v>
      </c>
      <c r="AA465" s="20" t="str">
        <f t="shared" si="52"/>
        <v/>
      </c>
      <c r="AB465" s="20">
        <f t="shared" ca="1" si="53"/>
        <v>0</v>
      </c>
      <c r="AC465" s="20">
        <f t="shared" ca="1" si="54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55"/>
        <v>0</v>
      </c>
      <c r="AG465" s="21">
        <f ca="1">SUMIFS(AF$2:AF465,D$2:D465,D465)</f>
        <v>262</v>
      </c>
      <c r="AJ465" s="22">
        <f t="shared" si="56"/>
        <v>0</v>
      </c>
      <c r="AK465" s="22">
        <f t="shared" si="57"/>
        <v>3</v>
      </c>
    </row>
    <row r="466" spans="1:37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59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58"/>
        <v>0</v>
      </c>
      <c r="AA466" s="20">
        <f t="shared" si="52"/>
        <v>1</v>
      </c>
      <c r="AB466" s="20">
        <f t="shared" ca="1" si="53"/>
        <v>46</v>
      </c>
      <c r="AC466" s="20">
        <f t="shared" ca="1" si="54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55"/>
        <v>76</v>
      </c>
      <c r="AG466" s="21">
        <f ca="1">SUMIFS(AF$2:AF466,D$2:D466,D466)</f>
        <v>583</v>
      </c>
      <c r="AJ466" s="22">
        <f t="shared" si="56"/>
        <v>1</v>
      </c>
      <c r="AK466" s="22">
        <f t="shared" si="57"/>
        <v>0</v>
      </c>
    </row>
    <row r="467" spans="1:37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59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58"/>
        <v>0</v>
      </c>
      <c r="AA467" s="20">
        <f t="shared" si="52"/>
        <v>1</v>
      </c>
      <c r="AB467" s="20">
        <f t="shared" ca="1" si="53"/>
        <v>46</v>
      </c>
      <c r="AC467" s="20">
        <f t="shared" ca="1" si="54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55"/>
        <v>46</v>
      </c>
      <c r="AG467" s="21">
        <f ca="1">SUMIFS(AF$2:AF467,D$2:D467,D467)</f>
        <v>184</v>
      </c>
      <c r="AJ467" s="22">
        <f t="shared" si="56"/>
        <v>1</v>
      </c>
      <c r="AK467" s="22">
        <f t="shared" si="57"/>
        <v>0</v>
      </c>
    </row>
    <row r="468" spans="1:37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59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58"/>
        <v>0</v>
      </c>
      <c r="AA468" s="20">
        <f t="shared" si="52"/>
        <v>1</v>
      </c>
      <c r="AB468" s="20">
        <f t="shared" ca="1" si="53"/>
        <v>46</v>
      </c>
      <c r="AC468" s="20">
        <f t="shared" ca="1" si="54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55"/>
        <v>46</v>
      </c>
      <c r="AG468" s="21">
        <f ca="1">SUMIFS(AF$2:AF468,D$2:D468,D468)</f>
        <v>669</v>
      </c>
      <c r="AJ468" s="22">
        <f t="shared" si="56"/>
        <v>1</v>
      </c>
      <c r="AK468" s="22">
        <f t="shared" si="57"/>
        <v>0</v>
      </c>
    </row>
    <row r="469" spans="1:37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59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58"/>
        <v>0</v>
      </c>
      <c r="AA469" s="20">
        <f t="shared" si="52"/>
        <v>0</v>
      </c>
      <c r="AB469" s="20">
        <f t="shared" ca="1" si="53"/>
        <v>0</v>
      </c>
      <c r="AC469" s="20">
        <f t="shared" ca="1" si="54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55"/>
        <v>0</v>
      </c>
      <c r="AG469" s="21">
        <f ca="1">SUMIFS(AF$2:AF469,D$2:D469,D469)</f>
        <v>492</v>
      </c>
      <c r="AJ469" s="22">
        <f t="shared" si="56"/>
        <v>0</v>
      </c>
      <c r="AK469" s="22">
        <f t="shared" si="57"/>
        <v>5</v>
      </c>
    </row>
    <row r="470" spans="1:37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59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58"/>
        <v>0</v>
      </c>
      <c r="AA470" s="20">
        <f t="shared" si="52"/>
        <v>1</v>
      </c>
      <c r="AB470" s="20">
        <f t="shared" ca="1" si="53"/>
        <v>46</v>
      </c>
      <c r="AC470" s="20">
        <f t="shared" ca="1" si="54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55"/>
        <v>46</v>
      </c>
      <c r="AG470" s="21">
        <f ca="1">SUMIFS(AF$2:AF470,D$2:D470,D470)</f>
        <v>578</v>
      </c>
      <c r="AJ470" s="22">
        <f t="shared" si="56"/>
        <v>2</v>
      </c>
      <c r="AK470" s="22">
        <f t="shared" si="57"/>
        <v>0</v>
      </c>
    </row>
    <row r="471" spans="1:37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59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58"/>
        <v>0</v>
      </c>
      <c r="AA471" s="20">
        <f t="shared" si="52"/>
        <v>1</v>
      </c>
      <c r="AB471" s="20">
        <f t="shared" ca="1" si="53"/>
        <v>46</v>
      </c>
      <c r="AC471" s="20">
        <f t="shared" ca="1" si="54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55"/>
        <v>46</v>
      </c>
      <c r="AG471" s="21">
        <f ca="1">SUMIFS(AF$2:AF471,D$2:D471,D471)</f>
        <v>651</v>
      </c>
      <c r="AJ471" s="22">
        <f t="shared" si="56"/>
        <v>2</v>
      </c>
      <c r="AK471" s="22">
        <f t="shared" si="57"/>
        <v>0</v>
      </c>
    </row>
    <row r="472" spans="1:37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59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58"/>
        <v>0</v>
      </c>
      <c r="AA472" s="20">
        <f t="shared" si="52"/>
        <v>1</v>
      </c>
      <c r="AB472" s="20">
        <f t="shared" ca="1" si="53"/>
        <v>46</v>
      </c>
      <c r="AC472" s="20">
        <f t="shared" ca="1" si="54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55"/>
        <v>76</v>
      </c>
      <c r="AG472" s="21">
        <f ca="1">SUMIFS(AF$2:AF472,D$2:D472,D472)</f>
        <v>833</v>
      </c>
      <c r="AJ472" s="22">
        <f t="shared" si="56"/>
        <v>1</v>
      </c>
      <c r="AK472" s="22">
        <f t="shared" si="57"/>
        <v>0</v>
      </c>
    </row>
    <row r="473" spans="1:37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59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58"/>
        <v>0</v>
      </c>
      <c r="AA473" s="20">
        <f t="shared" si="52"/>
        <v>1</v>
      </c>
      <c r="AB473" s="20">
        <f t="shared" ca="1" si="53"/>
        <v>46</v>
      </c>
      <c r="AC473" s="20">
        <f t="shared" ca="1" si="54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55"/>
        <v>46</v>
      </c>
      <c r="AG473" s="21">
        <f ca="1">SUMIFS(AF$2:AF473,D$2:D473,D473)</f>
        <v>960</v>
      </c>
      <c r="AJ473" s="22">
        <f t="shared" si="56"/>
        <v>1</v>
      </c>
      <c r="AK473" s="22">
        <f t="shared" si="57"/>
        <v>0</v>
      </c>
    </row>
    <row r="474" spans="1:37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59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58"/>
        <v>0</v>
      </c>
      <c r="AA474" s="20">
        <f t="shared" si="52"/>
        <v>1</v>
      </c>
      <c r="AB474" s="20">
        <f t="shared" ca="1" si="53"/>
        <v>46</v>
      </c>
      <c r="AC474" s="20">
        <f t="shared" ca="1" si="54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55"/>
        <v>76</v>
      </c>
      <c r="AG474" s="21">
        <f ca="1">SUMIFS(AF$2:AF474,D$2:D474,D474)</f>
        <v>616</v>
      </c>
      <c r="AJ474" s="22">
        <f t="shared" si="56"/>
        <v>2</v>
      </c>
      <c r="AK474" s="22">
        <f t="shared" si="57"/>
        <v>0</v>
      </c>
    </row>
    <row r="475" spans="1:37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59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58"/>
        <v>0</v>
      </c>
      <c r="AA475" s="20">
        <f t="shared" si="52"/>
        <v>0</v>
      </c>
      <c r="AB475" s="20">
        <f t="shared" ca="1" si="53"/>
        <v>0</v>
      </c>
      <c r="AC475" s="20">
        <f t="shared" ca="1" si="54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55"/>
        <v>0</v>
      </c>
      <c r="AG475" s="21">
        <f ca="1">SUMIFS(AF$2:AF475,D$2:D475,D475)</f>
        <v>524</v>
      </c>
      <c r="AJ475" s="22">
        <f t="shared" si="56"/>
        <v>0</v>
      </c>
      <c r="AK475" s="22">
        <f t="shared" si="57"/>
        <v>5</v>
      </c>
    </row>
    <row r="476" spans="1:37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59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58"/>
        <v>0</v>
      </c>
      <c r="AA476" s="20">
        <f t="shared" si="52"/>
        <v>0</v>
      </c>
      <c r="AB476" s="20">
        <f t="shared" ca="1" si="53"/>
        <v>0</v>
      </c>
      <c r="AC476" s="20">
        <f t="shared" ca="1" si="54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55"/>
        <v>0</v>
      </c>
      <c r="AG476" s="21">
        <f ca="1">SUMIFS(AF$2:AF476,D$2:D476,D476)</f>
        <v>391</v>
      </c>
      <c r="AJ476" s="22">
        <f t="shared" si="56"/>
        <v>0</v>
      </c>
      <c r="AK476" s="22">
        <f t="shared" si="57"/>
        <v>1</v>
      </c>
    </row>
    <row r="477" spans="1:37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59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58"/>
        <v>0</v>
      </c>
      <c r="AA477" s="20">
        <f t="shared" ref="AA477:AA540" si="60">IF(OR(ISBLANK(P477),ISBLANK(Q477)),"",IF(OR(AND(P477&gt;Q477,X477&gt;Y477),AND(P477=Q477,X477=Y477),AND(P477&lt;Q477,X477&lt;Y477)),1,0))</f>
        <v>1</v>
      </c>
      <c r="AB477" s="20">
        <f t="shared" ref="AB477:AB540" ca="1" si="61">IF(C477&lt;NOW(),IF(AND(P477&gt;Q477,X477&gt;Y477),T477,IF(AND(P477=Q477,X477=Y477),U477,IF(AND(P477&lt;Q477,X477&lt;Y477),V477,0))),"")</f>
        <v>46</v>
      </c>
      <c r="AC477" s="20">
        <f t="shared" ref="AC477:AC540" ca="1" si="62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63">IFERROR(IF(OR(ISBLANK(P477),ISBLANK(Q477)),0,IF(AB477&lt;&gt;"", AB477 + IF(AC477=1,AE477, 0), "") * (S477+1)),"")</f>
        <v>76</v>
      </c>
      <c r="AG477" s="21">
        <f ca="1">SUMIFS(AF$2:AF477,D$2:D477,D477)</f>
        <v>527</v>
      </c>
      <c r="AJ477" s="22">
        <f t="shared" si="56"/>
        <v>1</v>
      </c>
      <c r="AK477" s="22">
        <f t="shared" si="57"/>
        <v>0</v>
      </c>
    </row>
    <row r="478" spans="1:37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59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58"/>
        <v>0</v>
      </c>
      <c r="AA478" s="20">
        <f t="shared" si="60"/>
        <v>0</v>
      </c>
      <c r="AB478" s="20">
        <f t="shared" ca="1" si="61"/>
        <v>0</v>
      </c>
      <c r="AC478" s="20">
        <f t="shared" ca="1" si="62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63"/>
        <v>0</v>
      </c>
      <c r="AG478" s="21">
        <f ca="1">SUMIFS(AF$2:AF478,D$2:D478,D478)</f>
        <v>631</v>
      </c>
      <c r="AJ478" s="22">
        <f t="shared" si="56"/>
        <v>0</v>
      </c>
      <c r="AK478" s="22">
        <f t="shared" si="57"/>
        <v>1</v>
      </c>
    </row>
    <row r="479" spans="1:37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59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58"/>
        <v>0</v>
      </c>
      <c r="AA479" s="20">
        <f t="shared" si="60"/>
        <v>1</v>
      </c>
      <c r="AB479" s="20">
        <f t="shared" ca="1" si="61"/>
        <v>46</v>
      </c>
      <c r="AC479" s="20">
        <f t="shared" ca="1" si="62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63"/>
        <v>46</v>
      </c>
      <c r="AG479" s="21">
        <f ca="1">SUMIFS(AF$2:AF479,D$2:D479,D479)</f>
        <v>472</v>
      </c>
      <c r="AJ479" s="22">
        <f t="shared" si="56"/>
        <v>2</v>
      </c>
      <c r="AK479" s="22">
        <f t="shared" si="57"/>
        <v>0</v>
      </c>
    </row>
    <row r="480" spans="1:37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59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58"/>
        <v>0</v>
      </c>
      <c r="AA480" s="20">
        <f t="shared" si="60"/>
        <v>0</v>
      </c>
      <c r="AB480" s="20">
        <f t="shared" ca="1" si="61"/>
        <v>0</v>
      </c>
      <c r="AC480" s="20">
        <f t="shared" ca="1" si="62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63"/>
        <v>0</v>
      </c>
      <c r="AG480" s="21">
        <f ca="1">SUMIFS(AF$2:AF480,D$2:D480,D480)</f>
        <v>497</v>
      </c>
      <c r="AJ480" s="22">
        <f t="shared" si="56"/>
        <v>0</v>
      </c>
      <c r="AK480" s="22">
        <f t="shared" si="57"/>
        <v>5</v>
      </c>
    </row>
    <row r="481" spans="1:37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59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58"/>
        <v>0</v>
      </c>
      <c r="AA481" s="20">
        <f t="shared" si="60"/>
        <v>1</v>
      </c>
      <c r="AB481" s="20">
        <f t="shared" ca="1" si="61"/>
        <v>46</v>
      </c>
      <c r="AC481" s="20">
        <f t="shared" ca="1" si="62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63"/>
        <v>46</v>
      </c>
      <c r="AG481" s="21">
        <f ca="1">SUMIFS(AF$2:AF481,D$2:D481,D481)</f>
        <v>654</v>
      </c>
      <c r="AJ481" s="22">
        <f t="shared" si="56"/>
        <v>1</v>
      </c>
      <c r="AK481" s="22">
        <f t="shared" si="57"/>
        <v>0</v>
      </c>
    </row>
    <row r="482" spans="1:37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59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58"/>
        <v>0</v>
      </c>
      <c r="AA482" s="20">
        <f t="shared" si="60"/>
        <v>1</v>
      </c>
      <c r="AB482" s="20">
        <f t="shared" ca="1" si="61"/>
        <v>46</v>
      </c>
      <c r="AC482" s="20">
        <f t="shared" ca="1" si="62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63"/>
        <v>46</v>
      </c>
      <c r="AG482" s="21">
        <f ca="1">SUMIFS(AF$2:AF482,D$2:D482,D482)</f>
        <v>364</v>
      </c>
      <c r="AJ482" s="22">
        <f t="shared" si="56"/>
        <v>2</v>
      </c>
      <c r="AK482" s="22">
        <f t="shared" si="57"/>
        <v>0</v>
      </c>
    </row>
    <row r="483" spans="1:37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59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58"/>
        <v>0</v>
      </c>
      <c r="AA483" s="20">
        <f t="shared" si="60"/>
        <v>1</v>
      </c>
      <c r="AB483" s="20">
        <f t="shared" ca="1" si="61"/>
        <v>46</v>
      </c>
      <c r="AC483" s="20">
        <f t="shared" ca="1" si="62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63"/>
        <v>46</v>
      </c>
      <c r="AG483" s="21">
        <f ca="1">SUMIFS(AF$2:AF483,D$2:D483,D483)</f>
        <v>327</v>
      </c>
      <c r="AJ483" s="22">
        <f t="shared" si="56"/>
        <v>1</v>
      </c>
      <c r="AK483" s="22">
        <f t="shared" si="57"/>
        <v>0</v>
      </c>
    </row>
    <row r="484" spans="1:37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59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58"/>
        <v>0</v>
      </c>
      <c r="AA484" s="20">
        <f t="shared" si="60"/>
        <v>1</v>
      </c>
      <c r="AB484" s="20">
        <f t="shared" ca="1" si="61"/>
        <v>46</v>
      </c>
      <c r="AC484" s="20">
        <f t="shared" ca="1" si="62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63"/>
        <v>46</v>
      </c>
      <c r="AG484" s="21">
        <f ca="1">SUMIFS(AF$2:AF484,D$2:D484,D484)</f>
        <v>888</v>
      </c>
      <c r="AJ484" s="22">
        <f t="shared" si="56"/>
        <v>2</v>
      </c>
      <c r="AK484" s="22">
        <f t="shared" si="57"/>
        <v>0</v>
      </c>
    </row>
    <row r="485" spans="1:37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59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58"/>
        <v>0</v>
      </c>
      <c r="AA485" s="20">
        <f t="shared" si="60"/>
        <v>1</v>
      </c>
      <c r="AB485" s="20">
        <f t="shared" ca="1" si="61"/>
        <v>46</v>
      </c>
      <c r="AC485" s="20">
        <f t="shared" ca="1" si="62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63"/>
        <v>76</v>
      </c>
      <c r="AG485" s="21">
        <f ca="1">SUMIFS(AF$2:AF485,D$2:D485,D485)</f>
        <v>367</v>
      </c>
      <c r="AJ485" s="22">
        <f t="shared" si="56"/>
        <v>1</v>
      </c>
      <c r="AK485" s="22">
        <f t="shared" si="57"/>
        <v>0</v>
      </c>
    </row>
    <row r="486" spans="1:37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59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58"/>
        <v>0</v>
      </c>
      <c r="AA486" s="20">
        <f t="shared" si="60"/>
        <v>1</v>
      </c>
      <c r="AB486" s="20">
        <f t="shared" ca="1" si="61"/>
        <v>46</v>
      </c>
      <c r="AC486" s="20">
        <f t="shared" ca="1" si="62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63"/>
        <v>46</v>
      </c>
      <c r="AG486" s="21">
        <f ca="1">SUMIFS(AF$2:AF486,D$2:D486,D486)</f>
        <v>366</v>
      </c>
      <c r="AJ486" s="22">
        <f t="shared" si="56"/>
        <v>1</v>
      </c>
      <c r="AK486" s="22">
        <f t="shared" si="57"/>
        <v>0</v>
      </c>
    </row>
    <row r="487" spans="1:37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59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58"/>
        <v>1</v>
      </c>
      <c r="AA487" s="20" t="str">
        <f t="shared" si="60"/>
        <v/>
      </c>
      <c r="AB487" s="20">
        <f t="shared" ca="1" si="61"/>
        <v>0</v>
      </c>
      <c r="AC487" s="20">
        <f t="shared" ca="1" si="62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63"/>
        <v>0</v>
      </c>
      <c r="AG487" s="21">
        <f>SUMIFS(AF$2:AF487,D$2:D487,D487)</f>
        <v>0</v>
      </c>
      <c r="AJ487" s="22">
        <f t="shared" si="56"/>
        <v>0</v>
      </c>
      <c r="AK487" s="22">
        <f t="shared" si="57"/>
        <v>1</v>
      </c>
    </row>
    <row r="488" spans="1:37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59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58"/>
        <v>0</v>
      </c>
      <c r="AA488" s="20">
        <f t="shared" si="60"/>
        <v>0</v>
      </c>
      <c r="AB488" s="20">
        <f t="shared" ca="1" si="61"/>
        <v>0</v>
      </c>
      <c r="AC488" s="20">
        <f t="shared" ca="1" si="62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63"/>
        <v>0</v>
      </c>
      <c r="AG488" s="21">
        <f ca="1">SUMIFS(AF$2:AF488,D$2:D488,D488)</f>
        <v>843</v>
      </c>
      <c r="AJ488" s="22">
        <f t="shared" si="56"/>
        <v>0</v>
      </c>
      <c r="AK488" s="22">
        <f t="shared" si="57"/>
        <v>1</v>
      </c>
    </row>
    <row r="489" spans="1:37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59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58"/>
        <v>0</v>
      </c>
      <c r="AA489" s="20">
        <f t="shared" si="60"/>
        <v>1</v>
      </c>
      <c r="AB489" s="20">
        <f t="shared" ca="1" si="61"/>
        <v>30</v>
      </c>
      <c r="AC489" s="20">
        <f t="shared" ca="1" si="62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63"/>
        <v>30</v>
      </c>
      <c r="AG489" s="21">
        <f ca="1">SUMIFS(AF$2:AF489,D$2:D489,D489)</f>
        <v>614</v>
      </c>
      <c r="AJ489" s="22">
        <f t="shared" si="56"/>
        <v>2</v>
      </c>
      <c r="AK489" s="22">
        <f t="shared" si="57"/>
        <v>0</v>
      </c>
    </row>
    <row r="490" spans="1:37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59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58"/>
        <v>0</v>
      </c>
      <c r="AA490" s="20">
        <f t="shared" si="60"/>
        <v>0</v>
      </c>
      <c r="AB490" s="20">
        <f t="shared" ca="1" si="61"/>
        <v>0</v>
      </c>
      <c r="AC490" s="20">
        <f t="shared" ca="1" si="62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63"/>
        <v>0</v>
      </c>
      <c r="AG490" s="21">
        <f ca="1">SUMIFS(AF$2:AF490,D$2:D490,D490)</f>
        <v>826</v>
      </c>
      <c r="AJ490" s="22">
        <f t="shared" si="56"/>
        <v>0</v>
      </c>
      <c r="AK490" s="22">
        <f t="shared" si="57"/>
        <v>1</v>
      </c>
    </row>
    <row r="491" spans="1:37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59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58"/>
        <v>0</v>
      </c>
      <c r="AA491" s="20">
        <f t="shared" si="60"/>
        <v>1</v>
      </c>
      <c r="AB491" s="20">
        <f t="shared" ca="1" si="61"/>
        <v>30</v>
      </c>
      <c r="AC491" s="20">
        <f t="shared" ca="1" si="62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63"/>
        <v>30</v>
      </c>
      <c r="AG491" s="21">
        <f ca="1">SUMIFS(AF$2:AF491,D$2:D491,D491)</f>
        <v>350</v>
      </c>
      <c r="AJ491" s="22">
        <f t="shared" si="56"/>
        <v>2</v>
      </c>
      <c r="AK491" s="22">
        <f t="shared" si="57"/>
        <v>0</v>
      </c>
    </row>
    <row r="492" spans="1:37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59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58"/>
        <v>0</v>
      </c>
      <c r="AA492" s="20">
        <f t="shared" si="60"/>
        <v>0</v>
      </c>
      <c r="AB492" s="20">
        <f t="shared" ca="1" si="61"/>
        <v>0</v>
      </c>
      <c r="AC492" s="20">
        <f t="shared" ca="1" si="62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63"/>
        <v>0</v>
      </c>
      <c r="AG492" s="21">
        <f ca="1">SUMIFS(AF$2:AF492,D$2:D492,D492)</f>
        <v>262</v>
      </c>
      <c r="AJ492" s="22">
        <f t="shared" si="56"/>
        <v>0</v>
      </c>
      <c r="AK492" s="22">
        <f t="shared" si="57"/>
        <v>4</v>
      </c>
    </row>
    <row r="493" spans="1:37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59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58"/>
        <v>0</v>
      </c>
      <c r="AA493" s="20">
        <f t="shared" si="60"/>
        <v>1</v>
      </c>
      <c r="AB493" s="20">
        <f t="shared" ca="1" si="61"/>
        <v>30</v>
      </c>
      <c r="AC493" s="20">
        <f t="shared" ca="1" si="62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63"/>
        <v>30</v>
      </c>
      <c r="AG493" s="21">
        <f ca="1">SUMIFS(AF$2:AF493,D$2:D493,D493)</f>
        <v>613</v>
      </c>
      <c r="AJ493" s="22">
        <f t="shared" si="56"/>
        <v>2</v>
      </c>
      <c r="AK493" s="22">
        <f t="shared" si="57"/>
        <v>0</v>
      </c>
    </row>
    <row r="494" spans="1:37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59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58"/>
        <v>0</v>
      </c>
      <c r="AA494" s="20">
        <f t="shared" si="60"/>
        <v>1</v>
      </c>
      <c r="AB494" s="20">
        <f t="shared" ca="1" si="61"/>
        <v>30</v>
      </c>
      <c r="AC494" s="20">
        <f t="shared" ca="1" si="62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63"/>
        <v>30</v>
      </c>
      <c r="AG494" s="21">
        <f ca="1">SUMIFS(AF$2:AF494,D$2:D494,D494)</f>
        <v>214</v>
      </c>
      <c r="AJ494" s="22">
        <f t="shared" si="56"/>
        <v>2</v>
      </c>
      <c r="AK494" s="22">
        <f t="shared" si="57"/>
        <v>0</v>
      </c>
    </row>
    <row r="495" spans="1:37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59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58"/>
        <v>0</v>
      </c>
      <c r="AA495" s="20">
        <f t="shared" si="60"/>
        <v>1</v>
      </c>
      <c r="AB495" s="20">
        <f t="shared" ca="1" si="61"/>
        <v>30</v>
      </c>
      <c r="AC495" s="20">
        <f t="shared" ca="1" si="62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63"/>
        <v>30</v>
      </c>
      <c r="AG495" s="21">
        <f ca="1">SUMIFS(AF$2:AF495,D$2:D495,D495)</f>
        <v>699</v>
      </c>
      <c r="AJ495" s="22">
        <f t="shared" si="56"/>
        <v>2</v>
      </c>
      <c r="AK495" s="22">
        <f t="shared" si="57"/>
        <v>0</v>
      </c>
    </row>
    <row r="496" spans="1:37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59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58"/>
        <v>0</v>
      </c>
      <c r="AA496" s="20">
        <f t="shared" si="60"/>
        <v>1</v>
      </c>
      <c r="AB496" s="20">
        <f t="shared" ca="1" si="61"/>
        <v>30</v>
      </c>
      <c r="AC496" s="20">
        <f t="shared" ca="1" si="62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63"/>
        <v>30</v>
      </c>
      <c r="AG496" s="21">
        <f ca="1">SUMIFS(AF$2:AF496,D$2:D496,D496)</f>
        <v>522</v>
      </c>
      <c r="AJ496" s="22">
        <f t="shared" si="56"/>
        <v>1</v>
      </c>
      <c r="AK496" s="22">
        <f t="shared" si="57"/>
        <v>0</v>
      </c>
    </row>
    <row r="497" spans="1:37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59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58"/>
        <v>0</v>
      </c>
      <c r="AA497" s="20">
        <f t="shared" si="60"/>
        <v>1</v>
      </c>
      <c r="AB497" s="20">
        <f t="shared" ca="1" si="61"/>
        <v>30</v>
      </c>
      <c r="AC497" s="20">
        <f t="shared" ca="1" si="62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63"/>
        <v>30</v>
      </c>
      <c r="AG497" s="21">
        <f ca="1">SUMIFS(AF$2:AF497,D$2:D497,D497)</f>
        <v>608</v>
      </c>
      <c r="AJ497" s="22">
        <f t="shared" si="56"/>
        <v>3</v>
      </c>
      <c r="AK497" s="22">
        <f t="shared" si="57"/>
        <v>0</v>
      </c>
    </row>
    <row r="498" spans="1:37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59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58"/>
        <v>0</v>
      </c>
      <c r="AA498" s="20">
        <f t="shared" si="60"/>
        <v>1</v>
      </c>
      <c r="AB498" s="20">
        <f t="shared" ca="1" si="61"/>
        <v>30</v>
      </c>
      <c r="AC498" s="20">
        <f t="shared" ca="1" si="62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63"/>
        <v>30</v>
      </c>
      <c r="AG498" s="21">
        <f ca="1">SUMIFS(AF$2:AF498,D$2:D498,D498)</f>
        <v>681</v>
      </c>
      <c r="AJ498" s="22">
        <f t="shared" si="56"/>
        <v>3</v>
      </c>
      <c r="AK498" s="22">
        <f t="shared" si="57"/>
        <v>0</v>
      </c>
    </row>
    <row r="499" spans="1:37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59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58"/>
        <v>0</v>
      </c>
      <c r="AA499" s="20">
        <f t="shared" si="60"/>
        <v>0</v>
      </c>
      <c r="AB499" s="20">
        <f t="shared" ca="1" si="61"/>
        <v>0</v>
      </c>
      <c r="AC499" s="20">
        <f t="shared" ca="1" si="62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63"/>
        <v>0</v>
      </c>
      <c r="AG499" s="21">
        <f ca="1">SUMIFS(AF$2:AF499,D$2:D499,D499)</f>
        <v>833</v>
      </c>
      <c r="AJ499" s="22">
        <f t="shared" si="56"/>
        <v>0</v>
      </c>
      <c r="AK499" s="22">
        <f t="shared" si="57"/>
        <v>1</v>
      </c>
    </row>
    <row r="500" spans="1:37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59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58"/>
        <v>0</v>
      </c>
      <c r="AA500" s="20">
        <f t="shared" si="60"/>
        <v>1</v>
      </c>
      <c r="AB500" s="20">
        <f t="shared" ca="1" si="61"/>
        <v>30</v>
      </c>
      <c r="AC500" s="20">
        <f t="shared" ca="1" si="62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63"/>
        <v>30</v>
      </c>
      <c r="AG500" s="21">
        <f ca="1">SUMIFS(AF$2:AF500,D$2:D500,D500)</f>
        <v>990</v>
      </c>
      <c r="AJ500" s="22">
        <f t="shared" si="56"/>
        <v>2</v>
      </c>
      <c r="AK500" s="22">
        <f t="shared" si="57"/>
        <v>0</v>
      </c>
    </row>
    <row r="501" spans="1:37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59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58"/>
        <v>0</v>
      </c>
      <c r="AA501" s="20">
        <f t="shared" si="60"/>
        <v>1</v>
      </c>
      <c r="AB501" s="20">
        <f t="shared" ca="1" si="61"/>
        <v>30</v>
      </c>
      <c r="AC501" s="20">
        <f t="shared" ca="1" si="62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63"/>
        <v>30</v>
      </c>
      <c r="AG501" s="21">
        <f ca="1">SUMIFS(AF$2:AF501,D$2:D501,D501)</f>
        <v>646</v>
      </c>
      <c r="AJ501" s="22">
        <f t="shared" si="56"/>
        <v>3</v>
      </c>
      <c r="AK501" s="22">
        <f t="shared" si="57"/>
        <v>0</v>
      </c>
    </row>
    <row r="502" spans="1:37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59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58"/>
        <v>0</v>
      </c>
      <c r="AA502" s="20">
        <f t="shared" si="60"/>
        <v>1</v>
      </c>
      <c r="AB502" s="20">
        <f t="shared" ca="1" si="61"/>
        <v>30</v>
      </c>
      <c r="AC502" s="20">
        <f t="shared" ca="1" si="62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63"/>
        <v>30</v>
      </c>
      <c r="AG502" s="21">
        <f ca="1">SUMIFS(AF$2:AF502,D$2:D502,D502)</f>
        <v>554</v>
      </c>
      <c r="AJ502" s="22">
        <f t="shared" si="56"/>
        <v>1</v>
      </c>
      <c r="AK502" s="22">
        <f t="shared" si="57"/>
        <v>0</v>
      </c>
    </row>
    <row r="503" spans="1:37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59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58"/>
        <v>0</v>
      </c>
      <c r="AA503" s="20">
        <f t="shared" si="60"/>
        <v>1</v>
      </c>
      <c r="AB503" s="20">
        <f t="shared" ca="1" si="61"/>
        <v>30</v>
      </c>
      <c r="AC503" s="20">
        <f t="shared" ca="1" si="62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63"/>
        <v>30</v>
      </c>
      <c r="AG503" s="21">
        <f ca="1">SUMIFS(AF$2:AF503,D$2:D503,D503)</f>
        <v>421</v>
      </c>
      <c r="AJ503" s="22">
        <f t="shared" si="56"/>
        <v>1</v>
      </c>
      <c r="AK503" s="22">
        <f t="shared" si="57"/>
        <v>0</v>
      </c>
    </row>
    <row r="504" spans="1:37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59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58"/>
        <v>0</v>
      </c>
      <c r="AA504" s="20">
        <f t="shared" si="60"/>
        <v>1</v>
      </c>
      <c r="AB504" s="20">
        <f t="shared" ca="1" si="61"/>
        <v>30</v>
      </c>
      <c r="AC504" s="20">
        <f t="shared" ca="1" si="62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63"/>
        <v>30</v>
      </c>
      <c r="AG504" s="21">
        <f ca="1">SUMIFS(AF$2:AF504,D$2:D504,D504)</f>
        <v>557</v>
      </c>
      <c r="AJ504" s="22">
        <f t="shared" si="56"/>
        <v>2</v>
      </c>
      <c r="AK504" s="22">
        <f t="shared" si="57"/>
        <v>0</v>
      </c>
    </row>
    <row r="505" spans="1:37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59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58"/>
        <v>0</v>
      </c>
      <c r="AA505" s="20">
        <f t="shared" si="60"/>
        <v>0</v>
      </c>
      <c r="AB505" s="20">
        <f t="shared" ca="1" si="61"/>
        <v>0</v>
      </c>
      <c r="AC505" s="20">
        <f t="shared" ca="1" si="62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63"/>
        <v>0</v>
      </c>
      <c r="AG505" s="21">
        <f ca="1">SUMIFS(AF$2:AF505,D$2:D505,D505)</f>
        <v>631</v>
      </c>
      <c r="AJ505" s="22">
        <f t="shared" ref="AJ505:AJ568" si="64">IF(AA505=1,AJ478+1,0)</f>
        <v>0</v>
      </c>
      <c r="AK505" s="22">
        <f t="shared" ref="AK505:AK568" si="65">IF(Z505=1,AK478,IF(AA505=0,AK478+1,0))</f>
        <v>2</v>
      </c>
    </row>
    <row r="506" spans="1:37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59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58"/>
        <v>0</v>
      </c>
      <c r="AA506" s="20">
        <f t="shared" si="60"/>
        <v>1</v>
      </c>
      <c r="AB506" s="20">
        <f t="shared" ca="1" si="61"/>
        <v>30</v>
      </c>
      <c r="AC506" s="20">
        <f t="shared" ca="1" si="62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63"/>
        <v>30</v>
      </c>
      <c r="AG506" s="21">
        <f ca="1">SUMIFS(AF$2:AF506,D$2:D506,D506)</f>
        <v>502</v>
      </c>
      <c r="AJ506" s="22">
        <f t="shared" si="64"/>
        <v>3</v>
      </c>
      <c r="AK506" s="22">
        <f t="shared" si="65"/>
        <v>0</v>
      </c>
    </row>
    <row r="507" spans="1:37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59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58"/>
        <v>0</v>
      </c>
      <c r="AA507" s="20">
        <f t="shared" si="60"/>
        <v>1</v>
      </c>
      <c r="AB507" s="20">
        <f t="shared" ca="1" si="61"/>
        <v>30</v>
      </c>
      <c r="AC507" s="20">
        <f t="shared" ca="1" si="62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63"/>
        <v>30</v>
      </c>
      <c r="AG507" s="21">
        <f ca="1">SUMIFS(AF$2:AF507,D$2:D507,D507)</f>
        <v>527</v>
      </c>
      <c r="AJ507" s="22">
        <f t="shared" si="64"/>
        <v>1</v>
      </c>
      <c r="AK507" s="22">
        <f t="shared" si="65"/>
        <v>0</v>
      </c>
    </row>
    <row r="508" spans="1:37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59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58"/>
        <v>0</v>
      </c>
      <c r="AA508" s="20">
        <f t="shared" si="60"/>
        <v>1</v>
      </c>
      <c r="AB508" s="20">
        <f t="shared" ca="1" si="61"/>
        <v>30</v>
      </c>
      <c r="AC508" s="20">
        <f t="shared" ca="1" si="62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63"/>
        <v>30</v>
      </c>
      <c r="AG508" s="21">
        <f ca="1">SUMIFS(AF$2:AF508,D$2:D508,D508)</f>
        <v>684</v>
      </c>
      <c r="AJ508" s="22">
        <f t="shared" si="64"/>
        <v>2</v>
      </c>
      <c r="AK508" s="22">
        <f t="shared" si="65"/>
        <v>0</v>
      </c>
    </row>
    <row r="509" spans="1:37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59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58"/>
        <v>0</v>
      </c>
      <c r="AA509" s="20">
        <f t="shared" si="60"/>
        <v>1</v>
      </c>
      <c r="AB509" s="20">
        <f t="shared" ca="1" si="61"/>
        <v>30</v>
      </c>
      <c r="AC509" s="20">
        <f t="shared" ca="1" si="62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63"/>
        <v>30</v>
      </c>
      <c r="AG509" s="21">
        <f ca="1">SUMIFS(AF$2:AF509,D$2:D509,D509)</f>
        <v>394</v>
      </c>
      <c r="AJ509" s="22">
        <f t="shared" si="64"/>
        <v>3</v>
      </c>
      <c r="AK509" s="22">
        <f t="shared" si="65"/>
        <v>0</v>
      </c>
    </row>
    <row r="510" spans="1:37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59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58"/>
        <v>0</v>
      </c>
      <c r="AA510" s="20">
        <f t="shared" si="60"/>
        <v>1</v>
      </c>
      <c r="AB510" s="20">
        <f t="shared" ca="1" si="61"/>
        <v>30</v>
      </c>
      <c r="AC510" s="20">
        <f t="shared" ca="1" si="62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63"/>
        <v>30</v>
      </c>
      <c r="AG510" s="21">
        <f ca="1">SUMIFS(AF$2:AF510,D$2:D510,D510)</f>
        <v>357</v>
      </c>
      <c r="AJ510" s="22">
        <f t="shared" si="64"/>
        <v>2</v>
      </c>
      <c r="AK510" s="22">
        <f t="shared" si="65"/>
        <v>0</v>
      </c>
    </row>
    <row r="511" spans="1:37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59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58"/>
        <v>0</v>
      </c>
      <c r="AA511" s="20">
        <f t="shared" si="60"/>
        <v>1</v>
      </c>
      <c r="AB511" s="20">
        <f t="shared" ca="1" si="61"/>
        <v>30</v>
      </c>
      <c r="AC511" s="20">
        <f t="shared" ca="1" si="62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63"/>
        <v>30</v>
      </c>
      <c r="AG511" s="21">
        <f ca="1">SUMIFS(AF$2:AF511,D$2:D511,D511)</f>
        <v>918</v>
      </c>
      <c r="AJ511" s="22">
        <f t="shared" si="64"/>
        <v>3</v>
      </c>
      <c r="AK511" s="22">
        <f t="shared" si="65"/>
        <v>0</v>
      </c>
    </row>
    <row r="512" spans="1:37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59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58"/>
        <v>0</v>
      </c>
      <c r="AA512" s="20">
        <f t="shared" si="60"/>
        <v>1</v>
      </c>
      <c r="AB512" s="20">
        <f t="shared" ca="1" si="61"/>
        <v>30</v>
      </c>
      <c r="AC512" s="20">
        <f t="shared" ca="1" si="62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63"/>
        <v>30</v>
      </c>
      <c r="AG512" s="21">
        <f ca="1">SUMIFS(AF$2:AF512,D$2:D512,D512)</f>
        <v>397</v>
      </c>
      <c r="AJ512" s="22">
        <f t="shared" si="64"/>
        <v>2</v>
      </c>
      <c r="AK512" s="22">
        <f t="shared" si="65"/>
        <v>0</v>
      </c>
    </row>
    <row r="513" spans="1:37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59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58"/>
        <v>0</v>
      </c>
      <c r="AA513" s="20">
        <f t="shared" si="60"/>
        <v>1</v>
      </c>
      <c r="AB513" s="20">
        <f t="shared" ca="1" si="61"/>
        <v>30</v>
      </c>
      <c r="AC513" s="20">
        <f t="shared" ca="1" si="62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63"/>
        <v>30</v>
      </c>
      <c r="AG513" s="21">
        <f ca="1">SUMIFS(AF$2:AF513,D$2:D513,D513)</f>
        <v>396</v>
      </c>
      <c r="AJ513" s="22">
        <f t="shared" si="64"/>
        <v>2</v>
      </c>
      <c r="AK513" s="22">
        <f t="shared" si="65"/>
        <v>0</v>
      </c>
    </row>
    <row r="514" spans="1:37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59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66">IF(A514=0,0,IF(W514="À venir",0,IF(AND(ISBLANK(P514),ISBLANK(Q514)),1,0)))</f>
        <v>1</v>
      </c>
      <c r="AA514" s="20" t="str">
        <f t="shared" si="60"/>
        <v/>
      </c>
      <c r="AB514" s="20">
        <f t="shared" ca="1" si="61"/>
        <v>0</v>
      </c>
      <c r="AC514" s="20">
        <f t="shared" ca="1" si="62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63"/>
        <v>0</v>
      </c>
      <c r="AG514" s="21">
        <f>SUMIFS(AF$2:AF514,D$2:D514,D514)</f>
        <v>0</v>
      </c>
      <c r="AJ514" s="22">
        <f t="shared" si="64"/>
        <v>0</v>
      </c>
      <c r="AK514" s="22">
        <f t="shared" si="65"/>
        <v>1</v>
      </c>
    </row>
    <row r="515" spans="1:37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67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66"/>
        <v>0</v>
      </c>
      <c r="AA515" s="20">
        <f t="shared" si="60"/>
        <v>0</v>
      </c>
      <c r="AB515" s="20">
        <f t="shared" ca="1" si="61"/>
        <v>0</v>
      </c>
      <c r="AC515" s="20">
        <f t="shared" ca="1" si="62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63"/>
        <v>0</v>
      </c>
      <c r="AG515" s="21">
        <f ca="1">SUMIFS(AF$2:AF515,D$2:D515,D515)</f>
        <v>843</v>
      </c>
      <c r="AJ515" s="22">
        <f t="shared" si="64"/>
        <v>0</v>
      </c>
      <c r="AK515" s="22">
        <f t="shared" si="65"/>
        <v>2</v>
      </c>
    </row>
    <row r="516" spans="1:37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67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66"/>
        <v>0</v>
      </c>
      <c r="AA516" s="20">
        <f t="shared" si="60"/>
        <v>1</v>
      </c>
      <c r="AB516" s="20">
        <f t="shared" ca="1" si="61"/>
        <v>43</v>
      </c>
      <c r="AC516" s="20">
        <f t="shared" ca="1" si="62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63"/>
        <v>43</v>
      </c>
      <c r="AG516" s="21">
        <f ca="1">SUMIFS(AF$2:AF516,D$2:D516,D516)</f>
        <v>657</v>
      </c>
      <c r="AJ516" s="22">
        <f t="shared" si="64"/>
        <v>3</v>
      </c>
      <c r="AK516" s="22">
        <f t="shared" si="65"/>
        <v>0</v>
      </c>
    </row>
    <row r="517" spans="1:37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67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66"/>
        <v>0</v>
      </c>
      <c r="AA517" s="20">
        <f t="shared" si="60"/>
        <v>1</v>
      </c>
      <c r="AB517" s="20">
        <f t="shared" ca="1" si="61"/>
        <v>43</v>
      </c>
      <c r="AC517" s="20">
        <f t="shared" ca="1" si="62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63"/>
        <v>43</v>
      </c>
      <c r="AG517" s="21">
        <f ca="1">SUMIFS(AF$2:AF517,D$2:D517,D517)</f>
        <v>869</v>
      </c>
      <c r="AJ517" s="22">
        <f t="shared" si="64"/>
        <v>1</v>
      </c>
      <c r="AK517" s="22">
        <f t="shared" si="65"/>
        <v>0</v>
      </c>
    </row>
    <row r="518" spans="1:37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67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66"/>
        <v>0</v>
      </c>
      <c r="AA518" s="20">
        <f t="shared" si="60"/>
        <v>1</v>
      </c>
      <c r="AB518" s="20">
        <f t="shared" ca="1" si="61"/>
        <v>43</v>
      </c>
      <c r="AC518" s="20">
        <f t="shared" ca="1" si="62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63"/>
        <v>43</v>
      </c>
      <c r="AG518" s="21">
        <f ca="1">SUMIFS(AF$2:AF518,D$2:D518,D518)</f>
        <v>393</v>
      </c>
      <c r="AJ518" s="22">
        <f t="shared" si="64"/>
        <v>3</v>
      </c>
      <c r="AK518" s="22">
        <f t="shared" si="65"/>
        <v>0</v>
      </c>
    </row>
    <row r="519" spans="1:37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67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66"/>
        <v>0</v>
      </c>
      <c r="AA519" s="20">
        <f t="shared" si="60"/>
        <v>0</v>
      </c>
      <c r="AB519" s="20">
        <f t="shared" ca="1" si="61"/>
        <v>0</v>
      </c>
      <c r="AC519" s="20">
        <f t="shared" ca="1" si="62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63"/>
        <v>0</v>
      </c>
      <c r="AG519" s="21">
        <f ca="1">SUMIFS(AF$2:AF519,D$2:D519,D519)</f>
        <v>262</v>
      </c>
      <c r="AJ519" s="22">
        <f t="shared" si="64"/>
        <v>0</v>
      </c>
      <c r="AK519" s="22">
        <f t="shared" si="65"/>
        <v>5</v>
      </c>
    </row>
    <row r="520" spans="1:37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67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66"/>
        <v>0</v>
      </c>
      <c r="AA520" s="20">
        <f t="shared" si="60"/>
        <v>1</v>
      </c>
      <c r="AB520" s="20">
        <f t="shared" ca="1" si="61"/>
        <v>43</v>
      </c>
      <c r="AC520" s="20">
        <f t="shared" ca="1" si="62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63"/>
        <v>43</v>
      </c>
      <c r="AG520" s="21">
        <f ca="1">SUMIFS(AF$2:AF520,D$2:D520,D520)</f>
        <v>656</v>
      </c>
      <c r="AJ520" s="22">
        <f t="shared" si="64"/>
        <v>3</v>
      </c>
      <c r="AK520" s="22">
        <f t="shared" si="65"/>
        <v>0</v>
      </c>
    </row>
    <row r="521" spans="1:37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67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66"/>
        <v>0</v>
      </c>
      <c r="AA521" s="20">
        <f t="shared" si="60"/>
        <v>1</v>
      </c>
      <c r="AB521" s="20">
        <f t="shared" ca="1" si="61"/>
        <v>43</v>
      </c>
      <c r="AC521" s="20">
        <f t="shared" ca="1" si="62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63"/>
        <v>93</v>
      </c>
      <c r="AG521" s="21">
        <f ca="1">SUMIFS(AF$2:AF521,D$2:D521,D521)</f>
        <v>307</v>
      </c>
      <c r="AJ521" s="22">
        <f t="shared" si="64"/>
        <v>3</v>
      </c>
      <c r="AK521" s="22">
        <f t="shared" si="65"/>
        <v>0</v>
      </c>
    </row>
    <row r="522" spans="1:37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67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66"/>
        <v>0</v>
      </c>
      <c r="AA522" s="20">
        <f t="shared" si="60"/>
        <v>1</v>
      </c>
      <c r="AB522" s="20">
        <f t="shared" ca="1" si="61"/>
        <v>43</v>
      </c>
      <c r="AC522" s="20">
        <f t="shared" ca="1" si="62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63"/>
        <v>43</v>
      </c>
      <c r="AG522" s="21">
        <f ca="1">SUMIFS(AF$2:AF522,D$2:D522,D522)</f>
        <v>742</v>
      </c>
      <c r="AJ522" s="22">
        <f t="shared" si="64"/>
        <v>3</v>
      </c>
      <c r="AK522" s="22">
        <f t="shared" si="65"/>
        <v>0</v>
      </c>
    </row>
    <row r="523" spans="1:37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67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66"/>
        <v>0</v>
      </c>
      <c r="AA523" s="20">
        <f t="shared" si="60"/>
        <v>1</v>
      </c>
      <c r="AB523" s="20">
        <f t="shared" ca="1" si="61"/>
        <v>43</v>
      </c>
      <c r="AC523" s="20">
        <f t="shared" ca="1" si="62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63"/>
        <v>43</v>
      </c>
      <c r="AG523" s="21">
        <f ca="1">SUMIFS(AF$2:AF523,D$2:D523,D523)</f>
        <v>565</v>
      </c>
      <c r="AJ523" s="22">
        <f t="shared" si="64"/>
        <v>2</v>
      </c>
      <c r="AK523" s="22">
        <f t="shared" si="65"/>
        <v>0</v>
      </c>
    </row>
    <row r="524" spans="1:37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67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66"/>
        <v>0</v>
      </c>
      <c r="AA524" s="20">
        <f t="shared" si="60"/>
        <v>1</v>
      </c>
      <c r="AB524" s="20">
        <f t="shared" ca="1" si="61"/>
        <v>43</v>
      </c>
      <c r="AC524" s="20">
        <f t="shared" ca="1" si="62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63"/>
        <v>43</v>
      </c>
      <c r="AG524" s="21">
        <f ca="1">SUMIFS(AF$2:AF524,D$2:D524,D524)</f>
        <v>651</v>
      </c>
      <c r="AJ524" s="22">
        <f t="shared" si="64"/>
        <v>4</v>
      </c>
      <c r="AK524" s="22">
        <f t="shared" si="65"/>
        <v>0</v>
      </c>
    </row>
    <row r="525" spans="1:37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67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66"/>
        <v>0</v>
      </c>
      <c r="AA525" s="20">
        <f t="shared" si="60"/>
        <v>1</v>
      </c>
      <c r="AB525" s="20">
        <f t="shared" ca="1" si="61"/>
        <v>43</v>
      </c>
      <c r="AC525" s="20">
        <f t="shared" ca="1" si="62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63"/>
        <v>43</v>
      </c>
      <c r="AG525" s="21">
        <f ca="1">SUMIFS(AF$2:AF525,D$2:D525,D525)</f>
        <v>724</v>
      </c>
      <c r="AJ525" s="22">
        <f t="shared" si="64"/>
        <v>4</v>
      </c>
      <c r="AK525" s="22">
        <f t="shared" si="65"/>
        <v>0</v>
      </c>
    </row>
    <row r="526" spans="1:37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67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66"/>
        <v>0</v>
      </c>
      <c r="AA526" s="20">
        <f t="shared" si="60"/>
        <v>0</v>
      </c>
      <c r="AB526" s="20">
        <f t="shared" ca="1" si="61"/>
        <v>0</v>
      </c>
      <c r="AC526" s="20">
        <f t="shared" ca="1" si="62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63"/>
        <v>0</v>
      </c>
      <c r="AG526" s="21">
        <f ca="1">SUMIFS(AF$2:AF526,D$2:D526,D526)</f>
        <v>833</v>
      </c>
      <c r="AJ526" s="22">
        <f t="shared" si="64"/>
        <v>0</v>
      </c>
      <c r="AK526" s="22">
        <f t="shared" si="65"/>
        <v>2</v>
      </c>
    </row>
    <row r="527" spans="1:37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67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66"/>
        <v>0</v>
      </c>
      <c r="AA527" s="20">
        <f t="shared" si="60"/>
        <v>1</v>
      </c>
      <c r="AB527" s="20">
        <f t="shared" ca="1" si="61"/>
        <v>43</v>
      </c>
      <c r="AC527" s="20">
        <f t="shared" ca="1" si="62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63"/>
        <v>43</v>
      </c>
      <c r="AG527" s="21">
        <f ca="1">SUMIFS(AF$2:AF527,D$2:D527,D527)</f>
        <v>1033</v>
      </c>
      <c r="AJ527" s="22">
        <f t="shared" si="64"/>
        <v>3</v>
      </c>
      <c r="AK527" s="22">
        <f t="shared" si="65"/>
        <v>0</v>
      </c>
    </row>
    <row r="528" spans="1:37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67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66"/>
        <v>0</v>
      </c>
      <c r="AA528" s="20">
        <f t="shared" si="60"/>
        <v>1</v>
      </c>
      <c r="AB528" s="20">
        <f t="shared" ca="1" si="61"/>
        <v>43</v>
      </c>
      <c r="AC528" s="20">
        <f t="shared" ca="1" si="62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63"/>
        <v>43</v>
      </c>
      <c r="AG528" s="21">
        <f ca="1">SUMIFS(AF$2:AF528,D$2:D528,D528)</f>
        <v>689</v>
      </c>
      <c r="AJ528" s="22">
        <f t="shared" si="64"/>
        <v>4</v>
      </c>
      <c r="AK528" s="22">
        <f t="shared" si="65"/>
        <v>0</v>
      </c>
    </row>
    <row r="529" spans="1:37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67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66"/>
        <v>0</v>
      </c>
      <c r="AA529" s="20">
        <f t="shared" si="60"/>
        <v>1</v>
      </c>
      <c r="AB529" s="20">
        <f t="shared" ca="1" si="61"/>
        <v>43</v>
      </c>
      <c r="AC529" s="20">
        <f t="shared" ca="1" si="62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63"/>
        <v>43</v>
      </c>
      <c r="AG529" s="21">
        <f ca="1">SUMIFS(AF$2:AF529,D$2:D529,D529)</f>
        <v>597</v>
      </c>
      <c r="AJ529" s="22">
        <f t="shared" si="64"/>
        <v>2</v>
      </c>
      <c r="AK529" s="22">
        <f t="shared" si="65"/>
        <v>0</v>
      </c>
    </row>
    <row r="530" spans="1:37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67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66"/>
        <v>0</v>
      </c>
      <c r="AA530" s="20">
        <f t="shared" si="60"/>
        <v>1</v>
      </c>
      <c r="AB530" s="20">
        <f t="shared" ca="1" si="61"/>
        <v>43</v>
      </c>
      <c r="AC530" s="20">
        <f t="shared" ca="1" si="62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63"/>
        <v>43</v>
      </c>
      <c r="AG530" s="21">
        <f ca="1">SUMIFS(AF$2:AF530,D$2:D530,D530)</f>
        <v>464</v>
      </c>
      <c r="AJ530" s="22">
        <f t="shared" si="64"/>
        <v>2</v>
      </c>
      <c r="AK530" s="22">
        <f t="shared" si="65"/>
        <v>0</v>
      </c>
    </row>
    <row r="531" spans="1:37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67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66"/>
        <v>0</v>
      </c>
      <c r="AA531" s="20">
        <f t="shared" si="60"/>
        <v>1</v>
      </c>
      <c r="AB531" s="20">
        <f t="shared" ca="1" si="61"/>
        <v>43</v>
      </c>
      <c r="AC531" s="20">
        <f t="shared" ca="1" si="62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63"/>
        <v>43</v>
      </c>
      <c r="AG531" s="21">
        <f ca="1">SUMIFS(AF$2:AF531,D$2:D531,D531)</f>
        <v>600</v>
      </c>
      <c r="AJ531" s="22">
        <f t="shared" si="64"/>
        <v>3</v>
      </c>
      <c r="AK531" s="22">
        <f t="shared" si="65"/>
        <v>0</v>
      </c>
    </row>
    <row r="532" spans="1:37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67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66"/>
        <v>0</v>
      </c>
      <c r="AA532" s="20">
        <f t="shared" si="60"/>
        <v>0</v>
      </c>
      <c r="AB532" s="20">
        <f t="shared" ca="1" si="61"/>
        <v>0</v>
      </c>
      <c r="AC532" s="20">
        <f t="shared" ca="1" si="62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63"/>
        <v>0</v>
      </c>
      <c r="AG532" s="21">
        <f ca="1">SUMIFS(AF$2:AF532,D$2:D532,D532)</f>
        <v>631</v>
      </c>
      <c r="AJ532" s="22">
        <f t="shared" si="64"/>
        <v>0</v>
      </c>
      <c r="AK532" s="22">
        <f t="shared" si="65"/>
        <v>3</v>
      </c>
    </row>
    <row r="533" spans="1:37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67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66"/>
        <v>0</v>
      </c>
      <c r="AA533" s="20">
        <f t="shared" si="60"/>
        <v>1</v>
      </c>
      <c r="AB533" s="20">
        <f t="shared" ca="1" si="61"/>
        <v>43</v>
      </c>
      <c r="AC533" s="20">
        <f t="shared" ca="1" si="62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63"/>
        <v>43</v>
      </c>
      <c r="AG533" s="21">
        <f ca="1">SUMIFS(AF$2:AF533,D$2:D533,D533)</f>
        <v>545</v>
      </c>
      <c r="AJ533" s="22">
        <f t="shared" si="64"/>
        <v>4</v>
      </c>
      <c r="AK533" s="22">
        <f t="shared" si="65"/>
        <v>0</v>
      </c>
    </row>
    <row r="534" spans="1:37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67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66"/>
        <v>0</v>
      </c>
      <c r="AA534" s="20">
        <f t="shared" si="60"/>
        <v>0</v>
      </c>
      <c r="AB534" s="20">
        <f t="shared" ca="1" si="61"/>
        <v>0</v>
      </c>
      <c r="AC534" s="20">
        <f t="shared" ca="1" si="62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63"/>
        <v>0</v>
      </c>
      <c r="AG534" s="21">
        <f ca="1">SUMIFS(AF$2:AF534,D$2:D534,D534)</f>
        <v>527</v>
      </c>
      <c r="AJ534" s="22">
        <f t="shared" si="64"/>
        <v>0</v>
      </c>
      <c r="AK534" s="22">
        <f t="shared" si="65"/>
        <v>1</v>
      </c>
    </row>
    <row r="535" spans="1:37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67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66"/>
        <v>0</v>
      </c>
      <c r="AA535" s="20">
        <f t="shared" si="60"/>
        <v>1</v>
      </c>
      <c r="AB535" s="20">
        <f t="shared" ca="1" si="61"/>
        <v>43</v>
      </c>
      <c r="AC535" s="20">
        <f t="shared" ca="1" si="62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63"/>
        <v>43</v>
      </c>
      <c r="AG535" s="21">
        <f ca="1">SUMIFS(AF$2:AF535,D$2:D535,D535)</f>
        <v>727</v>
      </c>
      <c r="AJ535" s="22">
        <f t="shared" si="64"/>
        <v>3</v>
      </c>
      <c r="AK535" s="22">
        <f t="shared" si="65"/>
        <v>0</v>
      </c>
    </row>
    <row r="536" spans="1:37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67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66"/>
        <v>0</v>
      </c>
      <c r="AA536" s="20">
        <f t="shared" si="60"/>
        <v>1</v>
      </c>
      <c r="AB536" s="20">
        <f t="shared" ca="1" si="61"/>
        <v>43</v>
      </c>
      <c r="AC536" s="20">
        <f t="shared" ca="1" si="62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63"/>
        <v>43</v>
      </c>
      <c r="AG536" s="21">
        <f ca="1">SUMIFS(AF$2:AF536,D$2:D536,D536)</f>
        <v>437</v>
      </c>
      <c r="AJ536" s="22">
        <f t="shared" si="64"/>
        <v>4</v>
      </c>
      <c r="AK536" s="22">
        <f t="shared" si="65"/>
        <v>0</v>
      </c>
    </row>
    <row r="537" spans="1:37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67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66"/>
        <v>0</v>
      </c>
      <c r="AA537" s="20">
        <f t="shared" si="60"/>
        <v>1</v>
      </c>
      <c r="AB537" s="20">
        <f t="shared" ca="1" si="61"/>
        <v>43</v>
      </c>
      <c r="AC537" s="20">
        <f t="shared" ca="1" si="62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63"/>
        <v>43</v>
      </c>
      <c r="AG537" s="21">
        <f ca="1">SUMIFS(AF$2:AF537,D$2:D537,D537)</f>
        <v>400</v>
      </c>
      <c r="AJ537" s="22">
        <f t="shared" si="64"/>
        <v>3</v>
      </c>
      <c r="AK537" s="22">
        <f t="shared" si="65"/>
        <v>0</v>
      </c>
    </row>
    <row r="538" spans="1:37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67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66"/>
        <v>0</v>
      </c>
      <c r="AA538" s="20">
        <f t="shared" si="60"/>
        <v>1</v>
      </c>
      <c r="AB538" s="20">
        <f t="shared" ca="1" si="61"/>
        <v>43</v>
      </c>
      <c r="AC538" s="20">
        <f t="shared" ca="1" si="62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63"/>
        <v>43</v>
      </c>
      <c r="AG538" s="21">
        <f ca="1">SUMIFS(AF$2:AF538,D$2:D538,D538)</f>
        <v>961</v>
      </c>
      <c r="AJ538" s="22">
        <f t="shared" si="64"/>
        <v>4</v>
      </c>
      <c r="AK538" s="22">
        <f t="shared" si="65"/>
        <v>0</v>
      </c>
    </row>
    <row r="539" spans="1:37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67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66"/>
        <v>0</v>
      </c>
      <c r="AA539" s="20">
        <f t="shared" si="60"/>
        <v>1</v>
      </c>
      <c r="AB539" s="20">
        <f t="shared" ca="1" si="61"/>
        <v>43</v>
      </c>
      <c r="AC539" s="20">
        <f t="shared" ca="1" si="62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63"/>
        <v>43</v>
      </c>
      <c r="AG539" s="21">
        <f ca="1">SUMIFS(AF$2:AF539,D$2:D539,D539)</f>
        <v>440</v>
      </c>
      <c r="AJ539" s="22">
        <f t="shared" si="64"/>
        <v>3</v>
      </c>
      <c r="AK539" s="22">
        <f t="shared" si="65"/>
        <v>0</v>
      </c>
    </row>
    <row r="540" spans="1:37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67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66"/>
        <v>0</v>
      </c>
      <c r="AA540" s="20">
        <f t="shared" si="60"/>
        <v>1</v>
      </c>
      <c r="AB540" s="20">
        <f t="shared" ca="1" si="61"/>
        <v>43</v>
      </c>
      <c r="AC540" s="20">
        <f t="shared" ca="1" si="62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63"/>
        <v>43</v>
      </c>
      <c r="AG540" s="21">
        <f ca="1">SUMIFS(AF$2:AF540,D$2:D540,D540)</f>
        <v>439</v>
      </c>
      <c r="AJ540" s="22">
        <f t="shared" si="64"/>
        <v>3</v>
      </c>
      <c r="AK540" s="22">
        <f t="shared" si="65"/>
        <v>0</v>
      </c>
    </row>
    <row r="541" spans="1:37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67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66"/>
        <v>1</v>
      </c>
      <c r="AA541" s="20" t="str">
        <f t="shared" ref="AA541:AA604" si="68">IF(OR(ISBLANK(P541),ISBLANK(Q541)),"",IF(OR(AND(P541&gt;Q541,X541&gt;Y541),AND(P541=Q541,X541=Y541),AND(P541&lt;Q541,X541&lt;Y541)),1,0))</f>
        <v/>
      </c>
      <c r="AB541" s="20">
        <f t="shared" ref="AB541:AB604" ca="1" si="69">IF(C541&lt;NOW(),IF(AND(P541&gt;Q541,X541&gt;Y541),T541,IF(AND(P541=Q541,X541=Y541),U541,IF(AND(P541&lt;Q541,X541&lt;Y541),V541,0))),"")</f>
        <v>0</v>
      </c>
      <c r="AC541" s="20">
        <f t="shared" ref="AC541:AC604" ca="1" si="70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71">IFERROR(IF(OR(ISBLANK(P541),ISBLANK(Q541)),0,IF(AB541&lt;&gt;"", AB541 + IF(AC541=1,AE541, 0), "") * (S541+1)),"")</f>
        <v>0</v>
      </c>
      <c r="AG541" s="21">
        <f>SUMIFS(AF$2:AF541,D$2:D541,D541)</f>
        <v>0</v>
      </c>
      <c r="AJ541" s="22">
        <f t="shared" si="64"/>
        <v>0</v>
      </c>
      <c r="AK541" s="22">
        <f t="shared" si="65"/>
        <v>1</v>
      </c>
    </row>
    <row r="542" spans="1:37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67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66"/>
        <v>0</v>
      </c>
      <c r="AA542" s="20">
        <f t="shared" si="68"/>
        <v>1</v>
      </c>
      <c r="AB542" s="20">
        <f t="shared" ca="1" si="69"/>
        <v>38</v>
      </c>
      <c r="AC542" s="20">
        <f t="shared" ca="1" si="70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71"/>
        <v>38</v>
      </c>
      <c r="AG542" s="21">
        <f ca="1">SUMIFS(AF$2:AF542,D$2:D542,D542)</f>
        <v>881</v>
      </c>
      <c r="AJ542" s="22">
        <f t="shared" si="64"/>
        <v>1</v>
      </c>
      <c r="AK542" s="22">
        <f t="shared" si="65"/>
        <v>0</v>
      </c>
    </row>
    <row r="543" spans="1:37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67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66"/>
        <v>0</v>
      </c>
      <c r="AA543" s="20">
        <f t="shared" si="68"/>
        <v>1</v>
      </c>
      <c r="AB543" s="20">
        <f t="shared" ca="1" si="69"/>
        <v>38</v>
      </c>
      <c r="AC543" s="20">
        <f t="shared" ca="1" si="70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71"/>
        <v>38</v>
      </c>
      <c r="AG543" s="21">
        <f ca="1">SUMIFS(AF$2:AF543,D$2:D543,D543)</f>
        <v>695</v>
      </c>
      <c r="AJ543" s="22">
        <f t="shared" si="64"/>
        <v>4</v>
      </c>
      <c r="AK543" s="22">
        <f t="shared" si="65"/>
        <v>0</v>
      </c>
    </row>
    <row r="544" spans="1:37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67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66"/>
        <v>0</v>
      </c>
      <c r="AA544" s="20">
        <f t="shared" si="68"/>
        <v>1</v>
      </c>
      <c r="AB544" s="20">
        <f t="shared" ca="1" si="69"/>
        <v>38</v>
      </c>
      <c r="AC544" s="20">
        <f t="shared" ca="1" si="70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71"/>
        <v>38</v>
      </c>
      <c r="AG544" s="21">
        <f ca="1">SUMIFS(AF$2:AF544,D$2:D544,D544)</f>
        <v>907</v>
      </c>
      <c r="AJ544" s="22">
        <f t="shared" si="64"/>
        <v>2</v>
      </c>
      <c r="AK544" s="22">
        <f t="shared" si="65"/>
        <v>0</v>
      </c>
    </row>
    <row r="545" spans="1:37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67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66"/>
        <v>0</v>
      </c>
      <c r="AA545" s="20">
        <f t="shared" si="68"/>
        <v>1</v>
      </c>
      <c r="AB545" s="20">
        <f t="shared" ca="1" si="69"/>
        <v>38</v>
      </c>
      <c r="AC545" s="20">
        <f t="shared" ca="1" si="70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71"/>
        <v>38</v>
      </c>
      <c r="AG545" s="21">
        <f ca="1">SUMIFS(AF$2:AF545,D$2:D545,D545)</f>
        <v>431</v>
      </c>
      <c r="AJ545" s="22">
        <f t="shared" si="64"/>
        <v>4</v>
      </c>
      <c r="AK545" s="22">
        <f t="shared" si="65"/>
        <v>0</v>
      </c>
    </row>
    <row r="546" spans="1:37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67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66"/>
        <v>0</v>
      </c>
      <c r="AA546" s="20">
        <f t="shared" si="68"/>
        <v>1</v>
      </c>
      <c r="AB546" s="20">
        <f t="shared" ca="1" si="69"/>
        <v>38</v>
      </c>
      <c r="AC546" s="20">
        <f t="shared" ca="1" si="70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71"/>
        <v>38</v>
      </c>
      <c r="AG546" s="21">
        <f ca="1">SUMIFS(AF$2:AF546,D$2:D546,D546)</f>
        <v>300</v>
      </c>
      <c r="AJ546" s="22">
        <f t="shared" si="64"/>
        <v>1</v>
      </c>
      <c r="AK546" s="22">
        <f t="shared" si="65"/>
        <v>0</v>
      </c>
    </row>
    <row r="547" spans="1:37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67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66"/>
        <v>0</v>
      </c>
      <c r="AA547" s="20">
        <f t="shared" si="68"/>
        <v>1</v>
      </c>
      <c r="AB547" s="20">
        <f t="shared" ca="1" si="69"/>
        <v>38</v>
      </c>
      <c r="AC547" s="20">
        <f t="shared" ca="1" si="70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71"/>
        <v>38</v>
      </c>
      <c r="AG547" s="21">
        <f ca="1">SUMIFS(AF$2:AF547,D$2:D547,D547)</f>
        <v>694</v>
      </c>
      <c r="AJ547" s="22">
        <f t="shared" si="64"/>
        <v>4</v>
      </c>
      <c r="AK547" s="22">
        <f t="shared" si="65"/>
        <v>0</v>
      </c>
    </row>
    <row r="548" spans="1:37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67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66"/>
        <v>0</v>
      </c>
      <c r="AA548" s="20">
        <f t="shared" si="68"/>
        <v>1</v>
      </c>
      <c r="AB548" s="20">
        <f t="shared" ca="1" si="69"/>
        <v>38</v>
      </c>
      <c r="AC548" s="20">
        <f t="shared" ca="1" si="70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71"/>
        <v>38</v>
      </c>
      <c r="AG548" s="21">
        <f ca="1">SUMIFS(AF$2:AF548,D$2:D548,D548)</f>
        <v>345</v>
      </c>
      <c r="AJ548" s="22">
        <f t="shared" si="64"/>
        <v>4</v>
      </c>
      <c r="AK548" s="22">
        <f t="shared" si="65"/>
        <v>0</v>
      </c>
    </row>
    <row r="549" spans="1:37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67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66"/>
        <v>0</v>
      </c>
      <c r="AA549" s="20">
        <f t="shared" si="68"/>
        <v>1</v>
      </c>
      <c r="AB549" s="20">
        <f t="shared" ca="1" si="69"/>
        <v>38</v>
      </c>
      <c r="AC549" s="20">
        <f t="shared" ca="1" si="70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71"/>
        <v>38</v>
      </c>
      <c r="AG549" s="21">
        <f ca="1">SUMIFS(AF$2:AF549,D$2:D549,D549)</f>
        <v>780</v>
      </c>
      <c r="AJ549" s="22">
        <f t="shared" si="64"/>
        <v>4</v>
      </c>
      <c r="AK549" s="22">
        <f t="shared" si="65"/>
        <v>0</v>
      </c>
    </row>
    <row r="550" spans="1:37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67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66"/>
        <v>0</v>
      </c>
      <c r="AA550" s="20">
        <f t="shared" si="68"/>
        <v>1</v>
      </c>
      <c r="AB550" s="20">
        <f t="shared" ca="1" si="69"/>
        <v>38</v>
      </c>
      <c r="AC550" s="20">
        <f t="shared" ca="1" si="70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71"/>
        <v>38</v>
      </c>
      <c r="AG550" s="21">
        <f ca="1">SUMIFS(AF$2:AF550,D$2:D550,D550)</f>
        <v>603</v>
      </c>
      <c r="AJ550" s="22">
        <f t="shared" si="64"/>
        <v>3</v>
      </c>
      <c r="AK550" s="22">
        <f t="shared" si="65"/>
        <v>0</v>
      </c>
    </row>
    <row r="551" spans="1:37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67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66"/>
        <v>0</v>
      </c>
      <c r="AA551" s="20">
        <f t="shared" si="68"/>
        <v>1</v>
      </c>
      <c r="AB551" s="20">
        <f t="shared" ca="1" si="69"/>
        <v>38</v>
      </c>
      <c r="AC551" s="20">
        <f t="shared" ca="1" si="70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71"/>
        <v>38</v>
      </c>
      <c r="AG551" s="21">
        <f ca="1">SUMIFS(AF$2:AF551,D$2:D551,D551)</f>
        <v>689</v>
      </c>
      <c r="AJ551" s="22">
        <f t="shared" si="64"/>
        <v>5</v>
      </c>
      <c r="AK551" s="22">
        <f t="shared" si="65"/>
        <v>0</v>
      </c>
    </row>
    <row r="552" spans="1:37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67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66"/>
        <v>0</v>
      </c>
      <c r="AA552" s="20">
        <f t="shared" si="68"/>
        <v>0</v>
      </c>
      <c r="AB552" s="20">
        <f t="shared" ca="1" si="69"/>
        <v>0</v>
      </c>
      <c r="AC552" s="20">
        <f t="shared" ca="1" si="70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71"/>
        <v>0</v>
      </c>
      <c r="AG552" s="21">
        <f ca="1">SUMIFS(AF$2:AF552,D$2:D552,D552)</f>
        <v>724</v>
      </c>
      <c r="AJ552" s="22">
        <f t="shared" si="64"/>
        <v>0</v>
      </c>
      <c r="AK552" s="22">
        <f t="shared" si="65"/>
        <v>1</v>
      </c>
    </row>
    <row r="553" spans="1:37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67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66"/>
        <v>0</v>
      </c>
      <c r="AA553" s="20">
        <f t="shared" si="68"/>
        <v>0</v>
      </c>
      <c r="AB553" s="20">
        <f t="shared" ca="1" si="69"/>
        <v>0</v>
      </c>
      <c r="AC553" s="20">
        <f t="shared" ca="1" si="70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71"/>
        <v>0</v>
      </c>
      <c r="AG553" s="21">
        <f ca="1">SUMIFS(AF$2:AF553,D$2:D553,D553)</f>
        <v>833</v>
      </c>
      <c r="AJ553" s="22">
        <f t="shared" si="64"/>
        <v>0</v>
      </c>
      <c r="AK553" s="22">
        <f t="shared" si="65"/>
        <v>3</v>
      </c>
    </row>
    <row r="554" spans="1:37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67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66"/>
        <v>0</v>
      </c>
      <c r="AA554" s="20">
        <f t="shared" si="68"/>
        <v>1</v>
      </c>
      <c r="AB554" s="20">
        <f t="shared" ca="1" si="69"/>
        <v>38</v>
      </c>
      <c r="AC554" s="20">
        <f t="shared" ca="1" si="70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71"/>
        <v>38</v>
      </c>
      <c r="AG554" s="21">
        <f ca="1">SUMIFS(AF$2:AF554,D$2:D554,D554)</f>
        <v>1071</v>
      </c>
      <c r="AJ554" s="22">
        <f t="shared" si="64"/>
        <v>4</v>
      </c>
      <c r="AK554" s="22">
        <f t="shared" si="65"/>
        <v>0</v>
      </c>
    </row>
    <row r="555" spans="1:37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67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66"/>
        <v>0</v>
      </c>
      <c r="AA555" s="20">
        <f t="shared" si="68"/>
        <v>1</v>
      </c>
      <c r="AB555" s="20">
        <f t="shared" ca="1" si="69"/>
        <v>38</v>
      </c>
      <c r="AC555" s="20">
        <f t="shared" ca="1" si="70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71"/>
        <v>38</v>
      </c>
      <c r="AG555" s="21">
        <f ca="1">SUMIFS(AF$2:AF555,D$2:D555,D555)</f>
        <v>727</v>
      </c>
      <c r="AJ555" s="22">
        <f t="shared" si="64"/>
        <v>5</v>
      </c>
      <c r="AK555" s="22">
        <f t="shared" si="65"/>
        <v>0</v>
      </c>
    </row>
    <row r="556" spans="1:37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67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66"/>
        <v>0</v>
      </c>
      <c r="AA556" s="20">
        <f t="shared" si="68"/>
        <v>1</v>
      </c>
      <c r="AB556" s="20">
        <f t="shared" ca="1" si="69"/>
        <v>38</v>
      </c>
      <c r="AC556" s="20">
        <f t="shared" ca="1" si="70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71"/>
        <v>88</v>
      </c>
      <c r="AG556" s="21">
        <f ca="1">SUMIFS(AF$2:AF556,D$2:D556,D556)</f>
        <v>685</v>
      </c>
      <c r="AJ556" s="22">
        <f t="shared" si="64"/>
        <v>3</v>
      </c>
      <c r="AK556" s="22">
        <f t="shared" si="65"/>
        <v>0</v>
      </c>
    </row>
    <row r="557" spans="1:37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67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66"/>
        <v>0</v>
      </c>
      <c r="AA557" s="20">
        <f t="shared" si="68"/>
        <v>0</v>
      </c>
      <c r="AB557" s="20">
        <f t="shared" ca="1" si="69"/>
        <v>0</v>
      </c>
      <c r="AC557" s="20">
        <f t="shared" ca="1" si="70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71"/>
        <v>0</v>
      </c>
      <c r="AG557" s="21">
        <f ca="1">SUMIFS(AF$2:AF557,D$2:D557,D557)</f>
        <v>464</v>
      </c>
      <c r="AJ557" s="22">
        <f t="shared" si="64"/>
        <v>0</v>
      </c>
      <c r="AK557" s="22">
        <f t="shared" si="65"/>
        <v>1</v>
      </c>
    </row>
    <row r="558" spans="1:37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67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66"/>
        <v>0</v>
      </c>
      <c r="AA558" s="20">
        <f t="shared" si="68"/>
        <v>1</v>
      </c>
      <c r="AB558" s="20">
        <f t="shared" ca="1" si="69"/>
        <v>38</v>
      </c>
      <c r="AC558" s="20">
        <f t="shared" ca="1" si="70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71"/>
        <v>88</v>
      </c>
      <c r="AG558" s="21">
        <f ca="1">SUMIFS(AF$2:AF558,D$2:D558,D558)</f>
        <v>688</v>
      </c>
      <c r="AJ558" s="22">
        <f t="shared" si="64"/>
        <v>4</v>
      </c>
      <c r="AK558" s="22">
        <f t="shared" si="65"/>
        <v>0</v>
      </c>
    </row>
    <row r="559" spans="1:37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67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66"/>
        <v>0</v>
      </c>
      <c r="AA559" s="20">
        <f t="shared" si="68"/>
        <v>1</v>
      </c>
      <c r="AB559" s="20">
        <f t="shared" ca="1" si="69"/>
        <v>38</v>
      </c>
      <c r="AC559" s="20">
        <f t="shared" ca="1" si="70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71"/>
        <v>38</v>
      </c>
      <c r="AG559" s="21">
        <f ca="1">SUMIFS(AF$2:AF559,D$2:D559,D559)</f>
        <v>669</v>
      </c>
      <c r="AJ559" s="22">
        <f t="shared" si="64"/>
        <v>1</v>
      </c>
      <c r="AK559" s="22">
        <f t="shared" si="65"/>
        <v>0</v>
      </c>
    </row>
    <row r="560" spans="1:37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67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66"/>
        <v>0</v>
      </c>
      <c r="AA560" s="20">
        <f t="shared" si="68"/>
        <v>1</v>
      </c>
      <c r="AB560" s="20">
        <f t="shared" ca="1" si="69"/>
        <v>38</v>
      </c>
      <c r="AC560" s="20">
        <f t="shared" ca="1" si="70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71"/>
        <v>38</v>
      </c>
      <c r="AG560" s="21">
        <f ca="1">SUMIFS(AF$2:AF560,D$2:D560,D560)</f>
        <v>583</v>
      </c>
      <c r="AJ560" s="22">
        <f t="shared" si="64"/>
        <v>5</v>
      </c>
      <c r="AK560" s="22">
        <f t="shared" si="65"/>
        <v>0</v>
      </c>
    </row>
    <row r="561" spans="1:37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67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66"/>
        <v>0</v>
      </c>
      <c r="AA561" s="20">
        <f t="shared" si="68"/>
        <v>1</v>
      </c>
      <c r="AB561" s="20">
        <f t="shared" ca="1" si="69"/>
        <v>38</v>
      </c>
      <c r="AC561" s="20">
        <f t="shared" ca="1" si="70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71"/>
        <v>38</v>
      </c>
      <c r="AG561" s="21">
        <f ca="1">SUMIFS(AF$2:AF561,D$2:D561,D561)</f>
        <v>565</v>
      </c>
      <c r="AJ561" s="22">
        <f t="shared" si="64"/>
        <v>1</v>
      </c>
      <c r="AK561" s="22">
        <f t="shared" si="65"/>
        <v>0</v>
      </c>
    </row>
    <row r="562" spans="1:37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67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66"/>
        <v>0</v>
      </c>
      <c r="AA562" s="20">
        <f t="shared" si="68"/>
        <v>1</v>
      </c>
      <c r="AB562" s="20">
        <f t="shared" ca="1" si="69"/>
        <v>38</v>
      </c>
      <c r="AC562" s="20">
        <f t="shared" ca="1" si="70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71"/>
        <v>38</v>
      </c>
      <c r="AG562" s="21">
        <f ca="1">SUMIFS(AF$2:AF562,D$2:D562,D562)</f>
        <v>765</v>
      </c>
      <c r="AJ562" s="22">
        <f t="shared" si="64"/>
        <v>4</v>
      </c>
      <c r="AK562" s="22">
        <f t="shared" si="65"/>
        <v>0</v>
      </c>
    </row>
    <row r="563" spans="1:37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67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66"/>
        <v>0</v>
      </c>
      <c r="AA563" s="20">
        <f t="shared" si="68"/>
        <v>1</v>
      </c>
      <c r="AB563" s="20">
        <f t="shared" ca="1" si="69"/>
        <v>38</v>
      </c>
      <c r="AC563" s="20">
        <f t="shared" ca="1" si="70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71"/>
        <v>38</v>
      </c>
      <c r="AG563" s="21">
        <f ca="1">SUMIFS(AF$2:AF563,D$2:D563,D563)</f>
        <v>475</v>
      </c>
      <c r="AJ563" s="22">
        <f t="shared" si="64"/>
        <v>5</v>
      </c>
      <c r="AK563" s="22">
        <f t="shared" si="65"/>
        <v>0</v>
      </c>
    </row>
    <row r="564" spans="1:37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67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66"/>
        <v>0</v>
      </c>
      <c r="AA564" s="20">
        <f t="shared" si="68"/>
        <v>1</v>
      </c>
      <c r="AB564" s="20">
        <f t="shared" ca="1" si="69"/>
        <v>38</v>
      </c>
      <c r="AC564" s="20">
        <f t="shared" ca="1" si="70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71"/>
        <v>38</v>
      </c>
      <c r="AG564" s="21">
        <f ca="1">SUMIFS(AF$2:AF564,D$2:D564,D564)</f>
        <v>438</v>
      </c>
      <c r="AJ564" s="22">
        <f t="shared" si="64"/>
        <v>4</v>
      </c>
      <c r="AK564" s="22">
        <f t="shared" si="65"/>
        <v>0</v>
      </c>
    </row>
    <row r="565" spans="1:37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67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66"/>
        <v>0</v>
      </c>
      <c r="AA565" s="20">
        <f t="shared" si="68"/>
        <v>0</v>
      </c>
      <c r="AB565" s="20">
        <f t="shared" ca="1" si="69"/>
        <v>0</v>
      </c>
      <c r="AC565" s="20">
        <f t="shared" ca="1" si="70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71"/>
        <v>0</v>
      </c>
      <c r="AG565" s="21">
        <f ca="1">SUMIFS(AF$2:AF565,D$2:D565,D565)</f>
        <v>961</v>
      </c>
      <c r="AJ565" s="22">
        <f t="shared" si="64"/>
        <v>0</v>
      </c>
      <c r="AK565" s="22">
        <f t="shared" si="65"/>
        <v>1</v>
      </c>
    </row>
    <row r="566" spans="1:37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67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66"/>
        <v>0</v>
      </c>
      <c r="AA566" s="20">
        <f t="shared" si="68"/>
        <v>1</v>
      </c>
      <c r="AB566" s="20">
        <f t="shared" ca="1" si="69"/>
        <v>38</v>
      </c>
      <c r="AC566" s="20">
        <f t="shared" ca="1" si="70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71"/>
        <v>38</v>
      </c>
      <c r="AG566" s="21">
        <f ca="1">SUMIFS(AF$2:AF566,D$2:D566,D566)</f>
        <v>478</v>
      </c>
      <c r="AJ566" s="22">
        <f t="shared" si="64"/>
        <v>4</v>
      </c>
      <c r="AK566" s="22">
        <f t="shared" si="65"/>
        <v>0</v>
      </c>
    </row>
    <row r="567" spans="1:37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67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66"/>
        <v>0</v>
      </c>
      <c r="AA567" s="20">
        <f t="shared" si="68"/>
        <v>0</v>
      </c>
      <c r="AB567" s="20">
        <f t="shared" ca="1" si="69"/>
        <v>0</v>
      </c>
      <c r="AC567" s="20">
        <f t="shared" ca="1" si="70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71"/>
        <v>0</v>
      </c>
      <c r="AG567" s="21">
        <f ca="1">SUMIFS(AF$2:AF567,D$2:D567,D567)</f>
        <v>439</v>
      </c>
      <c r="AJ567" s="22">
        <f t="shared" si="64"/>
        <v>0</v>
      </c>
      <c r="AK567" s="22">
        <f t="shared" si="65"/>
        <v>1</v>
      </c>
    </row>
    <row r="568" spans="1:37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67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66"/>
        <v>1</v>
      </c>
      <c r="AA568" s="20" t="str">
        <f t="shared" si="68"/>
        <v/>
      </c>
      <c r="AB568" s="20">
        <f t="shared" ca="1" si="69"/>
        <v>0</v>
      </c>
      <c r="AC568" s="20">
        <f t="shared" ca="1" si="70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71"/>
        <v>0</v>
      </c>
      <c r="AG568" s="21">
        <f>SUMIFS(AF$2:AF568,D$2:D568,D568)</f>
        <v>0</v>
      </c>
      <c r="AJ568" s="22">
        <f t="shared" si="64"/>
        <v>0</v>
      </c>
      <c r="AK568" s="22">
        <f t="shared" si="65"/>
        <v>1</v>
      </c>
    </row>
    <row r="569" spans="1:37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67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66"/>
        <v>0</v>
      </c>
      <c r="AA569" s="20">
        <f t="shared" si="68"/>
        <v>0</v>
      </c>
      <c r="AB569" s="20">
        <f t="shared" ca="1" si="69"/>
        <v>0</v>
      </c>
      <c r="AC569" s="20">
        <f t="shared" ca="1" si="70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71"/>
        <v>0</v>
      </c>
      <c r="AG569" s="21">
        <f ca="1">SUMIFS(AF$2:AF569,D$2:D569,D569)</f>
        <v>881</v>
      </c>
      <c r="AJ569" s="22">
        <f t="shared" ref="AJ569:AJ632" si="72">IF(AA569=1,AJ542+1,0)</f>
        <v>0</v>
      </c>
      <c r="AK569" s="22">
        <f t="shared" ref="AK569:AK632" si="73">IF(Z569=1,AK542,IF(AA569=0,AK542+1,0))</f>
        <v>1</v>
      </c>
    </row>
    <row r="570" spans="1:37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67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66"/>
        <v>0</v>
      </c>
      <c r="AA570" s="20">
        <f t="shared" si="68"/>
        <v>1</v>
      </c>
      <c r="AB570" s="20">
        <f t="shared" ca="1" si="69"/>
        <v>140</v>
      </c>
      <c r="AC570" s="20">
        <f t="shared" ca="1" si="70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71"/>
        <v>160</v>
      </c>
      <c r="AG570" s="21">
        <f ca="1">SUMIFS(AF$2:AF570,D$2:D570,D570)</f>
        <v>855</v>
      </c>
      <c r="AJ570" s="22">
        <f t="shared" si="72"/>
        <v>5</v>
      </c>
      <c r="AK570" s="22">
        <f t="shared" si="73"/>
        <v>0</v>
      </c>
    </row>
    <row r="571" spans="1:37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67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66"/>
        <v>0</v>
      </c>
      <c r="AA571" s="20">
        <f t="shared" si="68"/>
        <v>0</v>
      </c>
      <c r="AB571" s="20">
        <f t="shared" ca="1" si="69"/>
        <v>0</v>
      </c>
      <c r="AC571" s="20">
        <f t="shared" ca="1" si="70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71"/>
        <v>0</v>
      </c>
      <c r="AG571" s="21">
        <f ca="1">SUMIFS(AF$2:AF571,D$2:D571,D571)</f>
        <v>907</v>
      </c>
      <c r="AJ571" s="22">
        <f t="shared" si="72"/>
        <v>0</v>
      </c>
      <c r="AK571" s="22">
        <f t="shared" si="73"/>
        <v>1</v>
      </c>
    </row>
    <row r="572" spans="1:37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67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66"/>
        <v>0</v>
      </c>
      <c r="AA572" s="20">
        <f t="shared" si="68"/>
        <v>0</v>
      </c>
      <c r="AB572" s="20">
        <f t="shared" ca="1" si="69"/>
        <v>0</v>
      </c>
      <c r="AC572" s="20">
        <f t="shared" ca="1" si="70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71"/>
        <v>0</v>
      </c>
      <c r="AG572" s="21">
        <f ca="1">SUMIFS(AF$2:AF572,D$2:D572,D572)</f>
        <v>431</v>
      </c>
      <c r="AJ572" s="22">
        <f t="shared" si="72"/>
        <v>0</v>
      </c>
      <c r="AK572" s="22">
        <f t="shared" si="73"/>
        <v>1</v>
      </c>
    </row>
    <row r="573" spans="1:37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67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66"/>
        <v>0</v>
      </c>
      <c r="AA573" s="20">
        <f t="shared" si="68"/>
        <v>1</v>
      </c>
      <c r="AB573" s="20">
        <f t="shared" ca="1" si="69"/>
        <v>140</v>
      </c>
      <c r="AC573" s="20">
        <f t="shared" ca="1" si="70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71"/>
        <v>140</v>
      </c>
      <c r="AG573" s="21">
        <f ca="1">SUMIFS(AF$2:AF573,D$2:D573,D573)</f>
        <v>440</v>
      </c>
      <c r="AJ573" s="22">
        <f t="shared" si="72"/>
        <v>2</v>
      </c>
      <c r="AK573" s="22">
        <f t="shared" si="73"/>
        <v>0</v>
      </c>
    </row>
    <row r="574" spans="1:37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67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66"/>
        <v>0</v>
      </c>
      <c r="AA574" s="20">
        <f t="shared" si="68"/>
        <v>0</v>
      </c>
      <c r="AB574" s="20">
        <f t="shared" ca="1" si="69"/>
        <v>0</v>
      </c>
      <c r="AC574" s="20">
        <f t="shared" ca="1" si="70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71"/>
        <v>0</v>
      </c>
      <c r="AG574" s="21">
        <f ca="1">SUMIFS(AF$2:AF574,D$2:D574,D574)</f>
        <v>694</v>
      </c>
      <c r="AJ574" s="22">
        <f t="shared" si="72"/>
        <v>0</v>
      </c>
      <c r="AK574" s="22">
        <f t="shared" si="73"/>
        <v>1</v>
      </c>
    </row>
    <row r="575" spans="1:37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67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66"/>
        <v>0</v>
      </c>
      <c r="AA575" s="20">
        <f t="shared" si="68"/>
        <v>0</v>
      </c>
      <c r="AB575" s="20">
        <f t="shared" ca="1" si="69"/>
        <v>0</v>
      </c>
      <c r="AC575" s="20">
        <f t="shared" ca="1" si="70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71"/>
        <v>0</v>
      </c>
      <c r="AG575" s="21">
        <f ca="1">SUMIFS(AF$2:AF575,D$2:D575,D575)</f>
        <v>345</v>
      </c>
      <c r="AJ575" s="22">
        <f t="shared" si="72"/>
        <v>0</v>
      </c>
      <c r="AK575" s="22">
        <f t="shared" si="73"/>
        <v>1</v>
      </c>
    </row>
    <row r="576" spans="1:37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67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66"/>
        <v>0</v>
      </c>
      <c r="AA576" s="20">
        <f t="shared" si="68"/>
        <v>0</v>
      </c>
      <c r="AB576" s="20">
        <f t="shared" ca="1" si="69"/>
        <v>0</v>
      </c>
      <c r="AC576" s="20">
        <f t="shared" ca="1" si="70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71"/>
        <v>0</v>
      </c>
      <c r="AG576" s="21">
        <f ca="1">SUMIFS(AF$2:AF576,D$2:D576,D576)</f>
        <v>780</v>
      </c>
      <c r="AJ576" s="22">
        <f t="shared" si="72"/>
        <v>0</v>
      </c>
      <c r="AK576" s="22">
        <f t="shared" si="73"/>
        <v>1</v>
      </c>
    </row>
    <row r="577" spans="1:37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67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66"/>
        <v>0</v>
      </c>
      <c r="AA577" s="20">
        <f t="shared" si="68"/>
        <v>0</v>
      </c>
      <c r="AB577" s="20">
        <f t="shared" ca="1" si="69"/>
        <v>0</v>
      </c>
      <c r="AC577" s="20">
        <f t="shared" ca="1" si="70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71"/>
        <v>0</v>
      </c>
      <c r="AG577" s="21">
        <f ca="1">SUMIFS(AF$2:AF577,D$2:D577,D577)</f>
        <v>603</v>
      </c>
      <c r="AJ577" s="22">
        <f t="shared" si="72"/>
        <v>0</v>
      </c>
      <c r="AK577" s="22">
        <f t="shared" si="73"/>
        <v>1</v>
      </c>
    </row>
    <row r="578" spans="1:37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67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74">IF(A578=0,0,IF(W578="À venir",0,IF(AND(ISBLANK(P578),ISBLANK(Q578)),1,0)))</f>
        <v>0</v>
      </c>
      <c r="AA578" s="20">
        <f t="shared" si="68"/>
        <v>0</v>
      </c>
      <c r="AB578" s="20">
        <f t="shared" ca="1" si="69"/>
        <v>0</v>
      </c>
      <c r="AC578" s="20">
        <f t="shared" ca="1" si="70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71"/>
        <v>0</v>
      </c>
      <c r="AG578" s="21">
        <f ca="1">SUMIFS(AF$2:AF578,D$2:D578,D578)</f>
        <v>689</v>
      </c>
      <c r="AJ578" s="22">
        <f t="shared" si="72"/>
        <v>0</v>
      </c>
      <c r="AK578" s="22">
        <f t="shared" si="73"/>
        <v>1</v>
      </c>
    </row>
    <row r="579" spans="1:37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7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74"/>
        <v>0</v>
      </c>
      <c r="AA579" s="20">
        <f t="shared" si="68"/>
        <v>0</v>
      </c>
      <c r="AB579" s="20">
        <f t="shared" ca="1" si="69"/>
        <v>0</v>
      </c>
      <c r="AC579" s="20">
        <f t="shared" ca="1" si="70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71"/>
        <v>0</v>
      </c>
      <c r="AG579" s="21">
        <f ca="1">SUMIFS(AF$2:AF579,D$2:D579,D579)</f>
        <v>724</v>
      </c>
      <c r="AJ579" s="22">
        <f t="shared" si="72"/>
        <v>0</v>
      </c>
      <c r="AK579" s="22">
        <f t="shared" si="73"/>
        <v>2</v>
      </c>
    </row>
    <row r="580" spans="1:37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7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74"/>
        <v>0</v>
      </c>
      <c r="AA580" s="20">
        <f t="shared" si="68"/>
        <v>0</v>
      </c>
      <c r="AB580" s="20">
        <f t="shared" ca="1" si="69"/>
        <v>0</v>
      </c>
      <c r="AC580" s="20">
        <f t="shared" ca="1" si="70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71"/>
        <v>0</v>
      </c>
      <c r="AG580" s="21">
        <f ca="1">SUMIFS(AF$2:AF580,D$2:D580,D580)</f>
        <v>833</v>
      </c>
      <c r="AJ580" s="22">
        <f t="shared" si="72"/>
        <v>0</v>
      </c>
      <c r="AK580" s="22">
        <f t="shared" si="73"/>
        <v>4</v>
      </c>
    </row>
    <row r="581" spans="1:37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7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74"/>
        <v>0</v>
      </c>
      <c r="AA581" s="20">
        <f t="shared" si="68"/>
        <v>0</v>
      </c>
      <c r="AB581" s="20">
        <f t="shared" ca="1" si="69"/>
        <v>0</v>
      </c>
      <c r="AC581" s="20">
        <f t="shared" ca="1" si="70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71"/>
        <v>0</v>
      </c>
      <c r="AG581" s="21">
        <f ca="1">SUMIFS(AF$2:AF581,D$2:D581,D581)</f>
        <v>1071</v>
      </c>
      <c r="AJ581" s="22">
        <f t="shared" si="72"/>
        <v>0</v>
      </c>
      <c r="AK581" s="22">
        <f t="shared" si="73"/>
        <v>1</v>
      </c>
    </row>
    <row r="582" spans="1:37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7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74"/>
        <v>0</v>
      </c>
      <c r="AA582" s="20">
        <f t="shared" si="68"/>
        <v>0</v>
      </c>
      <c r="AB582" s="20">
        <f t="shared" ca="1" si="69"/>
        <v>0</v>
      </c>
      <c r="AC582" s="20">
        <f t="shared" ca="1" si="70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71"/>
        <v>0</v>
      </c>
      <c r="AG582" s="21">
        <f ca="1">SUMIFS(AF$2:AF582,D$2:D582,D582)</f>
        <v>727</v>
      </c>
      <c r="AJ582" s="22">
        <f t="shared" si="72"/>
        <v>0</v>
      </c>
      <c r="AK582" s="22">
        <f t="shared" si="73"/>
        <v>1</v>
      </c>
    </row>
    <row r="583" spans="1:37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7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74"/>
        <v>0</v>
      </c>
      <c r="AA583" s="20">
        <f t="shared" si="68"/>
        <v>0</v>
      </c>
      <c r="AB583" s="20">
        <f t="shared" ca="1" si="69"/>
        <v>0</v>
      </c>
      <c r="AC583" s="20">
        <f t="shared" ca="1" si="70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71"/>
        <v>0</v>
      </c>
      <c r="AG583" s="21">
        <f ca="1">SUMIFS(AF$2:AF583,D$2:D583,D583)</f>
        <v>685</v>
      </c>
      <c r="AJ583" s="22">
        <f t="shared" si="72"/>
        <v>0</v>
      </c>
      <c r="AK583" s="22">
        <f t="shared" si="73"/>
        <v>1</v>
      </c>
    </row>
    <row r="584" spans="1:37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7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74"/>
        <v>0</v>
      </c>
      <c r="AA584" s="20">
        <f t="shared" si="68"/>
        <v>0</v>
      </c>
      <c r="AB584" s="20">
        <f t="shared" ca="1" si="69"/>
        <v>0</v>
      </c>
      <c r="AC584" s="20">
        <f t="shared" ca="1" si="70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71"/>
        <v>0</v>
      </c>
      <c r="AG584" s="21">
        <f ca="1">SUMIFS(AF$2:AF584,D$2:D584,D584)</f>
        <v>464</v>
      </c>
      <c r="AJ584" s="22">
        <f t="shared" si="72"/>
        <v>0</v>
      </c>
      <c r="AK584" s="22">
        <f t="shared" si="73"/>
        <v>2</v>
      </c>
    </row>
    <row r="585" spans="1:37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7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74"/>
        <v>0</v>
      </c>
      <c r="AA585" s="20">
        <f t="shared" si="68"/>
        <v>0</v>
      </c>
      <c r="AB585" s="20">
        <f t="shared" ca="1" si="69"/>
        <v>0</v>
      </c>
      <c r="AC585" s="20">
        <f t="shared" ca="1" si="70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71"/>
        <v>0</v>
      </c>
      <c r="AG585" s="21">
        <f ca="1">SUMIFS(AF$2:AF585,D$2:D585,D585)</f>
        <v>688</v>
      </c>
      <c r="AJ585" s="22">
        <f t="shared" si="72"/>
        <v>0</v>
      </c>
      <c r="AK585" s="22">
        <f t="shared" si="73"/>
        <v>1</v>
      </c>
    </row>
    <row r="586" spans="1:37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7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74"/>
        <v>0</v>
      </c>
      <c r="AA586" s="20">
        <f t="shared" si="68"/>
        <v>1</v>
      </c>
      <c r="AB586" s="20">
        <f t="shared" ca="1" si="69"/>
        <v>140</v>
      </c>
      <c r="AC586" s="20">
        <f t="shared" ca="1" si="70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71"/>
        <v>160</v>
      </c>
      <c r="AG586" s="21">
        <f ca="1">SUMIFS(AF$2:AF586,D$2:D586,D586)</f>
        <v>829</v>
      </c>
      <c r="AJ586" s="22">
        <f t="shared" si="72"/>
        <v>2</v>
      </c>
      <c r="AK586" s="22">
        <f t="shared" si="73"/>
        <v>0</v>
      </c>
    </row>
    <row r="587" spans="1:37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7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74"/>
        <v>0</v>
      </c>
      <c r="AA587" s="20">
        <f t="shared" si="68"/>
        <v>0</v>
      </c>
      <c r="AB587" s="20">
        <f t="shared" ca="1" si="69"/>
        <v>0</v>
      </c>
      <c r="AC587" s="20">
        <f t="shared" ca="1" si="70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71"/>
        <v>0</v>
      </c>
      <c r="AG587" s="21">
        <f ca="1">SUMIFS(AF$2:AF587,D$2:D587,D587)</f>
        <v>583</v>
      </c>
      <c r="AJ587" s="22">
        <f t="shared" si="72"/>
        <v>0</v>
      </c>
      <c r="AK587" s="22">
        <f t="shared" si="73"/>
        <v>1</v>
      </c>
    </row>
    <row r="588" spans="1:37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7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74"/>
        <v>0</v>
      </c>
      <c r="AA588" s="20">
        <f t="shared" si="68"/>
        <v>1</v>
      </c>
      <c r="AB588" s="20">
        <f t="shared" ca="1" si="69"/>
        <v>140</v>
      </c>
      <c r="AC588" s="20">
        <f t="shared" ca="1" si="70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71"/>
        <v>160</v>
      </c>
      <c r="AG588" s="21">
        <f ca="1">SUMIFS(AF$2:AF588,D$2:D588,D588)</f>
        <v>725</v>
      </c>
      <c r="AJ588" s="22">
        <f t="shared" si="72"/>
        <v>2</v>
      </c>
      <c r="AK588" s="22">
        <f t="shared" si="73"/>
        <v>0</v>
      </c>
    </row>
    <row r="589" spans="1:37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7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74"/>
        <v>0</v>
      </c>
      <c r="AA589" s="20">
        <f t="shared" si="68"/>
        <v>0</v>
      </c>
      <c r="AB589" s="20">
        <f t="shared" ca="1" si="69"/>
        <v>0</v>
      </c>
      <c r="AC589" s="20">
        <f t="shared" ca="1" si="70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71"/>
        <v>0</v>
      </c>
      <c r="AG589" s="21">
        <f ca="1">SUMIFS(AF$2:AF589,D$2:D589,D589)</f>
        <v>765</v>
      </c>
      <c r="AJ589" s="22">
        <f t="shared" si="72"/>
        <v>0</v>
      </c>
      <c r="AK589" s="22">
        <f t="shared" si="73"/>
        <v>1</v>
      </c>
    </row>
    <row r="590" spans="1:37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7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74"/>
        <v>0</v>
      </c>
      <c r="AA590" s="20">
        <f t="shared" si="68"/>
        <v>0</v>
      </c>
      <c r="AB590" s="20">
        <f t="shared" ca="1" si="69"/>
        <v>0</v>
      </c>
      <c r="AC590" s="20">
        <f t="shared" ca="1" si="70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71"/>
        <v>0</v>
      </c>
      <c r="AG590" s="21">
        <f ca="1">SUMIFS(AF$2:AF590,D$2:D590,D590)</f>
        <v>475</v>
      </c>
      <c r="AJ590" s="22">
        <f t="shared" si="72"/>
        <v>0</v>
      </c>
      <c r="AK590" s="22">
        <f t="shared" si="73"/>
        <v>1</v>
      </c>
    </row>
    <row r="591" spans="1:37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7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74"/>
        <v>0</v>
      </c>
      <c r="AA591" s="20">
        <f t="shared" si="68"/>
        <v>0</v>
      </c>
      <c r="AB591" s="20">
        <f t="shared" ca="1" si="69"/>
        <v>0</v>
      </c>
      <c r="AC591" s="20">
        <f t="shared" ca="1" si="70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71"/>
        <v>0</v>
      </c>
      <c r="AG591" s="21">
        <f ca="1">SUMIFS(AF$2:AF591,D$2:D591,D591)</f>
        <v>438</v>
      </c>
      <c r="AJ591" s="22">
        <f t="shared" si="72"/>
        <v>0</v>
      </c>
      <c r="AK591" s="22">
        <f t="shared" si="73"/>
        <v>1</v>
      </c>
    </row>
    <row r="592" spans="1:37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7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74"/>
        <v>0</v>
      </c>
      <c r="AA592" s="20">
        <f t="shared" si="68"/>
        <v>0</v>
      </c>
      <c r="AB592" s="20">
        <f t="shared" ca="1" si="69"/>
        <v>0</v>
      </c>
      <c r="AC592" s="20">
        <f t="shared" ca="1" si="70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71"/>
        <v>0</v>
      </c>
      <c r="AG592" s="21">
        <f ca="1">SUMIFS(AF$2:AF592,D$2:D592,D592)</f>
        <v>961</v>
      </c>
      <c r="AJ592" s="22">
        <f t="shared" si="72"/>
        <v>0</v>
      </c>
      <c r="AK592" s="22">
        <f t="shared" si="73"/>
        <v>2</v>
      </c>
    </row>
    <row r="593" spans="1:37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7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74"/>
        <v>0</v>
      </c>
      <c r="AA593" s="20">
        <f t="shared" si="68"/>
        <v>0</v>
      </c>
      <c r="AB593" s="20">
        <f t="shared" ca="1" si="69"/>
        <v>0</v>
      </c>
      <c r="AC593" s="20">
        <f t="shared" ca="1" si="70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71"/>
        <v>0</v>
      </c>
      <c r="AG593" s="21">
        <f ca="1">SUMIFS(AF$2:AF593,D$2:D593,D593)</f>
        <v>478</v>
      </c>
      <c r="AJ593" s="22">
        <f t="shared" si="72"/>
        <v>0</v>
      </c>
      <c r="AK593" s="22">
        <f t="shared" si="73"/>
        <v>1</v>
      </c>
    </row>
    <row r="594" spans="1:37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7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74"/>
        <v>0</v>
      </c>
      <c r="AA594" s="20">
        <f t="shared" si="68"/>
        <v>0</v>
      </c>
      <c r="AB594" s="20">
        <f t="shared" ca="1" si="69"/>
        <v>0</v>
      </c>
      <c r="AC594" s="20">
        <f t="shared" ca="1" si="70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71"/>
        <v>0</v>
      </c>
      <c r="AG594" s="21">
        <f ca="1">SUMIFS(AF$2:AF594,D$2:D594,D594)</f>
        <v>439</v>
      </c>
      <c r="AJ594" s="22">
        <f t="shared" si="72"/>
        <v>0</v>
      </c>
      <c r="AK594" s="22">
        <f t="shared" si="73"/>
        <v>2</v>
      </c>
    </row>
    <row r="595" spans="1:37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7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74"/>
        <v>1</v>
      </c>
      <c r="AA595" s="20" t="str">
        <f t="shared" si="68"/>
        <v/>
      </c>
      <c r="AB595" s="20">
        <f t="shared" ca="1" si="69"/>
        <v>140</v>
      </c>
      <c r="AC595" s="20">
        <f t="shared" ca="1" si="70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71"/>
        <v>0</v>
      </c>
      <c r="AG595" s="21">
        <f>SUMIFS(AF$2:AF595,D$2:D595,D595)</f>
        <v>0</v>
      </c>
      <c r="AJ595" s="22">
        <f t="shared" si="72"/>
        <v>0</v>
      </c>
      <c r="AK595" s="22">
        <f t="shared" si="73"/>
        <v>1</v>
      </c>
    </row>
    <row r="596" spans="1:37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7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74"/>
        <v>0</v>
      </c>
      <c r="AA596" s="20">
        <f t="shared" si="68"/>
        <v>1</v>
      </c>
      <c r="AB596" s="20">
        <f t="shared" ca="1" si="69"/>
        <v>59</v>
      </c>
      <c r="AC596" s="20">
        <f t="shared" ca="1" si="70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71"/>
        <v>59</v>
      </c>
      <c r="AG596" s="21">
        <f ca="1">SUMIFS(AF$2:AF596,D$2:D596,D596)</f>
        <v>940</v>
      </c>
      <c r="AJ596" s="22">
        <f t="shared" si="72"/>
        <v>1</v>
      </c>
      <c r="AK596" s="22">
        <f t="shared" si="73"/>
        <v>0</v>
      </c>
    </row>
    <row r="597" spans="1:37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7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74"/>
        <v>0</v>
      </c>
      <c r="AA597" s="20">
        <f t="shared" si="68"/>
        <v>0</v>
      </c>
      <c r="AB597" s="20">
        <f t="shared" ca="1" si="69"/>
        <v>0</v>
      </c>
      <c r="AC597" s="20">
        <f t="shared" ca="1" si="70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71"/>
        <v>0</v>
      </c>
      <c r="AG597" s="21">
        <f ca="1">SUMIFS(AF$2:AF597,D$2:D597,D597)</f>
        <v>855</v>
      </c>
      <c r="AJ597" s="22">
        <f t="shared" si="72"/>
        <v>0</v>
      </c>
      <c r="AK597" s="22">
        <f t="shared" si="73"/>
        <v>1</v>
      </c>
    </row>
    <row r="598" spans="1:37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7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74"/>
        <v>0</v>
      </c>
      <c r="AA598" s="20">
        <f t="shared" si="68"/>
        <v>0</v>
      </c>
      <c r="AB598" s="20">
        <f t="shared" ca="1" si="69"/>
        <v>0</v>
      </c>
      <c r="AC598" s="20">
        <f t="shared" ca="1" si="70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71"/>
        <v>0</v>
      </c>
      <c r="AG598" s="21">
        <f ca="1">SUMIFS(AF$2:AF598,D$2:D598,D598)</f>
        <v>907</v>
      </c>
      <c r="AJ598" s="22">
        <f t="shared" si="72"/>
        <v>0</v>
      </c>
      <c r="AK598" s="22">
        <f t="shared" si="73"/>
        <v>2</v>
      </c>
    </row>
    <row r="599" spans="1:37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7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74"/>
        <v>0</v>
      </c>
      <c r="AA599" s="20">
        <f t="shared" si="68"/>
        <v>1</v>
      </c>
      <c r="AB599" s="20">
        <f t="shared" ca="1" si="69"/>
        <v>59</v>
      </c>
      <c r="AC599" s="20">
        <f t="shared" ca="1" si="70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71"/>
        <v>59</v>
      </c>
      <c r="AG599" s="21">
        <f ca="1">SUMIFS(AF$2:AF599,D$2:D599,D599)</f>
        <v>490</v>
      </c>
      <c r="AJ599" s="22">
        <f t="shared" si="72"/>
        <v>1</v>
      </c>
      <c r="AK599" s="22">
        <f t="shared" si="73"/>
        <v>0</v>
      </c>
    </row>
    <row r="600" spans="1:37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7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74"/>
        <v>0</v>
      </c>
      <c r="AA600" s="20">
        <f t="shared" si="68"/>
        <v>0</v>
      </c>
      <c r="AB600" s="20">
        <f t="shared" ca="1" si="69"/>
        <v>0</v>
      </c>
      <c r="AC600" s="20">
        <f t="shared" ca="1" si="70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71"/>
        <v>0</v>
      </c>
      <c r="AG600" s="21">
        <f ca="1">SUMIFS(AF$2:AF600,D$2:D600,D600)</f>
        <v>440</v>
      </c>
      <c r="AJ600" s="22">
        <f t="shared" si="72"/>
        <v>0</v>
      </c>
      <c r="AK600" s="22">
        <f t="shared" si="73"/>
        <v>1</v>
      </c>
    </row>
    <row r="601" spans="1:37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7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74"/>
        <v>0</v>
      </c>
      <c r="AA601" s="20">
        <f t="shared" si="68"/>
        <v>0</v>
      </c>
      <c r="AB601" s="20">
        <f t="shared" ca="1" si="69"/>
        <v>0</v>
      </c>
      <c r="AC601" s="20">
        <f t="shared" ca="1" si="70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71"/>
        <v>0</v>
      </c>
      <c r="AG601" s="21">
        <f ca="1">SUMIFS(AF$2:AF601,D$2:D601,D601)</f>
        <v>694</v>
      </c>
      <c r="AJ601" s="22">
        <f t="shared" si="72"/>
        <v>0</v>
      </c>
      <c r="AK601" s="22">
        <f t="shared" si="73"/>
        <v>2</v>
      </c>
    </row>
    <row r="602" spans="1:37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7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74"/>
        <v>0</v>
      </c>
      <c r="AA602" s="20">
        <f t="shared" si="68"/>
        <v>1</v>
      </c>
      <c r="AB602" s="20">
        <f t="shared" ca="1" si="69"/>
        <v>59</v>
      </c>
      <c r="AC602" s="20">
        <f t="shared" ca="1" si="70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71"/>
        <v>59</v>
      </c>
      <c r="AG602" s="21">
        <f ca="1">SUMIFS(AF$2:AF602,D$2:D602,D602)</f>
        <v>404</v>
      </c>
      <c r="AJ602" s="22">
        <f t="shared" si="72"/>
        <v>1</v>
      </c>
      <c r="AK602" s="22">
        <f t="shared" si="73"/>
        <v>0</v>
      </c>
    </row>
    <row r="603" spans="1:37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7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74"/>
        <v>0</v>
      </c>
      <c r="AA603" s="20">
        <f t="shared" si="68"/>
        <v>0</v>
      </c>
      <c r="AB603" s="20">
        <f t="shared" ca="1" si="69"/>
        <v>0</v>
      </c>
      <c r="AC603" s="20">
        <f t="shared" ca="1" si="70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71"/>
        <v>0</v>
      </c>
      <c r="AG603" s="21">
        <f ca="1">SUMIFS(AF$2:AF603,D$2:D603,D603)</f>
        <v>780</v>
      </c>
      <c r="AJ603" s="22">
        <f t="shared" si="72"/>
        <v>0</v>
      </c>
      <c r="AK603" s="22">
        <f t="shared" si="73"/>
        <v>2</v>
      </c>
    </row>
    <row r="604" spans="1:37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7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74"/>
        <v>0</v>
      </c>
      <c r="AA604" s="20">
        <f t="shared" si="68"/>
        <v>1</v>
      </c>
      <c r="AB604" s="20">
        <f t="shared" ca="1" si="69"/>
        <v>59</v>
      </c>
      <c r="AC604" s="20">
        <f t="shared" ca="1" si="70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71"/>
        <v>59</v>
      </c>
      <c r="AG604" s="21">
        <f ca="1">SUMIFS(AF$2:AF604,D$2:D604,D604)</f>
        <v>662</v>
      </c>
      <c r="AJ604" s="22">
        <f t="shared" si="72"/>
        <v>1</v>
      </c>
      <c r="AK604" s="22">
        <f t="shared" si="73"/>
        <v>0</v>
      </c>
    </row>
    <row r="605" spans="1:37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7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74"/>
        <v>0</v>
      </c>
      <c r="AA605" s="20">
        <f t="shared" ref="AA605:AA668" si="76">IF(OR(ISBLANK(P605),ISBLANK(Q605)),"",IF(OR(AND(P605&gt;Q605,X605&gt;Y605),AND(P605=Q605,X605=Y605),AND(P605&lt;Q605,X605&lt;Y605)),1,0))</f>
        <v>1</v>
      </c>
      <c r="AB605" s="20">
        <f t="shared" ref="AB605:AB668" ca="1" si="77">IF(C605&lt;NOW(),IF(AND(P605&gt;Q605,X605&gt;Y605),T605,IF(AND(P605=Q605,X605=Y605),U605,IF(AND(P605&lt;Q605,X605&lt;Y605),V605,0))),"")</f>
        <v>59</v>
      </c>
      <c r="AC605" s="20">
        <f t="shared" ref="AC605:AC668" ca="1" si="7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79">IFERROR(IF(OR(ISBLANK(P605),ISBLANK(Q605)),0,IF(AB605&lt;&gt;"", AB605 + IF(AC605=1,AE605, 0), "") * (S605+1)),"")</f>
        <v>59</v>
      </c>
      <c r="AG605" s="21">
        <f ca="1">SUMIFS(AF$2:AF605,D$2:D605,D605)</f>
        <v>748</v>
      </c>
      <c r="AJ605" s="22">
        <f t="shared" si="72"/>
        <v>1</v>
      </c>
      <c r="AK605" s="22">
        <f t="shared" si="73"/>
        <v>0</v>
      </c>
    </row>
    <row r="606" spans="1:37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7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74"/>
        <v>0</v>
      </c>
      <c r="AA606" s="20">
        <f t="shared" si="76"/>
        <v>1</v>
      </c>
      <c r="AB606" s="20">
        <f t="shared" ca="1" si="77"/>
        <v>59</v>
      </c>
      <c r="AC606" s="20">
        <f t="shared" ca="1" si="7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79"/>
        <v>59</v>
      </c>
      <c r="AG606" s="21">
        <f ca="1">SUMIFS(AF$2:AF606,D$2:D606,D606)</f>
        <v>783</v>
      </c>
      <c r="AJ606" s="22">
        <f t="shared" si="72"/>
        <v>1</v>
      </c>
      <c r="AK606" s="22">
        <f t="shared" si="73"/>
        <v>0</v>
      </c>
    </row>
    <row r="607" spans="1:37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7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74"/>
        <v>0</v>
      </c>
      <c r="AA607" s="20">
        <f t="shared" si="76"/>
        <v>1</v>
      </c>
      <c r="AB607" s="20">
        <f t="shared" ca="1" si="77"/>
        <v>59</v>
      </c>
      <c r="AC607" s="20">
        <f t="shared" ca="1" si="7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79"/>
        <v>59</v>
      </c>
      <c r="AG607" s="21">
        <f ca="1">SUMIFS(AF$2:AF607,D$2:D607,D607)</f>
        <v>892</v>
      </c>
      <c r="AJ607" s="22">
        <f t="shared" si="72"/>
        <v>1</v>
      </c>
      <c r="AK607" s="22">
        <f t="shared" si="73"/>
        <v>0</v>
      </c>
    </row>
    <row r="608" spans="1:37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7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74"/>
        <v>0</v>
      </c>
      <c r="AA608" s="20">
        <f t="shared" si="76"/>
        <v>1</v>
      </c>
      <c r="AB608" s="20">
        <f t="shared" ca="1" si="77"/>
        <v>59</v>
      </c>
      <c r="AC608" s="20">
        <f t="shared" ca="1" si="7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79"/>
        <v>59</v>
      </c>
      <c r="AG608" s="21">
        <f ca="1">SUMIFS(AF$2:AF608,D$2:D608,D608)</f>
        <v>1130</v>
      </c>
      <c r="AJ608" s="22">
        <f t="shared" si="72"/>
        <v>1</v>
      </c>
      <c r="AK608" s="22">
        <f t="shared" si="73"/>
        <v>0</v>
      </c>
    </row>
    <row r="609" spans="1:37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7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74"/>
        <v>0</v>
      </c>
      <c r="AA609" s="20">
        <f t="shared" si="76"/>
        <v>0</v>
      </c>
      <c r="AB609" s="20">
        <f t="shared" ca="1" si="77"/>
        <v>0</v>
      </c>
      <c r="AC609" s="20">
        <f t="shared" ca="1" si="7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79"/>
        <v>0</v>
      </c>
      <c r="AG609" s="21">
        <f ca="1">SUMIFS(AF$2:AF609,D$2:D609,D609)</f>
        <v>727</v>
      </c>
      <c r="AJ609" s="22">
        <f t="shared" si="72"/>
        <v>0</v>
      </c>
      <c r="AK609" s="22">
        <f t="shared" si="73"/>
        <v>2</v>
      </c>
    </row>
    <row r="610" spans="1:37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7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74"/>
        <v>0</v>
      </c>
      <c r="AA610" s="20">
        <f t="shared" si="76"/>
        <v>0</v>
      </c>
      <c r="AB610" s="20">
        <f t="shared" ca="1" si="77"/>
        <v>0</v>
      </c>
      <c r="AC610" s="20">
        <f t="shared" ca="1" si="7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79"/>
        <v>0</v>
      </c>
      <c r="AG610" s="21">
        <f ca="1">SUMIFS(AF$2:AF610,D$2:D610,D610)</f>
        <v>685</v>
      </c>
      <c r="AJ610" s="22">
        <f t="shared" si="72"/>
        <v>0</v>
      </c>
      <c r="AK610" s="22">
        <f t="shared" si="73"/>
        <v>2</v>
      </c>
    </row>
    <row r="611" spans="1:37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7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74"/>
        <v>0</v>
      </c>
      <c r="AA611" s="20">
        <f t="shared" si="76"/>
        <v>0</v>
      </c>
      <c r="AB611" s="20">
        <f t="shared" ca="1" si="77"/>
        <v>0</v>
      </c>
      <c r="AC611" s="20">
        <f t="shared" ca="1" si="7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79"/>
        <v>0</v>
      </c>
      <c r="AG611" s="21">
        <f ca="1">SUMIFS(AF$2:AF611,D$2:D611,D611)</f>
        <v>464</v>
      </c>
      <c r="AJ611" s="22">
        <f t="shared" si="72"/>
        <v>0</v>
      </c>
      <c r="AK611" s="22">
        <f t="shared" si="73"/>
        <v>3</v>
      </c>
    </row>
    <row r="612" spans="1:37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7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74"/>
        <v>0</v>
      </c>
      <c r="AA612" s="20">
        <f t="shared" si="76"/>
        <v>1</v>
      </c>
      <c r="AB612" s="20">
        <f t="shared" ca="1" si="77"/>
        <v>59</v>
      </c>
      <c r="AC612" s="20">
        <f t="shared" ca="1" si="7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79"/>
        <v>59</v>
      </c>
      <c r="AG612" s="21">
        <f ca="1">SUMIFS(AF$2:AF612,D$2:D612,D612)</f>
        <v>747</v>
      </c>
      <c r="AJ612" s="22">
        <f t="shared" si="72"/>
        <v>1</v>
      </c>
      <c r="AK612" s="22">
        <f t="shared" si="73"/>
        <v>0</v>
      </c>
    </row>
    <row r="613" spans="1:37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7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74"/>
        <v>0</v>
      </c>
      <c r="AA613" s="20">
        <f t="shared" si="76"/>
        <v>0</v>
      </c>
      <c r="AB613" s="20">
        <f t="shared" ca="1" si="77"/>
        <v>0</v>
      </c>
      <c r="AC613" s="20">
        <f t="shared" ca="1" si="7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79"/>
        <v>0</v>
      </c>
      <c r="AG613" s="21">
        <f ca="1">SUMIFS(AF$2:AF613,D$2:D613,D613)</f>
        <v>829</v>
      </c>
      <c r="AJ613" s="22">
        <f t="shared" si="72"/>
        <v>0</v>
      </c>
      <c r="AK613" s="22">
        <f t="shared" si="73"/>
        <v>1</v>
      </c>
    </row>
    <row r="614" spans="1:37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7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74"/>
        <v>0</v>
      </c>
      <c r="AA614" s="20">
        <f t="shared" si="76"/>
        <v>1</v>
      </c>
      <c r="AB614" s="20">
        <f t="shared" ca="1" si="77"/>
        <v>59</v>
      </c>
      <c r="AC614" s="20">
        <f t="shared" ca="1" si="7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79"/>
        <v>59</v>
      </c>
      <c r="AG614" s="21">
        <f ca="1">SUMIFS(AF$2:AF614,D$2:D614,D614)</f>
        <v>642</v>
      </c>
      <c r="AJ614" s="22">
        <f t="shared" si="72"/>
        <v>1</v>
      </c>
      <c r="AK614" s="22">
        <f t="shared" si="73"/>
        <v>0</v>
      </c>
    </row>
    <row r="615" spans="1:37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7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74"/>
        <v>0</v>
      </c>
      <c r="AA615" s="20">
        <f t="shared" si="76"/>
        <v>1</v>
      </c>
      <c r="AB615" s="20">
        <f t="shared" ca="1" si="77"/>
        <v>59</v>
      </c>
      <c r="AC615" s="20">
        <f t="shared" ca="1" si="7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79"/>
        <v>59</v>
      </c>
      <c r="AG615" s="21">
        <f ca="1">SUMIFS(AF$2:AF615,D$2:D615,D615)</f>
        <v>784</v>
      </c>
      <c r="AJ615" s="22">
        <f t="shared" si="72"/>
        <v>3</v>
      </c>
      <c r="AK615" s="22">
        <f t="shared" si="73"/>
        <v>0</v>
      </c>
    </row>
    <row r="616" spans="1:37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7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74"/>
        <v>0</v>
      </c>
      <c r="AA616" s="20">
        <f t="shared" si="76"/>
        <v>1</v>
      </c>
      <c r="AB616" s="20">
        <f t="shared" ca="1" si="77"/>
        <v>59</v>
      </c>
      <c r="AC616" s="20">
        <f t="shared" ca="1" si="7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79"/>
        <v>59</v>
      </c>
      <c r="AG616" s="21">
        <f ca="1">SUMIFS(AF$2:AF616,D$2:D616,D616)</f>
        <v>824</v>
      </c>
      <c r="AJ616" s="22">
        <f t="shared" si="72"/>
        <v>1</v>
      </c>
      <c r="AK616" s="22">
        <f t="shared" si="73"/>
        <v>0</v>
      </c>
    </row>
    <row r="617" spans="1:37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7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74"/>
        <v>0</v>
      </c>
      <c r="AA617" s="20">
        <f t="shared" si="76"/>
        <v>0</v>
      </c>
      <c r="AB617" s="20">
        <f t="shared" ca="1" si="77"/>
        <v>0</v>
      </c>
      <c r="AC617" s="20">
        <f t="shared" ca="1" si="7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79"/>
        <v>0</v>
      </c>
      <c r="AG617" s="21">
        <f ca="1">SUMIFS(AF$2:AF617,D$2:D617,D617)</f>
        <v>475</v>
      </c>
      <c r="AJ617" s="22">
        <f t="shared" si="72"/>
        <v>0</v>
      </c>
      <c r="AK617" s="22">
        <f t="shared" si="73"/>
        <v>2</v>
      </c>
    </row>
    <row r="618" spans="1:37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7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74"/>
        <v>0</v>
      </c>
      <c r="AA618" s="20">
        <f t="shared" si="76"/>
        <v>0</v>
      </c>
      <c r="AB618" s="20">
        <f t="shared" ca="1" si="77"/>
        <v>0</v>
      </c>
      <c r="AC618" s="20">
        <f t="shared" ca="1" si="7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79"/>
        <v>0</v>
      </c>
      <c r="AG618" s="21">
        <f ca="1">SUMIFS(AF$2:AF618,D$2:D618,D618)</f>
        <v>438</v>
      </c>
      <c r="AJ618" s="22">
        <f t="shared" si="72"/>
        <v>0</v>
      </c>
      <c r="AK618" s="22">
        <f t="shared" si="73"/>
        <v>2</v>
      </c>
    </row>
    <row r="619" spans="1:37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7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74"/>
        <v>0</v>
      </c>
      <c r="AA619" s="20">
        <f t="shared" si="76"/>
        <v>1</v>
      </c>
      <c r="AB619" s="20">
        <f t="shared" ca="1" si="77"/>
        <v>59</v>
      </c>
      <c r="AC619" s="20">
        <f t="shared" ca="1" si="7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79"/>
        <v>59</v>
      </c>
      <c r="AG619" s="21">
        <f ca="1">SUMIFS(AF$2:AF619,D$2:D619,D619)</f>
        <v>1020</v>
      </c>
      <c r="AJ619" s="22">
        <f t="shared" si="72"/>
        <v>1</v>
      </c>
      <c r="AK619" s="22">
        <f t="shared" si="73"/>
        <v>0</v>
      </c>
    </row>
    <row r="620" spans="1:37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7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74"/>
        <v>0</v>
      </c>
      <c r="AA620" s="20">
        <f t="shared" si="76"/>
        <v>0</v>
      </c>
      <c r="AB620" s="20">
        <f t="shared" ca="1" si="77"/>
        <v>0</v>
      </c>
      <c r="AC620" s="20">
        <f t="shared" ca="1" si="7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79"/>
        <v>0</v>
      </c>
      <c r="AG620" s="21">
        <f ca="1">SUMIFS(AF$2:AF620,D$2:D620,D620)</f>
        <v>478</v>
      </c>
      <c r="AJ620" s="22">
        <f t="shared" si="72"/>
        <v>0</v>
      </c>
      <c r="AK620" s="22">
        <f t="shared" si="73"/>
        <v>2</v>
      </c>
    </row>
    <row r="621" spans="1:37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7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74"/>
        <v>0</v>
      </c>
      <c r="AA621" s="20">
        <f t="shared" si="76"/>
        <v>1</v>
      </c>
      <c r="AB621" s="20">
        <f t="shared" ca="1" si="77"/>
        <v>59</v>
      </c>
      <c r="AC621" s="20">
        <f t="shared" ca="1" si="7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79"/>
        <v>59</v>
      </c>
      <c r="AG621" s="21">
        <f ca="1">SUMIFS(AF$2:AF621,D$2:D621,D621)</f>
        <v>498</v>
      </c>
      <c r="AJ621" s="22">
        <f t="shared" si="72"/>
        <v>1</v>
      </c>
      <c r="AK621" s="22">
        <f t="shared" si="73"/>
        <v>0</v>
      </c>
    </row>
    <row r="622" spans="1:37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7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74"/>
        <v>1</v>
      </c>
      <c r="AA622" s="20" t="str">
        <f t="shared" si="76"/>
        <v/>
      </c>
      <c r="AB622" s="20">
        <f t="shared" ca="1" si="77"/>
        <v>0</v>
      </c>
      <c r="AC622" s="20">
        <f t="shared" ca="1" si="7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79"/>
        <v>0</v>
      </c>
      <c r="AG622" s="21">
        <f>SUMIFS(AF$2:AF622,D$2:D622,D622)</f>
        <v>0</v>
      </c>
      <c r="AJ622" s="22">
        <f t="shared" si="72"/>
        <v>0</v>
      </c>
      <c r="AK622" s="22">
        <f t="shared" si="73"/>
        <v>1</v>
      </c>
    </row>
    <row r="623" spans="1:37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7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74"/>
        <v>0</v>
      </c>
      <c r="AA623" s="20">
        <f t="shared" si="76"/>
        <v>0</v>
      </c>
      <c r="AB623" s="20">
        <f t="shared" ca="1" si="77"/>
        <v>0</v>
      </c>
      <c r="AC623" s="20">
        <f t="shared" ca="1" si="7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79"/>
        <v>0</v>
      </c>
      <c r="AG623" s="21">
        <f ca="1">SUMIFS(AF$2:AF623,D$2:D623,D623)</f>
        <v>940</v>
      </c>
      <c r="AJ623" s="22">
        <f t="shared" si="72"/>
        <v>0</v>
      </c>
      <c r="AK623" s="22">
        <f t="shared" si="73"/>
        <v>1</v>
      </c>
    </row>
    <row r="624" spans="1:37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7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74"/>
        <v>0</v>
      </c>
      <c r="AA624" s="20">
        <f t="shared" si="76"/>
        <v>1</v>
      </c>
      <c r="AB624" s="20">
        <f t="shared" ca="1" si="77"/>
        <v>73</v>
      </c>
      <c r="AC624" s="20">
        <f t="shared" ca="1" si="7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79"/>
        <v>73</v>
      </c>
      <c r="AG624" s="21">
        <f ca="1">SUMIFS(AF$2:AF624,D$2:D624,D624)</f>
        <v>928</v>
      </c>
      <c r="AJ624" s="22">
        <f t="shared" si="72"/>
        <v>1</v>
      </c>
      <c r="AK624" s="22">
        <f t="shared" si="73"/>
        <v>0</v>
      </c>
    </row>
    <row r="625" spans="1:37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7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74"/>
        <v>0</v>
      </c>
      <c r="AA625" s="20">
        <f t="shared" si="76"/>
        <v>1</v>
      </c>
      <c r="AB625" s="20">
        <f t="shared" ca="1" si="77"/>
        <v>73</v>
      </c>
      <c r="AC625" s="20">
        <f t="shared" ca="1" si="7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79"/>
        <v>93</v>
      </c>
      <c r="AG625" s="21">
        <f ca="1">SUMIFS(AF$2:AF625,D$2:D625,D625)</f>
        <v>1000</v>
      </c>
      <c r="AJ625" s="22">
        <f t="shared" si="72"/>
        <v>1</v>
      </c>
      <c r="AK625" s="22">
        <f t="shared" si="73"/>
        <v>0</v>
      </c>
    </row>
    <row r="626" spans="1:37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7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74"/>
        <v>0</v>
      </c>
      <c r="AA626" s="20">
        <f t="shared" si="76"/>
        <v>1</v>
      </c>
      <c r="AB626" s="20">
        <f t="shared" ca="1" si="77"/>
        <v>73</v>
      </c>
      <c r="AC626" s="20">
        <f t="shared" ca="1" si="7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79"/>
        <v>93</v>
      </c>
      <c r="AG626" s="21">
        <f ca="1">SUMIFS(AF$2:AF626,D$2:D626,D626)</f>
        <v>583</v>
      </c>
      <c r="AJ626" s="22">
        <f t="shared" si="72"/>
        <v>2</v>
      </c>
      <c r="AK626" s="22">
        <f t="shared" si="73"/>
        <v>0</v>
      </c>
    </row>
    <row r="627" spans="1:37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7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74"/>
        <v>0</v>
      </c>
      <c r="AA627" s="20">
        <f t="shared" si="76"/>
        <v>0</v>
      </c>
      <c r="AB627" s="20">
        <f t="shared" ca="1" si="77"/>
        <v>0</v>
      </c>
      <c r="AC627" s="20">
        <f t="shared" ca="1" si="7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79"/>
        <v>0</v>
      </c>
      <c r="AG627" s="21">
        <f ca="1">SUMIFS(AF$2:AF627,D$2:D627,D627)</f>
        <v>440</v>
      </c>
      <c r="AJ627" s="22">
        <f t="shared" si="72"/>
        <v>0</v>
      </c>
      <c r="AK627" s="22">
        <f t="shared" si="73"/>
        <v>2</v>
      </c>
    </row>
    <row r="628" spans="1:37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7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74"/>
        <v>0</v>
      </c>
      <c r="AA628" s="20">
        <f t="shared" si="76"/>
        <v>0</v>
      </c>
      <c r="AB628" s="20">
        <f t="shared" ca="1" si="77"/>
        <v>0</v>
      </c>
      <c r="AC628" s="20">
        <f t="shared" ca="1" si="7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79"/>
        <v>0</v>
      </c>
      <c r="AG628" s="21">
        <f ca="1">SUMIFS(AF$2:AF628,D$2:D628,D628)</f>
        <v>694</v>
      </c>
      <c r="AJ628" s="22">
        <f t="shared" si="72"/>
        <v>0</v>
      </c>
      <c r="AK628" s="22">
        <f t="shared" si="73"/>
        <v>3</v>
      </c>
    </row>
    <row r="629" spans="1:37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7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74"/>
        <v>0</v>
      </c>
      <c r="AA629" s="20">
        <f t="shared" si="76"/>
        <v>0</v>
      </c>
      <c r="AB629" s="20">
        <f t="shared" ca="1" si="77"/>
        <v>0</v>
      </c>
      <c r="AC629" s="20">
        <f t="shared" ca="1" si="7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79"/>
        <v>0</v>
      </c>
      <c r="AG629" s="21">
        <f ca="1">SUMIFS(AF$2:AF629,D$2:D629,D629)</f>
        <v>404</v>
      </c>
      <c r="AJ629" s="22">
        <f t="shared" si="72"/>
        <v>0</v>
      </c>
      <c r="AK629" s="22">
        <f t="shared" si="73"/>
        <v>1</v>
      </c>
    </row>
    <row r="630" spans="1:37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7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74"/>
        <v>0</v>
      </c>
      <c r="AA630" s="20">
        <f t="shared" si="76"/>
        <v>1</v>
      </c>
      <c r="AB630" s="20">
        <f t="shared" ca="1" si="77"/>
        <v>73</v>
      </c>
      <c r="AC630" s="20">
        <f t="shared" ca="1" si="7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79"/>
        <v>73</v>
      </c>
      <c r="AG630" s="21">
        <f ca="1">SUMIFS(AF$2:AF630,D$2:D630,D630)</f>
        <v>853</v>
      </c>
      <c r="AJ630" s="22">
        <f t="shared" si="72"/>
        <v>1</v>
      </c>
      <c r="AK630" s="22">
        <f t="shared" si="73"/>
        <v>0</v>
      </c>
    </row>
    <row r="631" spans="1:37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7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74"/>
        <v>0</v>
      </c>
      <c r="AA631" s="20">
        <f t="shared" si="76"/>
        <v>1</v>
      </c>
      <c r="AB631" s="20">
        <f t="shared" ca="1" si="77"/>
        <v>73</v>
      </c>
      <c r="AC631" s="20">
        <f t="shared" ca="1" si="7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79"/>
        <v>93</v>
      </c>
      <c r="AG631" s="21">
        <f ca="1">SUMIFS(AF$2:AF631,D$2:D631,D631)</f>
        <v>755</v>
      </c>
      <c r="AJ631" s="22">
        <f t="shared" si="72"/>
        <v>2</v>
      </c>
      <c r="AK631" s="22">
        <f t="shared" si="73"/>
        <v>0</v>
      </c>
    </row>
    <row r="632" spans="1:37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7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74"/>
        <v>0</v>
      </c>
      <c r="AA632" s="20">
        <f t="shared" si="76"/>
        <v>1</v>
      </c>
      <c r="AB632" s="20">
        <f t="shared" ca="1" si="77"/>
        <v>73</v>
      </c>
      <c r="AC632" s="20">
        <f t="shared" ca="1" si="7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79"/>
        <v>93</v>
      </c>
      <c r="AG632" s="21">
        <f ca="1">SUMIFS(AF$2:AF632,D$2:D632,D632)</f>
        <v>841</v>
      </c>
      <c r="AJ632" s="22">
        <f t="shared" si="72"/>
        <v>2</v>
      </c>
      <c r="AK632" s="22">
        <f t="shared" si="73"/>
        <v>0</v>
      </c>
    </row>
    <row r="633" spans="1:37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7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74"/>
        <v>0</v>
      </c>
      <c r="AA633" s="20">
        <f t="shared" si="76"/>
        <v>1</v>
      </c>
      <c r="AB633" s="20">
        <f t="shared" ca="1" si="77"/>
        <v>73</v>
      </c>
      <c r="AC633" s="20">
        <f t="shared" ca="1" si="7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79"/>
        <v>93</v>
      </c>
      <c r="AG633" s="21">
        <f ca="1">SUMIFS(AF$2:AF633,D$2:D633,D633)</f>
        <v>876</v>
      </c>
      <c r="AJ633" s="22">
        <f t="shared" ref="AJ633:AJ696" si="80">IF(AA633=1,AJ606+1,0)</f>
        <v>2</v>
      </c>
      <c r="AK633" s="22">
        <f t="shared" ref="AK633:AK696" si="81">IF(Z633=1,AK606,IF(AA633=0,AK606+1,0))</f>
        <v>0</v>
      </c>
    </row>
    <row r="634" spans="1:37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7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74"/>
        <v>0</v>
      </c>
      <c r="AA634" s="20">
        <f t="shared" si="76"/>
        <v>1</v>
      </c>
      <c r="AB634" s="20">
        <f t="shared" ca="1" si="77"/>
        <v>73</v>
      </c>
      <c r="AC634" s="20">
        <f t="shared" ca="1" si="7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79"/>
        <v>73</v>
      </c>
      <c r="AG634" s="21">
        <f ca="1">SUMIFS(AF$2:AF634,D$2:D634,D634)</f>
        <v>965</v>
      </c>
      <c r="AJ634" s="22">
        <f t="shared" si="80"/>
        <v>2</v>
      </c>
      <c r="AK634" s="22">
        <f t="shared" si="81"/>
        <v>0</v>
      </c>
    </row>
    <row r="635" spans="1:37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7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74"/>
        <v>0</v>
      </c>
      <c r="AA635" s="20">
        <f t="shared" si="76"/>
        <v>1</v>
      </c>
      <c r="AB635" s="20">
        <f t="shared" ca="1" si="77"/>
        <v>73</v>
      </c>
      <c r="AC635" s="20">
        <f t="shared" ca="1" si="7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79"/>
        <v>73</v>
      </c>
      <c r="AG635" s="21">
        <f ca="1">SUMIFS(AF$2:AF635,D$2:D635,D635)</f>
        <v>1203</v>
      </c>
      <c r="AJ635" s="22">
        <f t="shared" si="80"/>
        <v>2</v>
      </c>
      <c r="AK635" s="22">
        <f t="shared" si="81"/>
        <v>0</v>
      </c>
    </row>
    <row r="636" spans="1:37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7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74"/>
        <v>0</v>
      </c>
      <c r="AA636" s="20">
        <f t="shared" si="76"/>
        <v>1</v>
      </c>
      <c r="AB636" s="20">
        <f t="shared" ca="1" si="77"/>
        <v>73</v>
      </c>
      <c r="AC636" s="20">
        <f t="shared" ca="1" si="7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79"/>
        <v>93</v>
      </c>
      <c r="AG636" s="21">
        <f ca="1">SUMIFS(AF$2:AF636,D$2:D636,D636)</f>
        <v>820</v>
      </c>
      <c r="AJ636" s="22">
        <f t="shared" si="80"/>
        <v>1</v>
      </c>
      <c r="AK636" s="22">
        <f t="shared" si="81"/>
        <v>0</v>
      </c>
    </row>
    <row r="637" spans="1:37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7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74"/>
        <v>0</v>
      </c>
      <c r="AA637" s="20">
        <f t="shared" si="76"/>
        <v>0</v>
      </c>
      <c r="AB637" s="20">
        <f t="shared" ca="1" si="77"/>
        <v>0</v>
      </c>
      <c r="AC637" s="20">
        <f t="shared" ca="1" si="7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79"/>
        <v>0</v>
      </c>
      <c r="AG637" s="21">
        <f ca="1">SUMIFS(AF$2:AF637,D$2:D637,D637)</f>
        <v>685</v>
      </c>
      <c r="AJ637" s="22">
        <f t="shared" si="80"/>
        <v>0</v>
      </c>
      <c r="AK637" s="22">
        <f t="shared" si="81"/>
        <v>3</v>
      </c>
    </row>
    <row r="638" spans="1:37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7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74"/>
        <v>0</v>
      </c>
      <c r="AA638" s="20">
        <f t="shared" si="76"/>
        <v>0</v>
      </c>
      <c r="AB638" s="20">
        <f t="shared" ca="1" si="77"/>
        <v>0</v>
      </c>
      <c r="AC638" s="20">
        <f t="shared" ca="1" si="7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79"/>
        <v>0</v>
      </c>
      <c r="AG638" s="21">
        <f ca="1">SUMIFS(AF$2:AF638,D$2:D638,D638)</f>
        <v>464</v>
      </c>
      <c r="AJ638" s="22">
        <f t="shared" si="80"/>
        <v>0</v>
      </c>
      <c r="AK638" s="22">
        <f t="shared" si="81"/>
        <v>4</v>
      </c>
    </row>
    <row r="639" spans="1:37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7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74"/>
        <v>0</v>
      </c>
      <c r="AA639" s="20">
        <f t="shared" si="76"/>
        <v>0</v>
      </c>
      <c r="AB639" s="20">
        <f t="shared" ca="1" si="77"/>
        <v>0</v>
      </c>
      <c r="AC639" s="20">
        <f t="shared" ca="1" si="7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79"/>
        <v>0</v>
      </c>
      <c r="AG639" s="21">
        <f ca="1">SUMIFS(AF$2:AF639,D$2:D639,D639)</f>
        <v>747</v>
      </c>
      <c r="AJ639" s="22">
        <f t="shared" si="80"/>
        <v>0</v>
      </c>
      <c r="AK639" s="22">
        <f t="shared" si="81"/>
        <v>1</v>
      </c>
    </row>
    <row r="640" spans="1:37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7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74"/>
        <v>0</v>
      </c>
      <c r="AA640" s="20">
        <f t="shared" si="76"/>
        <v>1</v>
      </c>
      <c r="AB640" s="20">
        <f t="shared" ca="1" si="77"/>
        <v>73</v>
      </c>
      <c r="AC640" s="20">
        <f t="shared" ca="1" si="7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79"/>
        <v>73</v>
      </c>
      <c r="AG640" s="21">
        <f ca="1">SUMIFS(AF$2:AF640,D$2:D640,D640)</f>
        <v>902</v>
      </c>
      <c r="AJ640" s="22">
        <f t="shared" si="80"/>
        <v>1</v>
      </c>
      <c r="AK640" s="22">
        <f t="shared" si="81"/>
        <v>0</v>
      </c>
    </row>
    <row r="641" spans="1:37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7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74"/>
        <v>0</v>
      </c>
      <c r="AA641" s="20">
        <f t="shared" si="76"/>
        <v>1</v>
      </c>
      <c r="AB641" s="20">
        <f t="shared" ca="1" si="77"/>
        <v>73</v>
      </c>
      <c r="AC641" s="20">
        <f t="shared" ca="1" si="7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79"/>
        <v>73</v>
      </c>
      <c r="AG641" s="21">
        <f ca="1">SUMIFS(AF$2:AF641,D$2:D641,D641)</f>
        <v>715</v>
      </c>
      <c r="AJ641" s="22">
        <f t="shared" si="80"/>
        <v>2</v>
      </c>
      <c r="AK641" s="22">
        <f t="shared" si="81"/>
        <v>0</v>
      </c>
    </row>
    <row r="642" spans="1:37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7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82">IF(A642=0,0,IF(W642="À venir",0,IF(AND(ISBLANK(P642),ISBLANK(Q642)),1,0)))</f>
        <v>0</v>
      </c>
      <c r="AA642" s="20">
        <f t="shared" si="76"/>
        <v>0</v>
      </c>
      <c r="AB642" s="20">
        <f t="shared" ca="1" si="77"/>
        <v>0</v>
      </c>
      <c r="AC642" s="20">
        <f t="shared" ca="1" si="7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79"/>
        <v>0</v>
      </c>
      <c r="AG642" s="21">
        <f ca="1">SUMIFS(AF$2:AF642,D$2:D642,D642)</f>
        <v>784</v>
      </c>
      <c r="AJ642" s="22">
        <f t="shared" si="80"/>
        <v>0</v>
      </c>
      <c r="AK642" s="22">
        <f t="shared" si="81"/>
        <v>1</v>
      </c>
    </row>
    <row r="643" spans="1:37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83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82"/>
        <v>0</v>
      </c>
      <c r="AA643" s="20">
        <f t="shared" si="76"/>
        <v>1</v>
      </c>
      <c r="AB643" s="20">
        <f t="shared" ca="1" si="77"/>
        <v>73</v>
      </c>
      <c r="AC643" s="20">
        <f t="shared" ca="1" si="7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79"/>
        <v>73</v>
      </c>
      <c r="AG643" s="21">
        <f ca="1">SUMIFS(AF$2:AF643,D$2:D643,D643)</f>
        <v>897</v>
      </c>
      <c r="AJ643" s="22">
        <f t="shared" si="80"/>
        <v>2</v>
      </c>
      <c r="AK643" s="22">
        <f t="shared" si="81"/>
        <v>0</v>
      </c>
    </row>
    <row r="644" spans="1:37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83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82"/>
        <v>0</v>
      </c>
      <c r="AA644" s="20">
        <f t="shared" si="76"/>
        <v>1</v>
      </c>
      <c r="AB644" s="20">
        <f t="shared" ca="1" si="77"/>
        <v>73</v>
      </c>
      <c r="AC644" s="20">
        <f t="shared" ca="1" si="7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79"/>
        <v>73</v>
      </c>
      <c r="AG644" s="21">
        <f ca="1">SUMIFS(AF$2:AF644,D$2:D644,D644)</f>
        <v>548</v>
      </c>
      <c r="AJ644" s="22">
        <f t="shared" si="80"/>
        <v>1</v>
      </c>
      <c r="AK644" s="22">
        <f t="shared" si="81"/>
        <v>0</v>
      </c>
    </row>
    <row r="645" spans="1:37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83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82"/>
        <v>0</v>
      </c>
      <c r="AA645" s="20">
        <f t="shared" si="76"/>
        <v>0</v>
      </c>
      <c r="AB645" s="20">
        <f t="shared" ca="1" si="77"/>
        <v>0</v>
      </c>
      <c r="AC645" s="20">
        <f t="shared" ca="1" si="7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79"/>
        <v>0</v>
      </c>
      <c r="AG645" s="21">
        <f ca="1">SUMIFS(AF$2:AF645,D$2:D645,D645)</f>
        <v>438</v>
      </c>
      <c r="AJ645" s="22">
        <f t="shared" si="80"/>
        <v>0</v>
      </c>
      <c r="AK645" s="22">
        <f t="shared" si="81"/>
        <v>3</v>
      </c>
    </row>
    <row r="646" spans="1:37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83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82"/>
        <v>0</v>
      </c>
      <c r="AA646" s="20">
        <f t="shared" si="76"/>
        <v>0</v>
      </c>
      <c r="AB646" s="20">
        <f t="shared" ca="1" si="77"/>
        <v>0</v>
      </c>
      <c r="AC646" s="20">
        <f t="shared" ca="1" si="7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79"/>
        <v>0</v>
      </c>
      <c r="AG646" s="21">
        <f ca="1">SUMIFS(AF$2:AF646,D$2:D646,D646)</f>
        <v>1020</v>
      </c>
      <c r="AJ646" s="22">
        <f t="shared" si="80"/>
        <v>0</v>
      </c>
      <c r="AK646" s="22">
        <f t="shared" si="81"/>
        <v>1</v>
      </c>
    </row>
    <row r="647" spans="1:37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83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82"/>
        <v>0</v>
      </c>
      <c r="AA647" s="20">
        <f t="shared" si="76"/>
        <v>1</v>
      </c>
      <c r="AB647" s="20">
        <f t="shared" ca="1" si="77"/>
        <v>73</v>
      </c>
      <c r="AC647" s="20">
        <f t="shared" ca="1" si="7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79"/>
        <v>73</v>
      </c>
      <c r="AG647" s="21">
        <f ca="1">SUMIFS(AF$2:AF647,D$2:D647,D647)</f>
        <v>551</v>
      </c>
      <c r="AJ647" s="22">
        <f t="shared" si="80"/>
        <v>1</v>
      </c>
      <c r="AK647" s="22">
        <f t="shared" si="81"/>
        <v>0</v>
      </c>
    </row>
    <row r="648" spans="1:37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83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82"/>
        <v>1</v>
      </c>
      <c r="AA648" s="20" t="str">
        <f t="shared" si="76"/>
        <v/>
      </c>
      <c r="AB648" s="20">
        <f t="shared" ca="1" si="77"/>
        <v>0</v>
      </c>
      <c r="AC648" s="20">
        <f t="shared" ca="1" si="7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79"/>
        <v>0</v>
      </c>
      <c r="AG648" s="21">
        <f ca="1">SUMIFS(AF$2:AF648,D$2:D648,D648)</f>
        <v>498</v>
      </c>
      <c r="AJ648" s="22">
        <f t="shared" si="80"/>
        <v>0</v>
      </c>
      <c r="AK648" s="22">
        <f t="shared" si="81"/>
        <v>0</v>
      </c>
    </row>
    <row r="649" spans="1:37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83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82"/>
        <v>1</v>
      </c>
      <c r="AA649" s="20" t="str">
        <f t="shared" si="76"/>
        <v/>
      </c>
      <c r="AB649" s="20">
        <f t="shared" ca="1" si="77"/>
        <v>0</v>
      </c>
      <c r="AC649" s="20">
        <f t="shared" ca="1" si="7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79"/>
        <v>0</v>
      </c>
      <c r="AG649" s="21">
        <f>SUMIFS(AF$2:AF649,D$2:D649,D649)</f>
        <v>0</v>
      </c>
      <c r="AJ649" s="22">
        <f t="shared" si="80"/>
        <v>0</v>
      </c>
      <c r="AK649" s="22">
        <f t="shared" si="81"/>
        <v>1</v>
      </c>
    </row>
    <row r="650" spans="1:37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83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82"/>
        <v>0</v>
      </c>
      <c r="AA650" s="20">
        <f t="shared" si="76"/>
        <v>1</v>
      </c>
      <c r="AB650" s="20">
        <f t="shared" ca="1" si="77"/>
        <v>44</v>
      </c>
      <c r="AC650" s="20">
        <f t="shared" ca="1" si="7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79"/>
        <v>44</v>
      </c>
      <c r="AG650" s="21">
        <f ca="1">SUMIFS(AF$2:AF650,D$2:D650,D650)</f>
        <v>984</v>
      </c>
      <c r="AJ650" s="22">
        <f t="shared" si="80"/>
        <v>1</v>
      </c>
      <c r="AK650" s="22">
        <f t="shared" si="81"/>
        <v>0</v>
      </c>
    </row>
    <row r="651" spans="1:37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83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82"/>
        <v>0</v>
      </c>
      <c r="AA651" s="20">
        <f t="shared" si="76"/>
        <v>1</v>
      </c>
      <c r="AB651" s="20">
        <f t="shared" ca="1" si="77"/>
        <v>44</v>
      </c>
      <c r="AC651" s="20">
        <f t="shared" ca="1" si="7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79"/>
        <v>44</v>
      </c>
      <c r="AG651" s="21">
        <f ca="1">SUMIFS(AF$2:AF651,D$2:D651,D651)</f>
        <v>972</v>
      </c>
      <c r="AJ651" s="22">
        <f t="shared" si="80"/>
        <v>2</v>
      </c>
      <c r="AK651" s="22">
        <f t="shared" si="81"/>
        <v>0</v>
      </c>
    </row>
    <row r="652" spans="1:37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83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82"/>
        <v>0</v>
      </c>
      <c r="AA652" s="20">
        <f t="shared" si="76"/>
        <v>1</v>
      </c>
      <c r="AB652" s="20">
        <f t="shared" ca="1" si="77"/>
        <v>44</v>
      </c>
      <c r="AC652" s="20">
        <f t="shared" ca="1" si="7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79"/>
        <v>44</v>
      </c>
      <c r="AG652" s="21">
        <f ca="1">SUMIFS(AF$2:AF652,D$2:D652,D652)</f>
        <v>1044</v>
      </c>
      <c r="AJ652" s="22">
        <f t="shared" si="80"/>
        <v>2</v>
      </c>
      <c r="AK652" s="22">
        <f t="shared" si="81"/>
        <v>0</v>
      </c>
    </row>
    <row r="653" spans="1:37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83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82"/>
        <v>0</v>
      </c>
      <c r="AA653" s="20">
        <f t="shared" si="76"/>
        <v>1</v>
      </c>
      <c r="AB653" s="20">
        <f t="shared" ca="1" si="77"/>
        <v>44</v>
      </c>
      <c r="AC653" s="20">
        <f t="shared" ca="1" si="7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79"/>
        <v>44</v>
      </c>
      <c r="AG653" s="21">
        <f ca="1">SUMIFS(AF$2:AF653,D$2:D653,D653)</f>
        <v>627</v>
      </c>
      <c r="AJ653" s="22">
        <f t="shared" si="80"/>
        <v>3</v>
      </c>
      <c r="AK653" s="22">
        <f t="shared" si="81"/>
        <v>0</v>
      </c>
    </row>
    <row r="654" spans="1:37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83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82"/>
        <v>0</v>
      </c>
      <c r="AA654" s="20">
        <f t="shared" si="76"/>
        <v>0</v>
      </c>
      <c r="AB654" s="20">
        <f t="shared" ca="1" si="77"/>
        <v>0</v>
      </c>
      <c r="AC654" s="20">
        <f t="shared" ca="1" si="7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79"/>
        <v>0</v>
      </c>
      <c r="AG654" s="21">
        <f ca="1">SUMIFS(AF$2:AF654,D$2:D654,D654)</f>
        <v>440</v>
      </c>
      <c r="AJ654" s="22">
        <f t="shared" si="80"/>
        <v>0</v>
      </c>
      <c r="AK654" s="22">
        <f t="shared" si="81"/>
        <v>3</v>
      </c>
    </row>
    <row r="655" spans="1:37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83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82"/>
        <v>0</v>
      </c>
      <c r="AA655" s="20">
        <f t="shared" si="76"/>
        <v>1</v>
      </c>
      <c r="AB655" s="20">
        <f t="shared" ca="1" si="77"/>
        <v>44</v>
      </c>
      <c r="AC655" s="20">
        <f t="shared" ca="1" si="7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79"/>
        <v>44</v>
      </c>
      <c r="AG655" s="21">
        <f ca="1">SUMIFS(AF$2:AF655,D$2:D655,D655)</f>
        <v>738</v>
      </c>
      <c r="AJ655" s="22">
        <f t="shared" si="80"/>
        <v>1</v>
      </c>
      <c r="AK655" s="22">
        <f t="shared" si="81"/>
        <v>0</v>
      </c>
    </row>
    <row r="656" spans="1:37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83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82"/>
        <v>0</v>
      </c>
      <c r="AA656" s="20">
        <f t="shared" si="76"/>
        <v>1</v>
      </c>
      <c r="AB656" s="20">
        <f t="shared" ca="1" si="77"/>
        <v>44</v>
      </c>
      <c r="AC656" s="20">
        <f t="shared" ca="1" si="7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79"/>
        <v>44</v>
      </c>
      <c r="AG656" s="21">
        <f ca="1">SUMIFS(AF$2:AF656,D$2:D656,D656)</f>
        <v>448</v>
      </c>
      <c r="AJ656" s="22">
        <f t="shared" si="80"/>
        <v>1</v>
      </c>
      <c r="AK656" s="22">
        <f t="shared" si="81"/>
        <v>0</v>
      </c>
    </row>
    <row r="657" spans="1:37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83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82"/>
        <v>0</v>
      </c>
      <c r="AA657" s="20">
        <f t="shared" si="76"/>
        <v>1</v>
      </c>
      <c r="AB657" s="20">
        <f t="shared" ca="1" si="77"/>
        <v>44</v>
      </c>
      <c r="AC657" s="20">
        <f t="shared" ca="1" si="7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79"/>
        <v>94</v>
      </c>
      <c r="AG657" s="21">
        <f ca="1">SUMIFS(AF$2:AF657,D$2:D657,D657)</f>
        <v>947</v>
      </c>
      <c r="AJ657" s="22">
        <f t="shared" si="80"/>
        <v>2</v>
      </c>
      <c r="AK657" s="22">
        <f t="shared" si="81"/>
        <v>0</v>
      </c>
    </row>
    <row r="658" spans="1:37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83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82"/>
        <v>0</v>
      </c>
      <c r="AA658" s="20">
        <f t="shared" si="76"/>
        <v>1</v>
      </c>
      <c r="AB658" s="20">
        <f t="shared" ca="1" si="77"/>
        <v>44</v>
      </c>
      <c r="AC658" s="20">
        <f t="shared" ca="1" si="7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79"/>
        <v>44</v>
      </c>
      <c r="AG658" s="21">
        <f ca="1">SUMIFS(AF$2:AF658,D$2:D658,D658)</f>
        <v>799</v>
      </c>
      <c r="AJ658" s="22">
        <f t="shared" si="80"/>
        <v>3</v>
      </c>
      <c r="AK658" s="22">
        <f t="shared" si="81"/>
        <v>0</v>
      </c>
    </row>
    <row r="659" spans="1:37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83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82"/>
        <v>0</v>
      </c>
      <c r="AA659" s="20">
        <f t="shared" si="76"/>
        <v>1</v>
      </c>
      <c r="AB659" s="20">
        <f t="shared" ca="1" si="77"/>
        <v>44</v>
      </c>
      <c r="AC659" s="20">
        <f t="shared" ca="1" si="7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79"/>
        <v>44</v>
      </c>
      <c r="AG659" s="21">
        <f ca="1">SUMIFS(AF$2:AF659,D$2:D659,D659)</f>
        <v>885</v>
      </c>
      <c r="AJ659" s="22">
        <f t="shared" si="80"/>
        <v>3</v>
      </c>
      <c r="AK659" s="22">
        <f t="shared" si="81"/>
        <v>0</v>
      </c>
    </row>
    <row r="660" spans="1:37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83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82"/>
        <v>0</v>
      </c>
      <c r="AA660" s="20">
        <f t="shared" si="76"/>
        <v>1</v>
      </c>
      <c r="AB660" s="20">
        <f t="shared" ca="1" si="77"/>
        <v>44</v>
      </c>
      <c r="AC660" s="20">
        <f t="shared" ca="1" si="7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79"/>
        <v>44</v>
      </c>
      <c r="AG660" s="21">
        <f ca="1">SUMIFS(AF$2:AF660,D$2:D660,D660)</f>
        <v>920</v>
      </c>
      <c r="AJ660" s="22">
        <f t="shared" si="80"/>
        <v>3</v>
      </c>
      <c r="AK660" s="22">
        <f t="shared" si="81"/>
        <v>0</v>
      </c>
    </row>
    <row r="661" spans="1:37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83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82"/>
        <v>0</v>
      </c>
      <c r="AA661" s="20">
        <f t="shared" si="76"/>
        <v>1</v>
      </c>
      <c r="AB661" s="20">
        <f t="shared" ca="1" si="77"/>
        <v>44</v>
      </c>
      <c r="AC661" s="20">
        <f t="shared" ca="1" si="7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79"/>
        <v>94</v>
      </c>
      <c r="AG661" s="21">
        <f ca="1">SUMIFS(AF$2:AF661,D$2:D661,D661)</f>
        <v>1059</v>
      </c>
      <c r="AJ661" s="22">
        <f t="shared" si="80"/>
        <v>3</v>
      </c>
      <c r="AK661" s="22">
        <f t="shared" si="81"/>
        <v>0</v>
      </c>
    </row>
    <row r="662" spans="1:37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83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82"/>
        <v>0</v>
      </c>
      <c r="AA662" s="20">
        <f t="shared" si="76"/>
        <v>1</v>
      </c>
      <c r="AB662" s="20">
        <f t="shared" ca="1" si="77"/>
        <v>44</v>
      </c>
      <c r="AC662" s="20">
        <f t="shared" ca="1" si="7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79"/>
        <v>44</v>
      </c>
      <c r="AG662" s="21">
        <f ca="1">SUMIFS(AF$2:AF662,D$2:D662,D662)</f>
        <v>1247</v>
      </c>
      <c r="AJ662" s="22">
        <f t="shared" si="80"/>
        <v>3</v>
      </c>
      <c r="AK662" s="22">
        <f t="shared" si="81"/>
        <v>0</v>
      </c>
    </row>
    <row r="663" spans="1:37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83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82"/>
        <v>0</v>
      </c>
      <c r="AA663" s="20">
        <f t="shared" si="76"/>
        <v>1</v>
      </c>
      <c r="AB663" s="20">
        <f t="shared" ca="1" si="77"/>
        <v>44</v>
      </c>
      <c r="AC663" s="20">
        <f t="shared" ca="1" si="7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79"/>
        <v>44</v>
      </c>
      <c r="AG663" s="21">
        <f ca="1">SUMIFS(AF$2:AF663,D$2:D663,D663)</f>
        <v>864</v>
      </c>
      <c r="AJ663" s="22">
        <f t="shared" si="80"/>
        <v>2</v>
      </c>
      <c r="AK663" s="22">
        <f t="shared" si="81"/>
        <v>0</v>
      </c>
    </row>
    <row r="664" spans="1:37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83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82"/>
        <v>0</v>
      </c>
      <c r="AA664" s="20">
        <f t="shared" si="76"/>
        <v>1</v>
      </c>
      <c r="AB664" s="20">
        <f t="shared" ca="1" si="77"/>
        <v>44</v>
      </c>
      <c r="AC664" s="20">
        <f t="shared" ca="1" si="7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79"/>
        <v>44</v>
      </c>
      <c r="AG664" s="21">
        <f ca="1">SUMIFS(AF$2:AF664,D$2:D664,D664)</f>
        <v>729</v>
      </c>
      <c r="AJ664" s="22">
        <f t="shared" si="80"/>
        <v>1</v>
      </c>
      <c r="AK664" s="22">
        <f t="shared" si="81"/>
        <v>0</v>
      </c>
    </row>
    <row r="665" spans="1:37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83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82"/>
        <v>0</v>
      </c>
      <c r="AA665" s="20">
        <f t="shared" si="76"/>
        <v>1</v>
      </c>
      <c r="AB665" s="20">
        <f t="shared" ca="1" si="77"/>
        <v>44</v>
      </c>
      <c r="AC665" s="20">
        <f t="shared" ca="1" si="7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79"/>
        <v>44</v>
      </c>
      <c r="AG665" s="21">
        <f ca="1">SUMIFS(AF$2:AF665,D$2:D665,D665)</f>
        <v>508</v>
      </c>
      <c r="AJ665" s="22">
        <f t="shared" si="80"/>
        <v>1</v>
      </c>
      <c r="AK665" s="22">
        <f t="shared" si="81"/>
        <v>0</v>
      </c>
    </row>
    <row r="666" spans="1:37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83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82"/>
        <v>0</v>
      </c>
      <c r="AA666" s="20">
        <f t="shared" si="76"/>
        <v>1</v>
      </c>
      <c r="AB666" s="20">
        <f t="shared" ca="1" si="77"/>
        <v>44</v>
      </c>
      <c r="AC666" s="20">
        <f t="shared" ca="1" si="7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79"/>
        <v>44</v>
      </c>
      <c r="AG666" s="21">
        <f ca="1">SUMIFS(AF$2:AF666,D$2:D666,D666)</f>
        <v>791</v>
      </c>
      <c r="AJ666" s="22">
        <f t="shared" si="80"/>
        <v>1</v>
      </c>
      <c r="AK666" s="22">
        <f t="shared" si="81"/>
        <v>0</v>
      </c>
    </row>
    <row r="667" spans="1:37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83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82"/>
        <v>0</v>
      </c>
      <c r="AA667" s="20">
        <f t="shared" si="76"/>
        <v>0</v>
      </c>
      <c r="AB667" s="20">
        <f t="shared" ca="1" si="77"/>
        <v>0</v>
      </c>
      <c r="AC667" s="20">
        <f t="shared" ca="1" si="7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79"/>
        <v>0</v>
      </c>
      <c r="AG667" s="21">
        <f ca="1">SUMIFS(AF$2:AF667,D$2:D667,D667)</f>
        <v>902</v>
      </c>
      <c r="AJ667" s="22">
        <f t="shared" si="80"/>
        <v>0</v>
      </c>
      <c r="AK667" s="22">
        <f t="shared" si="81"/>
        <v>1</v>
      </c>
    </row>
    <row r="668" spans="1:37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83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82"/>
        <v>0</v>
      </c>
      <c r="AA668" s="20">
        <f t="shared" si="76"/>
        <v>1</v>
      </c>
      <c r="AB668" s="20">
        <f t="shared" ca="1" si="77"/>
        <v>44</v>
      </c>
      <c r="AC668" s="20">
        <f t="shared" ca="1" si="7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79"/>
        <v>94</v>
      </c>
      <c r="AG668" s="21">
        <f ca="1">SUMIFS(AF$2:AF668,D$2:D668,D668)</f>
        <v>809</v>
      </c>
      <c r="AJ668" s="22">
        <f t="shared" si="80"/>
        <v>3</v>
      </c>
      <c r="AK668" s="22">
        <f t="shared" si="81"/>
        <v>0</v>
      </c>
    </row>
    <row r="669" spans="1:37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83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82"/>
        <v>0</v>
      </c>
      <c r="AA669" s="20">
        <f t="shared" ref="AA669:AA732" si="84">IF(OR(ISBLANK(P669),ISBLANK(Q669)),"",IF(OR(AND(P669&gt;Q669,X669&gt;Y669),AND(P669=Q669,X669=Y669),AND(P669&lt;Q669,X669&lt;Y669)),1,0))</f>
        <v>1</v>
      </c>
      <c r="AB669" s="20">
        <f t="shared" ref="AB669:AB732" ca="1" si="85">IF(C669&lt;NOW(),IF(AND(P669&gt;Q669,X669&gt;Y669),T669,IF(AND(P669=Q669,X669=Y669),U669,IF(AND(P669&lt;Q669,X669&lt;Y669),V669,0))),"")</f>
        <v>44</v>
      </c>
      <c r="AC669" s="20">
        <f t="shared" ref="AC669:AC732" ca="1" si="86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87">IFERROR(IF(OR(ISBLANK(P669),ISBLANK(Q669)),0,IF(AB669&lt;&gt;"", AB669 + IF(AC669=1,AE669, 0), "") * (S669+1)),"")</f>
        <v>44</v>
      </c>
      <c r="AG669" s="21">
        <f ca="1">SUMIFS(AF$2:AF669,D$2:D669,D669)</f>
        <v>828</v>
      </c>
      <c r="AJ669" s="22">
        <f t="shared" si="80"/>
        <v>1</v>
      </c>
      <c r="AK669" s="22">
        <f t="shared" si="81"/>
        <v>0</v>
      </c>
    </row>
    <row r="670" spans="1:37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83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82"/>
        <v>0</v>
      </c>
      <c r="AA670" s="20">
        <f t="shared" si="84"/>
        <v>1</v>
      </c>
      <c r="AB670" s="20">
        <f t="shared" ca="1" si="85"/>
        <v>44</v>
      </c>
      <c r="AC670" s="20">
        <f t="shared" ca="1" si="86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87"/>
        <v>94</v>
      </c>
      <c r="AG670" s="21">
        <f ca="1">SUMIFS(AF$2:AF670,D$2:D670,D670)</f>
        <v>991</v>
      </c>
      <c r="AJ670" s="22">
        <f t="shared" si="80"/>
        <v>3</v>
      </c>
      <c r="AK670" s="22">
        <f t="shared" si="81"/>
        <v>0</v>
      </c>
    </row>
    <row r="671" spans="1:37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83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82"/>
        <v>0</v>
      </c>
      <c r="AA671" s="20">
        <f t="shared" si="84"/>
        <v>0</v>
      </c>
      <c r="AB671" s="20">
        <f t="shared" ca="1" si="85"/>
        <v>0</v>
      </c>
      <c r="AC671" s="20">
        <f t="shared" ca="1" si="86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87"/>
        <v>0</v>
      </c>
      <c r="AG671" s="21">
        <f ca="1">SUMIFS(AF$2:AF671,D$2:D671,D671)</f>
        <v>548</v>
      </c>
      <c r="AJ671" s="22">
        <f t="shared" si="80"/>
        <v>0</v>
      </c>
      <c r="AK671" s="22">
        <f t="shared" si="81"/>
        <v>1</v>
      </c>
    </row>
    <row r="672" spans="1:37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83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82"/>
        <v>0</v>
      </c>
      <c r="AA672" s="20">
        <f t="shared" si="84"/>
        <v>1</v>
      </c>
      <c r="AB672" s="20">
        <f t="shared" ca="1" si="85"/>
        <v>44</v>
      </c>
      <c r="AC672" s="20">
        <f t="shared" ca="1" si="86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87"/>
        <v>44</v>
      </c>
      <c r="AG672" s="21">
        <f ca="1">SUMIFS(AF$2:AF672,D$2:D672,D672)</f>
        <v>482</v>
      </c>
      <c r="AJ672" s="22">
        <f t="shared" si="80"/>
        <v>1</v>
      </c>
      <c r="AK672" s="22">
        <f t="shared" si="81"/>
        <v>0</v>
      </c>
    </row>
    <row r="673" spans="1:37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83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82"/>
        <v>0</v>
      </c>
      <c r="AA673" s="20">
        <f t="shared" si="84"/>
        <v>0</v>
      </c>
      <c r="AB673" s="20">
        <f t="shared" ca="1" si="85"/>
        <v>0</v>
      </c>
      <c r="AC673" s="20">
        <f t="shared" ca="1" si="86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87"/>
        <v>0</v>
      </c>
      <c r="AG673" s="21">
        <f ca="1">SUMIFS(AF$2:AF673,D$2:D673,D673)</f>
        <v>1020</v>
      </c>
      <c r="AJ673" s="22">
        <f t="shared" si="80"/>
        <v>0</v>
      </c>
      <c r="AK673" s="22">
        <f t="shared" si="81"/>
        <v>2</v>
      </c>
    </row>
    <row r="674" spans="1:37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83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82"/>
        <v>0</v>
      </c>
      <c r="AA674" s="20">
        <f t="shared" si="84"/>
        <v>1</v>
      </c>
      <c r="AB674" s="20">
        <f t="shared" ca="1" si="85"/>
        <v>44</v>
      </c>
      <c r="AC674" s="20">
        <f t="shared" ca="1" si="86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87"/>
        <v>44</v>
      </c>
      <c r="AG674" s="21">
        <f ca="1">SUMIFS(AF$2:AF674,D$2:D674,D674)</f>
        <v>595</v>
      </c>
      <c r="AJ674" s="22">
        <f t="shared" si="80"/>
        <v>2</v>
      </c>
      <c r="AK674" s="22">
        <f t="shared" si="81"/>
        <v>0</v>
      </c>
    </row>
    <row r="675" spans="1:37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83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82"/>
        <v>1</v>
      </c>
      <c r="AA675" s="20" t="str">
        <f t="shared" si="84"/>
        <v/>
      </c>
      <c r="AB675" s="20">
        <f t="shared" ca="1" si="85"/>
        <v>0</v>
      </c>
      <c r="AC675" s="20">
        <f t="shared" ca="1" si="86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87"/>
        <v>0</v>
      </c>
      <c r="AG675" s="21">
        <f ca="1">SUMIFS(AF$2:AF675,D$2:D675,D675)</f>
        <v>498</v>
      </c>
      <c r="AJ675" s="22">
        <f t="shared" si="80"/>
        <v>0</v>
      </c>
      <c r="AK675" s="22">
        <f t="shared" si="81"/>
        <v>0</v>
      </c>
    </row>
    <row r="676" spans="1:37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83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82"/>
        <v>1</v>
      </c>
      <c r="AA676" s="20" t="str">
        <f t="shared" si="84"/>
        <v/>
      </c>
      <c r="AB676" s="20">
        <f t="shared" ca="1" si="85"/>
        <v>0</v>
      </c>
      <c r="AC676" s="20">
        <f t="shared" ca="1" si="86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87"/>
        <v>0</v>
      </c>
      <c r="AG676" s="21">
        <f>SUMIFS(AF$2:AF676,D$2:D676,D676)</f>
        <v>0</v>
      </c>
      <c r="AJ676" s="22">
        <f t="shared" si="80"/>
        <v>0</v>
      </c>
      <c r="AK676" s="22">
        <f t="shared" si="81"/>
        <v>1</v>
      </c>
    </row>
    <row r="677" spans="1:37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83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82"/>
        <v>0</v>
      </c>
      <c r="AA677" s="20">
        <f t="shared" si="84"/>
        <v>0</v>
      </c>
      <c r="AB677" s="20">
        <f t="shared" ca="1" si="85"/>
        <v>0</v>
      </c>
      <c r="AC677" s="20">
        <f t="shared" ca="1" si="86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87"/>
        <v>0</v>
      </c>
      <c r="AG677" s="21">
        <f ca="1">SUMIFS(AF$2:AF677,D$2:D677,D677)</f>
        <v>984</v>
      </c>
      <c r="AJ677" s="22">
        <f t="shared" si="80"/>
        <v>0</v>
      </c>
      <c r="AK677" s="22">
        <f t="shared" si="81"/>
        <v>1</v>
      </c>
    </row>
    <row r="678" spans="1:37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83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82"/>
        <v>0</v>
      </c>
      <c r="AA678" s="20">
        <f t="shared" si="84"/>
        <v>0</v>
      </c>
      <c r="AB678" s="20">
        <f t="shared" ca="1" si="85"/>
        <v>0</v>
      </c>
      <c r="AC678" s="20">
        <f t="shared" ca="1" si="86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87"/>
        <v>0</v>
      </c>
      <c r="AG678" s="21">
        <f ca="1">SUMIFS(AF$2:AF678,D$2:D678,D678)</f>
        <v>972</v>
      </c>
      <c r="AJ678" s="22">
        <f t="shared" si="80"/>
        <v>0</v>
      </c>
      <c r="AK678" s="22">
        <f t="shared" si="81"/>
        <v>1</v>
      </c>
    </row>
    <row r="679" spans="1:37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83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82"/>
        <v>0</v>
      </c>
      <c r="AA679" s="20">
        <f t="shared" si="84"/>
        <v>1</v>
      </c>
      <c r="AB679" s="20">
        <f t="shared" ca="1" si="85"/>
        <v>112</v>
      </c>
      <c r="AC679" s="20">
        <f t="shared" ca="1" si="86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87"/>
        <v>132</v>
      </c>
      <c r="AG679" s="21">
        <f ca="1">SUMIFS(AF$2:AF679,D$2:D679,D679)</f>
        <v>1176</v>
      </c>
      <c r="AJ679" s="22">
        <f t="shared" si="80"/>
        <v>3</v>
      </c>
      <c r="AK679" s="22">
        <f t="shared" si="81"/>
        <v>0</v>
      </c>
    </row>
    <row r="680" spans="1:37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83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82"/>
        <v>0</v>
      </c>
      <c r="AA680" s="20">
        <f t="shared" si="84"/>
        <v>0</v>
      </c>
      <c r="AB680" s="20">
        <f t="shared" ca="1" si="85"/>
        <v>0</v>
      </c>
      <c r="AC680" s="20">
        <f t="shared" ca="1" si="86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87"/>
        <v>0</v>
      </c>
      <c r="AG680" s="21">
        <f ca="1">SUMIFS(AF$2:AF680,D$2:D680,D680)</f>
        <v>627</v>
      </c>
      <c r="AJ680" s="22">
        <f t="shared" si="80"/>
        <v>0</v>
      </c>
      <c r="AK680" s="22">
        <f t="shared" si="81"/>
        <v>1</v>
      </c>
    </row>
    <row r="681" spans="1:37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83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82"/>
        <v>0</v>
      </c>
      <c r="AA681" s="20">
        <f t="shared" si="84"/>
        <v>1</v>
      </c>
      <c r="AB681" s="20">
        <f t="shared" ca="1" si="85"/>
        <v>112</v>
      </c>
      <c r="AC681" s="20">
        <f t="shared" ca="1" si="86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87"/>
        <v>132</v>
      </c>
      <c r="AG681" s="21">
        <f ca="1">SUMIFS(AF$2:AF681,D$2:D681,D681)</f>
        <v>572</v>
      </c>
      <c r="AJ681" s="22">
        <f t="shared" si="80"/>
        <v>1</v>
      </c>
      <c r="AK681" s="22">
        <f t="shared" si="81"/>
        <v>0</v>
      </c>
    </row>
    <row r="682" spans="1:37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83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82"/>
        <v>0</v>
      </c>
      <c r="AA682" s="20">
        <f t="shared" si="84"/>
        <v>1</v>
      </c>
      <c r="AB682" s="20">
        <f t="shared" ca="1" si="85"/>
        <v>112</v>
      </c>
      <c r="AC682" s="20">
        <f t="shared" ca="1" si="86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87"/>
        <v>132</v>
      </c>
      <c r="AG682" s="21">
        <f ca="1">SUMIFS(AF$2:AF682,D$2:D682,D682)</f>
        <v>870</v>
      </c>
      <c r="AJ682" s="22">
        <f t="shared" si="80"/>
        <v>2</v>
      </c>
      <c r="AK682" s="22">
        <f t="shared" si="81"/>
        <v>0</v>
      </c>
    </row>
    <row r="683" spans="1:37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83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82"/>
        <v>0</v>
      </c>
      <c r="AA683" s="20">
        <f t="shared" si="84"/>
        <v>0</v>
      </c>
      <c r="AB683" s="20">
        <f t="shared" ca="1" si="85"/>
        <v>0</v>
      </c>
      <c r="AC683" s="20">
        <f t="shared" ca="1" si="86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87"/>
        <v>0</v>
      </c>
      <c r="AG683" s="21">
        <f ca="1">SUMIFS(AF$2:AF683,D$2:D683,D683)</f>
        <v>448</v>
      </c>
      <c r="AJ683" s="22">
        <f t="shared" si="80"/>
        <v>0</v>
      </c>
      <c r="AK683" s="22">
        <f t="shared" si="81"/>
        <v>1</v>
      </c>
    </row>
    <row r="684" spans="1:37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83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82"/>
        <v>0</v>
      </c>
      <c r="AA684" s="20">
        <f t="shared" si="84"/>
        <v>0</v>
      </c>
      <c r="AB684" s="20">
        <f t="shared" ca="1" si="85"/>
        <v>0</v>
      </c>
      <c r="AC684" s="20">
        <f t="shared" ca="1" si="86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87"/>
        <v>0</v>
      </c>
      <c r="AG684" s="21">
        <f ca="1">SUMIFS(AF$2:AF684,D$2:D684,D684)</f>
        <v>947</v>
      </c>
      <c r="AJ684" s="22">
        <f t="shared" si="80"/>
        <v>0</v>
      </c>
      <c r="AK684" s="22">
        <f t="shared" si="81"/>
        <v>1</v>
      </c>
    </row>
    <row r="685" spans="1:37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83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82"/>
        <v>0</v>
      </c>
      <c r="AA685" s="20">
        <f t="shared" si="84"/>
        <v>0</v>
      </c>
      <c r="AB685" s="20">
        <f t="shared" ca="1" si="85"/>
        <v>0</v>
      </c>
      <c r="AC685" s="20">
        <f t="shared" ca="1" si="86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87"/>
        <v>0</v>
      </c>
      <c r="AG685" s="21">
        <f ca="1">SUMIFS(AF$2:AF685,D$2:D685,D685)</f>
        <v>799</v>
      </c>
      <c r="AJ685" s="22">
        <f t="shared" si="80"/>
        <v>0</v>
      </c>
      <c r="AK685" s="22">
        <f t="shared" si="81"/>
        <v>1</v>
      </c>
    </row>
    <row r="686" spans="1:37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83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82"/>
        <v>0</v>
      </c>
      <c r="AA686" s="20">
        <f t="shared" si="84"/>
        <v>0</v>
      </c>
      <c r="AB686" s="20">
        <f t="shared" ca="1" si="85"/>
        <v>0</v>
      </c>
      <c r="AC686" s="20">
        <f t="shared" ca="1" si="86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87"/>
        <v>0</v>
      </c>
      <c r="AG686" s="21">
        <f ca="1">SUMIFS(AF$2:AF686,D$2:D686,D686)</f>
        <v>885</v>
      </c>
      <c r="AJ686" s="22">
        <f t="shared" si="80"/>
        <v>0</v>
      </c>
      <c r="AK686" s="22">
        <f t="shared" si="81"/>
        <v>1</v>
      </c>
    </row>
    <row r="687" spans="1:37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83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82"/>
        <v>0</v>
      </c>
      <c r="AA687" s="20">
        <f t="shared" si="84"/>
        <v>0</v>
      </c>
      <c r="AB687" s="20">
        <f t="shared" ca="1" si="85"/>
        <v>0</v>
      </c>
      <c r="AC687" s="20">
        <f t="shared" ca="1" si="86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87"/>
        <v>0</v>
      </c>
      <c r="AG687" s="21">
        <f ca="1">SUMIFS(AF$2:AF687,D$2:D687,D687)</f>
        <v>920</v>
      </c>
      <c r="AJ687" s="22">
        <f t="shared" si="80"/>
        <v>0</v>
      </c>
      <c r="AK687" s="22">
        <f t="shared" si="81"/>
        <v>1</v>
      </c>
    </row>
    <row r="688" spans="1:37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83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82"/>
        <v>0</v>
      </c>
      <c r="AA688" s="20">
        <f t="shared" si="84"/>
        <v>1</v>
      </c>
      <c r="AB688" s="20">
        <f t="shared" ca="1" si="85"/>
        <v>112</v>
      </c>
      <c r="AC688" s="20">
        <f t="shared" ca="1" si="86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87"/>
        <v>112</v>
      </c>
      <c r="AG688" s="21">
        <f ca="1">SUMIFS(AF$2:AF688,D$2:D688,D688)</f>
        <v>1171</v>
      </c>
      <c r="AJ688" s="22">
        <f t="shared" si="80"/>
        <v>4</v>
      </c>
      <c r="AK688" s="22">
        <f t="shared" si="81"/>
        <v>0</v>
      </c>
    </row>
    <row r="689" spans="1:37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83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82"/>
        <v>0</v>
      </c>
      <c r="AA689" s="20">
        <f t="shared" si="84"/>
        <v>0</v>
      </c>
      <c r="AB689" s="20">
        <f t="shared" ca="1" si="85"/>
        <v>0</v>
      </c>
      <c r="AC689" s="20">
        <f t="shared" ca="1" si="86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87"/>
        <v>0</v>
      </c>
      <c r="AG689" s="21">
        <f ca="1">SUMIFS(AF$2:AF689,D$2:D689,D689)</f>
        <v>1247</v>
      </c>
      <c r="AJ689" s="22">
        <f t="shared" si="80"/>
        <v>0</v>
      </c>
      <c r="AK689" s="22">
        <f t="shared" si="81"/>
        <v>1</v>
      </c>
    </row>
    <row r="690" spans="1:37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83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82"/>
        <v>0</v>
      </c>
      <c r="AA690" s="20">
        <f t="shared" si="84"/>
        <v>0</v>
      </c>
      <c r="AB690" s="20">
        <f t="shared" ca="1" si="85"/>
        <v>0</v>
      </c>
      <c r="AC690" s="20">
        <f t="shared" ca="1" si="86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87"/>
        <v>0</v>
      </c>
      <c r="AG690" s="21">
        <f ca="1">SUMIFS(AF$2:AF690,D$2:D690,D690)</f>
        <v>864</v>
      </c>
      <c r="AJ690" s="22">
        <f t="shared" si="80"/>
        <v>0</v>
      </c>
      <c r="AK690" s="22">
        <f t="shared" si="81"/>
        <v>1</v>
      </c>
    </row>
    <row r="691" spans="1:37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83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82"/>
        <v>0</v>
      </c>
      <c r="AA691" s="20">
        <f t="shared" si="84"/>
        <v>1</v>
      </c>
      <c r="AB691" s="20">
        <f t="shared" ca="1" si="85"/>
        <v>112</v>
      </c>
      <c r="AC691" s="20">
        <f t="shared" ca="1" si="86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87"/>
        <v>132</v>
      </c>
      <c r="AG691" s="21">
        <f ca="1">SUMIFS(AF$2:AF691,D$2:D691,D691)</f>
        <v>861</v>
      </c>
      <c r="AJ691" s="22">
        <f t="shared" si="80"/>
        <v>2</v>
      </c>
      <c r="AK691" s="22">
        <f t="shared" si="81"/>
        <v>0</v>
      </c>
    </row>
    <row r="692" spans="1:37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83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82"/>
        <v>0</v>
      </c>
      <c r="AA692" s="20">
        <f t="shared" si="84"/>
        <v>0</v>
      </c>
      <c r="AB692" s="20">
        <f t="shared" ca="1" si="85"/>
        <v>0</v>
      </c>
      <c r="AC692" s="20">
        <f t="shared" ca="1" si="86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87"/>
        <v>0</v>
      </c>
      <c r="AG692" s="21">
        <f ca="1">SUMIFS(AF$2:AF692,D$2:D692,D692)</f>
        <v>508</v>
      </c>
      <c r="AJ692" s="22">
        <f t="shared" si="80"/>
        <v>0</v>
      </c>
      <c r="AK692" s="22">
        <f t="shared" si="81"/>
        <v>1</v>
      </c>
    </row>
    <row r="693" spans="1:37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83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82"/>
        <v>0</v>
      </c>
      <c r="AA693" s="20">
        <f t="shared" si="84"/>
        <v>1</v>
      </c>
      <c r="AB693" s="20">
        <f t="shared" ca="1" si="85"/>
        <v>112</v>
      </c>
      <c r="AC693" s="20">
        <f t="shared" ca="1" si="86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87"/>
        <v>132</v>
      </c>
      <c r="AG693" s="21">
        <f ca="1">SUMIFS(AF$2:AF693,D$2:D693,D693)</f>
        <v>923</v>
      </c>
      <c r="AJ693" s="22">
        <f t="shared" si="80"/>
        <v>2</v>
      </c>
      <c r="AK693" s="22">
        <f t="shared" si="81"/>
        <v>0</v>
      </c>
    </row>
    <row r="694" spans="1:37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83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82"/>
        <v>0</v>
      </c>
      <c r="AA694" s="20">
        <f t="shared" si="84"/>
        <v>1</v>
      </c>
      <c r="AB694" s="20">
        <f t="shared" ca="1" si="85"/>
        <v>112</v>
      </c>
      <c r="AC694" s="20">
        <f t="shared" ca="1" si="86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87"/>
        <v>132</v>
      </c>
      <c r="AG694" s="21">
        <f ca="1">SUMIFS(AF$2:AF694,D$2:D694,D694)</f>
        <v>1034</v>
      </c>
      <c r="AJ694" s="22">
        <f t="shared" si="80"/>
        <v>1</v>
      </c>
      <c r="AK694" s="22">
        <f t="shared" si="81"/>
        <v>0</v>
      </c>
    </row>
    <row r="695" spans="1:37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83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82"/>
        <v>0</v>
      </c>
      <c r="AA695" s="20">
        <f t="shared" si="84"/>
        <v>0</v>
      </c>
      <c r="AB695" s="20">
        <f t="shared" ca="1" si="85"/>
        <v>0</v>
      </c>
      <c r="AC695" s="20">
        <f t="shared" ca="1" si="86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87"/>
        <v>0</v>
      </c>
      <c r="AG695" s="21">
        <f ca="1">SUMIFS(AF$2:AF695,D$2:D695,D695)</f>
        <v>809</v>
      </c>
      <c r="AJ695" s="22">
        <f t="shared" si="80"/>
        <v>0</v>
      </c>
      <c r="AK695" s="22">
        <f t="shared" si="81"/>
        <v>1</v>
      </c>
    </row>
    <row r="696" spans="1:37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83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82"/>
        <v>0</v>
      </c>
      <c r="AA696" s="20">
        <f t="shared" si="84"/>
        <v>0</v>
      </c>
      <c r="AB696" s="20">
        <f t="shared" ca="1" si="85"/>
        <v>0</v>
      </c>
      <c r="AC696" s="20">
        <f t="shared" ca="1" si="86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87"/>
        <v>0</v>
      </c>
      <c r="AG696" s="21">
        <f ca="1">SUMIFS(AF$2:AF696,D$2:D696,D696)</f>
        <v>828</v>
      </c>
      <c r="AJ696" s="22">
        <f t="shared" si="80"/>
        <v>0</v>
      </c>
      <c r="AK696" s="22">
        <f t="shared" si="81"/>
        <v>1</v>
      </c>
    </row>
    <row r="697" spans="1:37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83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82"/>
        <v>0</v>
      </c>
      <c r="AA697" s="20">
        <f t="shared" si="84"/>
        <v>0</v>
      </c>
      <c r="AB697" s="20">
        <f t="shared" ca="1" si="85"/>
        <v>0</v>
      </c>
      <c r="AC697" s="20">
        <f t="shared" ca="1" si="86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87"/>
        <v>0</v>
      </c>
      <c r="AG697" s="21">
        <f ca="1">SUMIFS(AF$2:AF697,D$2:D697,D697)</f>
        <v>991</v>
      </c>
      <c r="AJ697" s="22">
        <f t="shared" ref="AJ697:AJ760" si="88">IF(AA697=1,AJ670+1,0)</f>
        <v>0</v>
      </c>
      <c r="AK697" s="22">
        <f t="shared" ref="AK697:AK760" si="89">IF(Z697=1,AK670,IF(AA697=0,AK670+1,0))</f>
        <v>1</v>
      </c>
    </row>
    <row r="698" spans="1:37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83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82"/>
        <v>0</v>
      </c>
      <c r="AA698" s="20">
        <f t="shared" si="84"/>
        <v>0</v>
      </c>
      <c r="AB698" s="20">
        <f t="shared" ca="1" si="85"/>
        <v>0</v>
      </c>
      <c r="AC698" s="20">
        <f t="shared" ca="1" si="86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87"/>
        <v>0</v>
      </c>
      <c r="AG698" s="21">
        <f ca="1">SUMIFS(AF$2:AF698,D$2:D698,D698)</f>
        <v>548</v>
      </c>
      <c r="AJ698" s="22">
        <f t="shared" si="88"/>
        <v>0</v>
      </c>
      <c r="AK698" s="22">
        <f t="shared" si="89"/>
        <v>2</v>
      </c>
    </row>
    <row r="699" spans="1:37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83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82"/>
        <v>0</v>
      </c>
      <c r="AA699" s="20">
        <f t="shared" si="84"/>
        <v>0</v>
      </c>
      <c r="AB699" s="20">
        <f t="shared" ca="1" si="85"/>
        <v>0</v>
      </c>
      <c r="AC699" s="20">
        <f t="shared" ca="1" si="86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87"/>
        <v>0</v>
      </c>
      <c r="AG699" s="21">
        <f ca="1">SUMIFS(AF$2:AF699,D$2:D699,D699)</f>
        <v>482</v>
      </c>
      <c r="AJ699" s="22">
        <f t="shared" si="88"/>
        <v>0</v>
      </c>
      <c r="AK699" s="22">
        <f t="shared" si="89"/>
        <v>1</v>
      </c>
    </row>
    <row r="700" spans="1:37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83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82"/>
        <v>0</v>
      </c>
      <c r="AA700" s="20">
        <f t="shared" si="84"/>
        <v>0</v>
      </c>
      <c r="AB700" s="20">
        <f t="shared" ca="1" si="85"/>
        <v>0</v>
      </c>
      <c r="AC700" s="20">
        <f t="shared" ca="1" si="86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87"/>
        <v>0</v>
      </c>
      <c r="AG700" s="21">
        <f ca="1">SUMIFS(AF$2:AF700,D$2:D700,D700)</f>
        <v>1020</v>
      </c>
      <c r="AJ700" s="22">
        <f t="shared" si="88"/>
        <v>0</v>
      </c>
      <c r="AK700" s="22">
        <f t="shared" si="89"/>
        <v>3</v>
      </c>
    </row>
    <row r="701" spans="1:37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83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82"/>
        <v>0</v>
      </c>
      <c r="AA701" s="20">
        <f t="shared" si="84"/>
        <v>1</v>
      </c>
      <c r="AB701" s="20">
        <f t="shared" ca="1" si="85"/>
        <v>112</v>
      </c>
      <c r="AC701" s="20">
        <f t="shared" ca="1" si="86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87"/>
        <v>132</v>
      </c>
      <c r="AG701" s="21">
        <f ca="1">SUMIFS(AF$2:AF701,D$2:D701,D701)</f>
        <v>727</v>
      </c>
      <c r="AJ701" s="22">
        <f t="shared" si="88"/>
        <v>3</v>
      </c>
      <c r="AK701" s="22">
        <f t="shared" si="89"/>
        <v>0</v>
      </c>
    </row>
    <row r="702" spans="1:37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83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82"/>
        <v>0</v>
      </c>
      <c r="AA702" s="20">
        <f t="shared" si="84"/>
        <v>0</v>
      </c>
      <c r="AB702" s="20">
        <f t="shared" ca="1" si="85"/>
        <v>0</v>
      </c>
      <c r="AC702" s="20">
        <f t="shared" ca="1" si="86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87"/>
        <v>0</v>
      </c>
      <c r="AG702" s="21">
        <f ca="1">SUMIFS(AF$2:AF702,D$2:D702,D702)</f>
        <v>498</v>
      </c>
      <c r="AJ702" s="22">
        <f t="shared" si="88"/>
        <v>0</v>
      </c>
      <c r="AK702" s="22">
        <f t="shared" si="89"/>
        <v>1</v>
      </c>
    </row>
    <row r="703" spans="1:37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83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82"/>
        <v>0</v>
      </c>
      <c r="AA703" s="20">
        <f t="shared" si="84"/>
        <v>0</v>
      </c>
      <c r="AB703" s="20">
        <f t="shared" ca="1" si="85"/>
        <v>0</v>
      </c>
      <c r="AC703" s="20">
        <f t="shared" ca="1" si="86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87"/>
        <v>0</v>
      </c>
      <c r="AG703" s="21">
        <f ca="1">SUMIFS(AF$2:AF703,D$2:D703,D703)</f>
        <v>0</v>
      </c>
      <c r="AJ703" s="22">
        <f t="shared" si="88"/>
        <v>0</v>
      </c>
      <c r="AK703" s="22">
        <f t="shared" si="89"/>
        <v>2</v>
      </c>
    </row>
    <row r="704" spans="1:37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83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82"/>
        <v>0</v>
      </c>
      <c r="AA704" s="20">
        <f t="shared" si="84"/>
        <v>1</v>
      </c>
      <c r="AB704" s="20">
        <f t="shared" ca="1" si="85"/>
        <v>76</v>
      </c>
      <c r="AC704" s="20">
        <f t="shared" ca="1" si="86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87"/>
        <v>76</v>
      </c>
      <c r="AG704" s="21">
        <f ca="1">SUMIFS(AF$2:AF704,D$2:D704,D704)</f>
        <v>1060</v>
      </c>
      <c r="AJ704" s="22">
        <f t="shared" si="88"/>
        <v>1</v>
      </c>
      <c r="AK704" s="22">
        <f t="shared" si="89"/>
        <v>0</v>
      </c>
    </row>
    <row r="705" spans="1:37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83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82"/>
        <v>0</v>
      </c>
      <c r="AA705" s="20">
        <f t="shared" si="84"/>
        <v>1</v>
      </c>
      <c r="AB705" s="20">
        <f t="shared" ca="1" si="85"/>
        <v>76</v>
      </c>
      <c r="AC705" s="20">
        <f t="shared" ca="1" si="86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87"/>
        <v>76</v>
      </c>
      <c r="AG705" s="21">
        <f ca="1">SUMIFS(AF$2:AF705,D$2:D705,D705)</f>
        <v>1048</v>
      </c>
      <c r="AJ705" s="22">
        <f t="shared" si="88"/>
        <v>1</v>
      </c>
      <c r="AK705" s="22">
        <f t="shared" si="89"/>
        <v>0</v>
      </c>
    </row>
    <row r="706" spans="1:37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83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90">IF(A706=0,0,IF(W706="À venir",0,IF(AND(ISBLANK(P706),ISBLANK(Q706)),1,0)))</f>
        <v>0</v>
      </c>
      <c r="AA706" s="20">
        <f t="shared" si="84"/>
        <v>1</v>
      </c>
      <c r="AB706" s="20">
        <f t="shared" ca="1" si="85"/>
        <v>76</v>
      </c>
      <c r="AC706" s="20">
        <f t="shared" ca="1" si="86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87"/>
        <v>76</v>
      </c>
      <c r="AG706" s="21">
        <f ca="1">SUMIFS(AF$2:AF706,D$2:D706,D706)</f>
        <v>1252</v>
      </c>
      <c r="AJ706" s="22">
        <f t="shared" si="88"/>
        <v>4</v>
      </c>
      <c r="AK706" s="22">
        <f t="shared" si="89"/>
        <v>0</v>
      </c>
    </row>
    <row r="707" spans="1:37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91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90"/>
        <v>0</v>
      </c>
      <c r="AA707" s="20">
        <f t="shared" si="84"/>
        <v>0</v>
      </c>
      <c r="AB707" s="20">
        <f t="shared" ca="1" si="85"/>
        <v>0</v>
      </c>
      <c r="AC707" s="20">
        <f t="shared" ca="1" si="86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87"/>
        <v>0</v>
      </c>
      <c r="AG707" s="21">
        <f ca="1">SUMIFS(AF$2:AF707,D$2:D707,D707)</f>
        <v>627</v>
      </c>
      <c r="AJ707" s="22">
        <f t="shared" si="88"/>
        <v>0</v>
      </c>
      <c r="AK707" s="22">
        <f t="shared" si="89"/>
        <v>2</v>
      </c>
    </row>
    <row r="708" spans="1:37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91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90"/>
        <v>0</v>
      </c>
      <c r="AA708" s="20">
        <f t="shared" si="84"/>
        <v>0</v>
      </c>
      <c r="AB708" s="20">
        <f t="shared" ca="1" si="85"/>
        <v>0</v>
      </c>
      <c r="AC708" s="20">
        <f t="shared" ca="1" si="86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87"/>
        <v>0</v>
      </c>
      <c r="AG708" s="21">
        <f ca="1">SUMIFS(AF$2:AF708,D$2:D708,D708)</f>
        <v>572</v>
      </c>
      <c r="AJ708" s="22">
        <f t="shared" si="88"/>
        <v>0</v>
      </c>
      <c r="AK708" s="22">
        <f t="shared" si="89"/>
        <v>1</v>
      </c>
    </row>
    <row r="709" spans="1:37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91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90"/>
        <v>0</v>
      </c>
      <c r="AA709" s="20">
        <f t="shared" si="84"/>
        <v>1</v>
      </c>
      <c r="AB709" s="20">
        <f t="shared" ca="1" si="85"/>
        <v>76</v>
      </c>
      <c r="AC709" s="20">
        <f t="shared" ca="1" si="86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87"/>
        <v>76</v>
      </c>
      <c r="AG709" s="21">
        <f ca="1">SUMIFS(AF$2:AF709,D$2:D709,D709)</f>
        <v>946</v>
      </c>
      <c r="AJ709" s="22">
        <f t="shared" si="88"/>
        <v>3</v>
      </c>
      <c r="AK709" s="22">
        <f t="shared" si="89"/>
        <v>0</v>
      </c>
    </row>
    <row r="710" spans="1:37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91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90"/>
        <v>0</v>
      </c>
      <c r="AA710" s="20">
        <f t="shared" si="84"/>
        <v>1</v>
      </c>
      <c r="AB710" s="20">
        <f t="shared" ca="1" si="85"/>
        <v>76</v>
      </c>
      <c r="AC710" s="20">
        <f t="shared" ca="1" si="86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87"/>
        <v>76</v>
      </c>
      <c r="AG710" s="21">
        <f ca="1">SUMIFS(AF$2:AF710,D$2:D710,D710)</f>
        <v>524</v>
      </c>
      <c r="AJ710" s="22">
        <f t="shared" si="88"/>
        <v>1</v>
      </c>
      <c r="AK710" s="22">
        <f t="shared" si="89"/>
        <v>0</v>
      </c>
    </row>
    <row r="711" spans="1:37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91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90"/>
        <v>0</v>
      </c>
      <c r="AA711" s="20">
        <f t="shared" si="84"/>
        <v>1</v>
      </c>
      <c r="AB711" s="20">
        <f t="shared" ca="1" si="85"/>
        <v>76</v>
      </c>
      <c r="AC711" s="20">
        <f t="shared" ca="1" si="86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87"/>
        <v>76</v>
      </c>
      <c r="AG711" s="21">
        <f ca="1">SUMIFS(AF$2:AF711,D$2:D711,D711)</f>
        <v>1023</v>
      </c>
      <c r="AJ711" s="22">
        <f t="shared" si="88"/>
        <v>1</v>
      </c>
      <c r="AK711" s="22">
        <f t="shared" si="89"/>
        <v>0</v>
      </c>
    </row>
    <row r="712" spans="1:37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91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90"/>
        <v>0</v>
      </c>
      <c r="AA712" s="20">
        <f t="shared" si="84"/>
        <v>1</v>
      </c>
      <c r="AB712" s="20">
        <f t="shared" ca="1" si="85"/>
        <v>76</v>
      </c>
      <c r="AC712" s="20">
        <f t="shared" ca="1" si="86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87"/>
        <v>76</v>
      </c>
      <c r="AG712" s="21">
        <f ca="1">SUMIFS(AF$2:AF712,D$2:D712,D712)</f>
        <v>875</v>
      </c>
      <c r="AJ712" s="22">
        <f t="shared" si="88"/>
        <v>1</v>
      </c>
      <c r="AK712" s="22">
        <f t="shared" si="89"/>
        <v>0</v>
      </c>
    </row>
    <row r="713" spans="1:37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91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90"/>
        <v>0</v>
      </c>
      <c r="AA713" s="20">
        <f t="shared" si="84"/>
        <v>0</v>
      </c>
      <c r="AB713" s="20">
        <f t="shared" ca="1" si="85"/>
        <v>0</v>
      </c>
      <c r="AC713" s="20">
        <f t="shared" ca="1" si="86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87"/>
        <v>0</v>
      </c>
      <c r="AG713" s="21">
        <f ca="1">SUMIFS(AF$2:AF713,D$2:D713,D713)</f>
        <v>885</v>
      </c>
      <c r="AJ713" s="22">
        <f t="shared" si="88"/>
        <v>0</v>
      </c>
      <c r="AK713" s="22">
        <f t="shared" si="89"/>
        <v>2</v>
      </c>
    </row>
    <row r="714" spans="1:37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91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90"/>
        <v>0</v>
      </c>
      <c r="AA714" s="20">
        <f t="shared" si="84"/>
        <v>1</v>
      </c>
      <c r="AB714" s="20">
        <f t="shared" ca="1" si="85"/>
        <v>76</v>
      </c>
      <c r="AC714" s="20">
        <f t="shared" ca="1" si="86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87"/>
        <v>76</v>
      </c>
      <c r="AG714" s="21">
        <f ca="1">SUMIFS(AF$2:AF714,D$2:D714,D714)</f>
        <v>996</v>
      </c>
      <c r="AJ714" s="22">
        <f t="shared" si="88"/>
        <v>1</v>
      </c>
      <c r="AK714" s="22">
        <f t="shared" si="89"/>
        <v>0</v>
      </c>
    </row>
    <row r="715" spans="1:37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91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90"/>
        <v>0</v>
      </c>
      <c r="AA715" s="20">
        <f t="shared" si="84"/>
        <v>1</v>
      </c>
      <c r="AB715" s="20">
        <f t="shared" ca="1" si="85"/>
        <v>76</v>
      </c>
      <c r="AC715" s="20">
        <f t="shared" ca="1" si="86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87"/>
        <v>76</v>
      </c>
      <c r="AG715" s="21">
        <f ca="1">SUMIFS(AF$2:AF715,D$2:D715,D715)</f>
        <v>1247</v>
      </c>
      <c r="AJ715" s="22">
        <f t="shared" si="88"/>
        <v>5</v>
      </c>
      <c r="AK715" s="22">
        <f t="shared" si="89"/>
        <v>0</v>
      </c>
    </row>
    <row r="716" spans="1:37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91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90"/>
        <v>0</v>
      </c>
      <c r="AA716" s="20">
        <f t="shared" si="84"/>
        <v>0</v>
      </c>
      <c r="AB716" s="20">
        <f t="shared" ca="1" si="85"/>
        <v>0</v>
      </c>
      <c r="AC716" s="20">
        <f t="shared" ca="1" si="86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87"/>
        <v>0</v>
      </c>
      <c r="AG716" s="21">
        <f ca="1">SUMIFS(AF$2:AF716,D$2:D716,D716)</f>
        <v>1247</v>
      </c>
      <c r="AJ716" s="22">
        <f t="shared" si="88"/>
        <v>0</v>
      </c>
      <c r="AK716" s="22">
        <f t="shared" si="89"/>
        <v>2</v>
      </c>
    </row>
    <row r="717" spans="1:37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91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90"/>
        <v>0</v>
      </c>
      <c r="AA717" s="20">
        <f t="shared" si="84"/>
        <v>1</v>
      </c>
      <c r="AB717" s="20">
        <f t="shared" ca="1" si="85"/>
        <v>76</v>
      </c>
      <c r="AC717" s="20">
        <f t="shared" ca="1" si="86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87"/>
        <v>76</v>
      </c>
      <c r="AG717" s="21">
        <f ca="1">SUMIFS(AF$2:AF717,D$2:D717,D717)</f>
        <v>940</v>
      </c>
      <c r="AJ717" s="22">
        <f t="shared" si="88"/>
        <v>1</v>
      </c>
      <c r="AK717" s="22">
        <f t="shared" si="89"/>
        <v>0</v>
      </c>
    </row>
    <row r="718" spans="1:37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91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90"/>
        <v>0</v>
      </c>
      <c r="AA718" s="20">
        <f t="shared" si="84"/>
        <v>1</v>
      </c>
      <c r="AB718" s="20">
        <f t="shared" ca="1" si="85"/>
        <v>76</v>
      </c>
      <c r="AC718" s="20">
        <f t="shared" ca="1" si="86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87"/>
        <v>76</v>
      </c>
      <c r="AG718" s="21">
        <f ca="1">SUMIFS(AF$2:AF718,D$2:D718,D718)</f>
        <v>937</v>
      </c>
      <c r="AJ718" s="22">
        <f t="shared" si="88"/>
        <v>3</v>
      </c>
      <c r="AK718" s="22">
        <f t="shared" si="89"/>
        <v>0</v>
      </c>
    </row>
    <row r="719" spans="1:37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91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90"/>
        <v>0</v>
      </c>
      <c r="AA719" s="20">
        <f t="shared" si="84"/>
        <v>0</v>
      </c>
      <c r="AB719" s="20">
        <f t="shared" ca="1" si="85"/>
        <v>0</v>
      </c>
      <c r="AC719" s="20">
        <f t="shared" ca="1" si="86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87"/>
        <v>0</v>
      </c>
      <c r="AG719" s="21">
        <f ca="1">SUMIFS(AF$2:AF719,D$2:D719,D719)</f>
        <v>508</v>
      </c>
      <c r="AJ719" s="22">
        <f t="shared" si="88"/>
        <v>0</v>
      </c>
      <c r="AK719" s="22">
        <f t="shared" si="89"/>
        <v>2</v>
      </c>
    </row>
    <row r="720" spans="1:37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91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90"/>
        <v>0</v>
      </c>
      <c r="AA720" s="20">
        <f t="shared" si="84"/>
        <v>0</v>
      </c>
      <c r="AB720" s="20">
        <f t="shared" ca="1" si="85"/>
        <v>0</v>
      </c>
      <c r="AC720" s="20">
        <f t="shared" ca="1" si="86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87"/>
        <v>0</v>
      </c>
      <c r="AG720" s="21">
        <f ca="1">SUMIFS(AF$2:AF720,D$2:D720,D720)</f>
        <v>923</v>
      </c>
      <c r="AJ720" s="22">
        <f t="shared" si="88"/>
        <v>0</v>
      </c>
      <c r="AK720" s="22">
        <f t="shared" si="89"/>
        <v>1</v>
      </c>
    </row>
    <row r="721" spans="1:37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91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90"/>
        <v>0</v>
      </c>
      <c r="AA721" s="20">
        <f t="shared" si="84"/>
        <v>0</v>
      </c>
      <c r="AB721" s="20">
        <f t="shared" ca="1" si="85"/>
        <v>0</v>
      </c>
      <c r="AC721" s="20">
        <f t="shared" ca="1" si="86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87"/>
        <v>0</v>
      </c>
      <c r="AG721" s="21">
        <f ca="1">SUMIFS(AF$2:AF721,D$2:D721,D721)</f>
        <v>1034</v>
      </c>
      <c r="AJ721" s="22">
        <f t="shared" si="88"/>
        <v>0</v>
      </c>
      <c r="AK721" s="22">
        <f t="shared" si="89"/>
        <v>1</v>
      </c>
    </row>
    <row r="722" spans="1:37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91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90"/>
        <v>0</v>
      </c>
      <c r="AA722" s="20">
        <f t="shared" si="84"/>
        <v>1</v>
      </c>
      <c r="AB722" s="20">
        <f t="shared" ca="1" si="85"/>
        <v>76</v>
      </c>
      <c r="AC722" s="20">
        <f t="shared" ca="1" si="86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87"/>
        <v>76</v>
      </c>
      <c r="AG722" s="21">
        <f ca="1">SUMIFS(AF$2:AF722,D$2:D722,D722)</f>
        <v>885</v>
      </c>
      <c r="AJ722" s="22">
        <f t="shared" si="88"/>
        <v>1</v>
      </c>
      <c r="AK722" s="22">
        <f t="shared" si="89"/>
        <v>0</v>
      </c>
    </row>
    <row r="723" spans="1:37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91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90"/>
        <v>0</v>
      </c>
      <c r="AA723" s="20">
        <f t="shared" si="84"/>
        <v>1</v>
      </c>
      <c r="AB723" s="20">
        <f t="shared" ca="1" si="85"/>
        <v>76</v>
      </c>
      <c r="AC723" s="20">
        <f t="shared" ca="1" si="86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87"/>
        <v>76</v>
      </c>
      <c r="AG723" s="21">
        <f ca="1">SUMIFS(AF$2:AF723,D$2:D723,D723)</f>
        <v>904</v>
      </c>
      <c r="AJ723" s="22">
        <f t="shared" si="88"/>
        <v>1</v>
      </c>
      <c r="AK723" s="22">
        <f t="shared" si="89"/>
        <v>0</v>
      </c>
    </row>
    <row r="724" spans="1:37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91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90"/>
        <v>0</v>
      </c>
      <c r="AA724" s="20">
        <f t="shared" si="84"/>
        <v>1</v>
      </c>
      <c r="AB724" s="20">
        <f t="shared" ca="1" si="85"/>
        <v>76</v>
      </c>
      <c r="AC724" s="20">
        <f t="shared" ca="1" si="86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87"/>
        <v>76</v>
      </c>
      <c r="AG724" s="21">
        <f ca="1">SUMIFS(AF$2:AF724,D$2:D724,D724)</f>
        <v>1067</v>
      </c>
      <c r="AJ724" s="22">
        <f t="shared" si="88"/>
        <v>1</v>
      </c>
      <c r="AK724" s="22">
        <f t="shared" si="89"/>
        <v>0</v>
      </c>
    </row>
    <row r="725" spans="1:37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91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90"/>
        <v>0</v>
      </c>
      <c r="AA725" s="20">
        <f t="shared" si="84"/>
        <v>0</v>
      </c>
      <c r="AB725" s="20">
        <f t="shared" ca="1" si="85"/>
        <v>0</v>
      </c>
      <c r="AC725" s="20">
        <f t="shared" ca="1" si="86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87"/>
        <v>0</v>
      </c>
      <c r="AG725" s="21">
        <f ca="1">SUMIFS(AF$2:AF725,D$2:D725,D725)</f>
        <v>548</v>
      </c>
      <c r="AJ725" s="22">
        <f t="shared" si="88"/>
        <v>0</v>
      </c>
      <c r="AK725" s="22">
        <f t="shared" si="89"/>
        <v>3</v>
      </c>
    </row>
    <row r="726" spans="1:37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91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90"/>
        <v>0</v>
      </c>
      <c r="AA726" s="20">
        <f t="shared" si="84"/>
        <v>1</v>
      </c>
      <c r="AB726" s="20">
        <f t="shared" ca="1" si="85"/>
        <v>76</v>
      </c>
      <c r="AC726" s="20">
        <f t="shared" ca="1" si="86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87"/>
        <v>76</v>
      </c>
      <c r="AG726" s="21">
        <f ca="1">SUMIFS(AF$2:AF726,D$2:D726,D726)</f>
        <v>558</v>
      </c>
      <c r="AJ726" s="22">
        <f t="shared" si="88"/>
        <v>1</v>
      </c>
      <c r="AK726" s="22">
        <f t="shared" si="89"/>
        <v>0</v>
      </c>
    </row>
    <row r="727" spans="1:37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91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90"/>
        <v>0</v>
      </c>
      <c r="AA727" s="20">
        <f t="shared" si="84"/>
        <v>1</v>
      </c>
      <c r="AB727" s="20">
        <f t="shared" ca="1" si="85"/>
        <v>76</v>
      </c>
      <c r="AC727" s="20">
        <f t="shared" ca="1" si="86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87"/>
        <v>76</v>
      </c>
      <c r="AG727" s="21">
        <f ca="1">SUMIFS(AF$2:AF727,D$2:D727,D727)</f>
        <v>1096</v>
      </c>
      <c r="AJ727" s="22">
        <f t="shared" si="88"/>
        <v>1</v>
      </c>
      <c r="AK727" s="22">
        <f t="shared" si="89"/>
        <v>0</v>
      </c>
    </row>
    <row r="728" spans="1:37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91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90"/>
        <v>0</v>
      </c>
      <c r="AA728" s="20">
        <f t="shared" si="84"/>
        <v>1</v>
      </c>
      <c r="AB728" s="20">
        <f t="shared" ca="1" si="85"/>
        <v>76</v>
      </c>
      <c r="AC728" s="20">
        <f t="shared" ca="1" si="86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87"/>
        <v>76</v>
      </c>
      <c r="AG728" s="21">
        <f ca="1">SUMIFS(AF$2:AF728,D$2:D728,D728)</f>
        <v>803</v>
      </c>
      <c r="AJ728" s="22">
        <f t="shared" si="88"/>
        <v>4</v>
      </c>
      <c r="AK728" s="22">
        <f t="shared" si="89"/>
        <v>0</v>
      </c>
    </row>
    <row r="729" spans="1:37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91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90"/>
        <v>0</v>
      </c>
      <c r="AA729" s="20">
        <f t="shared" si="84"/>
        <v>1</v>
      </c>
      <c r="AB729" s="20">
        <f t="shared" ca="1" si="85"/>
        <v>76</v>
      </c>
      <c r="AC729" s="20">
        <f t="shared" ca="1" si="86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87"/>
        <v>76</v>
      </c>
      <c r="AG729" s="21">
        <f ca="1">SUMIFS(AF$2:AF729,D$2:D729,D729)</f>
        <v>574</v>
      </c>
      <c r="AJ729" s="22">
        <f t="shared" si="88"/>
        <v>1</v>
      </c>
      <c r="AK729" s="22">
        <f t="shared" si="89"/>
        <v>0</v>
      </c>
    </row>
    <row r="730" spans="1:37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91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90"/>
        <v>0</v>
      </c>
      <c r="AA730" s="20">
        <f t="shared" si="84"/>
        <v>1</v>
      </c>
      <c r="AB730" s="20">
        <f t="shared" ca="1" si="85"/>
        <v>76</v>
      </c>
      <c r="AC730" s="20">
        <f t="shared" ca="1" si="86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87"/>
        <v>76</v>
      </c>
      <c r="AG730" s="21">
        <f ca="1">SUMIFS(AF$2:AF730,D$2:D730,D730)</f>
        <v>76</v>
      </c>
      <c r="AJ730" s="22">
        <f t="shared" si="88"/>
        <v>1</v>
      </c>
      <c r="AK730" s="22">
        <f t="shared" si="89"/>
        <v>0</v>
      </c>
    </row>
    <row r="731" spans="1:37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91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90"/>
        <v>0</v>
      </c>
      <c r="AA731" s="20">
        <f t="shared" si="84"/>
        <v>0</v>
      </c>
      <c r="AB731" s="20">
        <f t="shared" ca="1" si="85"/>
        <v>0</v>
      </c>
      <c r="AC731" s="20">
        <f t="shared" ca="1" si="86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87"/>
        <v>0</v>
      </c>
      <c r="AG731" s="21">
        <f ca="1">SUMIFS(AF$2:AF731,D$2:D731,D731)</f>
        <v>1060</v>
      </c>
      <c r="AJ731" s="22">
        <f t="shared" si="88"/>
        <v>0</v>
      </c>
      <c r="AK731" s="22">
        <f t="shared" si="89"/>
        <v>1</v>
      </c>
    </row>
    <row r="732" spans="1:37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91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90"/>
        <v>0</v>
      </c>
      <c r="AA732" s="20">
        <f t="shared" si="84"/>
        <v>1</v>
      </c>
      <c r="AB732" s="20">
        <f t="shared" ca="1" si="85"/>
        <v>71</v>
      </c>
      <c r="AC732" s="20">
        <f t="shared" ca="1" si="86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87"/>
        <v>71</v>
      </c>
      <c r="AG732" s="21">
        <f ca="1">SUMIFS(AF$2:AF732,D$2:D732,D732)</f>
        <v>1119</v>
      </c>
      <c r="AJ732" s="22">
        <f t="shared" si="88"/>
        <v>2</v>
      </c>
      <c r="AK732" s="22">
        <f t="shared" si="89"/>
        <v>0</v>
      </c>
    </row>
    <row r="733" spans="1:37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91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90"/>
        <v>0</v>
      </c>
      <c r="AA733" s="20">
        <f t="shared" ref="AA733:AA796" si="92">IF(OR(ISBLANK(P733),ISBLANK(Q733)),"",IF(OR(AND(P733&gt;Q733,X733&gt;Y733),AND(P733=Q733,X733=Y733),AND(P733&lt;Q733,X733&lt;Y733)),1,0))</f>
        <v>0</v>
      </c>
      <c r="AB733" s="20">
        <f t="shared" ref="AB733:AB796" ca="1" si="93">IF(C733&lt;NOW(),IF(AND(P733&gt;Q733,X733&gt;Y733),T733,IF(AND(P733=Q733,X733=Y733),U733,IF(AND(P733&lt;Q733,X733&lt;Y733),V733,0))),"")</f>
        <v>0</v>
      </c>
      <c r="AC733" s="20">
        <f t="shared" ref="AC733:AC796" ca="1" si="94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95">IFERROR(IF(OR(ISBLANK(P733),ISBLANK(Q733)),0,IF(AB733&lt;&gt;"", AB733 + IF(AC733=1,AE733, 0), "") * (S733+1)),"")</f>
        <v>0</v>
      </c>
      <c r="AG733" s="21">
        <f ca="1">SUMIFS(AF$2:AF733,D$2:D733,D733)</f>
        <v>1252</v>
      </c>
      <c r="AJ733" s="22">
        <f t="shared" si="88"/>
        <v>0</v>
      </c>
      <c r="AK733" s="22">
        <f t="shared" si="89"/>
        <v>1</v>
      </c>
    </row>
    <row r="734" spans="1:37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91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90"/>
        <v>0</v>
      </c>
      <c r="AA734" s="20">
        <f t="shared" si="92"/>
        <v>1</v>
      </c>
      <c r="AB734" s="20">
        <f t="shared" ca="1" si="93"/>
        <v>71</v>
      </c>
      <c r="AC734" s="20">
        <f t="shared" ca="1" si="94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95"/>
        <v>71</v>
      </c>
      <c r="AG734" s="21">
        <f ca="1">SUMIFS(AF$2:AF734,D$2:D734,D734)</f>
        <v>698</v>
      </c>
      <c r="AJ734" s="22">
        <f t="shared" si="88"/>
        <v>1</v>
      </c>
      <c r="AK734" s="22">
        <f t="shared" si="89"/>
        <v>0</v>
      </c>
    </row>
    <row r="735" spans="1:37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91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90"/>
        <v>0</v>
      </c>
      <c r="AA735" s="20">
        <f t="shared" si="92"/>
        <v>0</v>
      </c>
      <c r="AB735" s="20">
        <f t="shared" ca="1" si="93"/>
        <v>0</v>
      </c>
      <c r="AC735" s="20">
        <f t="shared" ca="1" si="94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95"/>
        <v>0</v>
      </c>
      <c r="AG735" s="21">
        <f ca="1">SUMIFS(AF$2:AF735,D$2:D735,D735)</f>
        <v>572</v>
      </c>
      <c r="AJ735" s="22">
        <f t="shared" si="88"/>
        <v>0</v>
      </c>
      <c r="AK735" s="22">
        <f t="shared" si="89"/>
        <v>2</v>
      </c>
    </row>
    <row r="736" spans="1:37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91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90"/>
        <v>0</v>
      </c>
      <c r="AA736" s="20">
        <f t="shared" si="92"/>
        <v>1</v>
      </c>
      <c r="AB736" s="20">
        <f t="shared" ca="1" si="93"/>
        <v>71</v>
      </c>
      <c r="AC736" s="20">
        <f t="shared" ca="1" si="94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95"/>
        <v>71</v>
      </c>
      <c r="AG736" s="21">
        <f ca="1">SUMIFS(AF$2:AF736,D$2:D736,D736)</f>
        <v>1017</v>
      </c>
      <c r="AJ736" s="22">
        <f t="shared" si="88"/>
        <v>4</v>
      </c>
      <c r="AK736" s="22">
        <f t="shared" si="89"/>
        <v>0</v>
      </c>
    </row>
    <row r="737" spans="1:37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91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90"/>
        <v>0</v>
      </c>
      <c r="AA737" s="20">
        <f t="shared" si="92"/>
        <v>1</v>
      </c>
      <c r="AB737" s="20">
        <f t="shared" ca="1" si="93"/>
        <v>71</v>
      </c>
      <c r="AC737" s="20">
        <f t="shared" ca="1" si="94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95"/>
        <v>71</v>
      </c>
      <c r="AG737" s="21">
        <f ca="1">SUMIFS(AF$2:AF737,D$2:D737,D737)</f>
        <v>595</v>
      </c>
      <c r="AJ737" s="22">
        <f t="shared" si="88"/>
        <v>2</v>
      </c>
      <c r="AK737" s="22">
        <f t="shared" si="89"/>
        <v>0</v>
      </c>
    </row>
    <row r="738" spans="1:37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91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90"/>
        <v>0</v>
      </c>
      <c r="AA738" s="20">
        <f t="shared" si="92"/>
        <v>0</v>
      </c>
      <c r="AB738" s="20">
        <f t="shared" ca="1" si="93"/>
        <v>0</v>
      </c>
      <c r="AC738" s="20">
        <f t="shared" ca="1" si="94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95"/>
        <v>0</v>
      </c>
      <c r="AG738" s="21">
        <f ca="1">SUMIFS(AF$2:AF738,D$2:D738,D738)</f>
        <v>1023</v>
      </c>
      <c r="AJ738" s="22">
        <f t="shared" si="88"/>
        <v>0</v>
      </c>
      <c r="AK738" s="22">
        <f t="shared" si="89"/>
        <v>1</v>
      </c>
    </row>
    <row r="739" spans="1:37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91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90"/>
        <v>0</v>
      </c>
      <c r="AA739" s="20">
        <f t="shared" si="92"/>
        <v>1</v>
      </c>
      <c r="AB739" s="20">
        <f t="shared" ca="1" si="93"/>
        <v>71</v>
      </c>
      <c r="AC739" s="20">
        <f t="shared" ca="1" si="94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95"/>
        <v>71</v>
      </c>
      <c r="AG739" s="21">
        <f ca="1">SUMIFS(AF$2:AF739,D$2:D739,D739)</f>
        <v>946</v>
      </c>
      <c r="AJ739" s="22">
        <f t="shared" si="88"/>
        <v>2</v>
      </c>
      <c r="AK739" s="22">
        <f t="shared" si="89"/>
        <v>0</v>
      </c>
    </row>
    <row r="740" spans="1:37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91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90"/>
        <v>0</v>
      </c>
      <c r="AA740" s="20">
        <f t="shared" si="92"/>
        <v>0</v>
      </c>
      <c r="AB740" s="20">
        <f t="shared" ca="1" si="93"/>
        <v>0</v>
      </c>
      <c r="AC740" s="20">
        <f t="shared" ca="1" si="94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95"/>
        <v>0</v>
      </c>
      <c r="AG740" s="21">
        <f ca="1">SUMIFS(AF$2:AF740,D$2:D740,D740)</f>
        <v>885</v>
      </c>
      <c r="AJ740" s="22">
        <f t="shared" si="88"/>
        <v>0</v>
      </c>
      <c r="AK740" s="22">
        <f t="shared" si="89"/>
        <v>3</v>
      </c>
    </row>
    <row r="741" spans="1:37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91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90"/>
        <v>0</v>
      </c>
      <c r="AA741" s="20">
        <f t="shared" si="92"/>
        <v>0</v>
      </c>
      <c r="AB741" s="20">
        <f t="shared" ca="1" si="93"/>
        <v>0</v>
      </c>
      <c r="AC741" s="20">
        <f t="shared" ca="1" si="94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95"/>
        <v>0</v>
      </c>
      <c r="AG741" s="21">
        <f ca="1">SUMIFS(AF$2:AF741,D$2:D741,D741)</f>
        <v>996</v>
      </c>
      <c r="AJ741" s="22">
        <f t="shared" si="88"/>
        <v>0</v>
      </c>
      <c r="AK741" s="22">
        <f t="shared" si="89"/>
        <v>1</v>
      </c>
    </row>
    <row r="742" spans="1:37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91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90"/>
        <v>0</v>
      </c>
      <c r="AA742" s="20">
        <f t="shared" si="92"/>
        <v>1</v>
      </c>
      <c r="AB742" s="20">
        <f t="shared" ca="1" si="93"/>
        <v>71</v>
      </c>
      <c r="AC742" s="20">
        <f t="shared" ca="1" si="94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95"/>
        <v>71</v>
      </c>
      <c r="AG742" s="21">
        <f ca="1">SUMIFS(AF$2:AF742,D$2:D742,D742)</f>
        <v>1318</v>
      </c>
      <c r="AJ742" s="22">
        <f t="shared" si="88"/>
        <v>6</v>
      </c>
      <c r="AK742" s="22">
        <f t="shared" si="89"/>
        <v>0</v>
      </c>
    </row>
    <row r="743" spans="1:37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91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90"/>
        <v>0</v>
      </c>
      <c r="AA743" s="20">
        <f t="shared" si="92"/>
        <v>1</v>
      </c>
      <c r="AB743" s="20">
        <f t="shared" ca="1" si="93"/>
        <v>71</v>
      </c>
      <c r="AC743" s="20">
        <f t="shared" ca="1" si="94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95"/>
        <v>71</v>
      </c>
      <c r="AG743" s="21">
        <f ca="1">SUMIFS(AF$2:AF743,D$2:D743,D743)</f>
        <v>1318</v>
      </c>
      <c r="AJ743" s="22">
        <f t="shared" si="88"/>
        <v>1</v>
      </c>
      <c r="AK743" s="22">
        <f t="shared" si="89"/>
        <v>0</v>
      </c>
    </row>
    <row r="744" spans="1:37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91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90"/>
        <v>0</v>
      </c>
      <c r="AA744" s="20">
        <f t="shared" si="92"/>
        <v>1</v>
      </c>
      <c r="AB744" s="20">
        <f t="shared" ca="1" si="93"/>
        <v>71</v>
      </c>
      <c r="AC744" s="20">
        <f t="shared" ca="1" si="94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95"/>
        <v>71</v>
      </c>
      <c r="AG744" s="21">
        <f ca="1">SUMIFS(AF$2:AF744,D$2:D744,D744)</f>
        <v>1011</v>
      </c>
      <c r="AJ744" s="22">
        <f t="shared" si="88"/>
        <v>2</v>
      </c>
      <c r="AK744" s="22">
        <f t="shared" si="89"/>
        <v>0</v>
      </c>
    </row>
    <row r="745" spans="1:37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91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90"/>
        <v>0</v>
      </c>
      <c r="AA745" s="20">
        <f t="shared" si="92"/>
        <v>1</v>
      </c>
      <c r="AB745" s="20">
        <f t="shared" ca="1" si="93"/>
        <v>71</v>
      </c>
      <c r="AC745" s="20">
        <f t="shared" ca="1" si="94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95"/>
        <v>71</v>
      </c>
      <c r="AG745" s="21">
        <f ca="1">SUMIFS(AF$2:AF745,D$2:D745,D745)</f>
        <v>1008</v>
      </c>
      <c r="AJ745" s="22">
        <f t="shared" si="88"/>
        <v>4</v>
      </c>
      <c r="AK745" s="22">
        <f t="shared" si="89"/>
        <v>0</v>
      </c>
    </row>
    <row r="746" spans="1:37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91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90"/>
        <v>0</v>
      </c>
      <c r="AA746" s="20">
        <f t="shared" si="92"/>
        <v>1</v>
      </c>
      <c r="AB746" s="20">
        <f t="shared" ca="1" si="93"/>
        <v>71</v>
      </c>
      <c r="AC746" s="20">
        <f t="shared" ca="1" si="94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95"/>
        <v>71</v>
      </c>
      <c r="AG746" s="21">
        <f ca="1">SUMIFS(AF$2:AF746,D$2:D746,D746)</f>
        <v>579</v>
      </c>
      <c r="AJ746" s="22">
        <f t="shared" si="88"/>
        <v>1</v>
      </c>
      <c r="AK746" s="22">
        <f t="shared" si="89"/>
        <v>0</v>
      </c>
    </row>
    <row r="747" spans="1:37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91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90"/>
        <v>0</v>
      </c>
      <c r="AA747" s="20">
        <f t="shared" si="92"/>
        <v>1</v>
      </c>
      <c r="AB747" s="20">
        <f t="shared" ca="1" si="93"/>
        <v>71</v>
      </c>
      <c r="AC747" s="20">
        <f t="shared" ca="1" si="94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95"/>
        <v>71</v>
      </c>
      <c r="AG747" s="21">
        <f ca="1">SUMIFS(AF$2:AF747,D$2:D747,D747)</f>
        <v>994</v>
      </c>
      <c r="AJ747" s="22">
        <f t="shared" si="88"/>
        <v>1</v>
      </c>
      <c r="AK747" s="22">
        <f t="shared" si="89"/>
        <v>0</v>
      </c>
    </row>
    <row r="748" spans="1:37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91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90"/>
        <v>0</v>
      </c>
      <c r="AA748" s="20">
        <f t="shared" si="92"/>
        <v>1</v>
      </c>
      <c r="AB748" s="20">
        <f t="shared" ca="1" si="93"/>
        <v>71</v>
      </c>
      <c r="AC748" s="20">
        <f t="shared" ca="1" si="94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95"/>
        <v>71</v>
      </c>
      <c r="AG748" s="21">
        <f ca="1">SUMIFS(AF$2:AF748,D$2:D748,D748)</f>
        <v>1105</v>
      </c>
      <c r="AJ748" s="22">
        <f t="shared" si="88"/>
        <v>1</v>
      </c>
      <c r="AK748" s="22">
        <f t="shared" si="89"/>
        <v>0</v>
      </c>
    </row>
    <row r="749" spans="1:37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91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90"/>
        <v>0</v>
      </c>
      <c r="AA749" s="20">
        <f t="shared" si="92"/>
        <v>1</v>
      </c>
      <c r="AB749" s="20">
        <f t="shared" ca="1" si="93"/>
        <v>71</v>
      </c>
      <c r="AC749" s="20">
        <f t="shared" ca="1" si="94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95"/>
        <v>71</v>
      </c>
      <c r="AG749" s="21">
        <f ca="1">SUMIFS(AF$2:AF749,D$2:D749,D749)</f>
        <v>956</v>
      </c>
      <c r="AJ749" s="22">
        <f t="shared" si="88"/>
        <v>2</v>
      </c>
      <c r="AK749" s="22">
        <f t="shared" si="89"/>
        <v>0</v>
      </c>
    </row>
    <row r="750" spans="1:37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91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90"/>
        <v>0</v>
      </c>
      <c r="AA750" s="20">
        <f t="shared" si="92"/>
        <v>1</v>
      </c>
      <c r="AB750" s="20">
        <f t="shared" ca="1" si="93"/>
        <v>71</v>
      </c>
      <c r="AC750" s="20">
        <f t="shared" ca="1" si="94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95"/>
        <v>71</v>
      </c>
      <c r="AG750" s="21">
        <f ca="1">SUMIFS(AF$2:AF750,D$2:D750,D750)</f>
        <v>975</v>
      </c>
      <c r="AJ750" s="22">
        <f t="shared" si="88"/>
        <v>2</v>
      </c>
      <c r="AK750" s="22">
        <f t="shared" si="89"/>
        <v>0</v>
      </c>
    </row>
    <row r="751" spans="1:37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91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90"/>
        <v>0</v>
      </c>
      <c r="AA751" s="20">
        <f t="shared" si="92"/>
        <v>0</v>
      </c>
      <c r="AB751" s="20">
        <f t="shared" ca="1" si="93"/>
        <v>0</v>
      </c>
      <c r="AC751" s="20">
        <f t="shared" ca="1" si="94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95"/>
        <v>0</v>
      </c>
      <c r="AG751" s="21">
        <f ca="1">SUMIFS(AF$2:AF751,D$2:D751,D751)</f>
        <v>1067</v>
      </c>
      <c r="AJ751" s="22">
        <f t="shared" si="88"/>
        <v>0</v>
      </c>
      <c r="AK751" s="22">
        <f t="shared" si="89"/>
        <v>1</v>
      </c>
    </row>
    <row r="752" spans="1:37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91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90"/>
        <v>0</v>
      </c>
      <c r="AA752" s="20">
        <f t="shared" si="92"/>
        <v>0</v>
      </c>
      <c r="AB752" s="20">
        <f t="shared" ca="1" si="93"/>
        <v>0</v>
      </c>
      <c r="AC752" s="20">
        <f t="shared" ca="1" si="94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95"/>
        <v>0</v>
      </c>
      <c r="AG752" s="21">
        <f ca="1">SUMIFS(AF$2:AF752,D$2:D752,D752)</f>
        <v>548</v>
      </c>
      <c r="AJ752" s="22">
        <f t="shared" si="88"/>
        <v>0</v>
      </c>
      <c r="AK752" s="22">
        <f t="shared" si="89"/>
        <v>4</v>
      </c>
    </row>
    <row r="753" spans="1:37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91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90"/>
        <v>0</v>
      </c>
      <c r="AA753" s="20">
        <f t="shared" si="92"/>
        <v>1</v>
      </c>
      <c r="AB753" s="20">
        <f t="shared" ca="1" si="93"/>
        <v>71</v>
      </c>
      <c r="AC753" s="20">
        <f t="shared" ca="1" si="94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95"/>
        <v>71</v>
      </c>
      <c r="AG753" s="21">
        <f ca="1">SUMIFS(AF$2:AF753,D$2:D753,D753)</f>
        <v>629</v>
      </c>
      <c r="AJ753" s="22">
        <f t="shared" si="88"/>
        <v>2</v>
      </c>
      <c r="AK753" s="22">
        <f t="shared" si="89"/>
        <v>0</v>
      </c>
    </row>
    <row r="754" spans="1:37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91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90"/>
        <v>0</v>
      </c>
      <c r="AA754" s="20">
        <f t="shared" si="92"/>
        <v>0</v>
      </c>
      <c r="AB754" s="20">
        <f t="shared" ca="1" si="93"/>
        <v>0</v>
      </c>
      <c r="AC754" s="20">
        <f t="shared" ca="1" si="94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95"/>
        <v>0</v>
      </c>
      <c r="AG754" s="21">
        <f ca="1">SUMIFS(AF$2:AF754,D$2:D754,D754)</f>
        <v>1096</v>
      </c>
      <c r="AJ754" s="22">
        <f t="shared" si="88"/>
        <v>0</v>
      </c>
      <c r="AK754" s="22">
        <f t="shared" si="89"/>
        <v>1</v>
      </c>
    </row>
    <row r="755" spans="1:37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91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90"/>
        <v>0</v>
      </c>
      <c r="AA755" s="20">
        <f t="shared" si="92"/>
        <v>1</v>
      </c>
      <c r="AB755" s="20">
        <f t="shared" ca="1" si="93"/>
        <v>71</v>
      </c>
      <c r="AC755" s="20">
        <f t="shared" ca="1" si="94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95"/>
        <v>71</v>
      </c>
      <c r="AG755" s="21">
        <f ca="1">SUMIFS(AF$2:AF755,D$2:D755,D755)</f>
        <v>874</v>
      </c>
      <c r="AJ755" s="22">
        <f t="shared" si="88"/>
        <v>5</v>
      </c>
      <c r="AK755" s="22">
        <f t="shared" si="89"/>
        <v>0</v>
      </c>
    </row>
    <row r="756" spans="1:37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91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90"/>
        <v>0</v>
      </c>
      <c r="AA756" s="20">
        <f t="shared" si="92"/>
        <v>0</v>
      </c>
      <c r="AB756" s="20">
        <f t="shared" ca="1" si="93"/>
        <v>0</v>
      </c>
      <c r="AC756" s="20">
        <f t="shared" ca="1" si="94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95"/>
        <v>0</v>
      </c>
      <c r="AG756" s="21">
        <f ca="1">SUMIFS(AF$2:AF756,D$2:D756,D756)</f>
        <v>574</v>
      </c>
      <c r="AJ756" s="22">
        <f t="shared" si="88"/>
        <v>0</v>
      </c>
      <c r="AK756" s="22">
        <f t="shared" si="89"/>
        <v>1</v>
      </c>
    </row>
    <row r="757" spans="1:37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91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90"/>
        <v>0</v>
      </c>
      <c r="AA757" s="20">
        <f t="shared" si="92"/>
        <v>1</v>
      </c>
      <c r="AB757" s="20">
        <f t="shared" ca="1" si="93"/>
        <v>71</v>
      </c>
      <c r="AC757" s="20">
        <f t="shared" ca="1" si="94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95"/>
        <v>71</v>
      </c>
      <c r="AG757" s="21">
        <f ca="1">SUMIFS(AF$2:AF757,D$2:D757,D757)</f>
        <v>147</v>
      </c>
      <c r="AJ757" s="22">
        <f t="shared" si="88"/>
        <v>2</v>
      </c>
      <c r="AK757" s="22">
        <f t="shared" si="89"/>
        <v>0</v>
      </c>
    </row>
    <row r="758" spans="1:37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91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90"/>
        <v>0</v>
      </c>
      <c r="AA758" s="20">
        <f t="shared" si="92"/>
        <v>1</v>
      </c>
      <c r="AB758" s="20">
        <f t="shared" ca="1" si="93"/>
        <v>69</v>
      </c>
      <c r="AC758" s="20">
        <f t="shared" ca="1" si="94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95"/>
        <v>69</v>
      </c>
      <c r="AG758" s="21">
        <f ca="1">SUMIFS(AF$2:AF758,D$2:D758,D758)</f>
        <v>1129</v>
      </c>
      <c r="AJ758" s="22">
        <f t="shared" si="88"/>
        <v>1</v>
      </c>
      <c r="AK758" s="22">
        <f t="shared" si="89"/>
        <v>0</v>
      </c>
    </row>
    <row r="759" spans="1:37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91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90"/>
        <v>0</v>
      </c>
      <c r="AA759" s="20">
        <f t="shared" si="92"/>
        <v>1</v>
      </c>
      <c r="AB759" s="20">
        <f t="shared" ca="1" si="93"/>
        <v>69</v>
      </c>
      <c r="AC759" s="20">
        <f t="shared" ca="1" si="94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95"/>
        <v>69</v>
      </c>
      <c r="AG759" s="21">
        <f ca="1">SUMIFS(AF$2:AF759,D$2:D759,D759)</f>
        <v>1188</v>
      </c>
      <c r="AJ759" s="22">
        <f t="shared" si="88"/>
        <v>3</v>
      </c>
      <c r="AK759" s="22">
        <f t="shared" si="89"/>
        <v>0</v>
      </c>
    </row>
    <row r="760" spans="1:37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91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90"/>
        <v>0</v>
      </c>
      <c r="AA760" s="20">
        <f t="shared" si="92"/>
        <v>1</v>
      </c>
      <c r="AB760" s="20">
        <f t="shared" ca="1" si="93"/>
        <v>69</v>
      </c>
      <c r="AC760" s="20">
        <f t="shared" ca="1" si="94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95"/>
        <v>69</v>
      </c>
      <c r="AG760" s="21">
        <f ca="1">SUMIFS(AF$2:AF760,D$2:D760,D760)</f>
        <v>1321</v>
      </c>
      <c r="AJ760" s="22">
        <f t="shared" si="88"/>
        <v>1</v>
      </c>
      <c r="AK760" s="22">
        <f t="shared" si="89"/>
        <v>0</v>
      </c>
    </row>
    <row r="761" spans="1:37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91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90"/>
        <v>0</v>
      </c>
      <c r="AA761" s="20">
        <f t="shared" si="92"/>
        <v>1</v>
      </c>
      <c r="AB761" s="20">
        <f t="shared" ca="1" si="93"/>
        <v>69</v>
      </c>
      <c r="AC761" s="20">
        <f t="shared" ca="1" si="94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95"/>
        <v>69</v>
      </c>
      <c r="AG761" s="21">
        <f ca="1">SUMIFS(AF$2:AF761,D$2:D761,D761)</f>
        <v>767</v>
      </c>
      <c r="AJ761" s="22">
        <f t="shared" ref="AJ761:AJ824" si="96">IF(AA761=1,AJ734+1,0)</f>
        <v>2</v>
      </c>
      <c r="AK761" s="22">
        <f t="shared" ref="AK761:AK824" si="97">IF(Z761=1,AK734,IF(AA761=0,AK734+1,0))</f>
        <v>0</v>
      </c>
    </row>
    <row r="762" spans="1:37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91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90"/>
        <v>0</v>
      </c>
      <c r="AA762" s="20">
        <f t="shared" si="92"/>
        <v>0</v>
      </c>
      <c r="AB762" s="20">
        <f t="shared" ca="1" si="93"/>
        <v>0</v>
      </c>
      <c r="AC762" s="20">
        <f t="shared" ca="1" si="94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95"/>
        <v>0</v>
      </c>
      <c r="AG762" s="21">
        <f ca="1">SUMIFS(AF$2:AF762,D$2:D762,D762)</f>
        <v>572</v>
      </c>
      <c r="AJ762" s="22">
        <f t="shared" si="96"/>
        <v>0</v>
      </c>
      <c r="AK762" s="22">
        <f t="shared" si="97"/>
        <v>3</v>
      </c>
    </row>
    <row r="763" spans="1:37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91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90"/>
        <v>0</v>
      </c>
      <c r="AA763" s="20">
        <f t="shared" si="92"/>
        <v>1</v>
      </c>
      <c r="AB763" s="20">
        <f t="shared" ca="1" si="93"/>
        <v>69</v>
      </c>
      <c r="AC763" s="20">
        <f t="shared" ca="1" si="94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95"/>
        <v>69</v>
      </c>
      <c r="AG763" s="21">
        <f ca="1">SUMIFS(AF$2:AF763,D$2:D763,D763)</f>
        <v>1086</v>
      </c>
      <c r="AJ763" s="22">
        <f t="shared" si="96"/>
        <v>5</v>
      </c>
      <c r="AK763" s="22">
        <f t="shared" si="97"/>
        <v>0</v>
      </c>
    </row>
    <row r="764" spans="1:37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91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90"/>
        <v>0</v>
      </c>
      <c r="AA764" s="20">
        <f t="shared" si="92"/>
        <v>1</v>
      </c>
      <c r="AB764" s="20">
        <f t="shared" ca="1" si="93"/>
        <v>69</v>
      </c>
      <c r="AC764" s="20">
        <f t="shared" ca="1" si="94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95"/>
        <v>69</v>
      </c>
      <c r="AG764" s="21">
        <f ca="1">SUMIFS(AF$2:AF764,D$2:D764,D764)</f>
        <v>664</v>
      </c>
      <c r="AJ764" s="22">
        <f t="shared" si="96"/>
        <v>3</v>
      </c>
      <c r="AK764" s="22">
        <f t="shared" si="97"/>
        <v>0</v>
      </c>
    </row>
    <row r="765" spans="1:37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91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90"/>
        <v>0</v>
      </c>
      <c r="AA765" s="20">
        <f t="shared" si="92"/>
        <v>0</v>
      </c>
      <c r="AB765" s="20">
        <f t="shared" ca="1" si="93"/>
        <v>0</v>
      </c>
      <c r="AC765" s="20">
        <f t="shared" ca="1" si="94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95"/>
        <v>0</v>
      </c>
      <c r="AG765" s="21">
        <f ca="1">SUMIFS(AF$2:AF765,D$2:D765,D765)</f>
        <v>1023</v>
      </c>
      <c r="AJ765" s="22">
        <f t="shared" si="96"/>
        <v>0</v>
      </c>
      <c r="AK765" s="22">
        <f t="shared" si="97"/>
        <v>2</v>
      </c>
    </row>
    <row r="766" spans="1:37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91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90"/>
        <v>0</v>
      </c>
      <c r="AA766" s="20">
        <f t="shared" si="92"/>
        <v>0</v>
      </c>
      <c r="AB766" s="20">
        <f t="shared" ca="1" si="93"/>
        <v>0</v>
      </c>
      <c r="AC766" s="20">
        <f t="shared" ca="1" si="94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95"/>
        <v>0</v>
      </c>
      <c r="AG766" s="21">
        <f ca="1">SUMIFS(AF$2:AF766,D$2:D766,D766)</f>
        <v>946</v>
      </c>
      <c r="AJ766" s="22">
        <f t="shared" si="96"/>
        <v>0</v>
      </c>
      <c r="AK766" s="22">
        <f t="shared" si="97"/>
        <v>1</v>
      </c>
    </row>
    <row r="767" spans="1:37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91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90"/>
        <v>0</v>
      </c>
      <c r="AA767" s="20">
        <f t="shared" si="92"/>
        <v>1</v>
      </c>
      <c r="AB767" s="20">
        <f t="shared" ca="1" si="93"/>
        <v>69</v>
      </c>
      <c r="AC767" s="20">
        <f t="shared" ca="1" si="94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95"/>
        <v>69</v>
      </c>
      <c r="AG767" s="21">
        <f ca="1">SUMIFS(AF$2:AF767,D$2:D767,D767)</f>
        <v>954</v>
      </c>
      <c r="AJ767" s="22">
        <f t="shared" si="96"/>
        <v>1</v>
      </c>
      <c r="AK767" s="22">
        <f t="shared" si="97"/>
        <v>0</v>
      </c>
    </row>
    <row r="768" spans="1:37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91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90"/>
        <v>0</v>
      </c>
      <c r="AA768" s="20">
        <f t="shared" si="92"/>
        <v>0</v>
      </c>
      <c r="AB768" s="20">
        <f t="shared" ca="1" si="93"/>
        <v>0</v>
      </c>
      <c r="AC768" s="20">
        <f t="shared" ca="1" si="94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95"/>
        <v>0</v>
      </c>
      <c r="AG768" s="21">
        <f ca="1">SUMIFS(AF$2:AF768,D$2:D768,D768)</f>
        <v>996</v>
      </c>
      <c r="AJ768" s="22">
        <f t="shared" si="96"/>
        <v>0</v>
      </c>
      <c r="AK768" s="22">
        <f t="shared" si="97"/>
        <v>2</v>
      </c>
    </row>
    <row r="769" spans="1:37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91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90"/>
        <v>0</v>
      </c>
      <c r="AA769" s="20">
        <f t="shared" si="92"/>
        <v>0</v>
      </c>
      <c r="AB769" s="20">
        <f t="shared" ca="1" si="93"/>
        <v>0</v>
      </c>
      <c r="AC769" s="20">
        <f t="shared" ca="1" si="94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95"/>
        <v>0</v>
      </c>
      <c r="AG769" s="21">
        <f ca="1">SUMIFS(AF$2:AF769,D$2:D769,D769)</f>
        <v>1318</v>
      </c>
      <c r="AJ769" s="22">
        <f t="shared" si="96"/>
        <v>0</v>
      </c>
      <c r="AK769" s="22">
        <f t="shared" si="97"/>
        <v>1</v>
      </c>
    </row>
    <row r="770" spans="1:37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91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98">IF(A770=0,0,IF(W770="À venir",0,IF(AND(ISBLANK(P770),ISBLANK(Q770)),1,0)))</f>
        <v>0</v>
      </c>
      <c r="AA770" s="20">
        <f t="shared" si="92"/>
        <v>1</v>
      </c>
      <c r="AB770" s="20">
        <f t="shared" ca="1" si="93"/>
        <v>69</v>
      </c>
      <c r="AC770" s="20">
        <f t="shared" ca="1" si="94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95"/>
        <v>69</v>
      </c>
      <c r="AG770" s="21">
        <f ca="1">SUMIFS(AF$2:AF770,D$2:D770,D770)</f>
        <v>1387</v>
      </c>
      <c r="AJ770" s="22">
        <f t="shared" si="96"/>
        <v>2</v>
      </c>
      <c r="AK770" s="22">
        <f t="shared" si="97"/>
        <v>0</v>
      </c>
    </row>
    <row r="771" spans="1:37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99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98"/>
        <v>0</v>
      </c>
      <c r="AA771" s="20">
        <f t="shared" si="92"/>
        <v>0</v>
      </c>
      <c r="AB771" s="20">
        <f t="shared" ca="1" si="93"/>
        <v>0</v>
      </c>
      <c r="AC771" s="20">
        <f t="shared" ca="1" si="94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95"/>
        <v>0</v>
      </c>
      <c r="AG771" s="21">
        <f ca="1">SUMIFS(AF$2:AF771,D$2:D771,D771)</f>
        <v>1011</v>
      </c>
      <c r="AJ771" s="22">
        <f t="shared" si="96"/>
        <v>0</v>
      </c>
      <c r="AK771" s="22">
        <f t="shared" si="97"/>
        <v>1</v>
      </c>
    </row>
    <row r="772" spans="1:37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99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98"/>
        <v>0</v>
      </c>
      <c r="AA772" s="20">
        <f t="shared" si="92"/>
        <v>1</v>
      </c>
      <c r="AB772" s="20">
        <f t="shared" ca="1" si="93"/>
        <v>69</v>
      </c>
      <c r="AC772" s="20">
        <f t="shared" ca="1" si="94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95"/>
        <v>69</v>
      </c>
      <c r="AG772" s="21">
        <f ca="1">SUMIFS(AF$2:AF772,D$2:D772,D772)</f>
        <v>1077</v>
      </c>
      <c r="AJ772" s="22">
        <f t="shared" si="96"/>
        <v>5</v>
      </c>
      <c r="AK772" s="22">
        <f t="shared" si="97"/>
        <v>0</v>
      </c>
    </row>
    <row r="773" spans="1:37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99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98"/>
        <v>0</v>
      </c>
      <c r="AA773" s="20">
        <f t="shared" si="92"/>
        <v>1</v>
      </c>
      <c r="AB773" s="20">
        <f t="shared" ca="1" si="93"/>
        <v>69</v>
      </c>
      <c r="AC773" s="20">
        <f t="shared" ca="1" si="94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95"/>
        <v>69</v>
      </c>
      <c r="AG773" s="21">
        <f ca="1">SUMIFS(AF$2:AF773,D$2:D773,D773)</f>
        <v>648</v>
      </c>
      <c r="AJ773" s="22">
        <f t="shared" si="96"/>
        <v>2</v>
      </c>
      <c r="AK773" s="22">
        <f t="shared" si="97"/>
        <v>0</v>
      </c>
    </row>
    <row r="774" spans="1:37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99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98"/>
        <v>0</v>
      </c>
      <c r="AA774" s="20">
        <f t="shared" si="92"/>
        <v>1</v>
      </c>
      <c r="AB774" s="20">
        <f t="shared" ca="1" si="93"/>
        <v>69</v>
      </c>
      <c r="AC774" s="20">
        <f t="shared" ca="1" si="94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95"/>
        <v>69</v>
      </c>
      <c r="AG774" s="21">
        <f ca="1">SUMIFS(AF$2:AF774,D$2:D774,D774)</f>
        <v>1063</v>
      </c>
      <c r="AJ774" s="22">
        <f t="shared" si="96"/>
        <v>2</v>
      </c>
      <c r="AK774" s="22">
        <f t="shared" si="97"/>
        <v>0</v>
      </c>
    </row>
    <row r="775" spans="1:37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99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98"/>
        <v>0</v>
      </c>
      <c r="AA775" s="20">
        <f t="shared" si="92"/>
        <v>1</v>
      </c>
      <c r="AB775" s="20">
        <f t="shared" ca="1" si="93"/>
        <v>69</v>
      </c>
      <c r="AC775" s="20">
        <f t="shared" ca="1" si="94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95"/>
        <v>69</v>
      </c>
      <c r="AG775" s="21">
        <f ca="1">SUMIFS(AF$2:AF775,D$2:D775,D775)</f>
        <v>1174</v>
      </c>
      <c r="AJ775" s="22">
        <f t="shared" si="96"/>
        <v>2</v>
      </c>
      <c r="AK775" s="22">
        <f t="shared" si="97"/>
        <v>0</v>
      </c>
    </row>
    <row r="776" spans="1:37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99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98"/>
        <v>0</v>
      </c>
      <c r="AA776" s="20">
        <f t="shared" si="92"/>
        <v>0</v>
      </c>
      <c r="AB776" s="20">
        <f t="shared" ca="1" si="93"/>
        <v>0</v>
      </c>
      <c r="AC776" s="20">
        <f t="shared" ca="1" si="94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95"/>
        <v>0</v>
      </c>
      <c r="AG776" s="21">
        <f ca="1">SUMIFS(AF$2:AF776,D$2:D776,D776)</f>
        <v>956</v>
      </c>
      <c r="AJ776" s="22">
        <f t="shared" si="96"/>
        <v>0</v>
      </c>
      <c r="AK776" s="22">
        <f t="shared" si="97"/>
        <v>1</v>
      </c>
    </row>
    <row r="777" spans="1:37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99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98"/>
        <v>0</v>
      </c>
      <c r="AA777" s="20">
        <f t="shared" si="92"/>
        <v>0</v>
      </c>
      <c r="AB777" s="20">
        <f t="shared" ca="1" si="93"/>
        <v>0</v>
      </c>
      <c r="AC777" s="20">
        <f t="shared" ca="1" si="94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95"/>
        <v>0</v>
      </c>
      <c r="AG777" s="21">
        <f ca="1">SUMIFS(AF$2:AF777,D$2:D777,D777)</f>
        <v>975</v>
      </c>
      <c r="AJ777" s="22">
        <f t="shared" si="96"/>
        <v>0</v>
      </c>
      <c r="AK777" s="22">
        <f t="shared" si="97"/>
        <v>1</v>
      </c>
    </row>
    <row r="778" spans="1:37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99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98"/>
        <v>0</v>
      </c>
      <c r="AA778" s="20">
        <f t="shared" si="92"/>
        <v>0</v>
      </c>
      <c r="AB778" s="20">
        <f t="shared" ca="1" si="93"/>
        <v>0</v>
      </c>
      <c r="AC778" s="20">
        <f t="shared" ca="1" si="94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95"/>
        <v>0</v>
      </c>
      <c r="AG778" s="21">
        <f ca="1">SUMIFS(AF$2:AF778,D$2:D778,D778)</f>
        <v>1067</v>
      </c>
      <c r="AJ778" s="22">
        <f t="shared" si="96"/>
        <v>0</v>
      </c>
      <c r="AK778" s="22">
        <f t="shared" si="97"/>
        <v>2</v>
      </c>
    </row>
    <row r="779" spans="1:37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99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98"/>
        <v>0</v>
      </c>
      <c r="AA779" s="20">
        <f t="shared" si="92"/>
        <v>0</v>
      </c>
      <c r="AB779" s="20">
        <f t="shared" ca="1" si="93"/>
        <v>0</v>
      </c>
      <c r="AC779" s="20">
        <f t="shared" ca="1" si="94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95"/>
        <v>0</v>
      </c>
      <c r="AG779" s="21">
        <f ca="1">SUMIFS(AF$2:AF779,D$2:D779,D779)</f>
        <v>548</v>
      </c>
      <c r="AJ779" s="22">
        <f t="shared" si="96"/>
        <v>0</v>
      </c>
      <c r="AK779" s="22">
        <f t="shared" si="97"/>
        <v>5</v>
      </c>
    </row>
    <row r="780" spans="1:37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99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98"/>
        <v>0</v>
      </c>
      <c r="AA780" s="20">
        <f t="shared" si="92"/>
        <v>1</v>
      </c>
      <c r="AB780" s="20">
        <f t="shared" ca="1" si="93"/>
        <v>69</v>
      </c>
      <c r="AC780" s="20">
        <f t="shared" ca="1" si="94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95"/>
        <v>69</v>
      </c>
      <c r="AG780" s="21">
        <f ca="1">SUMIFS(AF$2:AF780,D$2:D780,D780)</f>
        <v>698</v>
      </c>
      <c r="AJ780" s="22">
        <f t="shared" si="96"/>
        <v>3</v>
      </c>
      <c r="AK780" s="22">
        <f t="shared" si="97"/>
        <v>0</v>
      </c>
    </row>
    <row r="781" spans="1:37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99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98"/>
        <v>0</v>
      </c>
      <c r="AA781" s="20">
        <f t="shared" si="92"/>
        <v>0</v>
      </c>
      <c r="AB781" s="20">
        <f t="shared" ca="1" si="93"/>
        <v>0</v>
      </c>
      <c r="AC781" s="20">
        <f t="shared" ca="1" si="94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95"/>
        <v>0</v>
      </c>
      <c r="AG781" s="21">
        <f ca="1">SUMIFS(AF$2:AF781,D$2:D781,D781)</f>
        <v>1096</v>
      </c>
      <c r="AJ781" s="22">
        <f t="shared" si="96"/>
        <v>0</v>
      </c>
      <c r="AK781" s="22">
        <f t="shared" si="97"/>
        <v>2</v>
      </c>
    </row>
    <row r="782" spans="1:37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99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98"/>
        <v>0</v>
      </c>
      <c r="AA782" s="20">
        <f t="shared" si="92"/>
        <v>0</v>
      </c>
      <c r="AB782" s="20">
        <f t="shared" ca="1" si="93"/>
        <v>0</v>
      </c>
      <c r="AC782" s="20">
        <f t="shared" ca="1" si="94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95"/>
        <v>0</v>
      </c>
      <c r="AG782" s="21">
        <f ca="1">SUMIFS(AF$2:AF782,D$2:D782,D782)</f>
        <v>874</v>
      </c>
      <c r="AJ782" s="22">
        <f t="shared" si="96"/>
        <v>0</v>
      </c>
      <c r="AK782" s="22">
        <f t="shared" si="97"/>
        <v>1</v>
      </c>
    </row>
    <row r="783" spans="1:37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99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98"/>
        <v>0</v>
      </c>
      <c r="AA783" s="20">
        <f t="shared" si="92"/>
        <v>0</v>
      </c>
      <c r="AB783" s="20">
        <f t="shared" ca="1" si="93"/>
        <v>0</v>
      </c>
      <c r="AC783" s="20">
        <f t="shared" ca="1" si="94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95"/>
        <v>0</v>
      </c>
      <c r="AG783" s="21">
        <f ca="1">SUMIFS(AF$2:AF783,D$2:D783,D783)</f>
        <v>574</v>
      </c>
      <c r="AJ783" s="22">
        <f t="shared" si="96"/>
        <v>0</v>
      </c>
      <c r="AK783" s="22">
        <f t="shared" si="97"/>
        <v>2</v>
      </c>
    </row>
    <row r="784" spans="1:37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99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98"/>
        <v>0</v>
      </c>
      <c r="AA784" s="20">
        <f t="shared" si="92"/>
        <v>1</v>
      </c>
      <c r="AB784" s="20">
        <f t="shared" ca="1" si="93"/>
        <v>69</v>
      </c>
      <c r="AC784" s="20">
        <f t="shared" ca="1" si="94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95"/>
        <v>69</v>
      </c>
      <c r="AG784" s="21">
        <f ca="1">SUMIFS(AF$2:AF784,D$2:D784,D784)</f>
        <v>216</v>
      </c>
      <c r="AJ784" s="22">
        <f t="shared" si="96"/>
        <v>3</v>
      </c>
      <c r="AK784" s="22">
        <f t="shared" si="97"/>
        <v>0</v>
      </c>
    </row>
    <row r="785" spans="1:37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99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98"/>
        <v>0</v>
      </c>
      <c r="AA785" s="20">
        <f t="shared" si="92"/>
        <v>0</v>
      </c>
      <c r="AB785" s="20">
        <f t="shared" ca="1" si="93"/>
        <v>0</v>
      </c>
      <c r="AC785" s="20">
        <f t="shared" ca="1" si="94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95"/>
        <v>0</v>
      </c>
      <c r="AG785" s="21">
        <f ca="1">SUMIFS(AF$2:AF785,D$2:D785,D785)</f>
        <v>1129</v>
      </c>
      <c r="AJ785" s="22">
        <f t="shared" si="96"/>
        <v>0</v>
      </c>
      <c r="AK785" s="22">
        <f t="shared" si="97"/>
        <v>1</v>
      </c>
    </row>
    <row r="786" spans="1:37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99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98"/>
        <v>0</v>
      </c>
      <c r="AA786" s="20">
        <f t="shared" si="92"/>
        <v>1</v>
      </c>
      <c r="AB786" s="20">
        <f t="shared" ca="1" si="93"/>
        <v>58</v>
      </c>
      <c r="AC786" s="20">
        <f t="shared" ca="1" si="94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95"/>
        <v>58</v>
      </c>
      <c r="AG786" s="21">
        <f ca="1">SUMIFS(AF$2:AF786,D$2:D786,D786)</f>
        <v>1246</v>
      </c>
      <c r="AJ786" s="22">
        <f t="shared" si="96"/>
        <v>4</v>
      </c>
      <c r="AK786" s="22">
        <f t="shared" si="97"/>
        <v>0</v>
      </c>
    </row>
    <row r="787" spans="1:37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99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98"/>
        <v>0</v>
      </c>
      <c r="AA787" s="20">
        <f t="shared" si="92"/>
        <v>1</v>
      </c>
      <c r="AB787" s="20">
        <f t="shared" ca="1" si="93"/>
        <v>58</v>
      </c>
      <c r="AC787" s="20">
        <f t="shared" ca="1" si="94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95"/>
        <v>58</v>
      </c>
      <c r="AG787" s="21">
        <f ca="1">SUMIFS(AF$2:AF787,D$2:D787,D787)</f>
        <v>1379</v>
      </c>
      <c r="AJ787" s="22">
        <f t="shared" si="96"/>
        <v>2</v>
      </c>
      <c r="AK787" s="22">
        <f t="shared" si="97"/>
        <v>0</v>
      </c>
    </row>
    <row r="788" spans="1:37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99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98"/>
        <v>0</v>
      </c>
      <c r="AA788" s="20">
        <f t="shared" si="92"/>
        <v>1</v>
      </c>
      <c r="AB788" s="20">
        <f t="shared" ca="1" si="93"/>
        <v>58</v>
      </c>
      <c r="AC788" s="20">
        <f t="shared" ca="1" si="94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95"/>
        <v>58</v>
      </c>
      <c r="AG788" s="21">
        <f ca="1">SUMIFS(AF$2:AF788,D$2:D788,D788)</f>
        <v>825</v>
      </c>
      <c r="AJ788" s="22">
        <f t="shared" si="96"/>
        <v>3</v>
      </c>
      <c r="AK788" s="22">
        <f t="shared" si="97"/>
        <v>0</v>
      </c>
    </row>
    <row r="789" spans="1:37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99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98"/>
        <v>0</v>
      </c>
      <c r="AA789" s="20">
        <f t="shared" si="92"/>
        <v>1</v>
      </c>
      <c r="AB789" s="20">
        <f t="shared" ca="1" si="93"/>
        <v>58</v>
      </c>
      <c r="AC789" s="20">
        <f t="shared" ca="1" si="94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95"/>
        <v>58</v>
      </c>
      <c r="AG789" s="21">
        <f ca="1">SUMIFS(AF$2:AF789,D$2:D789,D789)</f>
        <v>630</v>
      </c>
      <c r="AJ789" s="22">
        <f t="shared" si="96"/>
        <v>1</v>
      </c>
      <c r="AK789" s="22">
        <f t="shared" si="97"/>
        <v>0</v>
      </c>
    </row>
    <row r="790" spans="1:37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99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98"/>
        <v>0</v>
      </c>
      <c r="AA790" s="20">
        <f t="shared" si="92"/>
        <v>0</v>
      </c>
      <c r="AB790" s="20">
        <f t="shared" ca="1" si="93"/>
        <v>0</v>
      </c>
      <c r="AC790" s="20">
        <f t="shared" ca="1" si="94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95"/>
        <v>0</v>
      </c>
      <c r="AG790" s="21">
        <f ca="1">SUMIFS(AF$2:AF790,D$2:D790,D790)</f>
        <v>1086</v>
      </c>
      <c r="AJ790" s="22">
        <f t="shared" si="96"/>
        <v>0</v>
      </c>
      <c r="AK790" s="22">
        <f t="shared" si="97"/>
        <v>1</v>
      </c>
    </row>
    <row r="791" spans="1:37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99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98"/>
        <v>0</v>
      </c>
      <c r="AA791" s="20">
        <f t="shared" si="92"/>
        <v>1</v>
      </c>
      <c r="AB791" s="20">
        <f t="shared" ca="1" si="93"/>
        <v>58</v>
      </c>
      <c r="AC791" s="20">
        <f t="shared" ca="1" si="94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95"/>
        <v>58</v>
      </c>
      <c r="AG791" s="21">
        <f ca="1">SUMIFS(AF$2:AF791,D$2:D791,D791)</f>
        <v>722</v>
      </c>
      <c r="AJ791" s="22">
        <f t="shared" si="96"/>
        <v>4</v>
      </c>
      <c r="AK791" s="22">
        <f t="shared" si="97"/>
        <v>0</v>
      </c>
    </row>
    <row r="792" spans="1:37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99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98"/>
        <v>0</v>
      </c>
      <c r="AA792" s="20">
        <f t="shared" si="92"/>
        <v>0</v>
      </c>
      <c r="AB792" s="20">
        <f t="shared" ca="1" si="93"/>
        <v>0</v>
      </c>
      <c r="AC792" s="20">
        <f t="shared" ca="1" si="94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95"/>
        <v>0</v>
      </c>
      <c r="AG792" s="21">
        <f ca="1">SUMIFS(AF$2:AF792,D$2:D792,D792)</f>
        <v>1023</v>
      </c>
      <c r="AJ792" s="22">
        <f t="shared" si="96"/>
        <v>0</v>
      </c>
      <c r="AK792" s="22">
        <f t="shared" si="97"/>
        <v>3</v>
      </c>
    </row>
    <row r="793" spans="1:37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99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98"/>
        <v>0</v>
      </c>
      <c r="AA793" s="20">
        <f t="shared" si="92"/>
        <v>1</v>
      </c>
      <c r="AB793" s="20">
        <f t="shared" ca="1" si="93"/>
        <v>58</v>
      </c>
      <c r="AC793" s="20">
        <f t="shared" ca="1" si="94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95"/>
        <v>58</v>
      </c>
      <c r="AG793" s="21">
        <f ca="1">SUMIFS(AF$2:AF793,D$2:D793,D793)</f>
        <v>1004</v>
      </c>
      <c r="AJ793" s="22">
        <f t="shared" si="96"/>
        <v>1</v>
      </c>
      <c r="AK793" s="22">
        <f t="shared" si="97"/>
        <v>0</v>
      </c>
    </row>
    <row r="794" spans="1:37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99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98"/>
        <v>0</v>
      </c>
      <c r="AA794" s="20">
        <f t="shared" si="92"/>
        <v>0</v>
      </c>
      <c r="AB794" s="20">
        <f t="shared" ca="1" si="93"/>
        <v>0</v>
      </c>
      <c r="AC794" s="20">
        <f t="shared" ca="1" si="94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95"/>
        <v>0</v>
      </c>
      <c r="AG794" s="21">
        <f ca="1">SUMIFS(AF$2:AF794,D$2:D794,D794)</f>
        <v>954</v>
      </c>
      <c r="AJ794" s="22">
        <f t="shared" si="96"/>
        <v>0</v>
      </c>
      <c r="AK794" s="22">
        <f t="shared" si="97"/>
        <v>1</v>
      </c>
    </row>
    <row r="795" spans="1:37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99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98"/>
        <v>0</v>
      </c>
      <c r="AA795" s="20">
        <f t="shared" si="92"/>
        <v>0</v>
      </c>
      <c r="AB795" s="20">
        <f t="shared" ca="1" si="93"/>
        <v>0</v>
      </c>
      <c r="AC795" s="20">
        <f t="shared" ca="1" si="94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95"/>
        <v>0</v>
      </c>
      <c r="AG795" s="21">
        <f ca="1">SUMIFS(AF$2:AF795,D$2:D795,D795)</f>
        <v>996</v>
      </c>
      <c r="AJ795" s="22">
        <f t="shared" si="96"/>
        <v>0</v>
      </c>
      <c r="AK795" s="22">
        <f t="shared" si="97"/>
        <v>3</v>
      </c>
    </row>
    <row r="796" spans="1:37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99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98"/>
        <v>0</v>
      </c>
      <c r="AA796" s="20">
        <f t="shared" si="92"/>
        <v>1</v>
      </c>
      <c r="AB796" s="20">
        <f t="shared" ca="1" si="93"/>
        <v>58</v>
      </c>
      <c r="AC796" s="20">
        <f t="shared" ca="1" si="94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95"/>
        <v>58</v>
      </c>
      <c r="AG796" s="21">
        <f ca="1">SUMIFS(AF$2:AF796,D$2:D796,D796)</f>
        <v>1376</v>
      </c>
      <c r="AJ796" s="22">
        <f t="shared" si="96"/>
        <v>1</v>
      </c>
      <c r="AK796" s="22">
        <f t="shared" si="97"/>
        <v>0</v>
      </c>
    </row>
    <row r="797" spans="1:37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99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98"/>
        <v>0</v>
      </c>
      <c r="AA797" s="20">
        <f t="shared" ref="AA797:AA860" si="100">IF(OR(ISBLANK(P797),ISBLANK(Q797)),"",IF(OR(AND(P797&gt;Q797,X797&gt;Y797),AND(P797=Q797,X797=Y797),AND(P797&lt;Q797,X797&lt;Y797)),1,0))</f>
        <v>0</v>
      </c>
      <c r="AB797" s="20">
        <f t="shared" ref="AB797:AB860" ca="1" si="101">IF(C797&lt;NOW(),IF(AND(P797&gt;Q797,X797&gt;Y797),T797,IF(AND(P797=Q797,X797=Y797),U797,IF(AND(P797&lt;Q797,X797&lt;Y797),V797,0))),"")</f>
        <v>0</v>
      </c>
      <c r="AC797" s="20">
        <f t="shared" ref="AC797:AC860" ca="1" si="102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103">IFERROR(IF(OR(ISBLANK(P797),ISBLANK(Q797)),0,IF(AB797&lt;&gt;"", AB797 + IF(AC797=1,AE797, 0), "") * (S797+1)),"")</f>
        <v>0</v>
      </c>
      <c r="AG797" s="21">
        <f ca="1">SUMIFS(AF$2:AF797,D$2:D797,D797)</f>
        <v>1387</v>
      </c>
      <c r="AJ797" s="22">
        <f t="shared" si="96"/>
        <v>0</v>
      </c>
      <c r="AK797" s="22">
        <f t="shared" si="97"/>
        <v>1</v>
      </c>
    </row>
    <row r="798" spans="1:37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99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98"/>
        <v>0</v>
      </c>
      <c r="AA798" s="20">
        <f t="shared" si="100"/>
        <v>1</v>
      </c>
      <c r="AB798" s="20">
        <f t="shared" ca="1" si="101"/>
        <v>58</v>
      </c>
      <c r="AC798" s="20">
        <f t="shared" ca="1" si="102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103"/>
        <v>58</v>
      </c>
      <c r="AG798" s="21">
        <f ca="1">SUMIFS(AF$2:AF798,D$2:D798,D798)</f>
        <v>1069</v>
      </c>
      <c r="AJ798" s="22">
        <f t="shared" si="96"/>
        <v>1</v>
      </c>
      <c r="AK798" s="22">
        <f t="shared" si="97"/>
        <v>0</v>
      </c>
    </row>
    <row r="799" spans="1:37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99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98"/>
        <v>0</v>
      </c>
      <c r="AA799" s="20">
        <f t="shared" si="100"/>
        <v>1</v>
      </c>
      <c r="AB799" s="20">
        <f t="shared" ca="1" si="101"/>
        <v>58</v>
      </c>
      <c r="AC799" s="20">
        <f t="shared" ca="1" si="102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103"/>
        <v>58</v>
      </c>
      <c r="AG799" s="21">
        <f ca="1">SUMIFS(AF$2:AF799,D$2:D799,D799)</f>
        <v>1135</v>
      </c>
      <c r="AJ799" s="22">
        <f t="shared" si="96"/>
        <v>6</v>
      </c>
      <c r="AK799" s="22">
        <f t="shared" si="97"/>
        <v>0</v>
      </c>
    </row>
    <row r="800" spans="1:37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99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98"/>
        <v>0</v>
      </c>
      <c r="AA800" s="20">
        <f t="shared" si="100"/>
        <v>1</v>
      </c>
      <c r="AB800" s="20">
        <f t="shared" ca="1" si="101"/>
        <v>58</v>
      </c>
      <c r="AC800" s="20">
        <f t="shared" ca="1" si="102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103"/>
        <v>58</v>
      </c>
      <c r="AG800" s="21">
        <f ca="1">SUMIFS(AF$2:AF800,D$2:D800,D800)</f>
        <v>706</v>
      </c>
      <c r="AJ800" s="22">
        <f t="shared" si="96"/>
        <v>3</v>
      </c>
      <c r="AK800" s="22">
        <f t="shared" si="97"/>
        <v>0</v>
      </c>
    </row>
    <row r="801" spans="1:37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99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98"/>
        <v>0</v>
      </c>
      <c r="AA801" s="20">
        <f t="shared" si="100"/>
        <v>1</v>
      </c>
      <c r="AB801" s="20">
        <f t="shared" ca="1" si="101"/>
        <v>58</v>
      </c>
      <c r="AC801" s="20">
        <f t="shared" ca="1" si="102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103"/>
        <v>58</v>
      </c>
      <c r="AG801" s="21">
        <f ca="1">SUMIFS(AF$2:AF801,D$2:D801,D801)</f>
        <v>1121</v>
      </c>
      <c r="AJ801" s="22">
        <f t="shared" si="96"/>
        <v>3</v>
      </c>
      <c r="AK801" s="22">
        <f t="shared" si="97"/>
        <v>0</v>
      </c>
    </row>
    <row r="802" spans="1:37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99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98"/>
        <v>0</v>
      </c>
      <c r="AA802" s="20">
        <f t="shared" si="100"/>
        <v>0</v>
      </c>
      <c r="AB802" s="20">
        <f t="shared" ca="1" si="101"/>
        <v>0</v>
      </c>
      <c r="AC802" s="20">
        <f t="shared" ca="1" si="102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103"/>
        <v>0</v>
      </c>
      <c r="AG802" s="21">
        <f ca="1">SUMIFS(AF$2:AF802,D$2:D802,D802)</f>
        <v>1174</v>
      </c>
      <c r="AJ802" s="22">
        <f t="shared" si="96"/>
        <v>0</v>
      </c>
      <c r="AK802" s="22">
        <f t="shared" si="97"/>
        <v>1</v>
      </c>
    </row>
    <row r="803" spans="1:37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99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98"/>
        <v>0</v>
      </c>
      <c r="AA803" s="20">
        <f t="shared" si="100"/>
        <v>1</v>
      </c>
      <c r="AB803" s="20">
        <f t="shared" ca="1" si="101"/>
        <v>58</v>
      </c>
      <c r="AC803" s="20">
        <f t="shared" ca="1" si="102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103"/>
        <v>88</v>
      </c>
      <c r="AG803" s="21">
        <f ca="1">SUMIFS(AF$2:AF803,D$2:D803,D803)</f>
        <v>1044</v>
      </c>
      <c r="AJ803" s="22">
        <f t="shared" si="96"/>
        <v>1</v>
      </c>
      <c r="AK803" s="22">
        <f t="shared" si="97"/>
        <v>0</v>
      </c>
    </row>
    <row r="804" spans="1:37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99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98"/>
        <v>0</v>
      </c>
      <c r="AA804" s="20">
        <f t="shared" si="100"/>
        <v>1</v>
      </c>
      <c r="AB804" s="20">
        <f t="shared" ca="1" si="101"/>
        <v>58</v>
      </c>
      <c r="AC804" s="20">
        <f t="shared" ca="1" si="102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103"/>
        <v>58</v>
      </c>
      <c r="AG804" s="21">
        <f ca="1">SUMIFS(AF$2:AF804,D$2:D804,D804)</f>
        <v>1033</v>
      </c>
      <c r="AJ804" s="22">
        <f t="shared" si="96"/>
        <v>1</v>
      </c>
      <c r="AK804" s="22">
        <f t="shared" si="97"/>
        <v>0</v>
      </c>
    </row>
    <row r="805" spans="1:37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99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98"/>
        <v>0</v>
      </c>
      <c r="AA805" s="20">
        <f t="shared" si="100"/>
        <v>0</v>
      </c>
      <c r="AB805" s="20">
        <f t="shared" ca="1" si="101"/>
        <v>0</v>
      </c>
      <c r="AC805" s="20">
        <f t="shared" ca="1" si="102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103"/>
        <v>0</v>
      </c>
      <c r="AG805" s="21">
        <f ca="1">SUMIFS(AF$2:AF805,D$2:D805,D805)</f>
        <v>1067</v>
      </c>
      <c r="AJ805" s="22">
        <f t="shared" si="96"/>
        <v>0</v>
      </c>
      <c r="AK805" s="22">
        <f t="shared" si="97"/>
        <v>3</v>
      </c>
    </row>
    <row r="806" spans="1:37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99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98"/>
        <v>0</v>
      </c>
      <c r="AA806" s="20">
        <f t="shared" si="100"/>
        <v>0</v>
      </c>
      <c r="AB806" s="20">
        <f t="shared" ca="1" si="101"/>
        <v>0</v>
      </c>
      <c r="AC806" s="20">
        <f t="shared" ca="1" si="102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103"/>
        <v>0</v>
      </c>
      <c r="AG806" s="21">
        <f ca="1">SUMIFS(AF$2:AF806,D$2:D806,D806)</f>
        <v>548</v>
      </c>
      <c r="AJ806" s="22">
        <f t="shared" si="96"/>
        <v>0</v>
      </c>
      <c r="AK806" s="22">
        <f t="shared" si="97"/>
        <v>6</v>
      </c>
    </row>
    <row r="807" spans="1:37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99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98"/>
        <v>0</v>
      </c>
      <c r="AA807" s="20">
        <f t="shared" si="100"/>
        <v>0</v>
      </c>
      <c r="AB807" s="20">
        <f t="shared" ca="1" si="101"/>
        <v>0</v>
      </c>
      <c r="AC807" s="20">
        <f t="shared" ca="1" si="102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103"/>
        <v>0</v>
      </c>
      <c r="AG807" s="21">
        <f ca="1">SUMIFS(AF$2:AF807,D$2:D807,D807)</f>
        <v>698</v>
      </c>
      <c r="AJ807" s="22">
        <f t="shared" si="96"/>
        <v>0</v>
      </c>
      <c r="AK807" s="22">
        <f t="shared" si="97"/>
        <v>1</v>
      </c>
    </row>
    <row r="808" spans="1:37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99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98"/>
        <v>0</v>
      </c>
      <c r="AA808" s="20">
        <f t="shared" si="100"/>
        <v>0</v>
      </c>
      <c r="AB808" s="20">
        <f t="shared" ca="1" si="101"/>
        <v>0</v>
      </c>
      <c r="AC808" s="20">
        <f t="shared" ca="1" si="102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103"/>
        <v>0</v>
      </c>
      <c r="AG808" s="21">
        <f ca="1">SUMIFS(AF$2:AF808,D$2:D808,D808)</f>
        <v>1096</v>
      </c>
      <c r="AJ808" s="22">
        <f t="shared" si="96"/>
        <v>0</v>
      </c>
      <c r="AK808" s="22">
        <f t="shared" si="97"/>
        <v>3</v>
      </c>
    </row>
    <row r="809" spans="1:37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99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98"/>
        <v>0</v>
      </c>
      <c r="AA809" s="20">
        <f t="shared" si="100"/>
        <v>0</v>
      </c>
      <c r="AB809" s="20">
        <f t="shared" ca="1" si="101"/>
        <v>0</v>
      </c>
      <c r="AC809" s="20">
        <f t="shared" ca="1" si="102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103"/>
        <v>0</v>
      </c>
      <c r="AG809" s="21">
        <f ca="1">SUMIFS(AF$2:AF809,D$2:D809,D809)</f>
        <v>874</v>
      </c>
      <c r="AJ809" s="22">
        <f t="shared" si="96"/>
        <v>0</v>
      </c>
      <c r="AK809" s="22">
        <f t="shared" si="97"/>
        <v>2</v>
      </c>
    </row>
    <row r="810" spans="1:37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99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98"/>
        <v>0</v>
      </c>
      <c r="AA810" s="20">
        <f t="shared" si="100"/>
        <v>1</v>
      </c>
      <c r="AB810" s="20">
        <f t="shared" ca="1" si="101"/>
        <v>58</v>
      </c>
      <c r="AC810" s="20">
        <f t="shared" ca="1" si="102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103"/>
        <v>58</v>
      </c>
      <c r="AG810" s="21">
        <f ca="1">SUMIFS(AF$2:AF810,D$2:D810,D810)</f>
        <v>632</v>
      </c>
      <c r="AJ810" s="22">
        <f t="shared" si="96"/>
        <v>1</v>
      </c>
      <c r="AK810" s="22">
        <f t="shared" si="97"/>
        <v>0</v>
      </c>
    </row>
    <row r="811" spans="1:37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99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98"/>
        <v>0</v>
      </c>
      <c r="AA811" s="20">
        <f t="shared" si="100"/>
        <v>0</v>
      </c>
      <c r="AB811" s="20">
        <f t="shared" ca="1" si="101"/>
        <v>0</v>
      </c>
      <c r="AC811" s="20">
        <f t="shared" ca="1" si="102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103"/>
        <v>0</v>
      </c>
      <c r="AG811" s="21">
        <f ca="1">SUMIFS(AF$2:AF811,D$2:D811,D811)</f>
        <v>216</v>
      </c>
      <c r="AJ811" s="22">
        <f t="shared" si="96"/>
        <v>0</v>
      </c>
      <c r="AK811" s="22">
        <f t="shared" si="97"/>
        <v>1</v>
      </c>
    </row>
    <row r="812" spans="1:37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99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98"/>
        <v>0</v>
      </c>
      <c r="AA812" s="20">
        <f t="shared" si="100"/>
        <v>0</v>
      </c>
      <c r="AB812" s="20">
        <f t="shared" ca="1" si="101"/>
        <v>0</v>
      </c>
      <c r="AC812" s="20">
        <f t="shared" ca="1" si="102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103"/>
        <v>0</v>
      </c>
      <c r="AG812" s="21">
        <f ca="1">SUMIFS(AF$2:AF812,D$2:D812,D812)</f>
        <v>1129</v>
      </c>
      <c r="AJ812" s="22">
        <f t="shared" si="96"/>
        <v>0</v>
      </c>
      <c r="AK812" s="22">
        <f t="shared" si="97"/>
        <v>2</v>
      </c>
    </row>
    <row r="813" spans="1:37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99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98"/>
        <v>0</v>
      </c>
      <c r="AA813" s="20">
        <f t="shared" si="100"/>
        <v>1</v>
      </c>
      <c r="AB813" s="20">
        <f t="shared" ca="1" si="101"/>
        <v>91</v>
      </c>
      <c r="AC813" s="20">
        <f t="shared" ca="1" si="102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103"/>
        <v>91</v>
      </c>
      <c r="AG813" s="21">
        <f ca="1">SUMIFS(AF$2:AF813,D$2:D813,D813)</f>
        <v>1337</v>
      </c>
      <c r="AJ813" s="22">
        <f t="shared" si="96"/>
        <v>5</v>
      </c>
      <c r="AK813" s="22">
        <f t="shared" si="97"/>
        <v>0</v>
      </c>
    </row>
    <row r="814" spans="1:37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99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98"/>
        <v>0</v>
      </c>
      <c r="AA814" s="20">
        <f t="shared" si="100"/>
        <v>1</v>
      </c>
      <c r="AB814" s="20">
        <f t="shared" ca="1" si="101"/>
        <v>91</v>
      </c>
      <c r="AC814" s="20">
        <f t="shared" ca="1" si="102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103"/>
        <v>91</v>
      </c>
      <c r="AG814" s="21">
        <f ca="1">SUMIFS(AF$2:AF814,D$2:D814,D814)</f>
        <v>1470</v>
      </c>
      <c r="AJ814" s="22">
        <f t="shared" si="96"/>
        <v>3</v>
      </c>
      <c r="AK814" s="22">
        <f t="shared" si="97"/>
        <v>0</v>
      </c>
    </row>
    <row r="815" spans="1:37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99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98"/>
        <v>0</v>
      </c>
      <c r="AA815" s="20">
        <f t="shared" si="100"/>
        <v>1</v>
      </c>
      <c r="AB815" s="20">
        <f t="shared" ca="1" si="101"/>
        <v>91</v>
      </c>
      <c r="AC815" s="20">
        <f t="shared" ca="1" si="102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103"/>
        <v>141</v>
      </c>
      <c r="AG815" s="21">
        <f ca="1">SUMIFS(AF$2:AF815,D$2:D815,D815)</f>
        <v>966</v>
      </c>
      <c r="AJ815" s="22">
        <f t="shared" si="96"/>
        <v>4</v>
      </c>
      <c r="AK815" s="22">
        <f t="shared" si="97"/>
        <v>0</v>
      </c>
    </row>
    <row r="816" spans="1:37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99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98"/>
        <v>0</v>
      </c>
      <c r="AA816" s="20">
        <f t="shared" si="100"/>
        <v>0</v>
      </c>
      <c r="AB816" s="20">
        <f t="shared" ca="1" si="101"/>
        <v>0</v>
      </c>
      <c r="AC816" s="20">
        <f t="shared" ca="1" si="102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103"/>
        <v>0</v>
      </c>
      <c r="AG816" s="21">
        <f ca="1">SUMIFS(AF$2:AF816,D$2:D816,D816)</f>
        <v>630</v>
      </c>
      <c r="AJ816" s="22">
        <f t="shared" si="96"/>
        <v>0</v>
      </c>
      <c r="AK816" s="22">
        <f t="shared" si="97"/>
        <v>1</v>
      </c>
    </row>
    <row r="817" spans="1:37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99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98"/>
        <v>0</v>
      </c>
      <c r="AA817" s="20">
        <f t="shared" si="100"/>
        <v>1</v>
      </c>
      <c r="AB817" s="20">
        <f t="shared" ca="1" si="101"/>
        <v>91</v>
      </c>
      <c r="AC817" s="20">
        <f t="shared" ca="1" si="102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103"/>
        <v>141</v>
      </c>
      <c r="AG817" s="21">
        <f ca="1">SUMIFS(AF$2:AF817,D$2:D817,D817)</f>
        <v>1227</v>
      </c>
      <c r="AJ817" s="22">
        <f t="shared" si="96"/>
        <v>1</v>
      </c>
      <c r="AK817" s="22">
        <f t="shared" si="97"/>
        <v>0</v>
      </c>
    </row>
    <row r="818" spans="1:37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99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98"/>
        <v>0</v>
      </c>
      <c r="AA818" s="20">
        <f t="shared" si="100"/>
        <v>1</v>
      </c>
      <c r="AB818" s="20">
        <f t="shared" ca="1" si="101"/>
        <v>91</v>
      </c>
      <c r="AC818" s="20">
        <f t="shared" ca="1" si="102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103"/>
        <v>91</v>
      </c>
      <c r="AG818" s="21">
        <f ca="1">SUMIFS(AF$2:AF818,D$2:D818,D818)</f>
        <v>813</v>
      </c>
      <c r="AJ818" s="22">
        <f t="shared" si="96"/>
        <v>5</v>
      </c>
      <c r="AK818" s="22">
        <f t="shared" si="97"/>
        <v>0</v>
      </c>
    </row>
    <row r="819" spans="1:37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99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98"/>
        <v>0</v>
      </c>
      <c r="AA819" s="20">
        <f t="shared" si="100"/>
        <v>1</v>
      </c>
      <c r="AB819" s="20">
        <f t="shared" ca="1" si="101"/>
        <v>91</v>
      </c>
      <c r="AC819" s="20">
        <f t="shared" ca="1" si="102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103"/>
        <v>91</v>
      </c>
      <c r="AG819" s="21">
        <f ca="1">SUMIFS(AF$2:AF819,D$2:D819,D819)</f>
        <v>1114</v>
      </c>
      <c r="AJ819" s="22">
        <f t="shared" si="96"/>
        <v>1</v>
      </c>
      <c r="AK819" s="22">
        <f t="shared" si="97"/>
        <v>0</v>
      </c>
    </row>
    <row r="820" spans="1:37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99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98"/>
        <v>0</v>
      </c>
      <c r="AA820" s="20">
        <f t="shared" si="100"/>
        <v>1</v>
      </c>
      <c r="AB820" s="20">
        <f t="shared" ca="1" si="101"/>
        <v>91</v>
      </c>
      <c r="AC820" s="20">
        <f t="shared" ca="1" si="102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103"/>
        <v>91</v>
      </c>
      <c r="AG820" s="21">
        <f ca="1">SUMIFS(AF$2:AF820,D$2:D820,D820)</f>
        <v>1095</v>
      </c>
      <c r="AJ820" s="22">
        <f t="shared" si="96"/>
        <v>2</v>
      </c>
      <c r="AK820" s="22">
        <f t="shared" si="97"/>
        <v>0</v>
      </c>
    </row>
    <row r="821" spans="1:37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99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98"/>
        <v>0</v>
      </c>
      <c r="AA821" s="20">
        <f t="shared" si="100"/>
        <v>1</v>
      </c>
      <c r="AB821" s="20">
        <f t="shared" ca="1" si="101"/>
        <v>91</v>
      </c>
      <c r="AC821" s="20">
        <f t="shared" ca="1" si="102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103"/>
        <v>91</v>
      </c>
      <c r="AG821" s="21">
        <f ca="1">SUMIFS(AF$2:AF821,D$2:D821,D821)</f>
        <v>1045</v>
      </c>
      <c r="AJ821" s="22">
        <f t="shared" si="96"/>
        <v>1</v>
      </c>
      <c r="AK821" s="22">
        <f t="shared" si="97"/>
        <v>0</v>
      </c>
    </row>
    <row r="822" spans="1:37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99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98"/>
        <v>0</v>
      </c>
      <c r="AA822" s="20">
        <f t="shared" si="100"/>
        <v>1</v>
      </c>
      <c r="AB822" s="20">
        <f t="shared" ca="1" si="101"/>
        <v>91</v>
      </c>
      <c r="AC822" s="20">
        <f t="shared" ca="1" si="102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103"/>
        <v>91</v>
      </c>
      <c r="AG822" s="21">
        <f ca="1">SUMIFS(AF$2:AF822,D$2:D822,D822)</f>
        <v>1087</v>
      </c>
      <c r="AJ822" s="22">
        <f t="shared" si="96"/>
        <v>1</v>
      </c>
      <c r="AK822" s="22">
        <f t="shared" si="97"/>
        <v>0</v>
      </c>
    </row>
    <row r="823" spans="1:37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99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98"/>
        <v>0</v>
      </c>
      <c r="AA823" s="20">
        <f t="shared" si="100"/>
        <v>1</v>
      </c>
      <c r="AB823" s="20">
        <f t="shared" ca="1" si="101"/>
        <v>91</v>
      </c>
      <c r="AC823" s="20">
        <f t="shared" ca="1" si="102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103"/>
        <v>182</v>
      </c>
      <c r="AG823" s="21">
        <f ca="1">SUMIFS(AF$2:AF823,D$2:D823,D823)</f>
        <v>1558</v>
      </c>
      <c r="AJ823" s="22">
        <f t="shared" si="96"/>
        <v>2</v>
      </c>
      <c r="AK823" s="22">
        <f t="shared" si="97"/>
        <v>0</v>
      </c>
    </row>
    <row r="824" spans="1:37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99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98"/>
        <v>0</v>
      </c>
      <c r="AA824" s="20">
        <f t="shared" si="100"/>
        <v>1</v>
      </c>
      <c r="AB824" s="20">
        <f t="shared" ca="1" si="101"/>
        <v>91</v>
      </c>
      <c r="AC824" s="20">
        <f t="shared" ca="1" si="102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103"/>
        <v>141</v>
      </c>
      <c r="AG824" s="21">
        <f ca="1">SUMIFS(AF$2:AF824,D$2:D824,D824)</f>
        <v>1528</v>
      </c>
      <c r="AJ824" s="22">
        <f t="shared" si="96"/>
        <v>1</v>
      </c>
      <c r="AK824" s="22">
        <f t="shared" si="97"/>
        <v>0</v>
      </c>
    </row>
    <row r="825" spans="1:37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99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98"/>
        <v>0</v>
      </c>
      <c r="AA825" s="20">
        <f t="shared" si="100"/>
        <v>1</v>
      </c>
      <c r="AB825" s="20">
        <f t="shared" ca="1" si="101"/>
        <v>91</v>
      </c>
      <c r="AC825" s="20">
        <f t="shared" ca="1" si="102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103"/>
        <v>91</v>
      </c>
      <c r="AG825" s="21">
        <f ca="1">SUMIFS(AF$2:AF825,D$2:D825,D825)</f>
        <v>1160</v>
      </c>
      <c r="AJ825" s="22">
        <f t="shared" ref="AJ825:AJ888" si="104">IF(AA825=1,AJ798+1,0)</f>
        <v>2</v>
      </c>
      <c r="AK825" s="22">
        <f t="shared" ref="AK825:AK888" si="105">IF(Z825=1,AK798,IF(AA825=0,AK798+1,0))</f>
        <v>0</v>
      </c>
    </row>
    <row r="826" spans="1:37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99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98"/>
        <v>0</v>
      </c>
      <c r="AA826" s="20">
        <f t="shared" si="100"/>
        <v>1</v>
      </c>
      <c r="AB826" s="20">
        <f t="shared" ca="1" si="101"/>
        <v>91</v>
      </c>
      <c r="AC826" s="20">
        <f t="shared" ca="1" si="102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103"/>
        <v>91</v>
      </c>
      <c r="AG826" s="21">
        <f ca="1">SUMIFS(AF$2:AF826,D$2:D826,D826)</f>
        <v>1226</v>
      </c>
      <c r="AJ826" s="22">
        <f t="shared" si="104"/>
        <v>7</v>
      </c>
      <c r="AK826" s="22">
        <f t="shared" si="105"/>
        <v>0</v>
      </c>
    </row>
    <row r="827" spans="1:37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99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98"/>
        <v>0</v>
      </c>
      <c r="AA827" s="20">
        <f t="shared" si="100"/>
        <v>1</v>
      </c>
      <c r="AB827" s="20">
        <f t="shared" ca="1" si="101"/>
        <v>91</v>
      </c>
      <c r="AC827" s="20">
        <f t="shared" ca="1" si="102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103"/>
        <v>141</v>
      </c>
      <c r="AG827" s="21">
        <f ca="1">SUMIFS(AF$2:AF827,D$2:D827,D827)</f>
        <v>847</v>
      </c>
      <c r="AJ827" s="22">
        <f t="shared" si="104"/>
        <v>4</v>
      </c>
      <c r="AK827" s="22">
        <f t="shared" si="105"/>
        <v>0</v>
      </c>
    </row>
    <row r="828" spans="1:37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99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98"/>
        <v>0</v>
      </c>
      <c r="AA828" s="20">
        <f t="shared" si="100"/>
        <v>0</v>
      </c>
      <c r="AB828" s="20">
        <f t="shared" ca="1" si="101"/>
        <v>0</v>
      </c>
      <c r="AC828" s="20">
        <f t="shared" ca="1" si="102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103"/>
        <v>0</v>
      </c>
      <c r="AG828" s="21">
        <f ca="1">SUMIFS(AF$2:AF828,D$2:D828,D828)</f>
        <v>1121</v>
      </c>
      <c r="AJ828" s="22">
        <f t="shared" si="104"/>
        <v>0</v>
      </c>
      <c r="AK828" s="22">
        <f t="shared" si="105"/>
        <v>1</v>
      </c>
    </row>
    <row r="829" spans="1:37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99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98"/>
        <v>0</v>
      </c>
      <c r="AA829" s="20">
        <f t="shared" si="100"/>
        <v>1</v>
      </c>
      <c r="AB829" s="20">
        <f t="shared" ca="1" si="101"/>
        <v>91</v>
      </c>
      <c r="AC829" s="20">
        <f t="shared" ca="1" si="102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103"/>
        <v>91</v>
      </c>
      <c r="AG829" s="21">
        <f ca="1">SUMIFS(AF$2:AF829,D$2:D829,D829)</f>
        <v>1265</v>
      </c>
      <c r="AJ829" s="22">
        <f t="shared" si="104"/>
        <v>1</v>
      </c>
      <c r="AK829" s="22">
        <f t="shared" si="105"/>
        <v>0</v>
      </c>
    </row>
    <row r="830" spans="1:37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99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98"/>
        <v>0</v>
      </c>
      <c r="AA830" s="20">
        <f t="shared" si="100"/>
        <v>1</v>
      </c>
      <c r="AB830" s="20">
        <f t="shared" ca="1" si="101"/>
        <v>91</v>
      </c>
      <c r="AC830" s="20">
        <f t="shared" ca="1" si="102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103"/>
        <v>91</v>
      </c>
      <c r="AG830" s="21">
        <f ca="1">SUMIFS(AF$2:AF830,D$2:D830,D830)</f>
        <v>1135</v>
      </c>
      <c r="AJ830" s="22">
        <f t="shared" si="104"/>
        <v>2</v>
      </c>
      <c r="AK830" s="22">
        <f t="shared" si="105"/>
        <v>0</v>
      </c>
    </row>
    <row r="831" spans="1:37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99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98"/>
        <v>0</v>
      </c>
      <c r="AA831" s="20">
        <f t="shared" si="100"/>
        <v>0</v>
      </c>
      <c r="AB831" s="20">
        <f t="shared" ca="1" si="101"/>
        <v>0</v>
      </c>
      <c r="AC831" s="20">
        <f t="shared" ca="1" si="102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103"/>
        <v>0</v>
      </c>
      <c r="AG831" s="21">
        <f ca="1">SUMIFS(AF$2:AF831,D$2:D831,D831)</f>
        <v>1033</v>
      </c>
      <c r="AJ831" s="22">
        <f t="shared" si="104"/>
        <v>0</v>
      </c>
      <c r="AK831" s="22">
        <f t="shared" si="105"/>
        <v>1</v>
      </c>
    </row>
    <row r="832" spans="1:37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99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98"/>
        <v>0</v>
      </c>
      <c r="AA832" s="20">
        <f t="shared" si="100"/>
        <v>0</v>
      </c>
      <c r="AB832" s="20">
        <f t="shared" ca="1" si="101"/>
        <v>0</v>
      </c>
      <c r="AC832" s="20">
        <f t="shared" ca="1" si="102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103"/>
        <v>0</v>
      </c>
      <c r="AG832" s="21">
        <f ca="1">SUMIFS(AF$2:AF832,D$2:D832,D832)</f>
        <v>1067</v>
      </c>
      <c r="AJ832" s="22">
        <f t="shared" si="104"/>
        <v>0</v>
      </c>
      <c r="AK832" s="22">
        <f t="shared" si="105"/>
        <v>4</v>
      </c>
    </row>
    <row r="833" spans="1:37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99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98"/>
        <v>0</v>
      </c>
      <c r="AA833" s="20">
        <f t="shared" si="100"/>
        <v>1</v>
      </c>
      <c r="AB833" s="20">
        <f t="shared" ca="1" si="101"/>
        <v>91</v>
      </c>
      <c r="AC833" s="20">
        <f t="shared" ca="1" si="102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103"/>
        <v>91</v>
      </c>
      <c r="AG833" s="21">
        <f ca="1">SUMIFS(AF$2:AF833,D$2:D833,D833)</f>
        <v>639</v>
      </c>
      <c r="AJ833" s="22">
        <f t="shared" si="104"/>
        <v>1</v>
      </c>
      <c r="AK833" s="22">
        <f t="shared" si="105"/>
        <v>0</v>
      </c>
    </row>
    <row r="834" spans="1:37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99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106">IF(A834=0,0,IF(W834="À venir",0,IF(AND(ISBLANK(P834),ISBLANK(Q834)),1,0)))</f>
        <v>0</v>
      </c>
      <c r="AA834" s="20">
        <f t="shared" si="100"/>
        <v>1</v>
      </c>
      <c r="AB834" s="20">
        <f t="shared" ca="1" si="101"/>
        <v>91</v>
      </c>
      <c r="AC834" s="20">
        <f t="shared" ca="1" si="102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103"/>
        <v>91</v>
      </c>
      <c r="AG834" s="21">
        <f ca="1">SUMIFS(AF$2:AF834,D$2:D834,D834)</f>
        <v>789</v>
      </c>
      <c r="AJ834" s="22">
        <f t="shared" si="104"/>
        <v>1</v>
      </c>
      <c r="AK834" s="22">
        <f t="shared" si="105"/>
        <v>0</v>
      </c>
    </row>
    <row r="835" spans="1:37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107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106"/>
        <v>0</v>
      </c>
      <c r="AA835" s="20">
        <f t="shared" si="100"/>
        <v>1</v>
      </c>
      <c r="AB835" s="20">
        <f t="shared" ca="1" si="101"/>
        <v>91</v>
      </c>
      <c r="AC835" s="20">
        <f t="shared" ca="1" si="102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103"/>
        <v>91</v>
      </c>
      <c r="AG835" s="21">
        <f ca="1">SUMIFS(AF$2:AF835,D$2:D835,D835)</f>
        <v>1187</v>
      </c>
      <c r="AJ835" s="22">
        <f t="shared" si="104"/>
        <v>1</v>
      </c>
      <c r="AK835" s="22">
        <f t="shared" si="105"/>
        <v>0</v>
      </c>
    </row>
    <row r="836" spans="1:37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107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106"/>
        <v>0</v>
      </c>
      <c r="AA836" s="20">
        <f t="shared" si="100"/>
        <v>1</v>
      </c>
      <c r="AB836" s="20">
        <f t="shared" ca="1" si="101"/>
        <v>91</v>
      </c>
      <c r="AC836" s="20">
        <f t="shared" ca="1" si="102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103"/>
        <v>91</v>
      </c>
      <c r="AG836" s="21">
        <f ca="1">SUMIFS(AF$2:AF836,D$2:D836,D836)</f>
        <v>965</v>
      </c>
      <c r="AJ836" s="22">
        <f t="shared" si="104"/>
        <v>1</v>
      </c>
      <c r="AK836" s="22">
        <f t="shared" si="105"/>
        <v>0</v>
      </c>
    </row>
    <row r="837" spans="1:37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107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106"/>
        <v>0</v>
      </c>
      <c r="AA837" s="20">
        <f t="shared" si="100"/>
        <v>1</v>
      </c>
      <c r="AB837" s="20">
        <f t="shared" ca="1" si="101"/>
        <v>91</v>
      </c>
      <c r="AC837" s="20">
        <f t="shared" ca="1" si="102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103"/>
        <v>91</v>
      </c>
      <c r="AG837" s="21">
        <f ca="1">SUMIFS(AF$2:AF837,D$2:D837,D837)</f>
        <v>723</v>
      </c>
      <c r="AJ837" s="22">
        <f t="shared" si="104"/>
        <v>2</v>
      </c>
      <c r="AK837" s="22">
        <f t="shared" si="105"/>
        <v>0</v>
      </c>
    </row>
    <row r="838" spans="1:37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107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106"/>
        <v>0</v>
      </c>
      <c r="AA838" s="20">
        <f t="shared" si="100"/>
        <v>1</v>
      </c>
      <c r="AB838" s="20">
        <f t="shared" ca="1" si="101"/>
        <v>91</v>
      </c>
      <c r="AC838" s="20">
        <f t="shared" ca="1" si="102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103"/>
        <v>91</v>
      </c>
      <c r="AG838" s="21">
        <f ca="1">SUMIFS(AF$2:AF838,D$2:D838,D838)</f>
        <v>307</v>
      </c>
      <c r="AJ838" s="22">
        <f t="shared" si="104"/>
        <v>1</v>
      </c>
      <c r="AK838" s="22">
        <f t="shared" si="105"/>
        <v>0</v>
      </c>
    </row>
    <row r="839" spans="1:37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107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106"/>
        <v>0</v>
      </c>
      <c r="AA839" s="20">
        <f t="shared" si="100"/>
        <v>0</v>
      </c>
      <c r="AB839" s="20">
        <f t="shared" ca="1" si="101"/>
        <v>0</v>
      </c>
      <c r="AC839" s="20">
        <f t="shared" ca="1" si="102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103"/>
        <v>0</v>
      </c>
      <c r="AG839" s="21">
        <f ca="1">SUMIFS(AF$2:AF839,D$2:D839,D839)</f>
        <v>1129</v>
      </c>
      <c r="AJ839" s="22">
        <f t="shared" si="104"/>
        <v>0</v>
      </c>
      <c r="AK839" s="22">
        <f t="shared" si="105"/>
        <v>3</v>
      </c>
    </row>
    <row r="840" spans="1:37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107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106"/>
        <v>0</v>
      </c>
      <c r="AA840" s="20">
        <f t="shared" si="100"/>
        <v>1</v>
      </c>
      <c r="AB840" s="20">
        <f t="shared" ca="1" si="101"/>
        <v>21</v>
      </c>
      <c r="AC840" s="20">
        <f t="shared" ca="1" si="102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103"/>
        <v>21</v>
      </c>
      <c r="AG840" s="21">
        <f ca="1">SUMIFS(AF$2:AF840,D$2:D840,D840)</f>
        <v>1358</v>
      </c>
      <c r="AJ840" s="22">
        <f t="shared" si="104"/>
        <v>6</v>
      </c>
      <c r="AK840" s="22">
        <f t="shared" si="105"/>
        <v>0</v>
      </c>
    </row>
    <row r="841" spans="1:37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107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106"/>
        <v>0</v>
      </c>
      <c r="AA841" s="20">
        <f t="shared" si="100"/>
        <v>1</v>
      </c>
      <c r="AB841" s="20">
        <f t="shared" ca="1" si="101"/>
        <v>21</v>
      </c>
      <c r="AC841" s="20">
        <f t="shared" ca="1" si="102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103"/>
        <v>21</v>
      </c>
      <c r="AG841" s="21">
        <f ca="1">SUMIFS(AF$2:AF841,D$2:D841,D841)</f>
        <v>1491</v>
      </c>
      <c r="AJ841" s="22">
        <f t="shared" si="104"/>
        <v>4</v>
      </c>
      <c r="AK841" s="22">
        <f t="shared" si="105"/>
        <v>0</v>
      </c>
    </row>
    <row r="842" spans="1:37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107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106"/>
        <v>0</v>
      </c>
      <c r="AA842" s="20">
        <f t="shared" si="100"/>
        <v>1</v>
      </c>
      <c r="AB842" s="20">
        <f t="shared" ca="1" si="101"/>
        <v>21</v>
      </c>
      <c r="AC842" s="20">
        <f t="shared" ca="1" si="102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103"/>
        <v>21</v>
      </c>
      <c r="AG842" s="21">
        <f ca="1">SUMIFS(AF$2:AF842,D$2:D842,D842)</f>
        <v>987</v>
      </c>
      <c r="AJ842" s="22">
        <f t="shared" si="104"/>
        <v>5</v>
      </c>
      <c r="AK842" s="22">
        <f t="shared" si="105"/>
        <v>0</v>
      </c>
    </row>
    <row r="843" spans="1:37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107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106"/>
        <v>0</v>
      </c>
      <c r="AA843" s="20">
        <f t="shared" si="100"/>
        <v>1</v>
      </c>
      <c r="AB843" s="20">
        <f t="shared" ca="1" si="101"/>
        <v>21</v>
      </c>
      <c r="AC843" s="20">
        <f t="shared" ca="1" si="102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103"/>
        <v>21</v>
      </c>
      <c r="AG843" s="21">
        <f ca="1">SUMIFS(AF$2:AF843,D$2:D843,D843)</f>
        <v>651</v>
      </c>
      <c r="AJ843" s="22">
        <f t="shared" si="104"/>
        <v>1</v>
      </c>
      <c r="AK843" s="22">
        <f t="shared" si="105"/>
        <v>0</v>
      </c>
    </row>
    <row r="844" spans="1:37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107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106"/>
        <v>0</v>
      </c>
      <c r="AA844" s="20">
        <f t="shared" si="100"/>
        <v>1</v>
      </c>
      <c r="AB844" s="20">
        <f t="shared" ca="1" si="101"/>
        <v>21</v>
      </c>
      <c r="AC844" s="20">
        <f t="shared" ca="1" si="102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103"/>
        <v>21</v>
      </c>
      <c r="AG844" s="21">
        <f ca="1">SUMIFS(AF$2:AF844,D$2:D844,D844)</f>
        <v>1248</v>
      </c>
      <c r="AJ844" s="22">
        <f t="shared" si="104"/>
        <v>2</v>
      </c>
      <c r="AK844" s="22">
        <f t="shared" si="105"/>
        <v>0</v>
      </c>
    </row>
    <row r="845" spans="1:37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107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106"/>
        <v>0</v>
      </c>
      <c r="AA845" s="20">
        <f t="shared" si="100"/>
        <v>1</v>
      </c>
      <c r="AB845" s="20">
        <f t="shared" ca="1" si="101"/>
        <v>21</v>
      </c>
      <c r="AC845" s="20">
        <f t="shared" ca="1" si="102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103"/>
        <v>21</v>
      </c>
      <c r="AG845" s="21">
        <f ca="1">SUMIFS(AF$2:AF845,D$2:D845,D845)</f>
        <v>834</v>
      </c>
      <c r="AJ845" s="22">
        <f t="shared" si="104"/>
        <v>6</v>
      </c>
      <c r="AK845" s="22">
        <f t="shared" si="105"/>
        <v>0</v>
      </c>
    </row>
    <row r="846" spans="1:37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107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106"/>
        <v>0</v>
      </c>
      <c r="AA846" s="20">
        <f t="shared" si="100"/>
        <v>1</v>
      </c>
      <c r="AB846" s="20">
        <f t="shared" ca="1" si="101"/>
        <v>21</v>
      </c>
      <c r="AC846" s="20">
        <f t="shared" ca="1" si="102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103"/>
        <v>21</v>
      </c>
      <c r="AG846" s="21">
        <f ca="1">SUMIFS(AF$2:AF846,D$2:D846,D846)</f>
        <v>1135</v>
      </c>
      <c r="AJ846" s="22">
        <f t="shared" si="104"/>
        <v>2</v>
      </c>
      <c r="AK846" s="22">
        <f t="shared" si="105"/>
        <v>0</v>
      </c>
    </row>
    <row r="847" spans="1:37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107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106"/>
        <v>0</v>
      </c>
      <c r="AA847" s="20">
        <f t="shared" si="100"/>
        <v>1</v>
      </c>
      <c r="AB847" s="20">
        <f t="shared" ca="1" si="101"/>
        <v>21</v>
      </c>
      <c r="AC847" s="20">
        <f t="shared" ca="1" si="102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103"/>
        <v>41</v>
      </c>
      <c r="AG847" s="21">
        <f ca="1">SUMIFS(AF$2:AF847,D$2:D847,D847)</f>
        <v>1136</v>
      </c>
      <c r="AJ847" s="22">
        <f t="shared" si="104"/>
        <v>3</v>
      </c>
      <c r="AK847" s="22">
        <f t="shared" si="105"/>
        <v>0</v>
      </c>
    </row>
    <row r="848" spans="1:37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107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106"/>
        <v>0</v>
      </c>
      <c r="AA848" s="20">
        <f t="shared" si="100"/>
        <v>1</v>
      </c>
      <c r="AB848" s="20">
        <f t="shared" ca="1" si="101"/>
        <v>21</v>
      </c>
      <c r="AC848" s="20">
        <f t="shared" ca="1" si="102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103"/>
        <v>21</v>
      </c>
      <c r="AG848" s="21">
        <f ca="1">SUMIFS(AF$2:AF848,D$2:D848,D848)</f>
        <v>1066</v>
      </c>
      <c r="AJ848" s="22">
        <f t="shared" si="104"/>
        <v>2</v>
      </c>
      <c r="AK848" s="22">
        <f t="shared" si="105"/>
        <v>0</v>
      </c>
    </row>
    <row r="849" spans="1:37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107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106"/>
        <v>0</v>
      </c>
      <c r="AA849" s="20">
        <f t="shared" si="100"/>
        <v>1</v>
      </c>
      <c r="AB849" s="20">
        <f t="shared" ca="1" si="101"/>
        <v>21</v>
      </c>
      <c r="AC849" s="20">
        <f t="shared" ca="1" si="102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103"/>
        <v>21</v>
      </c>
      <c r="AG849" s="21">
        <f ca="1">SUMIFS(AF$2:AF849,D$2:D849,D849)</f>
        <v>1108</v>
      </c>
      <c r="AJ849" s="22">
        <f t="shared" si="104"/>
        <v>2</v>
      </c>
      <c r="AK849" s="22">
        <f t="shared" si="105"/>
        <v>0</v>
      </c>
    </row>
    <row r="850" spans="1:37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107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106"/>
        <v>0</v>
      </c>
      <c r="AA850" s="20">
        <f t="shared" si="100"/>
        <v>1</v>
      </c>
      <c r="AB850" s="20">
        <f t="shared" ca="1" si="101"/>
        <v>21</v>
      </c>
      <c r="AC850" s="20">
        <f t="shared" ca="1" si="102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103"/>
        <v>41</v>
      </c>
      <c r="AG850" s="21">
        <f ca="1">SUMIFS(AF$2:AF850,D$2:D850,D850)</f>
        <v>1599</v>
      </c>
      <c r="AJ850" s="22">
        <f t="shared" si="104"/>
        <v>3</v>
      </c>
      <c r="AK850" s="22">
        <f t="shared" si="105"/>
        <v>0</v>
      </c>
    </row>
    <row r="851" spans="1:37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107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106"/>
        <v>0</v>
      </c>
      <c r="AA851" s="20">
        <f t="shared" si="100"/>
        <v>1</v>
      </c>
      <c r="AB851" s="20">
        <f t="shared" ca="1" si="101"/>
        <v>21</v>
      </c>
      <c r="AC851" s="20">
        <f t="shared" ca="1" si="102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103"/>
        <v>21</v>
      </c>
      <c r="AG851" s="21">
        <f ca="1">SUMIFS(AF$2:AF851,D$2:D851,D851)</f>
        <v>1549</v>
      </c>
      <c r="AJ851" s="22">
        <f t="shared" si="104"/>
        <v>2</v>
      </c>
      <c r="AK851" s="22">
        <f t="shared" si="105"/>
        <v>0</v>
      </c>
    </row>
    <row r="852" spans="1:37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107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106"/>
        <v>0</v>
      </c>
      <c r="AA852" s="20">
        <f t="shared" si="100"/>
        <v>1</v>
      </c>
      <c r="AB852" s="20">
        <f t="shared" ca="1" si="101"/>
        <v>21</v>
      </c>
      <c r="AC852" s="20">
        <f t="shared" ca="1" si="102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103"/>
        <v>21</v>
      </c>
      <c r="AG852" s="21">
        <f ca="1">SUMIFS(AF$2:AF852,D$2:D852,D852)</f>
        <v>1181</v>
      </c>
      <c r="AJ852" s="22">
        <f t="shared" si="104"/>
        <v>3</v>
      </c>
      <c r="AK852" s="22">
        <f t="shared" si="105"/>
        <v>0</v>
      </c>
    </row>
    <row r="853" spans="1:37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107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106"/>
        <v>0</v>
      </c>
      <c r="AA853" s="20">
        <f t="shared" si="100"/>
        <v>1</v>
      </c>
      <c r="AB853" s="20">
        <f t="shared" ca="1" si="101"/>
        <v>21</v>
      </c>
      <c r="AC853" s="20">
        <f t="shared" ca="1" si="102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103"/>
        <v>21</v>
      </c>
      <c r="AG853" s="21">
        <f ca="1">SUMIFS(AF$2:AF853,D$2:D853,D853)</f>
        <v>1247</v>
      </c>
      <c r="AJ853" s="22">
        <f t="shared" si="104"/>
        <v>8</v>
      </c>
      <c r="AK853" s="22">
        <f t="shared" si="105"/>
        <v>0</v>
      </c>
    </row>
    <row r="854" spans="1:37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107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106"/>
        <v>0</v>
      </c>
      <c r="AA854" s="20">
        <f t="shared" si="100"/>
        <v>1</v>
      </c>
      <c r="AB854" s="20">
        <f t="shared" ca="1" si="101"/>
        <v>21</v>
      </c>
      <c r="AC854" s="20">
        <f t="shared" ca="1" si="102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103"/>
        <v>21</v>
      </c>
      <c r="AG854" s="21">
        <f ca="1">SUMIFS(AF$2:AF854,D$2:D854,D854)</f>
        <v>868</v>
      </c>
      <c r="AJ854" s="22">
        <f t="shared" si="104"/>
        <v>5</v>
      </c>
      <c r="AK854" s="22">
        <f t="shared" si="105"/>
        <v>0</v>
      </c>
    </row>
    <row r="855" spans="1:37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107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106"/>
        <v>0</v>
      </c>
      <c r="AA855" s="20">
        <f t="shared" si="100"/>
        <v>1</v>
      </c>
      <c r="AB855" s="20">
        <f t="shared" ca="1" si="101"/>
        <v>21</v>
      </c>
      <c r="AC855" s="20">
        <f t="shared" ca="1" si="102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103"/>
        <v>21</v>
      </c>
      <c r="AG855" s="21">
        <f ca="1">SUMIFS(AF$2:AF855,D$2:D855,D855)</f>
        <v>1142</v>
      </c>
      <c r="AJ855" s="22">
        <f t="shared" si="104"/>
        <v>1</v>
      </c>
      <c r="AK855" s="22">
        <f t="shared" si="105"/>
        <v>0</v>
      </c>
    </row>
    <row r="856" spans="1:37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107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106"/>
        <v>0</v>
      </c>
      <c r="AA856" s="20">
        <f t="shared" si="100"/>
        <v>0</v>
      </c>
      <c r="AB856" s="20">
        <f t="shared" ca="1" si="101"/>
        <v>0</v>
      </c>
      <c r="AC856" s="20">
        <f t="shared" ca="1" si="102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103"/>
        <v>0</v>
      </c>
      <c r="AG856" s="21">
        <f ca="1">SUMIFS(AF$2:AF856,D$2:D856,D856)</f>
        <v>1265</v>
      </c>
      <c r="AJ856" s="22">
        <f t="shared" si="104"/>
        <v>0</v>
      </c>
      <c r="AK856" s="22">
        <f t="shared" si="105"/>
        <v>1</v>
      </c>
    </row>
    <row r="857" spans="1:37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107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106"/>
        <v>0</v>
      </c>
      <c r="AA857" s="20">
        <f t="shared" si="100"/>
        <v>1</v>
      </c>
      <c r="AB857" s="20">
        <f t="shared" ca="1" si="101"/>
        <v>21</v>
      </c>
      <c r="AC857" s="20">
        <f t="shared" ca="1" si="102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103"/>
        <v>21</v>
      </c>
      <c r="AG857" s="21">
        <f ca="1">SUMIFS(AF$2:AF857,D$2:D857,D857)</f>
        <v>1156</v>
      </c>
      <c r="AJ857" s="22">
        <f t="shared" si="104"/>
        <v>3</v>
      </c>
      <c r="AK857" s="22">
        <f t="shared" si="105"/>
        <v>0</v>
      </c>
    </row>
    <row r="858" spans="1:37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107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106"/>
        <v>0</v>
      </c>
      <c r="AA858" s="20">
        <f t="shared" si="100"/>
        <v>1</v>
      </c>
      <c r="AB858" s="20">
        <f t="shared" ca="1" si="101"/>
        <v>21</v>
      </c>
      <c r="AC858" s="20">
        <f t="shared" ca="1" si="102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103"/>
        <v>21</v>
      </c>
      <c r="AG858" s="21">
        <f ca="1">SUMIFS(AF$2:AF858,D$2:D858,D858)</f>
        <v>1054</v>
      </c>
      <c r="AJ858" s="22">
        <f t="shared" si="104"/>
        <v>1</v>
      </c>
      <c r="AK858" s="22">
        <f t="shared" si="105"/>
        <v>0</v>
      </c>
    </row>
    <row r="859" spans="1:37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107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106"/>
        <v>0</v>
      </c>
      <c r="AA859" s="20">
        <f t="shared" si="100"/>
        <v>1</v>
      </c>
      <c r="AB859" s="20">
        <f t="shared" ca="1" si="101"/>
        <v>21</v>
      </c>
      <c r="AC859" s="20">
        <f t="shared" ca="1" si="102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103"/>
        <v>21</v>
      </c>
      <c r="AG859" s="21">
        <f ca="1">SUMIFS(AF$2:AF859,D$2:D859,D859)</f>
        <v>1088</v>
      </c>
      <c r="AJ859" s="22">
        <f t="shared" si="104"/>
        <v>1</v>
      </c>
      <c r="AK859" s="22">
        <f t="shared" si="105"/>
        <v>0</v>
      </c>
    </row>
    <row r="860" spans="1:37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107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106"/>
        <v>0</v>
      </c>
      <c r="AA860" s="20">
        <f t="shared" si="100"/>
        <v>1</v>
      </c>
      <c r="AB860" s="20">
        <f t="shared" ca="1" si="101"/>
        <v>21</v>
      </c>
      <c r="AC860" s="20">
        <f t="shared" ca="1" si="102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103"/>
        <v>21</v>
      </c>
      <c r="AG860" s="21">
        <f ca="1">SUMIFS(AF$2:AF860,D$2:D860,D860)</f>
        <v>660</v>
      </c>
      <c r="AJ860" s="22">
        <f t="shared" si="104"/>
        <v>2</v>
      </c>
      <c r="AK860" s="22">
        <f t="shared" si="105"/>
        <v>0</v>
      </c>
    </row>
    <row r="861" spans="1:37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107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106"/>
        <v>0</v>
      </c>
      <c r="AA861" s="20">
        <f t="shared" ref="AA861:AA924" si="108">IF(OR(ISBLANK(P861),ISBLANK(Q861)),"",IF(OR(AND(P861&gt;Q861,X861&gt;Y861),AND(P861=Q861,X861=Y861),AND(P861&lt;Q861,X861&lt;Y861)),1,0))</f>
        <v>1</v>
      </c>
      <c r="AB861" s="20">
        <f t="shared" ref="AB861:AB924" ca="1" si="109">IF(C861&lt;NOW(),IF(AND(P861&gt;Q861,X861&gt;Y861),T861,IF(AND(P861=Q861,X861=Y861),U861,IF(AND(P861&lt;Q861,X861&lt;Y861),V861,0))),"")</f>
        <v>21</v>
      </c>
      <c r="AC861" s="20">
        <f t="shared" ref="AC861:AC924" ca="1" si="110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111">IFERROR(IF(OR(ISBLANK(P861),ISBLANK(Q861)),0,IF(AB861&lt;&gt;"", AB861 + IF(AC861=1,AE861, 0), "") * (S861+1)),"")</f>
        <v>41</v>
      </c>
      <c r="AG861" s="21">
        <f ca="1">SUMIFS(AF$2:AF861,D$2:D861,D861)</f>
        <v>830</v>
      </c>
      <c r="AJ861" s="22">
        <f t="shared" si="104"/>
        <v>2</v>
      </c>
      <c r="AK861" s="22">
        <f t="shared" si="105"/>
        <v>0</v>
      </c>
    </row>
    <row r="862" spans="1:37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107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106"/>
        <v>0</v>
      </c>
      <c r="AA862" s="20">
        <f t="shared" si="108"/>
        <v>1</v>
      </c>
      <c r="AB862" s="20">
        <f t="shared" ca="1" si="109"/>
        <v>21</v>
      </c>
      <c r="AC862" s="20">
        <f t="shared" ca="1" si="110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111"/>
        <v>21</v>
      </c>
      <c r="AG862" s="21">
        <f ca="1">SUMIFS(AF$2:AF862,D$2:D862,D862)</f>
        <v>1208</v>
      </c>
      <c r="AJ862" s="22">
        <f t="shared" si="104"/>
        <v>2</v>
      </c>
      <c r="AK862" s="22">
        <f t="shared" si="105"/>
        <v>0</v>
      </c>
    </row>
    <row r="863" spans="1:37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107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106"/>
        <v>0</v>
      </c>
      <c r="AA863" s="20">
        <f t="shared" si="108"/>
        <v>1</v>
      </c>
      <c r="AB863" s="20">
        <f t="shared" ca="1" si="109"/>
        <v>21</v>
      </c>
      <c r="AC863" s="20">
        <f t="shared" ca="1" si="110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111"/>
        <v>41</v>
      </c>
      <c r="AG863" s="21">
        <f ca="1">SUMIFS(AF$2:AF863,D$2:D863,D863)</f>
        <v>1006</v>
      </c>
      <c r="AJ863" s="22">
        <f t="shared" si="104"/>
        <v>2</v>
      </c>
      <c r="AK863" s="22">
        <f t="shared" si="105"/>
        <v>0</v>
      </c>
    </row>
    <row r="864" spans="1:37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107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106"/>
        <v>0</v>
      </c>
      <c r="AA864" s="20">
        <f t="shared" si="108"/>
        <v>1</v>
      </c>
      <c r="AB864" s="20">
        <f t="shared" ca="1" si="109"/>
        <v>21</v>
      </c>
      <c r="AC864" s="20">
        <f t="shared" ca="1" si="110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111"/>
        <v>21</v>
      </c>
      <c r="AG864" s="21">
        <f ca="1">SUMIFS(AF$2:AF864,D$2:D864,D864)</f>
        <v>744</v>
      </c>
      <c r="AJ864" s="22">
        <f t="shared" si="104"/>
        <v>3</v>
      </c>
      <c r="AK864" s="22">
        <f t="shared" si="105"/>
        <v>0</v>
      </c>
    </row>
    <row r="865" spans="1:37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107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106"/>
        <v>1</v>
      </c>
      <c r="AA865" s="20" t="str">
        <f t="shared" si="108"/>
        <v/>
      </c>
      <c r="AB865" s="20">
        <f t="shared" ca="1" si="109"/>
        <v>0</v>
      </c>
      <c r="AC865" s="20">
        <f t="shared" ca="1" si="110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111"/>
        <v>0</v>
      </c>
      <c r="AG865" s="21">
        <f ca="1">SUMIFS(AF$2:AF865,D$2:D865,D865)</f>
        <v>307</v>
      </c>
      <c r="AJ865" s="22">
        <f t="shared" si="104"/>
        <v>0</v>
      </c>
      <c r="AK865" s="22">
        <f t="shared" si="105"/>
        <v>0</v>
      </c>
    </row>
    <row r="866" spans="1:37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107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106"/>
        <v>0</v>
      </c>
      <c r="AA866" s="20">
        <f t="shared" si="108"/>
        <v>0</v>
      </c>
      <c r="AB866" s="20">
        <f t="shared" ca="1" si="109"/>
        <v>0</v>
      </c>
      <c r="AC866" s="20">
        <f t="shared" ca="1" si="110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111"/>
        <v>0</v>
      </c>
      <c r="AG866" s="21">
        <f ca="1">SUMIFS(AF$2:AF866,D$2:D866,D866)</f>
        <v>1129</v>
      </c>
      <c r="AJ866" s="22">
        <f t="shared" si="104"/>
        <v>0</v>
      </c>
      <c r="AK866" s="22">
        <f t="shared" si="105"/>
        <v>4</v>
      </c>
    </row>
    <row r="867" spans="1:37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107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106"/>
        <v>0</v>
      </c>
      <c r="AA867" s="20">
        <f t="shared" si="108"/>
        <v>0</v>
      </c>
      <c r="AB867" s="20">
        <f t="shared" ca="1" si="109"/>
        <v>0</v>
      </c>
      <c r="AC867" s="20">
        <f t="shared" ca="1" si="110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111"/>
        <v>0</v>
      </c>
      <c r="AG867" s="21">
        <f ca="1">SUMIFS(AF$2:AF867,D$2:D867,D867)</f>
        <v>1358</v>
      </c>
      <c r="AJ867" s="22">
        <f t="shared" si="104"/>
        <v>0</v>
      </c>
      <c r="AK867" s="22">
        <f t="shared" si="105"/>
        <v>1</v>
      </c>
    </row>
    <row r="868" spans="1:37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107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106"/>
        <v>0</v>
      </c>
      <c r="AA868" s="20">
        <f t="shared" si="108"/>
        <v>0</v>
      </c>
      <c r="AB868" s="20">
        <f t="shared" ca="1" si="109"/>
        <v>0</v>
      </c>
      <c r="AC868" s="20">
        <f t="shared" ca="1" si="110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111"/>
        <v>0</v>
      </c>
      <c r="AG868" s="21">
        <f ca="1">SUMIFS(AF$2:AF868,D$2:D868,D868)</f>
        <v>1491</v>
      </c>
      <c r="AJ868" s="22">
        <f t="shared" si="104"/>
        <v>0</v>
      </c>
      <c r="AK868" s="22">
        <f t="shared" si="105"/>
        <v>1</v>
      </c>
    </row>
    <row r="869" spans="1:37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107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106"/>
        <v>0</v>
      </c>
      <c r="AA869" s="20">
        <f t="shared" si="108"/>
        <v>0</v>
      </c>
      <c r="AB869" s="20">
        <f t="shared" ca="1" si="109"/>
        <v>0</v>
      </c>
      <c r="AC869" s="20">
        <f t="shared" ca="1" si="110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111"/>
        <v>0</v>
      </c>
      <c r="AG869" s="21">
        <f ca="1">SUMIFS(AF$2:AF869,D$2:D869,D869)</f>
        <v>987</v>
      </c>
      <c r="AJ869" s="22">
        <f t="shared" si="104"/>
        <v>0</v>
      </c>
      <c r="AK869" s="22">
        <f t="shared" si="105"/>
        <v>1</v>
      </c>
    </row>
    <row r="870" spans="1:37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107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106"/>
        <v>0</v>
      </c>
      <c r="AA870" s="20">
        <f t="shared" si="108"/>
        <v>0</v>
      </c>
      <c r="AB870" s="20">
        <f t="shared" ca="1" si="109"/>
        <v>0</v>
      </c>
      <c r="AC870" s="20">
        <f t="shared" ca="1" si="110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111"/>
        <v>0</v>
      </c>
      <c r="AG870" s="21">
        <f ca="1">SUMIFS(AF$2:AF870,D$2:D870,D870)</f>
        <v>651</v>
      </c>
      <c r="AJ870" s="22">
        <f t="shared" si="104"/>
        <v>0</v>
      </c>
      <c r="AK870" s="22">
        <f t="shared" si="105"/>
        <v>1</v>
      </c>
    </row>
    <row r="871" spans="1:37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107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106"/>
        <v>0</v>
      </c>
      <c r="AA871" s="20">
        <f t="shared" si="108"/>
        <v>0</v>
      </c>
      <c r="AB871" s="20">
        <f t="shared" ca="1" si="109"/>
        <v>0</v>
      </c>
      <c r="AC871" s="20">
        <f t="shared" ca="1" si="110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111"/>
        <v>0</v>
      </c>
      <c r="AG871" s="21">
        <f ca="1">SUMIFS(AF$2:AF871,D$2:D871,D871)</f>
        <v>1248</v>
      </c>
      <c r="AJ871" s="22">
        <f t="shared" si="104"/>
        <v>0</v>
      </c>
      <c r="AK871" s="22">
        <f t="shared" si="105"/>
        <v>1</v>
      </c>
    </row>
    <row r="872" spans="1:37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107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106"/>
        <v>0</v>
      </c>
      <c r="AA872" s="20">
        <f t="shared" si="108"/>
        <v>0</v>
      </c>
      <c r="AB872" s="20">
        <f t="shared" ca="1" si="109"/>
        <v>0</v>
      </c>
      <c r="AC872" s="20">
        <f t="shared" ca="1" si="110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111"/>
        <v>0</v>
      </c>
      <c r="AG872" s="21">
        <f ca="1">SUMIFS(AF$2:AF872,D$2:D872,D872)</f>
        <v>834</v>
      </c>
      <c r="AJ872" s="22">
        <f t="shared" si="104"/>
        <v>0</v>
      </c>
      <c r="AK872" s="22">
        <f t="shared" si="105"/>
        <v>1</v>
      </c>
    </row>
    <row r="873" spans="1:37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107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106"/>
        <v>0</v>
      </c>
      <c r="AA873" s="20">
        <f t="shared" si="108"/>
        <v>0</v>
      </c>
      <c r="AB873" s="20">
        <f t="shared" ca="1" si="109"/>
        <v>0</v>
      </c>
      <c r="AC873" s="20">
        <f t="shared" ca="1" si="110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111"/>
        <v>0</v>
      </c>
      <c r="AG873" s="21">
        <f ca="1">SUMIFS(AF$2:AF873,D$2:D873,D873)</f>
        <v>1135</v>
      </c>
      <c r="AJ873" s="22">
        <f t="shared" si="104"/>
        <v>0</v>
      </c>
      <c r="AK873" s="22">
        <f t="shared" si="105"/>
        <v>1</v>
      </c>
    </row>
    <row r="874" spans="1:37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107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106"/>
        <v>0</v>
      </c>
      <c r="AA874" s="20">
        <f t="shared" si="108"/>
        <v>0</v>
      </c>
      <c r="AB874" s="20">
        <f t="shared" ca="1" si="109"/>
        <v>0</v>
      </c>
      <c r="AC874" s="20">
        <f t="shared" ca="1" si="110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111"/>
        <v>0</v>
      </c>
      <c r="AG874" s="21">
        <f ca="1">SUMIFS(AF$2:AF874,D$2:D874,D874)</f>
        <v>1136</v>
      </c>
      <c r="AJ874" s="22">
        <f t="shared" si="104"/>
        <v>0</v>
      </c>
      <c r="AK874" s="22">
        <f t="shared" si="105"/>
        <v>1</v>
      </c>
    </row>
    <row r="875" spans="1:37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107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106"/>
        <v>0</v>
      </c>
      <c r="AA875" s="20">
        <f t="shared" si="108"/>
        <v>1</v>
      </c>
      <c r="AB875" s="20">
        <f t="shared" ca="1" si="109"/>
        <v>126</v>
      </c>
      <c r="AC875" s="20">
        <f t="shared" ca="1" si="110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111"/>
        <v>126</v>
      </c>
      <c r="AG875" s="21">
        <f ca="1">SUMIFS(AF$2:AF875,D$2:D875,D875)</f>
        <v>1192</v>
      </c>
      <c r="AJ875" s="22">
        <f t="shared" si="104"/>
        <v>3</v>
      </c>
      <c r="AK875" s="22">
        <f t="shared" si="105"/>
        <v>0</v>
      </c>
    </row>
    <row r="876" spans="1:37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107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106"/>
        <v>0</v>
      </c>
      <c r="AA876" s="20">
        <f t="shared" si="108"/>
        <v>0</v>
      </c>
      <c r="AB876" s="20">
        <f t="shared" ca="1" si="109"/>
        <v>0</v>
      </c>
      <c r="AC876" s="20">
        <f t="shared" ca="1" si="110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111"/>
        <v>0</v>
      </c>
      <c r="AG876" s="21">
        <f ca="1">SUMIFS(AF$2:AF876,D$2:D876,D876)</f>
        <v>1108</v>
      </c>
      <c r="AJ876" s="22">
        <f t="shared" si="104"/>
        <v>0</v>
      </c>
      <c r="AK876" s="22">
        <f t="shared" si="105"/>
        <v>1</v>
      </c>
    </row>
    <row r="877" spans="1:37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107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106"/>
        <v>0</v>
      </c>
      <c r="AA877" s="20">
        <f t="shared" si="108"/>
        <v>0</v>
      </c>
      <c r="AB877" s="20">
        <f t="shared" ca="1" si="109"/>
        <v>0</v>
      </c>
      <c r="AC877" s="20">
        <f t="shared" ca="1" si="110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111"/>
        <v>0</v>
      </c>
      <c r="AG877" s="21">
        <f ca="1">SUMIFS(AF$2:AF877,D$2:D877,D877)</f>
        <v>1599</v>
      </c>
      <c r="AJ877" s="22">
        <f t="shared" si="104"/>
        <v>0</v>
      </c>
      <c r="AK877" s="22">
        <f t="shared" si="105"/>
        <v>1</v>
      </c>
    </row>
    <row r="878" spans="1:37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107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106"/>
        <v>0</v>
      </c>
      <c r="AA878" s="20">
        <f t="shared" si="108"/>
        <v>1</v>
      </c>
      <c r="AB878" s="20">
        <f t="shared" ca="1" si="109"/>
        <v>126</v>
      </c>
      <c r="AC878" s="20">
        <f t="shared" ca="1" si="110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111"/>
        <v>126</v>
      </c>
      <c r="AG878" s="21">
        <f ca="1">SUMIFS(AF$2:AF878,D$2:D878,D878)</f>
        <v>1675</v>
      </c>
      <c r="AJ878" s="22">
        <f t="shared" si="104"/>
        <v>3</v>
      </c>
      <c r="AK878" s="22">
        <f t="shared" si="105"/>
        <v>0</v>
      </c>
    </row>
    <row r="879" spans="1:37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107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106"/>
        <v>0</v>
      </c>
      <c r="AA879" s="20">
        <f t="shared" si="108"/>
        <v>0</v>
      </c>
      <c r="AB879" s="20">
        <f t="shared" ca="1" si="109"/>
        <v>0</v>
      </c>
      <c r="AC879" s="20">
        <f t="shared" ca="1" si="110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111"/>
        <v>0</v>
      </c>
      <c r="AG879" s="21">
        <f ca="1">SUMIFS(AF$2:AF879,D$2:D879,D879)</f>
        <v>1181</v>
      </c>
      <c r="AJ879" s="22">
        <f t="shared" si="104"/>
        <v>0</v>
      </c>
      <c r="AK879" s="22">
        <f t="shared" si="105"/>
        <v>1</v>
      </c>
    </row>
    <row r="880" spans="1:37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107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106"/>
        <v>0</v>
      </c>
      <c r="AA880" s="20">
        <f t="shared" si="108"/>
        <v>0</v>
      </c>
      <c r="AB880" s="20">
        <f t="shared" ca="1" si="109"/>
        <v>0</v>
      </c>
      <c r="AC880" s="20">
        <f t="shared" ca="1" si="110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111"/>
        <v>0</v>
      </c>
      <c r="AG880" s="21">
        <f ca="1">SUMIFS(AF$2:AF880,D$2:D880,D880)</f>
        <v>1247</v>
      </c>
      <c r="AJ880" s="22">
        <f t="shared" si="104"/>
        <v>0</v>
      </c>
      <c r="AK880" s="22">
        <f t="shared" si="105"/>
        <v>1</v>
      </c>
    </row>
    <row r="881" spans="1:37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107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106"/>
        <v>0</v>
      </c>
      <c r="AA881" s="20">
        <f t="shared" si="108"/>
        <v>0</v>
      </c>
      <c r="AB881" s="20">
        <f t="shared" ca="1" si="109"/>
        <v>0</v>
      </c>
      <c r="AC881" s="20">
        <f t="shared" ca="1" si="110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111"/>
        <v>0</v>
      </c>
      <c r="AG881" s="21">
        <f ca="1">SUMIFS(AF$2:AF881,D$2:D881,D881)</f>
        <v>868</v>
      </c>
      <c r="AJ881" s="22">
        <f t="shared" si="104"/>
        <v>0</v>
      </c>
      <c r="AK881" s="22">
        <f t="shared" si="105"/>
        <v>1</v>
      </c>
    </row>
    <row r="882" spans="1:37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107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106"/>
        <v>0</v>
      </c>
      <c r="AA882" s="20">
        <f t="shared" si="108"/>
        <v>0</v>
      </c>
      <c r="AB882" s="20">
        <f t="shared" ca="1" si="109"/>
        <v>0</v>
      </c>
      <c r="AC882" s="20">
        <f t="shared" ca="1" si="110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111"/>
        <v>0</v>
      </c>
      <c r="AG882" s="21">
        <f ca="1">SUMIFS(AF$2:AF882,D$2:D882,D882)</f>
        <v>1142</v>
      </c>
      <c r="AJ882" s="22">
        <f t="shared" si="104"/>
        <v>0</v>
      </c>
      <c r="AK882" s="22">
        <f t="shared" si="105"/>
        <v>1</v>
      </c>
    </row>
    <row r="883" spans="1:37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107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106"/>
        <v>0</v>
      </c>
      <c r="AA883" s="20">
        <f t="shared" si="108"/>
        <v>0</v>
      </c>
      <c r="AB883" s="20">
        <f t="shared" ca="1" si="109"/>
        <v>0</v>
      </c>
      <c r="AC883" s="20">
        <f t="shared" ca="1" si="110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111"/>
        <v>0</v>
      </c>
      <c r="AG883" s="21">
        <f ca="1">SUMIFS(AF$2:AF883,D$2:D883,D883)</f>
        <v>1265</v>
      </c>
      <c r="AJ883" s="22">
        <f t="shared" si="104"/>
        <v>0</v>
      </c>
      <c r="AK883" s="22">
        <f t="shared" si="105"/>
        <v>2</v>
      </c>
    </row>
    <row r="884" spans="1:37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107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106"/>
        <v>0</v>
      </c>
      <c r="AA884" s="20">
        <f t="shared" si="108"/>
        <v>0</v>
      </c>
      <c r="AB884" s="20">
        <f t="shared" ca="1" si="109"/>
        <v>0</v>
      </c>
      <c r="AC884" s="20">
        <f t="shared" ca="1" si="110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111"/>
        <v>0</v>
      </c>
      <c r="AG884" s="21">
        <f ca="1">SUMIFS(AF$2:AF884,D$2:D884,D884)</f>
        <v>1156</v>
      </c>
      <c r="AJ884" s="22">
        <f t="shared" si="104"/>
        <v>0</v>
      </c>
      <c r="AK884" s="22">
        <f t="shared" si="105"/>
        <v>1</v>
      </c>
    </row>
    <row r="885" spans="1:37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107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106"/>
        <v>0</v>
      </c>
      <c r="AA885" s="20">
        <f t="shared" si="108"/>
        <v>1</v>
      </c>
      <c r="AB885" s="20">
        <f t="shared" ca="1" si="109"/>
        <v>126</v>
      </c>
      <c r="AC885" s="20">
        <f t="shared" ca="1" si="110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111"/>
        <v>146</v>
      </c>
      <c r="AG885" s="21">
        <f ca="1">SUMIFS(AF$2:AF885,D$2:D885,D885)</f>
        <v>1200</v>
      </c>
      <c r="AJ885" s="22">
        <f t="shared" si="104"/>
        <v>2</v>
      </c>
      <c r="AK885" s="22">
        <f t="shared" si="105"/>
        <v>0</v>
      </c>
    </row>
    <row r="886" spans="1:37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107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106"/>
        <v>0</v>
      </c>
      <c r="AA886" s="20">
        <f t="shared" si="108"/>
        <v>0</v>
      </c>
      <c r="AB886" s="20">
        <f t="shared" ca="1" si="109"/>
        <v>0</v>
      </c>
      <c r="AC886" s="20">
        <f t="shared" ca="1" si="110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111"/>
        <v>0</v>
      </c>
      <c r="AG886" s="21">
        <f ca="1">SUMIFS(AF$2:AF886,D$2:D886,D886)</f>
        <v>1088</v>
      </c>
      <c r="AJ886" s="22">
        <f t="shared" si="104"/>
        <v>0</v>
      </c>
      <c r="AK886" s="22">
        <f t="shared" si="105"/>
        <v>1</v>
      </c>
    </row>
    <row r="887" spans="1:37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107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106"/>
        <v>0</v>
      </c>
      <c r="AA887" s="20">
        <f t="shared" si="108"/>
        <v>0</v>
      </c>
      <c r="AB887" s="20">
        <f t="shared" ca="1" si="109"/>
        <v>0</v>
      </c>
      <c r="AC887" s="20">
        <f t="shared" ca="1" si="110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111"/>
        <v>0</v>
      </c>
      <c r="AG887" s="21">
        <f ca="1">SUMIFS(AF$2:AF887,D$2:D887,D887)</f>
        <v>660</v>
      </c>
      <c r="AJ887" s="22">
        <f t="shared" si="104"/>
        <v>0</v>
      </c>
      <c r="AK887" s="22">
        <f t="shared" si="105"/>
        <v>1</v>
      </c>
    </row>
    <row r="888" spans="1:37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107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106"/>
        <v>0</v>
      </c>
      <c r="AA888" s="20">
        <f t="shared" si="108"/>
        <v>0</v>
      </c>
      <c r="AB888" s="20">
        <f t="shared" ca="1" si="109"/>
        <v>0</v>
      </c>
      <c r="AC888" s="20">
        <f t="shared" ca="1" si="110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111"/>
        <v>0</v>
      </c>
      <c r="AG888" s="21">
        <f ca="1">SUMIFS(AF$2:AF888,D$2:D888,D888)</f>
        <v>830</v>
      </c>
      <c r="AJ888" s="22">
        <f t="shared" si="104"/>
        <v>0</v>
      </c>
      <c r="AK888" s="22">
        <f t="shared" si="105"/>
        <v>1</v>
      </c>
    </row>
    <row r="889" spans="1:37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107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106"/>
        <v>0</v>
      </c>
      <c r="AA889" s="20">
        <f t="shared" si="108"/>
        <v>1</v>
      </c>
      <c r="AB889" s="20">
        <f t="shared" ca="1" si="109"/>
        <v>126</v>
      </c>
      <c r="AC889" s="20">
        <f t="shared" ca="1" si="110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111"/>
        <v>126</v>
      </c>
      <c r="AG889" s="21">
        <f ca="1">SUMIFS(AF$2:AF889,D$2:D889,D889)</f>
        <v>1334</v>
      </c>
      <c r="AJ889" s="22">
        <f t="shared" ref="AJ889:AJ952" si="112">IF(AA889=1,AJ862+1,0)</f>
        <v>3</v>
      </c>
      <c r="AK889" s="22">
        <f t="shared" ref="AK889:AK952" si="113">IF(Z889=1,AK862,IF(AA889=0,AK862+1,0))</f>
        <v>0</v>
      </c>
    </row>
    <row r="890" spans="1:37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107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106"/>
        <v>0</v>
      </c>
      <c r="AA890" s="20">
        <f t="shared" si="108"/>
        <v>0</v>
      </c>
      <c r="AB890" s="20">
        <f t="shared" ca="1" si="109"/>
        <v>0</v>
      </c>
      <c r="AC890" s="20">
        <f t="shared" ca="1" si="110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111"/>
        <v>0</v>
      </c>
      <c r="AG890" s="21">
        <f ca="1">SUMIFS(AF$2:AF890,D$2:D890,D890)</f>
        <v>1006</v>
      </c>
      <c r="AJ890" s="22">
        <f t="shared" si="112"/>
        <v>0</v>
      </c>
      <c r="AK890" s="22">
        <f t="shared" si="113"/>
        <v>1</v>
      </c>
    </row>
    <row r="891" spans="1:37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107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106"/>
        <v>0</v>
      </c>
      <c r="AA891" s="20">
        <f t="shared" si="108"/>
        <v>0</v>
      </c>
      <c r="AB891" s="20">
        <f t="shared" ca="1" si="109"/>
        <v>0</v>
      </c>
      <c r="AC891" s="20">
        <f t="shared" ca="1" si="110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111"/>
        <v>0</v>
      </c>
      <c r="AG891" s="21">
        <f ca="1">SUMIFS(AF$2:AF891,D$2:D891,D891)</f>
        <v>744</v>
      </c>
      <c r="AJ891" s="22">
        <f t="shared" si="112"/>
        <v>0</v>
      </c>
      <c r="AK891" s="22">
        <f t="shared" si="113"/>
        <v>1</v>
      </c>
    </row>
    <row r="892" spans="1:37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107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106"/>
        <v>1</v>
      </c>
      <c r="AA892" s="20" t="str">
        <f t="shared" si="108"/>
        <v/>
      </c>
      <c r="AB892" s="20">
        <f t="shared" ca="1" si="109"/>
        <v>0</v>
      </c>
      <c r="AC892" s="20">
        <f t="shared" ca="1" si="110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111"/>
        <v>0</v>
      </c>
      <c r="AG892" s="21">
        <f ca="1">SUMIFS(AF$2:AF892,D$2:D892,D892)</f>
        <v>307</v>
      </c>
      <c r="AJ892" s="22">
        <f t="shared" si="112"/>
        <v>0</v>
      </c>
      <c r="AK892" s="22">
        <f t="shared" si="113"/>
        <v>0</v>
      </c>
    </row>
    <row r="893" spans="1:37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107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106"/>
        <v>0</v>
      </c>
      <c r="AA893" s="20">
        <f t="shared" si="108"/>
        <v>1</v>
      </c>
      <c r="AB893" s="20">
        <f t="shared" ca="1" si="109"/>
        <v>67</v>
      </c>
      <c r="AC893" s="20">
        <f t="shared" ca="1" si="110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111"/>
        <v>67</v>
      </c>
      <c r="AG893" s="21">
        <f ca="1">SUMIFS(AF$2:AF893,D$2:D893,D893)</f>
        <v>1196</v>
      </c>
      <c r="AJ893" s="22">
        <f t="shared" si="112"/>
        <v>1</v>
      </c>
      <c r="AK893" s="22">
        <f t="shared" si="113"/>
        <v>0</v>
      </c>
    </row>
    <row r="894" spans="1:37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107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106"/>
        <v>0</v>
      </c>
      <c r="AA894" s="20">
        <f t="shared" si="108"/>
        <v>0</v>
      </c>
      <c r="AB894" s="20">
        <f t="shared" ca="1" si="109"/>
        <v>0</v>
      </c>
      <c r="AC894" s="20">
        <f t="shared" ca="1" si="110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111"/>
        <v>0</v>
      </c>
      <c r="AG894" s="21">
        <f ca="1">SUMIFS(AF$2:AF894,D$2:D894,D894)</f>
        <v>1358</v>
      </c>
      <c r="AJ894" s="22">
        <f t="shared" si="112"/>
        <v>0</v>
      </c>
      <c r="AK894" s="22">
        <f t="shared" si="113"/>
        <v>2</v>
      </c>
    </row>
    <row r="895" spans="1:37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107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106"/>
        <v>0</v>
      </c>
      <c r="AA895" s="20">
        <f t="shared" si="108"/>
        <v>0</v>
      </c>
      <c r="AB895" s="20">
        <f t="shared" ca="1" si="109"/>
        <v>0</v>
      </c>
      <c r="AC895" s="20">
        <f t="shared" ca="1" si="110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111"/>
        <v>0</v>
      </c>
      <c r="AG895" s="21">
        <f ca="1">SUMIFS(AF$2:AF895,D$2:D895,D895)</f>
        <v>1491</v>
      </c>
      <c r="AJ895" s="22">
        <f t="shared" si="112"/>
        <v>0</v>
      </c>
      <c r="AK895" s="22">
        <f t="shared" si="113"/>
        <v>2</v>
      </c>
    </row>
    <row r="896" spans="1:37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107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106"/>
        <v>0</v>
      </c>
      <c r="AA896" s="20">
        <f t="shared" si="108"/>
        <v>1</v>
      </c>
      <c r="AB896" s="20">
        <f t="shared" ca="1" si="109"/>
        <v>67</v>
      </c>
      <c r="AC896" s="20">
        <f t="shared" ca="1" si="110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111"/>
        <v>67</v>
      </c>
      <c r="AG896" s="21">
        <f ca="1">SUMIFS(AF$2:AF896,D$2:D896,D896)</f>
        <v>1054</v>
      </c>
      <c r="AJ896" s="22">
        <f t="shared" si="112"/>
        <v>1</v>
      </c>
      <c r="AK896" s="22">
        <f t="shared" si="113"/>
        <v>0</v>
      </c>
    </row>
    <row r="897" spans="1:37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107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106"/>
        <v>0</v>
      </c>
      <c r="AA897" s="20">
        <f t="shared" si="108"/>
        <v>1</v>
      </c>
      <c r="AB897" s="20">
        <f t="shared" ca="1" si="109"/>
        <v>67</v>
      </c>
      <c r="AC897" s="20">
        <f t="shared" ca="1" si="110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111"/>
        <v>67</v>
      </c>
      <c r="AG897" s="21">
        <f ca="1">SUMIFS(AF$2:AF897,D$2:D897,D897)</f>
        <v>718</v>
      </c>
      <c r="AJ897" s="22">
        <f t="shared" si="112"/>
        <v>1</v>
      </c>
      <c r="AK897" s="22">
        <f t="shared" si="113"/>
        <v>0</v>
      </c>
    </row>
    <row r="898" spans="1:37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107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114">IF(A898=0,0,IF(W898="À venir",0,IF(AND(ISBLANK(P898),ISBLANK(Q898)),1,0)))</f>
        <v>0</v>
      </c>
      <c r="AA898" s="20">
        <f t="shared" si="108"/>
        <v>1</v>
      </c>
      <c r="AB898" s="20">
        <f t="shared" ca="1" si="109"/>
        <v>67</v>
      </c>
      <c r="AC898" s="20">
        <f t="shared" ca="1" si="110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111"/>
        <v>67</v>
      </c>
      <c r="AG898" s="21">
        <f ca="1">SUMIFS(AF$2:AF898,D$2:D898,D898)</f>
        <v>1315</v>
      </c>
      <c r="AJ898" s="22">
        <f t="shared" si="112"/>
        <v>1</v>
      </c>
      <c r="AK898" s="22">
        <f t="shared" si="113"/>
        <v>0</v>
      </c>
    </row>
    <row r="899" spans="1:37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11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114"/>
        <v>0</v>
      </c>
      <c r="AA899" s="20">
        <f t="shared" si="108"/>
        <v>0</v>
      </c>
      <c r="AB899" s="20">
        <f t="shared" ca="1" si="109"/>
        <v>0</v>
      </c>
      <c r="AC899" s="20">
        <f t="shared" ca="1" si="110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111"/>
        <v>0</v>
      </c>
      <c r="AG899" s="21">
        <f ca="1">SUMIFS(AF$2:AF899,D$2:D899,D899)</f>
        <v>834</v>
      </c>
      <c r="AJ899" s="22">
        <f t="shared" si="112"/>
        <v>0</v>
      </c>
      <c r="AK899" s="22">
        <f t="shared" si="113"/>
        <v>2</v>
      </c>
    </row>
    <row r="900" spans="1:37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11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114"/>
        <v>0</v>
      </c>
      <c r="AA900" s="20">
        <f t="shared" si="108"/>
        <v>0</v>
      </c>
      <c r="AB900" s="20">
        <f t="shared" ca="1" si="109"/>
        <v>0</v>
      </c>
      <c r="AC900" s="20">
        <f t="shared" ca="1" si="110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111"/>
        <v>0</v>
      </c>
      <c r="AG900" s="21">
        <f ca="1">SUMIFS(AF$2:AF900,D$2:D900,D900)</f>
        <v>1135</v>
      </c>
      <c r="AJ900" s="22">
        <f t="shared" si="112"/>
        <v>0</v>
      </c>
      <c r="AK900" s="22">
        <f t="shared" si="113"/>
        <v>2</v>
      </c>
    </row>
    <row r="901" spans="1:37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11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114"/>
        <v>0</v>
      </c>
      <c r="AA901" s="20">
        <f t="shared" si="108"/>
        <v>0</v>
      </c>
      <c r="AB901" s="20">
        <f t="shared" ca="1" si="109"/>
        <v>0</v>
      </c>
      <c r="AC901" s="20">
        <f t="shared" ca="1" si="110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111"/>
        <v>0</v>
      </c>
      <c r="AG901" s="21">
        <f ca="1">SUMIFS(AF$2:AF901,D$2:D901,D901)</f>
        <v>1136</v>
      </c>
      <c r="AJ901" s="22">
        <f t="shared" si="112"/>
        <v>0</v>
      </c>
      <c r="AK901" s="22">
        <f t="shared" si="113"/>
        <v>2</v>
      </c>
    </row>
    <row r="902" spans="1:37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11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114"/>
        <v>0</v>
      </c>
      <c r="AA902" s="20">
        <f t="shared" si="108"/>
        <v>0</v>
      </c>
      <c r="AB902" s="20">
        <f t="shared" ca="1" si="109"/>
        <v>0</v>
      </c>
      <c r="AC902" s="20">
        <f t="shared" ca="1" si="110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111"/>
        <v>0</v>
      </c>
      <c r="AG902" s="21">
        <f ca="1">SUMIFS(AF$2:AF902,D$2:D902,D902)</f>
        <v>1192</v>
      </c>
      <c r="AJ902" s="22">
        <f t="shared" si="112"/>
        <v>0</v>
      </c>
      <c r="AK902" s="22">
        <f t="shared" si="113"/>
        <v>1</v>
      </c>
    </row>
    <row r="903" spans="1:37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11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114"/>
        <v>0</v>
      </c>
      <c r="AA903" s="20">
        <f t="shared" si="108"/>
        <v>1</v>
      </c>
      <c r="AB903" s="20">
        <f t="shared" ca="1" si="109"/>
        <v>67</v>
      </c>
      <c r="AC903" s="20">
        <f t="shared" ca="1" si="110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111"/>
        <v>67</v>
      </c>
      <c r="AG903" s="21">
        <f ca="1">SUMIFS(AF$2:AF903,D$2:D903,D903)</f>
        <v>1175</v>
      </c>
      <c r="AJ903" s="22">
        <f t="shared" si="112"/>
        <v>1</v>
      </c>
      <c r="AK903" s="22">
        <f t="shared" si="113"/>
        <v>0</v>
      </c>
    </row>
    <row r="904" spans="1:37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11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114"/>
        <v>0</v>
      </c>
      <c r="AA904" s="20">
        <f t="shared" si="108"/>
        <v>1</v>
      </c>
      <c r="AB904" s="20">
        <f t="shared" ca="1" si="109"/>
        <v>67</v>
      </c>
      <c r="AC904" s="20">
        <f t="shared" ca="1" si="110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111"/>
        <v>67</v>
      </c>
      <c r="AG904" s="21">
        <f ca="1">SUMIFS(AF$2:AF904,D$2:D904,D904)</f>
        <v>1666</v>
      </c>
      <c r="AJ904" s="22">
        <f t="shared" si="112"/>
        <v>1</v>
      </c>
      <c r="AK904" s="22">
        <f t="shared" si="113"/>
        <v>0</v>
      </c>
    </row>
    <row r="905" spans="1:37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11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114"/>
        <v>0</v>
      </c>
      <c r="AA905" s="20">
        <f t="shared" si="108"/>
        <v>0</v>
      </c>
      <c r="AB905" s="20">
        <f t="shared" ca="1" si="109"/>
        <v>0</v>
      </c>
      <c r="AC905" s="20">
        <f t="shared" ca="1" si="110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111"/>
        <v>0</v>
      </c>
      <c r="AG905" s="21">
        <f ca="1">SUMIFS(AF$2:AF905,D$2:D905,D905)</f>
        <v>1675</v>
      </c>
      <c r="AJ905" s="22">
        <f t="shared" si="112"/>
        <v>0</v>
      </c>
      <c r="AK905" s="22">
        <f t="shared" si="113"/>
        <v>1</v>
      </c>
    </row>
    <row r="906" spans="1:37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11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114"/>
        <v>0</v>
      </c>
      <c r="AA906" s="20">
        <f t="shared" si="108"/>
        <v>1</v>
      </c>
      <c r="AB906" s="20">
        <f t="shared" ca="1" si="109"/>
        <v>67</v>
      </c>
      <c r="AC906" s="20">
        <f t="shared" ca="1" si="110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111"/>
        <v>67</v>
      </c>
      <c r="AG906" s="21">
        <f ca="1">SUMIFS(AF$2:AF906,D$2:D906,D906)</f>
        <v>1248</v>
      </c>
      <c r="AJ906" s="22">
        <f t="shared" si="112"/>
        <v>1</v>
      </c>
      <c r="AK906" s="22">
        <f t="shared" si="113"/>
        <v>0</v>
      </c>
    </row>
    <row r="907" spans="1:37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11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114"/>
        <v>0</v>
      </c>
      <c r="AA907" s="20">
        <f t="shared" si="108"/>
        <v>1</v>
      </c>
      <c r="AB907" s="20">
        <f t="shared" ca="1" si="109"/>
        <v>67</v>
      </c>
      <c r="AC907" s="20">
        <f t="shared" ca="1" si="110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111"/>
        <v>67</v>
      </c>
      <c r="AG907" s="21">
        <f ca="1">SUMIFS(AF$2:AF907,D$2:D907,D907)</f>
        <v>1314</v>
      </c>
      <c r="AJ907" s="22">
        <f t="shared" si="112"/>
        <v>1</v>
      </c>
      <c r="AK907" s="22">
        <f t="shared" si="113"/>
        <v>0</v>
      </c>
    </row>
    <row r="908" spans="1:37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11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114"/>
        <v>0</v>
      </c>
      <c r="AA908" s="20">
        <f t="shared" si="108"/>
        <v>1</v>
      </c>
      <c r="AB908" s="20">
        <f t="shared" ca="1" si="109"/>
        <v>67</v>
      </c>
      <c r="AC908" s="20">
        <f t="shared" ca="1" si="110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111"/>
        <v>67</v>
      </c>
      <c r="AG908" s="21">
        <f ca="1">SUMIFS(AF$2:AF908,D$2:D908,D908)</f>
        <v>935</v>
      </c>
      <c r="AJ908" s="22">
        <f t="shared" si="112"/>
        <v>1</v>
      </c>
      <c r="AK908" s="22">
        <f t="shared" si="113"/>
        <v>0</v>
      </c>
    </row>
    <row r="909" spans="1:37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11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114"/>
        <v>0</v>
      </c>
      <c r="AA909" s="20">
        <f t="shared" si="108"/>
        <v>1</v>
      </c>
      <c r="AB909" s="20">
        <f t="shared" ca="1" si="109"/>
        <v>67</v>
      </c>
      <c r="AC909" s="20">
        <f t="shared" ca="1" si="110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111"/>
        <v>67</v>
      </c>
      <c r="AG909" s="21">
        <f ca="1">SUMIFS(AF$2:AF909,D$2:D909,D909)</f>
        <v>1209</v>
      </c>
      <c r="AJ909" s="22">
        <f t="shared" si="112"/>
        <v>1</v>
      </c>
      <c r="AK909" s="22">
        <f t="shared" si="113"/>
        <v>0</v>
      </c>
    </row>
    <row r="910" spans="1:37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11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114"/>
        <v>0</v>
      </c>
      <c r="AA910" s="20">
        <f t="shared" si="108"/>
        <v>0</v>
      </c>
      <c r="AB910" s="20">
        <f t="shared" ca="1" si="109"/>
        <v>0</v>
      </c>
      <c r="AC910" s="20">
        <f t="shared" ca="1" si="110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111"/>
        <v>0</v>
      </c>
      <c r="AG910" s="21">
        <f ca="1">SUMIFS(AF$2:AF910,D$2:D910,D910)</f>
        <v>1265</v>
      </c>
      <c r="AJ910" s="22">
        <f t="shared" si="112"/>
        <v>0</v>
      </c>
      <c r="AK910" s="22">
        <f t="shared" si="113"/>
        <v>3</v>
      </c>
    </row>
    <row r="911" spans="1:37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11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114"/>
        <v>0</v>
      </c>
      <c r="AA911" s="20">
        <f t="shared" si="108"/>
        <v>1</v>
      </c>
      <c r="AB911" s="20">
        <f t="shared" ca="1" si="109"/>
        <v>67</v>
      </c>
      <c r="AC911" s="20">
        <f t="shared" ca="1" si="110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111"/>
        <v>67</v>
      </c>
      <c r="AG911" s="21">
        <f ca="1">SUMIFS(AF$2:AF911,D$2:D911,D911)</f>
        <v>1223</v>
      </c>
      <c r="AJ911" s="22">
        <f t="shared" si="112"/>
        <v>1</v>
      </c>
      <c r="AK911" s="22">
        <f t="shared" si="113"/>
        <v>0</v>
      </c>
    </row>
    <row r="912" spans="1:37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11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114"/>
        <v>0</v>
      </c>
      <c r="AA912" s="20">
        <f t="shared" si="108"/>
        <v>1</v>
      </c>
      <c r="AB912" s="20">
        <f t="shared" ca="1" si="109"/>
        <v>67</v>
      </c>
      <c r="AC912" s="20">
        <f t="shared" ca="1" si="110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111"/>
        <v>67</v>
      </c>
      <c r="AG912" s="21">
        <f ca="1">SUMIFS(AF$2:AF912,D$2:D912,D912)</f>
        <v>1267</v>
      </c>
      <c r="AJ912" s="22">
        <f t="shared" si="112"/>
        <v>3</v>
      </c>
      <c r="AK912" s="22">
        <f t="shared" si="113"/>
        <v>0</v>
      </c>
    </row>
    <row r="913" spans="1:37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11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114"/>
        <v>0</v>
      </c>
      <c r="AA913" s="20">
        <f t="shared" si="108"/>
        <v>0</v>
      </c>
      <c r="AB913" s="20">
        <f t="shared" ca="1" si="109"/>
        <v>0</v>
      </c>
      <c r="AC913" s="20">
        <f t="shared" ca="1" si="110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111"/>
        <v>0</v>
      </c>
      <c r="AG913" s="21">
        <f ca="1">SUMIFS(AF$2:AF913,D$2:D913,D913)</f>
        <v>1088</v>
      </c>
      <c r="AJ913" s="22">
        <f t="shared" si="112"/>
        <v>0</v>
      </c>
      <c r="AK913" s="22">
        <f t="shared" si="113"/>
        <v>2</v>
      </c>
    </row>
    <row r="914" spans="1:37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11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114"/>
        <v>0</v>
      </c>
      <c r="AA914" s="20">
        <f t="shared" si="108"/>
        <v>1</v>
      </c>
      <c r="AB914" s="20">
        <f t="shared" ca="1" si="109"/>
        <v>67</v>
      </c>
      <c r="AC914" s="20">
        <f t="shared" ca="1" si="110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111"/>
        <v>67</v>
      </c>
      <c r="AG914" s="21">
        <f ca="1">SUMIFS(AF$2:AF914,D$2:D914,D914)</f>
        <v>727</v>
      </c>
      <c r="AJ914" s="22">
        <f t="shared" si="112"/>
        <v>1</v>
      </c>
      <c r="AK914" s="22">
        <f t="shared" si="113"/>
        <v>0</v>
      </c>
    </row>
    <row r="915" spans="1:37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11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114"/>
        <v>0</v>
      </c>
      <c r="AA915" s="20">
        <f t="shared" si="108"/>
        <v>0</v>
      </c>
      <c r="AB915" s="20">
        <f t="shared" ca="1" si="109"/>
        <v>0</v>
      </c>
      <c r="AC915" s="20">
        <f t="shared" ca="1" si="110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111"/>
        <v>0</v>
      </c>
      <c r="AG915" s="21">
        <f ca="1">SUMIFS(AF$2:AF915,D$2:D915,D915)</f>
        <v>830</v>
      </c>
      <c r="AJ915" s="22">
        <f t="shared" si="112"/>
        <v>0</v>
      </c>
      <c r="AK915" s="22">
        <f t="shared" si="113"/>
        <v>2</v>
      </c>
    </row>
    <row r="916" spans="1:37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11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114"/>
        <v>0</v>
      </c>
      <c r="AA916" s="20">
        <f t="shared" si="108"/>
        <v>0</v>
      </c>
      <c r="AB916" s="20">
        <f t="shared" ca="1" si="109"/>
        <v>0</v>
      </c>
      <c r="AC916" s="20">
        <f t="shared" ca="1" si="110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111"/>
        <v>0</v>
      </c>
      <c r="AG916" s="21">
        <f ca="1">SUMIFS(AF$2:AF916,D$2:D916,D916)</f>
        <v>1334</v>
      </c>
      <c r="AJ916" s="22">
        <f t="shared" si="112"/>
        <v>0</v>
      </c>
      <c r="AK916" s="22">
        <f t="shared" si="113"/>
        <v>1</v>
      </c>
    </row>
    <row r="917" spans="1:37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11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114"/>
        <v>0</v>
      </c>
      <c r="AA917" s="20">
        <f t="shared" si="108"/>
        <v>1</v>
      </c>
      <c r="AB917" s="20">
        <f t="shared" ca="1" si="109"/>
        <v>67</v>
      </c>
      <c r="AC917" s="20">
        <f t="shared" ca="1" si="110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111"/>
        <v>67</v>
      </c>
      <c r="AG917" s="21">
        <f ca="1">SUMIFS(AF$2:AF917,D$2:D917,D917)</f>
        <v>1073</v>
      </c>
      <c r="AJ917" s="22">
        <f t="shared" si="112"/>
        <v>1</v>
      </c>
      <c r="AK917" s="22">
        <f t="shared" si="113"/>
        <v>0</v>
      </c>
    </row>
    <row r="918" spans="1:37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11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114"/>
        <v>0</v>
      </c>
      <c r="AA918" s="20">
        <f t="shared" si="108"/>
        <v>0</v>
      </c>
      <c r="AB918" s="20">
        <f t="shared" ca="1" si="109"/>
        <v>0</v>
      </c>
      <c r="AC918" s="20">
        <f t="shared" ca="1" si="110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111"/>
        <v>0</v>
      </c>
      <c r="AG918" s="21">
        <f ca="1">SUMIFS(AF$2:AF918,D$2:D918,D918)</f>
        <v>744</v>
      </c>
      <c r="AJ918" s="22">
        <f t="shared" si="112"/>
        <v>0</v>
      </c>
      <c r="AK918" s="22">
        <f t="shared" si="113"/>
        <v>2</v>
      </c>
    </row>
    <row r="919" spans="1:37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11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114"/>
        <v>0</v>
      </c>
      <c r="AA919" s="20">
        <f t="shared" si="108"/>
        <v>1</v>
      </c>
      <c r="AB919" s="20">
        <f t="shared" ca="1" si="109"/>
        <v>67</v>
      </c>
      <c r="AC919" s="20">
        <f t="shared" ca="1" si="110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111"/>
        <v>67</v>
      </c>
      <c r="AG919" s="21">
        <f ca="1">SUMIFS(AF$2:AF919,D$2:D919,D919)</f>
        <v>374</v>
      </c>
      <c r="AJ919" s="22">
        <f t="shared" si="112"/>
        <v>1</v>
      </c>
      <c r="AK919" s="22">
        <f t="shared" si="113"/>
        <v>0</v>
      </c>
    </row>
    <row r="920" spans="1:37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11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114"/>
        <v>0</v>
      </c>
      <c r="AA920" s="20">
        <f t="shared" si="108"/>
        <v>1</v>
      </c>
      <c r="AB920" s="20">
        <f t="shared" ca="1" si="109"/>
        <v>38</v>
      </c>
      <c r="AC920" s="20">
        <f t="shared" ca="1" si="110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111"/>
        <v>38</v>
      </c>
      <c r="AG920" s="21">
        <f ca="1">SUMIFS(AF$2:AF920,D$2:D920,D920)</f>
        <v>1234</v>
      </c>
      <c r="AJ920" s="22">
        <f t="shared" si="112"/>
        <v>2</v>
      </c>
      <c r="AK920" s="22">
        <f t="shared" si="113"/>
        <v>0</v>
      </c>
    </row>
    <row r="921" spans="1:37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11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114"/>
        <v>0</v>
      </c>
      <c r="AA921" s="20">
        <f t="shared" si="108"/>
        <v>1</v>
      </c>
      <c r="AB921" s="20">
        <f t="shared" ca="1" si="109"/>
        <v>38</v>
      </c>
      <c r="AC921" s="20">
        <f t="shared" ca="1" si="110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111"/>
        <v>38</v>
      </c>
      <c r="AG921" s="21">
        <f ca="1">SUMIFS(AF$2:AF921,D$2:D921,D921)</f>
        <v>1396</v>
      </c>
      <c r="AJ921" s="22">
        <f t="shared" si="112"/>
        <v>1</v>
      </c>
      <c r="AK921" s="22">
        <f t="shared" si="113"/>
        <v>0</v>
      </c>
    </row>
    <row r="922" spans="1:37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11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114"/>
        <v>0</v>
      </c>
      <c r="AA922" s="20">
        <f t="shared" si="108"/>
        <v>1</v>
      </c>
      <c r="AB922" s="20">
        <f t="shared" ca="1" si="109"/>
        <v>38</v>
      </c>
      <c r="AC922" s="20">
        <f t="shared" ca="1" si="110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111"/>
        <v>38</v>
      </c>
      <c r="AG922" s="21">
        <f ca="1">SUMIFS(AF$2:AF922,D$2:D922,D922)</f>
        <v>1529</v>
      </c>
      <c r="AJ922" s="22">
        <f t="shared" si="112"/>
        <v>1</v>
      </c>
      <c r="AK922" s="22">
        <f t="shared" si="113"/>
        <v>0</v>
      </c>
    </row>
    <row r="923" spans="1:37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11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114"/>
        <v>0</v>
      </c>
      <c r="AA923" s="20">
        <f t="shared" si="108"/>
        <v>1</v>
      </c>
      <c r="AB923" s="20">
        <f t="shared" ca="1" si="109"/>
        <v>38</v>
      </c>
      <c r="AC923" s="20">
        <f t="shared" ca="1" si="110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111"/>
        <v>38</v>
      </c>
      <c r="AG923" s="21">
        <f ca="1">SUMIFS(AF$2:AF923,D$2:D923,D923)</f>
        <v>1092</v>
      </c>
      <c r="AJ923" s="22">
        <f t="shared" si="112"/>
        <v>2</v>
      </c>
      <c r="AK923" s="22">
        <f t="shared" si="113"/>
        <v>0</v>
      </c>
    </row>
    <row r="924" spans="1:37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11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114"/>
        <v>0</v>
      </c>
      <c r="AA924" s="20">
        <f t="shared" si="108"/>
        <v>0</v>
      </c>
      <c r="AB924" s="20">
        <f t="shared" ca="1" si="109"/>
        <v>0</v>
      </c>
      <c r="AC924" s="20">
        <f t="shared" ca="1" si="110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111"/>
        <v>0</v>
      </c>
      <c r="AG924" s="21">
        <f ca="1">SUMIFS(AF$2:AF924,D$2:D924,D924)</f>
        <v>718</v>
      </c>
      <c r="AJ924" s="22">
        <f t="shared" si="112"/>
        <v>0</v>
      </c>
      <c r="AK924" s="22">
        <f t="shared" si="113"/>
        <v>1</v>
      </c>
    </row>
    <row r="925" spans="1:37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11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114"/>
        <v>0</v>
      </c>
      <c r="AA925" s="20">
        <f t="shared" ref="AA925:AA988" si="116">IF(OR(ISBLANK(P925),ISBLANK(Q925)),"",IF(OR(AND(P925&gt;Q925,X925&gt;Y925),AND(P925=Q925,X925=Y925),AND(P925&lt;Q925,X925&lt;Y925)),1,0))</f>
        <v>1</v>
      </c>
      <c r="AB925" s="20">
        <f t="shared" ref="AB925:AB988" ca="1" si="117">IF(C925&lt;NOW(),IF(AND(P925&gt;Q925,X925&gt;Y925),T925,IF(AND(P925=Q925,X925=Y925),U925,IF(AND(P925&lt;Q925,X925&lt;Y925),V925,0))),"")</f>
        <v>38</v>
      </c>
      <c r="AC925" s="20">
        <f t="shared" ref="AC925:AC988" ca="1" si="11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119">IFERROR(IF(OR(ISBLANK(P925),ISBLANK(Q925)),0,IF(AB925&lt;&gt;"", AB925 + IF(AC925=1,AE925, 0), "") * (S925+1)),"")</f>
        <v>38</v>
      </c>
      <c r="AG925" s="21">
        <f ca="1">SUMIFS(AF$2:AF925,D$2:D925,D925)</f>
        <v>1353</v>
      </c>
      <c r="AJ925" s="22">
        <f t="shared" si="112"/>
        <v>2</v>
      </c>
      <c r="AK925" s="22">
        <f t="shared" si="113"/>
        <v>0</v>
      </c>
    </row>
    <row r="926" spans="1:37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11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114"/>
        <v>0</v>
      </c>
      <c r="AA926" s="20">
        <f t="shared" si="116"/>
        <v>1</v>
      </c>
      <c r="AB926" s="20">
        <f t="shared" ca="1" si="117"/>
        <v>38</v>
      </c>
      <c r="AC926" s="20">
        <f t="shared" ca="1" si="11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119"/>
        <v>38</v>
      </c>
      <c r="AG926" s="21">
        <f ca="1">SUMIFS(AF$2:AF926,D$2:D926,D926)</f>
        <v>872</v>
      </c>
      <c r="AJ926" s="22">
        <f t="shared" si="112"/>
        <v>1</v>
      </c>
      <c r="AK926" s="22">
        <f t="shared" si="113"/>
        <v>0</v>
      </c>
    </row>
    <row r="927" spans="1:37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11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114"/>
        <v>0</v>
      </c>
      <c r="AA927" s="20">
        <f t="shared" si="116"/>
        <v>1</v>
      </c>
      <c r="AB927" s="20">
        <f t="shared" ca="1" si="117"/>
        <v>38</v>
      </c>
      <c r="AC927" s="20">
        <f t="shared" ca="1" si="11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119"/>
        <v>38</v>
      </c>
      <c r="AG927" s="21">
        <f ca="1">SUMIFS(AF$2:AF927,D$2:D927,D927)</f>
        <v>1173</v>
      </c>
      <c r="AJ927" s="22">
        <f t="shared" si="112"/>
        <v>1</v>
      </c>
      <c r="AK927" s="22">
        <f t="shared" si="113"/>
        <v>0</v>
      </c>
    </row>
    <row r="928" spans="1:37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11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114"/>
        <v>0</v>
      </c>
      <c r="AA928" s="20">
        <f t="shared" si="116"/>
        <v>1</v>
      </c>
      <c r="AB928" s="20">
        <f t="shared" ca="1" si="117"/>
        <v>38</v>
      </c>
      <c r="AC928" s="20">
        <f t="shared" ca="1" si="11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119"/>
        <v>38</v>
      </c>
      <c r="AG928" s="21">
        <f ca="1">SUMIFS(AF$2:AF928,D$2:D928,D928)</f>
        <v>1174</v>
      </c>
      <c r="AJ928" s="22">
        <f t="shared" si="112"/>
        <v>1</v>
      </c>
      <c r="AK928" s="22">
        <f t="shared" si="113"/>
        <v>0</v>
      </c>
    </row>
    <row r="929" spans="1:37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11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114"/>
        <v>0</v>
      </c>
      <c r="AA929" s="20">
        <f t="shared" si="116"/>
        <v>1</v>
      </c>
      <c r="AB929" s="20">
        <f t="shared" ca="1" si="117"/>
        <v>38</v>
      </c>
      <c r="AC929" s="20">
        <f t="shared" ca="1" si="11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119"/>
        <v>68</v>
      </c>
      <c r="AG929" s="21">
        <f ca="1">SUMIFS(AF$2:AF929,D$2:D929,D929)</f>
        <v>1260</v>
      </c>
      <c r="AJ929" s="22">
        <f t="shared" si="112"/>
        <v>1</v>
      </c>
      <c r="AK929" s="22">
        <f t="shared" si="113"/>
        <v>0</v>
      </c>
    </row>
    <row r="930" spans="1:37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11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114"/>
        <v>0</v>
      </c>
      <c r="AA930" s="20">
        <f t="shared" si="116"/>
        <v>0</v>
      </c>
      <c r="AB930" s="20">
        <f t="shared" ca="1" si="117"/>
        <v>0</v>
      </c>
      <c r="AC930" s="20">
        <f t="shared" ca="1" si="11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119"/>
        <v>0</v>
      </c>
      <c r="AG930" s="21">
        <f ca="1">SUMIFS(AF$2:AF930,D$2:D930,D930)</f>
        <v>1175</v>
      </c>
      <c r="AJ930" s="22">
        <f t="shared" si="112"/>
        <v>0</v>
      </c>
      <c r="AK930" s="22">
        <f t="shared" si="113"/>
        <v>1</v>
      </c>
    </row>
    <row r="931" spans="1:37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11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114"/>
        <v>0</v>
      </c>
      <c r="AA931" s="20">
        <f t="shared" si="116"/>
        <v>0</v>
      </c>
      <c r="AB931" s="20">
        <f t="shared" ca="1" si="117"/>
        <v>0</v>
      </c>
      <c r="AC931" s="20">
        <f t="shared" ca="1" si="11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119"/>
        <v>0</v>
      </c>
      <c r="AG931" s="21">
        <f ca="1">SUMIFS(AF$2:AF931,D$2:D931,D931)</f>
        <v>1666</v>
      </c>
      <c r="AJ931" s="22">
        <f t="shared" si="112"/>
        <v>0</v>
      </c>
      <c r="AK931" s="22">
        <f t="shared" si="113"/>
        <v>1</v>
      </c>
    </row>
    <row r="932" spans="1:37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11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114"/>
        <v>0</v>
      </c>
      <c r="AA932" s="20">
        <f t="shared" si="116"/>
        <v>0</v>
      </c>
      <c r="AB932" s="20">
        <f t="shared" ca="1" si="117"/>
        <v>0</v>
      </c>
      <c r="AC932" s="20">
        <f t="shared" ca="1" si="11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119"/>
        <v>0</v>
      </c>
      <c r="AG932" s="21">
        <f ca="1">SUMIFS(AF$2:AF932,D$2:D932,D932)</f>
        <v>1675</v>
      </c>
      <c r="AJ932" s="22">
        <f t="shared" si="112"/>
        <v>0</v>
      </c>
      <c r="AK932" s="22">
        <f t="shared" si="113"/>
        <v>2</v>
      </c>
    </row>
    <row r="933" spans="1:37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11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114"/>
        <v>0</v>
      </c>
      <c r="AA933" s="20">
        <f t="shared" si="116"/>
        <v>1</v>
      </c>
      <c r="AB933" s="20">
        <f t="shared" ca="1" si="117"/>
        <v>38</v>
      </c>
      <c r="AC933" s="20">
        <f t="shared" ca="1" si="11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119"/>
        <v>38</v>
      </c>
      <c r="AG933" s="21">
        <f ca="1">SUMIFS(AF$2:AF933,D$2:D933,D933)</f>
        <v>1286</v>
      </c>
      <c r="AJ933" s="22">
        <f t="shared" si="112"/>
        <v>2</v>
      </c>
      <c r="AK933" s="22">
        <f t="shared" si="113"/>
        <v>0</v>
      </c>
    </row>
    <row r="934" spans="1:37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11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114"/>
        <v>0</v>
      </c>
      <c r="AA934" s="20">
        <f t="shared" si="116"/>
        <v>0</v>
      </c>
      <c r="AB934" s="20">
        <f t="shared" ca="1" si="117"/>
        <v>0</v>
      </c>
      <c r="AC934" s="20">
        <f t="shared" ca="1" si="11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119"/>
        <v>0</v>
      </c>
      <c r="AG934" s="21">
        <f ca="1">SUMIFS(AF$2:AF934,D$2:D934,D934)</f>
        <v>1314</v>
      </c>
      <c r="AJ934" s="22">
        <f t="shared" si="112"/>
        <v>0</v>
      </c>
      <c r="AK934" s="22">
        <f t="shared" si="113"/>
        <v>1</v>
      </c>
    </row>
    <row r="935" spans="1:37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11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114"/>
        <v>0</v>
      </c>
      <c r="AA935" s="20">
        <f t="shared" si="116"/>
        <v>0</v>
      </c>
      <c r="AB935" s="20">
        <f t="shared" ca="1" si="117"/>
        <v>0</v>
      </c>
      <c r="AC935" s="20">
        <f t="shared" ca="1" si="11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119"/>
        <v>0</v>
      </c>
      <c r="AG935" s="21">
        <f ca="1">SUMIFS(AF$2:AF935,D$2:D935,D935)</f>
        <v>935</v>
      </c>
      <c r="AJ935" s="22">
        <f t="shared" si="112"/>
        <v>0</v>
      </c>
      <c r="AK935" s="22">
        <f t="shared" si="113"/>
        <v>1</v>
      </c>
    </row>
    <row r="936" spans="1:37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11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114"/>
        <v>0</v>
      </c>
      <c r="AA936" s="20">
        <f t="shared" si="116"/>
        <v>1</v>
      </c>
      <c r="AB936" s="20">
        <f t="shared" ca="1" si="117"/>
        <v>38</v>
      </c>
      <c r="AC936" s="20">
        <f t="shared" ca="1" si="11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119"/>
        <v>38</v>
      </c>
      <c r="AG936" s="21">
        <f ca="1">SUMIFS(AF$2:AF936,D$2:D936,D936)</f>
        <v>1247</v>
      </c>
      <c r="AJ936" s="22">
        <f t="shared" si="112"/>
        <v>2</v>
      </c>
      <c r="AK936" s="22">
        <f t="shared" si="113"/>
        <v>0</v>
      </c>
    </row>
    <row r="937" spans="1:37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11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114"/>
        <v>0</v>
      </c>
      <c r="AA937" s="20">
        <f t="shared" si="116"/>
        <v>0</v>
      </c>
      <c r="AB937" s="20">
        <f t="shared" ca="1" si="117"/>
        <v>0</v>
      </c>
      <c r="AC937" s="20">
        <f t="shared" ca="1" si="11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119"/>
        <v>0</v>
      </c>
      <c r="AG937" s="21">
        <f ca="1">SUMIFS(AF$2:AF937,D$2:D937,D937)</f>
        <v>1265</v>
      </c>
      <c r="AJ937" s="22">
        <f t="shared" si="112"/>
        <v>0</v>
      </c>
      <c r="AK937" s="22">
        <f t="shared" si="113"/>
        <v>4</v>
      </c>
    </row>
    <row r="938" spans="1:37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11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114"/>
        <v>0</v>
      </c>
      <c r="AA938" s="20">
        <f t="shared" si="116"/>
        <v>1</v>
      </c>
      <c r="AB938" s="20">
        <f t="shared" ca="1" si="117"/>
        <v>38</v>
      </c>
      <c r="AC938" s="20">
        <f t="shared" ca="1" si="11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119"/>
        <v>38</v>
      </c>
      <c r="AG938" s="21">
        <f ca="1">SUMIFS(AF$2:AF938,D$2:D938,D938)</f>
        <v>1261</v>
      </c>
      <c r="AJ938" s="22">
        <f t="shared" si="112"/>
        <v>2</v>
      </c>
      <c r="AK938" s="22">
        <f t="shared" si="113"/>
        <v>0</v>
      </c>
    </row>
    <row r="939" spans="1:37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11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114"/>
        <v>0</v>
      </c>
      <c r="AA939" s="20">
        <f t="shared" si="116"/>
        <v>1</v>
      </c>
      <c r="AB939" s="20">
        <f t="shared" ca="1" si="117"/>
        <v>38</v>
      </c>
      <c r="AC939" s="20">
        <f t="shared" ca="1" si="11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119"/>
        <v>38</v>
      </c>
      <c r="AG939" s="21">
        <f ca="1">SUMIFS(AF$2:AF939,D$2:D939,D939)</f>
        <v>1305</v>
      </c>
      <c r="AJ939" s="22">
        <f t="shared" si="112"/>
        <v>4</v>
      </c>
      <c r="AK939" s="22">
        <f t="shared" si="113"/>
        <v>0</v>
      </c>
    </row>
    <row r="940" spans="1:37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11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114"/>
        <v>0</v>
      </c>
      <c r="AA940" s="20">
        <f t="shared" si="116"/>
        <v>1</v>
      </c>
      <c r="AB940" s="20">
        <f t="shared" ca="1" si="117"/>
        <v>38</v>
      </c>
      <c r="AC940" s="20">
        <f t="shared" ca="1" si="11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119"/>
        <v>38</v>
      </c>
      <c r="AG940" s="21">
        <f ca="1">SUMIFS(AF$2:AF940,D$2:D940,D940)</f>
        <v>1126</v>
      </c>
      <c r="AJ940" s="22">
        <f t="shared" si="112"/>
        <v>1</v>
      </c>
      <c r="AK940" s="22">
        <f t="shared" si="113"/>
        <v>0</v>
      </c>
    </row>
    <row r="941" spans="1:37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11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114"/>
        <v>0</v>
      </c>
      <c r="AA941" s="20">
        <f t="shared" si="116"/>
        <v>1</v>
      </c>
      <c r="AB941" s="20">
        <f t="shared" ca="1" si="117"/>
        <v>38</v>
      </c>
      <c r="AC941" s="20">
        <f t="shared" ca="1" si="11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119"/>
        <v>68</v>
      </c>
      <c r="AG941" s="21">
        <f ca="1">SUMIFS(AF$2:AF941,D$2:D941,D941)</f>
        <v>795</v>
      </c>
      <c r="AJ941" s="22">
        <f t="shared" si="112"/>
        <v>2</v>
      </c>
      <c r="AK941" s="22">
        <f t="shared" si="113"/>
        <v>0</v>
      </c>
    </row>
    <row r="942" spans="1:37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11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114"/>
        <v>0</v>
      </c>
      <c r="AA942" s="20">
        <f t="shared" si="116"/>
        <v>0</v>
      </c>
      <c r="AB942" s="20">
        <f t="shared" ca="1" si="117"/>
        <v>0</v>
      </c>
      <c r="AC942" s="20">
        <f t="shared" ca="1" si="11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119"/>
        <v>0</v>
      </c>
      <c r="AG942" s="21">
        <f ca="1">SUMIFS(AF$2:AF942,D$2:D942,D942)</f>
        <v>830</v>
      </c>
      <c r="AJ942" s="22">
        <f t="shared" si="112"/>
        <v>0</v>
      </c>
      <c r="AK942" s="22">
        <f t="shared" si="113"/>
        <v>3</v>
      </c>
    </row>
    <row r="943" spans="1:37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11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114"/>
        <v>0</v>
      </c>
      <c r="AA943" s="20">
        <f t="shared" si="116"/>
        <v>1</v>
      </c>
      <c r="AB943" s="20">
        <f t="shared" ca="1" si="117"/>
        <v>38</v>
      </c>
      <c r="AC943" s="20">
        <f t="shared" ca="1" si="11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119"/>
        <v>38</v>
      </c>
      <c r="AG943" s="21">
        <f ca="1">SUMIFS(AF$2:AF943,D$2:D943,D943)</f>
        <v>1372</v>
      </c>
      <c r="AJ943" s="22">
        <f t="shared" si="112"/>
        <v>1</v>
      </c>
      <c r="AK943" s="22">
        <f t="shared" si="113"/>
        <v>0</v>
      </c>
    </row>
    <row r="944" spans="1:37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11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114"/>
        <v>0</v>
      </c>
      <c r="AA944" s="20">
        <f t="shared" si="116"/>
        <v>1</v>
      </c>
      <c r="AB944" s="20">
        <f t="shared" ca="1" si="117"/>
        <v>38</v>
      </c>
      <c r="AC944" s="20">
        <f t="shared" ca="1" si="11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119"/>
        <v>38</v>
      </c>
      <c r="AG944" s="21">
        <f ca="1">SUMIFS(AF$2:AF944,D$2:D944,D944)</f>
        <v>1111</v>
      </c>
      <c r="AJ944" s="22">
        <f t="shared" si="112"/>
        <v>2</v>
      </c>
      <c r="AK944" s="22">
        <f t="shared" si="113"/>
        <v>0</v>
      </c>
    </row>
    <row r="945" spans="1:37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11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114"/>
        <v>0</v>
      </c>
      <c r="AA945" s="20">
        <f t="shared" si="116"/>
        <v>1</v>
      </c>
      <c r="AB945" s="20">
        <f t="shared" ca="1" si="117"/>
        <v>38</v>
      </c>
      <c r="AC945" s="20">
        <f t="shared" ca="1" si="11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119"/>
        <v>38</v>
      </c>
      <c r="AG945" s="21">
        <f ca="1">SUMIFS(AF$2:AF945,D$2:D945,D945)</f>
        <v>782</v>
      </c>
      <c r="AJ945" s="22">
        <f t="shared" si="112"/>
        <v>1</v>
      </c>
      <c r="AK945" s="22">
        <f t="shared" si="113"/>
        <v>0</v>
      </c>
    </row>
    <row r="946" spans="1:37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11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114"/>
        <v>0</v>
      </c>
      <c r="AA946" s="20">
        <f t="shared" si="116"/>
        <v>1</v>
      </c>
      <c r="AB946" s="20">
        <f t="shared" ca="1" si="117"/>
        <v>38</v>
      </c>
      <c r="AC946" s="20">
        <f t="shared" ca="1" si="11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119"/>
        <v>38</v>
      </c>
      <c r="AG946" s="21">
        <f ca="1">SUMIFS(AF$2:AF946,D$2:D946,D946)</f>
        <v>412</v>
      </c>
      <c r="AJ946" s="22">
        <f t="shared" si="112"/>
        <v>2</v>
      </c>
      <c r="AK946" s="22">
        <f t="shared" si="113"/>
        <v>0</v>
      </c>
    </row>
    <row r="947" spans="1:37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11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114"/>
        <v>0</v>
      </c>
      <c r="AA947" s="20">
        <f t="shared" si="116"/>
        <v>1</v>
      </c>
      <c r="AB947" s="20">
        <f t="shared" ca="1" si="117"/>
        <v>143</v>
      </c>
      <c r="AC947" s="20">
        <f t="shared" ca="1" si="11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119"/>
        <v>143</v>
      </c>
      <c r="AG947" s="21">
        <f ca="1">SUMIFS(AF$2:AF947,D$2:D947,D947)</f>
        <v>1377</v>
      </c>
      <c r="AJ947" s="22">
        <f t="shared" si="112"/>
        <v>3</v>
      </c>
      <c r="AK947" s="22">
        <f t="shared" si="113"/>
        <v>0</v>
      </c>
    </row>
    <row r="948" spans="1:37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11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114"/>
        <v>0</v>
      </c>
      <c r="AA948" s="20">
        <f t="shared" si="116"/>
        <v>0</v>
      </c>
      <c r="AB948" s="20">
        <f t="shared" ca="1" si="117"/>
        <v>0</v>
      </c>
      <c r="AC948" s="20">
        <f t="shared" ca="1" si="11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119"/>
        <v>0</v>
      </c>
      <c r="AG948" s="21">
        <f ca="1">SUMIFS(AF$2:AF948,D$2:D948,D948)</f>
        <v>1396</v>
      </c>
      <c r="AJ948" s="22">
        <f t="shared" si="112"/>
        <v>0</v>
      </c>
      <c r="AK948" s="22">
        <f t="shared" si="113"/>
        <v>1</v>
      </c>
    </row>
    <row r="949" spans="1:37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11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114"/>
        <v>0</v>
      </c>
      <c r="AA949" s="20">
        <f t="shared" si="116"/>
        <v>0</v>
      </c>
      <c r="AB949" s="20">
        <f t="shared" ca="1" si="117"/>
        <v>0</v>
      </c>
      <c r="AC949" s="20">
        <f t="shared" ca="1" si="11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119"/>
        <v>0</v>
      </c>
      <c r="AG949" s="21">
        <f ca="1">SUMIFS(AF$2:AF949,D$2:D949,D949)</f>
        <v>1529</v>
      </c>
      <c r="AJ949" s="22">
        <f t="shared" si="112"/>
        <v>0</v>
      </c>
      <c r="AK949" s="22">
        <f t="shared" si="113"/>
        <v>1</v>
      </c>
    </row>
    <row r="950" spans="1:37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11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114"/>
        <v>0</v>
      </c>
      <c r="AA950" s="20">
        <f t="shared" si="116"/>
        <v>0</v>
      </c>
      <c r="AB950" s="20">
        <f t="shared" ca="1" si="117"/>
        <v>0</v>
      </c>
      <c r="AC950" s="20">
        <f t="shared" ca="1" si="11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119"/>
        <v>0</v>
      </c>
      <c r="AG950" s="21">
        <f ca="1">SUMIFS(AF$2:AF950,D$2:D950,D950)</f>
        <v>1092</v>
      </c>
      <c r="AJ950" s="22">
        <f t="shared" si="112"/>
        <v>0</v>
      </c>
      <c r="AK950" s="22">
        <f t="shared" si="113"/>
        <v>1</v>
      </c>
    </row>
    <row r="951" spans="1:37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11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114"/>
        <v>1</v>
      </c>
      <c r="AA951" s="20" t="str">
        <f t="shared" si="116"/>
        <v/>
      </c>
      <c r="AB951" s="20">
        <f t="shared" ca="1" si="117"/>
        <v>143</v>
      </c>
      <c r="AC951" s="20">
        <f t="shared" ca="1" si="11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119"/>
        <v>0</v>
      </c>
      <c r="AG951" s="21">
        <f ca="1">SUMIFS(AF$2:AF951,D$2:D951,D951)</f>
        <v>718</v>
      </c>
      <c r="AJ951" s="22">
        <f t="shared" si="112"/>
        <v>0</v>
      </c>
      <c r="AK951" s="22">
        <f t="shared" si="113"/>
        <v>1</v>
      </c>
    </row>
    <row r="952" spans="1:37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11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114"/>
        <v>0</v>
      </c>
      <c r="AA952" s="20">
        <f t="shared" si="116"/>
        <v>0</v>
      </c>
      <c r="AB952" s="20">
        <f t="shared" ca="1" si="117"/>
        <v>0</v>
      </c>
      <c r="AC952" s="20">
        <f t="shared" ca="1" si="11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119"/>
        <v>0</v>
      </c>
      <c r="AG952" s="21">
        <f ca="1">SUMIFS(AF$2:AF952,D$2:D952,D952)</f>
        <v>1353</v>
      </c>
      <c r="AJ952" s="22">
        <f t="shared" si="112"/>
        <v>0</v>
      </c>
      <c r="AK952" s="22">
        <f t="shared" si="113"/>
        <v>1</v>
      </c>
    </row>
    <row r="953" spans="1:37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11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114"/>
        <v>0</v>
      </c>
      <c r="AA953" s="20">
        <f t="shared" si="116"/>
        <v>0</v>
      </c>
      <c r="AB953" s="20">
        <f t="shared" ca="1" si="117"/>
        <v>0</v>
      </c>
      <c r="AC953" s="20">
        <f t="shared" ca="1" si="11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119"/>
        <v>0</v>
      </c>
      <c r="AG953" s="21">
        <f ca="1">SUMIFS(AF$2:AF953,D$2:D953,D953)</f>
        <v>872</v>
      </c>
      <c r="AJ953" s="22">
        <f t="shared" ref="AJ953:AJ1016" si="120">IF(AA953=1,AJ926+1,0)</f>
        <v>0</v>
      </c>
      <c r="AK953" s="22">
        <f t="shared" ref="AK953:AK1016" si="121">IF(Z953=1,AK926,IF(AA953=0,AK926+1,0))</f>
        <v>1</v>
      </c>
    </row>
    <row r="954" spans="1:37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11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114"/>
        <v>0</v>
      </c>
      <c r="AA954" s="20">
        <f t="shared" si="116"/>
        <v>0</v>
      </c>
      <c r="AB954" s="20">
        <f t="shared" ca="1" si="117"/>
        <v>0</v>
      </c>
      <c r="AC954" s="20">
        <f t="shared" ca="1" si="11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119"/>
        <v>0</v>
      </c>
      <c r="AG954" s="21">
        <f ca="1">SUMIFS(AF$2:AF954,D$2:D954,D954)</f>
        <v>1173</v>
      </c>
      <c r="AJ954" s="22">
        <f t="shared" si="120"/>
        <v>0</v>
      </c>
      <c r="AK954" s="22">
        <f t="shared" si="121"/>
        <v>1</v>
      </c>
    </row>
    <row r="955" spans="1:37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11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114"/>
        <v>0</v>
      </c>
      <c r="AA955" s="20">
        <f t="shared" si="116"/>
        <v>0</v>
      </c>
      <c r="AB955" s="20">
        <f t="shared" ca="1" si="117"/>
        <v>0</v>
      </c>
      <c r="AC955" s="20">
        <f t="shared" ca="1" si="11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119"/>
        <v>0</v>
      </c>
      <c r="AG955" s="21">
        <f ca="1">SUMIFS(AF$2:AF955,D$2:D955,D955)</f>
        <v>1174</v>
      </c>
      <c r="AJ955" s="22">
        <f t="shared" si="120"/>
        <v>0</v>
      </c>
      <c r="AK955" s="22">
        <f t="shared" si="121"/>
        <v>1</v>
      </c>
    </row>
    <row r="956" spans="1:37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11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114"/>
        <v>0</v>
      </c>
      <c r="AA956" s="20">
        <f t="shared" si="116"/>
        <v>0</v>
      </c>
      <c r="AB956" s="20">
        <f t="shared" ca="1" si="117"/>
        <v>0</v>
      </c>
      <c r="AC956" s="20">
        <f t="shared" ca="1" si="11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119"/>
        <v>0</v>
      </c>
      <c r="AG956" s="21">
        <f ca="1">SUMIFS(AF$2:AF956,D$2:D956,D956)</f>
        <v>1260</v>
      </c>
      <c r="AJ956" s="22">
        <f t="shared" si="120"/>
        <v>0</v>
      </c>
      <c r="AK956" s="22">
        <f t="shared" si="121"/>
        <v>1</v>
      </c>
    </row>
    <row r="957" spans="1:37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11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114"/>
        <v>0</v>
      </c>
      <c r="AA957" s="20">
        <f t="shared" si="116"/>
        <v>1</v>
      </c>
      <c r="AB957" s="20">
        <f t="shared" ca="1" si="117"/>
        <v>143</v>
      </c>
      <c r="AC957" s="20">
        <f t="shared" ca="1" si="11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119"/>
        <v>346</v>
      </c>
      <c r="AG957" s="21">
        <f ca="1">SUMIFS(AF$2:AF957,D$2:D957,D957)</f>
        <v>1521</v>
      </c>
      <c r="AJ957" s="22">
        <f t="shared" si="120"/>
        <v>1</v>
      </c>
      <c r="AK957" s="22">
        <f t="shared" si="121"/>
        <v>0</v>
      </c>
    </row>
    <row r="958" spans="1:37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11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114"/>
        <v>0</v>
      </c>
      <c r="AA958" s="20">
        <f t="shared" si="116"/>
        <v>0</v>
      </c>
      <c r="AB958" s="20">
        <f t="shared" ca="1" si="117"/>
        <v>0</v>
      </c>
      <c r="AC958" s="20">
        <f t="shared" ca="1" si="11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119"/>
        <v>0</v>
      </c>
      <c r="AG958" s="21">
        <f ca="1">SUMIFS(AF$2:AF958,D$2:D958,D958)</f>
        <v>1666</v>
      </c>
      <c r="AJ958" s="22">
        <f t="shared" si="120"/>
        <v>0</v>
      </c>
      <c r="AK958" s="22">
        <f t="shared" si="121"/>
        <v>2</v>
      </c>
    </row>
    <row r="959" spans="1:37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11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114"/>
        <v>0</v>
      </c>
      <c r="AA959" s="20">
        <f t="shared" si="116"/>
        <v>0</v>
      </c>
      <c r="AB959" s="20">
        <f t="shared" ca="1" si="117"/>
        <v>0</v>
      </c>
      <c r="AC959" s="20">
        <f t="shared" ca="1" si="11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119"/>
        <v>0</v>
      </c>
      <c r="AG959" s="21">
        <f ca="1">SUMIFS(AF$2:AF959,D$2:D959,D959)</f>
        <v>1675</v>
      </c>
      <c r="AJ959" s="22">
        <f t="shared" si="120"/>
        <v>0</v>
      </c>
      <c r="AK959" s="22">
        <f t="shared" si="121"/>
        <v>3</v>
      </c>
    </row>
    <row r="960" spans="1:37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11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114"/>
        <v>0</v>
      </c>
      <c r="AA960" s="20">
        <f t="shared" si="116"/>
        <v>1</v>
      </c>
      <c r="AB960" s="20">
        <f t="shared" ca="1" si="117"/>
        <v>143</v>
      </c>
      <c r="AC960" s="20">
        <f t="shared" ca="1" si="11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119"/>
        <v>143</v>
      </c>
      <c r="AG960" s="21">
        <f ca="1">SUMIFS(AF$2:AF960,D$2:D960,D960)</f>
        <v>1429</v>
      </c>
      <c r="AJ960" s="22">
        <f t="shared" si="120"/>
        <v>3</v>
      </c>
      <c r="AK960" s="22">
        <f t="shared" si="121"/>
        <v>0</v>
      </c>
    </row>
    <row r="961" spans="1:37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11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114"/>
        <v>0</v>
      </c>
      <c r="AA961" s="20">
        <f t="shared" si="116"/>
        <v>0</v>
      </c>
      <c r="AB961" s="20">
        <f t="shared" ca="1" si="117"/>
        <v>0</v>
      </c>
      <c r="AC961" s="20">
        <f t="shared" ca="1" si="11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119"/>
        <v>0</v>
      </c>
      <c r="AG961" s="21">
        <f ca="1">SUMIFS(AF$2:AF961,D$2:D961,D961)</f>
        <v>1314</v>
      </c>
      <c r="AJ961" s="22">
        <f t="shared" si="120"/>
        <v>0</v>
      </c>
      <c r="AK961" s="22">
        <f t="shared" si="121"/>
        <v>2</v>
      </c>
    </row>
    <row r="962" spans="1:37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11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122">IF(A962=0,0,IF(W962="À venir",0,IF(AND(ISBLANK(P962),ISBLANK(Q962)),1,0)))</f>
        <v>0</v>
      </c>
      <c r="AA962" s="20">
        <f t="shared" si="116"/>
        <v>0</v>
      </c>
      <c r="AB962" s="20">
        <f t="shared" ca="1" si="117"/>
        <v>0</v>
      </c>
      <c r="AC962" s="20">
        <f t="shared" ca="1" si="11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119"/>
        <v>0</v>
      </c>
      <c r="AG962" s="21">
        <f ca="1">SUMIFS(AF$2:AF962,D$2:D962,D962)</f>
        <v>935</v>
      </c>
      <c r="AJ962" s="22">
        <f t="shared" si="120"/>
        <v>0</v>
      </c>
      <c r="AK962" s="22">
        <f t="shared" si="121"/>
        <v>2</v>
      </c>
    </row>
    <row r="963" spans="1:37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123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122"/>
        <v>0</v>
      </c>
      <c r="AA963" s="20">
        <f t="shared" si="116"/>
        <v>0</v>
      </c>
      <c r="AB963" s="20">
        <f t="shared" ca="1" si="117"/>
        <v>0</v>
      </c>
      <c r="AC963" s="20">
        <f t="shared" ca="1" si="11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119"/>
        <v>0</v>
      </c>
      <c r="AG963" s="21">
        <f ca="1">SUMIFS(AF$2:AF963,D$2:D963,D963)</f>
        <v>1247</v>
      </c>
      <c r="AJ963" s="22">
        <f t="shared" si="120"/>
        <v>0</v>
      </c>
      <c r="AK963" s="22">
        <f t="shared" si="121"/>
        <v>1</v>
      </c>
    </row>
    <row r="964" spans="1:37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123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122"/>
        <v>0</v>
      </c>
      <c r="AA964" s="20">
        <f t="shared" si="116"/>
        <v>1</v>
      </c>
      <c r="AB964" s="20">
        <f t="shared" ca="1" si="117"/>
        <v>143</v>
      </c>
      <c r="AC964" s="20">
        <f t="shared" ca="1" si="11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119"/>
        <v>173</v>
      </c>
      <c r="AG964" s="21">
        <f ca="1">SUMIFS(AF$2:AF964,D$2:D964,D964)</f>
        <v>1438</v>
      </c>
      <c r="AJ964" s="22">
        <f t="shared" si="120"/>
        <v>1</v>
      </c>
      <c r="AK964" s="22">
        <f t="shared" si="121"/>
        <v>0</v>
      </c>
    </row>
    <row r="965" spans="1:37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123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122"/>
        <v>0</v>
      </c>
      <c r="AA965" s="20">
        <f t="shared" si="116"/>
        <v>0</v>
      </c>
      <c r="AB965" s="20">
        <f t="shared" ca="1" si="117"/>
        <v>0</v>
      </c>
      <c r="AC965" s="20">
        <f t="shared" ca="1" si="11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119"/>
        <v>0</v>
      </c>
      <c r="AG965" s="21">
        <f ca="1">SUMIFS(AF$2:AF965,D$2:D965,D965)</f>
        <v>1261</v>
      </c>
      <c r="AJ965" s="22">
        <f t="shared" si="120"/>
        <v>0</v>
      </c>
      <c r="AK965" s="22">
        <f t="shared" si="121"/>
        <v>1</v>
      </c>
    </row>
    <row r="966" spans="1:37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123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122"/>
        <v>0</v>
      </c>
      <c r="AA966" s="20">
        <f t="shared" si="116"/>
        <v>1</v>
      </c>
      <c r="AB966" s="20">
        <f t="shared" ca="1" si="117"/>
        <v>143</v>
      </c>
      <c r="AC966" s="20">
        <f t="shared" ca="1" si="11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119"/>
        <v>143</v>
      </c>
      <c r="AG966" s="21">
        <f ca="1">SUMIFS(AF$2:AF966,D$2:D966,D966)</f>
        <v>1448</v>
      </c>
      <c r="AJ966" s="22">
        <f t="shared" si="120"/>
        <v>5</v>
      </c>
      <c r="AK966" s="22">
        <f t="shared" si="121"/>
        <v>0</v>
      </c>
    </row>
    <row r="967" spans="1:37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123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122"/>
        <v>0</v>
      </c>
      <c r="AA967" s="20">
        <f t="shared" si="116"/>
        <v>0</v>
      </c>
      <c r="AB967" s="20">
        <f t="shared" ca="1" si="117"/>
        <v>0</v>
      </c>
      <c r="AC967" s="20">
        <f t="shared" ca="1" si="11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119"/>
        <v>0</v>
      </c>
      <c r="AG967" s="21">
        <f ca="1">SUMIFS(AF$2:AF967,D$2:D967,D967)</f>
        <v>1126</v>
      </c>
      <c r="AJ967" s="22">
        <f t="shared" si="120"/>
        <v>0</v>
      </c>
      <c r="AK967" s="22">
        <f t="shared" si="121"/>
        <v>1</v>
      </c>
    </row>
    <row r="968" spans="1:37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123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122"/>
        <v>0</v>
      </c>
      <c r="AA968" s="20">
        <f t="shared" si="116"/>
        <v>0</v>
      </c>
      <c r="AB968" s="20">
        <f t="shared" ca="1" si="117"/>
        <v>0</v>
      </c>
      <c r="AC968" s="20">
        <f t="shared" ca="1" si="11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119"/>
        <v>0</v>
      </c>
      <c r="AG968" s="21">
        <f ca="1">SUMIFS(AF$2:AF968,D$2:D968,D968)</f>
        <v>795</v>
      </c>
      <c r="AJ968" s="22">
        <f t="shared" si="120"/>
        <v>0</v>
      </c>
      <c r="AK968" s="22">
        <f t="shared" si="121"/>
        <v>1</v>
      </c>
    </row>
    <row r="969" spans="1:37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123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122"/>
        <v>0</v>
      </c>
      <c r="AA969" s="20">
        <f t="shared" si="116"/>
        <v>0</v>
      </c>
      <c r="AB969" s="20">
        <f t="shared" ca="1" si="117"/>
        <v>0</v>
      </c>
      <c r="AC969" s="20">
        <f t="shared" ca="1" si="11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119"/>
        <v>0</v>
      </c>
      <c r="AG969" s="21">
        <f ca="1">SUMIFS(AF$2:AF969,D$2:D969,D969)</f>
        <v>830</v>
      </c>
      <c r="AJ969" s="22">
        <f t="shared" si="120"/>
        <v>0</v>
      </c>
      <c r="AK969" s="22">
        <f t="shared" si="121"/>
        <v>4</v>
      </c>
    </row>
    <row r="970" spans="1:37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123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122"/>
        <v>0</v>
      </c>
      <c r="AA970" s="20">
        <f t="shared" si="116"/>
        <v>1</v>
      </c>
      <c r="AB970" s="20">
        <f t="shared" ca="1" si="117"/>
        <v>143</v>
      </c>
      <c r="AC970" s="20">
        <f t="shared" ca="1" si="11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119"/>
        <v>143</v>
      </c>
      <c r="AG970" s="21">
        <f ca="1">SUMIFS(AF$2:AF970,D$2:D970,D970)</f>
        <v>1515</v>
      </c>
      <c r="AJ970" s="22">
        <f t="shared" si="120"/>
        <v>2</v>
      </c>
      <c r="AK970" s="22">
        <f t="shared" si="121"/>
        <v>0</v>
      </c>
    </row>
    <row r="971" spans="1:37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123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122"/>
        <v>0</v>
      </c>
      <c r="AA971" s="20">
        <f t="shared" si="116"/>
        <v>1</v>
      </c>
      <c r="AB971" s="20">
        <f t="shared" ca="1" si="117"/>
        <v>143</v>
      </c>
      <c r="AC971" s="20">
        <f t="shared" ca="1" si="11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119"/>
        <v>143</v>
      </c>
      <c r="AG971" s="21">
        <f ca="1">SUMIFS(AF$2:AF971,D$2:D971,D971)</f>
        <v>1254</v>
      </c>
      <c r="AJ971" s="22">
        <f t="shared" si="120"/>
        <v>3</v>
      </c>
      <c r="AK971" s="22">
        <f t="shared" si="121"/>
        <v>0</v>
      </c>
    </row>
    <row r="972" spans="1:37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123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122"/>
        <v>0</v>
      </c>
      <c r="AA972" s="20">
        <f t="shared" si="116"/>
        <v>0</v>
      </c>
      <c r="AB972" s="20">
        <f t="shared" ca="1" si="117"/>
        <v>0</v>
      </c>
      <c r="AC972" s="20">
        <f t="shared" ca="1" si="11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119"/>
        <v>0</v>
      </c>
      <c r="AG972" s="21">
        <f ca="1">SUMIFS(AF$2:AF972,D$2:D972,D972)</f>
        <v>782</v>
      </c>
      <c r="AJ972" s="22">
        <f t="shared" si="120"/>
        <v>0</v>
      </c>
      <c r="AK972" s="22">
        <f t="shared" si="121"/>
        <v>1</v>
      </c>
    </row>
    <row r="973" spans="1:37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123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122"/>
        <v>0</v>
      </c>
      <c r="AA973" s="20">
        <f t="shared" si="116"/>
        <v>0</v>
      </c>
      <c r="AB973" s="20">
        <f t="shared" ca="1" si="117"/>
        <v>0</v>
      </c>
      <c r="AC973" s="20">
        <f t="shared" ca="1" si="11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119"/>
        <v>0</v>
      </c>
      <c r="AG973" s="21">
        <f ca="1">SUMIFS(AF$2:AF973,D$2:D973,D973)</f>
        <v>412</v>
      </c>
      <c r="AJ973" s="22">
        <f t="shared" si="120"/>
        <v>0</v>
      </c>
      <c r="AK973" s="22">
        <f t="shared" si="121"/>
        <v>1</v>
      </c>
    </row>
    <row r="974" spans="1:37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123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122"/>
        <v>0</v>
      </c>
      <c r="AA974" s="20">
        <f t="shared" si="116"/>
        <v>1</v>
      </c>
      <c r="AB974" s="20">
        <f t="shared" ca="1" si="117"/>
        <v>91</v>
      </c>
      <c r="AC974" s="20">
        <f t="shared" ca="1" si="11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119"/>
        <v>91</v>
      </c>
      <c r="AG974" s="21">
        <f ca="1">SUMIFS(AF$2:AF974,D$2:D974,D974)</f>
        <v>1468</v>
      </c>
      <c r="AJ974" s="22">
        <f t="shared" si="120"/>
        <v>4</v>
      </c>
      <c r="AK974" s="22">
        <f t="shared" si="121"/>
        <v>0</v>
      </c>
    </row>
    <row r="975" spans="1:37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123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122"/>
        <v>0</v>
      </c>
      <c r="AA975" s="20">
        <f t="shared" si="116"/>
        <v>1</v>
      </c>
      <c r="AB975" s="20">
        <f t="shared" ca="1" si="117"/>
        <v>91</v>
      </c>
      <c r="AC975" s="20">
        <f t="shared" ca="1" si="11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119"/>
        <v>91</v>
      </c>
      <c r="AG975" s="21">
        <f ca="1">SUMIFS(AF$2:AF975,D$2:D975,D975)</f>
        <v>1487</v>
      </c>
      <c r="AJ975" s="22">
        <f t="shared" si="120"/>
        <v>1</v>
      </c>
      <c r="AK975" s="22">
        <f t="shared" si="121"/>
        <v>0</v>
      </c>
    </row>
    <row r="976" spans="1:37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123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122"/>
        <v>0</v>
      </c>
      <c r="AA976" s="20">
        <f t="shared" si="116"/>
        <v>1</v>
      </c>
      <c r="AB976" s="20">
        <f t="shared" ca="1" si="117"/>
        <v>91</v>
      </c>
      <c r="AC976" s="20">
        <f t="shared" ca="1" si="11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119"/>
        <v>91</v>
      </c>
      <c r="AG976" s="21">
        <f ca="1">SUMIFS(AF$2:AF976,D$2:D976,D976)</f>
        <v>1620</v>
      </c>
      <c r="AJ976" s="22">
        <f t="shared" si="120"/>
        <v>1</v>
      </c>
      <c r="AK976" s="22">
        <f t="shared" si="121"/>
        <v>0</v>
      </c>
    </row>
    <row r="977" spans="1:37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123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122"/>
        <v>0</v>
      </c>
      <c r="AA977" s="20">
        <f t="shared" si="116"/>
        <v>0</v>
      </c>
      <c r="AB977" s="20">
        <f t="shared" ca="1" si="117"/>
        <v>0</v>
      </c>
      <c r="AC977" s="20">
        <f t="shared" ca="1" si="11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119"/>
        <v>0</v>
      </c>
      <c r="AG977" s="21">
        <f ca="1">SUMIFS(AF$2:AF977,D$2:D977,D977)</f>
        <v>1092</v>
      </c>
      <c r="AJ977" s="22">
        <f t="shared" si="120"/>
        <v>0</v>
      </c>
      <c r="AK977" s="22">
        <f t="shared" si="121"/>
        <v>2</v>
      </c>
    </row>
    <row r="978" spans="1:37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123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122"/>
        <v>1</v>
      </c>
      <c r="AA978" s="20" t="str">
        <f t="shared" si="116"/>
        <v/>
      </c>
      <c r="AB978" s="20">
        <f t="shared" ca="1" si="117"/>
        <v>0</v>
      </c>
      <c r="AC978" s="20">
        <f t="shared" ca="1" si="11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119"/>
        <v>0</v>
      </c>
      <c r="AG978" s="21">
        <f ca="1">SUMIFS(AF$2:AF978,D$2:D978,D978)</f>
        <v>718</v>
      </c>
      <c r="AJ978" s="22">
        <f t="shared" si="120"/>
        <v>0</v>
      </c>
      <c r="AK978" s="22">
        <f t="shared" si="121"/>
        <v>1</v>
      </c>
    </row>
    <row r="979" spans="1:37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123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122"/>
        <v>0</v>
      </c>
      <c r="AA979" s="20">
        <f t="shared" si="116"/>
        <v>1</v>
      </c>
      <c r="AB979" s="20">
        <f t="shared" ca="1" si="117"/>
        <v>91</v>
      </c>
      <c r="AC979" s="20">
        <f t="shared" ca="1" si="11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119"/>
        <v>91</v>
      </c>
      <c r="AG979" s="21">
        <f ca="1">SUMIFS(AF$2:AF979,D$2:D979,D979)</f>
        <v>1444</v>
      </c>
      <c r="AJ979" s="22">
        <f t="shared" si="120"/>
        <v>1</v>
      </c>
      <c r="AK979" s="22">
        <f t="shared" si="121"/>
        <v>0</v>
      </c>
    </row>
    <row r="980" spans="1:37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123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122"/>
        <v>0</v>
      </c>
      <c r="AA980" s="20">
        <f t="shared" si="116"/>
        <v>1</v>
      </c>
      <c r="AB980" s="20">
        <f t="shared" ca="1" si="117"/>
        <v>91</v>
      </c>
      <c r="AC980" s="20">
        <f t="shared" ca="1" si="11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119"/>
        <v>91</v>
      </c>
      <c r="AG980" s="21">
        <f ca="1">SUMIFS(AF$2:AF980,D$2:D980,D980)</f>
        <v>963</v>
      </c>
      <c r="AJ980" s="22">
        <f t="shared" si="120"/>
        <v>1</v>
      </c>
      <c r="AK980" s="22">
        <f t="shared" si="121"/>
        <v>0</v>
      </c>
    </row>
    <row r="981" spans="1:37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123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122"/>
        <v>0</v>
      </c>
      <c r="AA981" s="20">
        <f t="shared" si="116"/>
        <v>0</v>
      </c>
      <c r="AB981" s="20">
        <f t="shared" ca="1" si="117"/>
        <v>0</v>
      </c>
      <c r="AC981" s="20">
        <f t="shared" ca="1" si="11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119"/>
        <v>0</v>
      </c>
      <c r="AG981" s="21">
        <f ca="1">SUMIFS(AF$2:AF981,D$2:D981,D981)</f>
        <v>1173</v>
      </c>
      <c r="AJ981" s="22">
        <f t="shared" si="120"/>
        <v>0</v>
      </c>
      <c r="AK981" s="22">
        <f t="shared" si="121"/>
        <v>2</v>
      </c>
    </row>
    <row r="982" spans="1:37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123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122"/>
        <v>0</v>
      </c>
      <c r="AA982" s="20">
        <f t="shared" si="116"/>
        <v>1</v>
      </c>
      <c r="AB982" s="20">
        <f t="shared" ca="1" si="117"/>
        <v>91</v>
      </c>
      <c r="AC982" s="20">
        <f t="shared" ca="1" si="11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119"/>
        <v>182</v>
      </c>
      <c r="AG982" s="21">
        <f ca="1">SUMIFS(AF$2:AF982,D$2:D982,D982)</f>
        <v>1356</v>
      </c>
      <c r="AJ982" s="22">
        <f t="shared" si="120"/>
        <v>1</v>
      </c>
      <c r="AK982" s="22">
        <f t="shared" si="121"/>
        <v>0</v>
      </c>
    </row>
    <row r="983" spans="1:37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123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122"/>
        <v>0</v>
      </c>
      <c r="AA983" s="20">
        <f t="shared" si="116"/>
        <v>1</v>
      </c>
      <c r="AB983" s="20">
        <f t="shared" ca="1" si="117"/>
        <v>91</v>
      </c>
      <c r="AC983" s="20">
        <f t="shared" ca="1" si="11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119"/>
        <v>91</v>
      </c>
      <c r="AG983" s="21">
        <f ca="1">SUMIFS(AF$2:AF983,D$2:D983,D983)</f>
        <v>1351</v>
      </c>
      <c r="AJ983" s="22">
        <f t="shared" si="120"/>
        <v>1</v>
      </c>
      <c r="AK983" s="22">
        <f t="shared" si="121"/>
        <v>0</v>
      </c>
    </row>
    <row r="984" spans="1:37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123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122"/>
        <v>0</v>
      </c>
      <c r="AA984" s="20">
        <f t="shared" si="116"/>
        <v>1</v>
      </c>
      <c r="AB984" s="20">
        <f t="shared" ca="1" si="117"/>
        <v>91</v>
      </c>
      <c r="AC984" s="20">
        <f t="shared" ca="1" si="11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119"/>
        <v>91</v>
      </c>
      <c r="AG984" s="21">
        <f ca="1">SUMIFS(AF$2:AF984,D$2:D984,D984)</f>
        <v>1612</v>
      </c>
      <c r="AJ984" s="22">
        <f t="shared" si="120"/>
        <v>2</v>
      </c>
      <c r="AK984" s="22">
        <f t="shared" si="121"/>
        <v>0</v>
      </c>
    </row>
    <row r="985" spans="1:37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123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122"/>
        <v>0</v>
      </c>
      <c r="AA985" s="20">
        <f t="shared" si="116"/>
        <v>1</v>
      </c>
      <c r="AB985" s="20">
        <f t="shared" ca="1" si="117"/>
        <v>91</v>
      </c>
      <c r="AC985" s="20">
        <f t="shared" ca="1" si="11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119"/>
        <v>91</v>
      </c>
      <c r="AG985" s="21">
        <f ca="1">SUMIFS(AF$2:AF985,D$2:D985,D985)</f>
        <v>1757</v>
      </c>
      <c r="AJ985" s="22">
        <f t="shared" si="120"/>
        <v>1</v>
      </c>
      <c r="AK985" s="22">
        <f t="shared" si="121"/>
        <v>0</v>
      </c>
    </row>
    <row r="986" spans="1:37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123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122"/>
        <v>0</v>
      </c>
      <c r="AA986" s="20">
        <f t="shared" si="116"/>
        <v>1</v>
      </c>
      <c r="AB986" s="20">
        <f t="shared" ca="1" si="117"/>
        <v>91</v>
      </c>
      <c r="AC986" s="20">
        <f t="shared" ca="1" si="11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119"/>
        <v>91</v>
      </c>
      <c r="AG986" s="21">
        <f ca="1">SUMIFS(AF$2:AF986,D$2:D986,D986)</f>
        <v>1766</v>
      </c>
      <c r="AJ986" s="22">
        <f t="shared" si="120"/>
        <v>1</v>
      </c>
      <c r="AK986" s="22">
        <f t="shared" si="121"/>
        <v>0</v>
      </c>
    </row>
    <row r="987" spans="1:37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123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122"/>
        <v>0</v>
      </c>
      <c r="AA987" s="20">
        <f t="shared" si="116"/>
        <v>1</v>
      </c>
      <c r="AB987" s="20">
        <f t="shared" ca="1" si="117"/>
        <v>91</v>
      </c>
      <c r="AC987" s="20">
        <f t="shared" ca="1" si="11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119"/>
        <v>91</v>
      </c>
      <c r="AG987" s="21">
        <f ca="1">SUMIFS(AF$2:AF987,D$2:D987,D987)</f>
        <v>1520</v>
      </c>
      <c r="AJ987" s="22">
        <f t="shared" si="120"/>
        <v>4</v>
      </c>
      <c r="AK987" s="22">
        <f t="shared" si="121"/>
        <v>0</v>
      </c>
    </row>
    <row r="988" spans="1:37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123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122"/>
        <v>0</v>
      </c>
      <c r="AA988" s="20">
        <f t="shared" si="116"/>
        <v>1</v>
      </c>
      <c r="AB988" s="20">
        <f t="shared" ca="1" si="117"/>
        <v>91</v>
      </c>
      <c r="AC988" s="20">
        <f t="shared" ca="1" si="11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119"/>
        <v>91</v>
      </c>
      <c r="AG988" s="21">
        <f ca="1">SUMIFS(AF$2:AF988,D$2:D988,D988)</f>
        <v>1405</v>
      </c>
      <c r="AJ988" s="22">
        <f t="shared" si="120"/>
        <v>1</v>
      </c>
      <c r="AK988" s="22">
        <f t="shared" si="121"/>
        <v>0</v>
      </c>
    </row>
    <row r="989" spans="1:37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123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122"/>
        <v>0</v>
      </c>
      <c r="AA989" s="20">
        <f t="shared" ref="AA989:AA1052" si="124">IF(OR(ISBLANK(P989),ISBLANK(Q989)),"",IF(OR(AND(P989&gt;Q989,X989&gt;Y989),AND(P989=Q989,X989=Y989),AND(P989&lt;Q989,X989&lt;Y989)),1,0))</f>
        <v>1</v>
      </c>
      <c r="AB989" s="20">
        <f t="shared" ref="AB989:AB1052" ca="1" si="125">IF(C989&lt;NOW(),IF(AND(P989&gt;Q989,X989&gt;Y989),T989,IF(AND(P989=Q989,X989=Y989),U989,IF(AND(P989&lt;Q989,X989&lt;Y989),V989,0))),"")</f>
        <v>91</v>
      </c>
      <c r="AC989" s="20">
        <f t="shared" ref="AC989:AC1052" ca="1" si="126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127">IFERROR(IF(OR(ISBLANK(P989),ISBLANK(Q989)),0,IF(AB989&lt;&gt;"", AB989 + IF(AC989=1,AE989, 0), "") * (S989+1)),"")</f>
        <v>91</v>
      </c>
      <c r="AG989" s="21">
        <f ca="1">SUMIFS(AF$2:AF989,D$2:D989,D989)</f>
        <v>1026</v>
      </c>
      <c r="AJ989" s="22">
        <f t="shared" si="120"/>
        <v>1</v>
      </c>
      <c r="AK989" s="22">
        <f t="shared" si="121"/>
        <v>0</v>
      </c>
    </row>
    <row r="990" spans="1:37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123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122"/>
        <v>0</v>
      </c>
      <c r="AA990" s="20">
        <f t="shared" si="124"/>
        <v>0</v>
      </c>
      <c r="AB990" s="20">
        <f t="shared" ca="1" si="125"/>
        <v>0</v>
      </c>
      <c r="AC990" s="20">
        <f t="shared" ca="1" si="126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127"/>
        <v>0</v>
      </c>
      <c r="AG990" s="21">
        <f ca="1">SUMIFS(AF$2:AF990,D$2:D990,D990)</f>
        <v>1247</v>
      </c>
      <c r="AJ990" s="22">
        <f t="shared" si="120"/>
        <v>0</v>
      </c>
      <c r="AK990" s="22">
        <f t="shared" si="121"/>
        <v>2</v>
      </c>
    </row>
    <row r="991" spans="1:37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123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122"/>
        <v>0</v>
      </c>
      <c r="AA991" s="20">
        <f t="shared" si="124"/>
        <v>1</v>
      </c>
      <c r="AB991" s="20">
        <f t="shared" ca="1" si="125"/>
        <v>91</v>
      </c>
      <c r="AC991" s="20">
        <f t="shared" ca="1" si="126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127"/>
        <v>91</v>
      </c>
      <c r="AG991" s="21">
        <f ca="1">SUMIFS(AF$2:AF991,D$2:D991,D991)</f>
        <v>1529</v>
      </c>
      <c r="AJ991" s="22">
        <f t="shared" si="120"/>
        <v>2</v>
      </c>
      <c r="AK991" s="22">
        <f t="shared" si="121"/>
        <v>0</v>
      </c>
    </row>
    <row r="992" spans="1:37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123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122"/>
        <v>0</v>
      </c>
      <c r="AA992" s="20">
        <f t="shared" si="124"/>
        <v>1</v>
      </c>
      <c r="AB992" s="20">
        <f t="shared" ca="1" si="125"/>
        <v>91</v>
      </c>
      <c r="AC992" s="20">
        <f t="shared" ca="1" si="126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127"/>
        <v>91</v>
      </c>
      <c r="AG992" s="21">
        <f ca="1">SUMIFS(AF$2:AF992,D$2:D992,D992)</f>
        <v>1352</v>
      </c>
      <c r="AJ992" s="22">
        <f t="shared" si="120"/>
        <v>1</v>
      </c>
      <c r="AK992" s="22">
        <f t="shared" si="121"/>
        <v>0</v>
      </c>
    </row>
    <row r="993" spans="1:37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123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122"/>
        <v>0</v>
      </c>
      <c r="AA993" s="20">
        <f t="shared" si="124"/>
        <v>0</v>
      </c>
      <c r="AB993" s="20">
        <f t="shared" ca="1" si="125"/>
        <v>0</v>
      </c>
      <c r="AC993" s="20">
        <f t="shared" ca="1" si="126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127"/>
        <v>0</v>
      </c>
      <c r="AG993" s="21">
        <f ca="1">SUMIFS(AF$2:AF993,D$2:D993,D993)</f>
        <v>1448</v>
      </c>
      <c r="AJ993" s="22">
        <f t="shared" si="120"/>
        <v>0</v>
      </c>
      <c r="AK993" s="22">
        <f t="shared" si="121"/>
        <v>1</v>
      </c>
    </row>
    <row r="994" spans="1:37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123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122"/>
        <v>0</v>
      </c>
      <c r="AA994" s="20">
        <f t="shared" si="124"/>
        <v>1</v>
      </c>
      <c r="AB994" s="20">
        <f t="shared" ca="1" si="125"/>
        <v>91</v>
      </c>
      <c r="AC994" s="20">
        <f t="shared" ca="1" si="126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127"/>
        <v>91</v>
      </c>
      <c r="AG994" s="21">
        <f ca="1">SUMIFS(AF$2:AF994,D$2:D994,D994)</f>
        <v>1217</v>
      </c>
      <c r="AJ994" s="22">
        <f t="shared" si="120"/>
        <v>1</v>
      </c>
      <c r="AK994" s="22">
        <f t="shared" si="121"/>
        <v>0</v>
      </c>
    </row>
    <row r="995" spans="1:37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123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122"/>
        <v>0</v>
      </c>
      <c r="AA995" s="20">
        <f t="shared" si="124"/>
        <v>1</v>
      </c>
      <c r="AB995" s="20">
        <f t="shared" ca="1" si="125"/>
        <v>91</v>
      </c>
      <c r="AC995" s="20">
        <f t="shared" ca="1" si="126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127"/>
        <v>91</v>
      </c>
      <c r="AG995" s="21">
        <f ca="1">SUMIFS(AF$2:AF995,D$2:D995,D995)</f>
        <v>886</v>
      </c>
      <c r="AJ995" s="22">
        <f t="shared" si="120"/>
        <v>1</v>
      </c>
      <c r="AK995" s="22">
        <f t="shared" si="121"/>
        <v>0</v>
      </c>
    </row>
    <row r="996" spans="1:37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123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122"/>
        <v>0</v>
      </c>
      <c r="AA996" s="20">
        <f t="shared" si="124"/>
        <v>1</v>
      </c>
      <c r="AB996" s="20">
        <f t="shared" ca="1" si="125"/>
        <v>91</v>
      </c>
      <c r="AC996" s="20">
        <f t="shared" ca="1" si="126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127"/>
        <v>91</v>
      </c>
      <c r="AG996" s="21">
        <f ca="1">SUMIFS(AF$2:AF996,D$2:D996,D996)</f>
        <v>921</v>
      </c>
      <c r="AJ996" s="22">
        <f t="shared" si="120"/>
        <v>1</v>
      </c>
      <c r="AK996" s="22">
        <f t="shared" si="121"/>
        <v>0</v>
      </c>
    </row>
    <row r="997" spans="1:37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123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122"/>
        <v>0</v>
      </c>
      <c r="AA997" s="20">
        <f t="shared" si="124"/>
        <v>1</v>
      </c>
      <c r="AB997" s="20">
        <f t="shared" ca="1" si="125"/>
        <v>91</v>
      </c>
      <c r="AC997" s="20">
        <f t="shared" ca="1" si="126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127"/>
        <v>91</v>
      </c>
      <c r="AG997" s="21">
        <f ca="1">SUMIFS(AF$2:AF997,D$2:D997,D997)</f>
        <v>1606</v>
      </c>
      <c r="AJ997" s="22">
        <f t="shared" si="120"/>
        <v>3</v>
      </c>
      <c r="AK997" s="22">
        <f t="shared" si="121"/>
        <v>0</v>
      </c>
    </row>
    <row r="998" spans="1:37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123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122"/>
        <v>0</v>
      </c>
      <c r="AA998" s="20">
        <f t="shared" si="124"/>
        <v>1</v>
      </c>
      <c r="AB998" s="20">
        <f t="shared" ca="1" si="125"/>
        <v>91</v>
      </c>
      <c r="AC998" s="20">
        <f t="shared" ca="1" si="126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127"/>
        <v>91</v>
      </c>
      <c r="AG998" s="21">
        <f ca="1">SUMIFS(AF$2:AF998,D$2:D998,D998)</f>
        <v>1345</v>
      </c>
      <c r="AJ998" s="22">
        <f t="shared" si="120"/>
        <v>4</v>
      </c>
      <c r="AK998" s="22">
        <f t="shared" si="121"/>
        <v>0</v>
      </c>
    </row>
    <row r="999" spans="1:37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123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122"/>
        <v>0</v>
      </c>
      <c r="AA999" s="20">
        <f t="shared" si="124"/>
        <v>1</v>
      </c>
      <c r="AB999" s="20">
        <f t="shared" ca="1" si="125"/>
        <v>91</v>
      </c>
      <c r="AC999" s="20">
        <f t="shared" ca="1" si="126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127"/>
        <v>91</v>
      </c>
      <c r="AG999" s="21">
        <f ca="1">SUMIFS(AF$2:AF999,D$2:D999,D999)</f>
        <v>873</v>
      </c>
      <c r="AJ999" s="22">
        <f t="shared" si="120"/>
        <v>1</v>
      </c>
      <c r="AK999" s="22">
        <f t="shared" si="121"/>
        <v>0</v>
      </c>
    </row>
    <row r="1000" spans="1:37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123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122"/>
        <v>0</v>
      </c>
      <c r="AA1000" s="20">
        <f t="shared" si="124"/>
        <v>1</v>
      </c>
      <c r="AB1000" s="20">
        <f t="shared" ca="1" si="125"/>
        <v>91</v>
      </c>
      <c r="AC1000" s="20">
        <f t="shared" ca="1" si="126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127"/>
        <v>91</v>
      </c>
      <c r="AG1000" s="21">
        <f ca="1">SUMIFS(AF$2:AF1000,D$2:D1000,D1000)</f>
        <v>503</v>
      </c>
      <c r="AJ1000" s="22">
        <f t="shared" si="120"/>
        <v>1</v>
      </c>
      <c r="AK1000" s="22">
        <f t="shared" si="121"/>
        <v>0</v>
      </c>
    </row>
    <row r="1001" spans="1:37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123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122"/>
        <v>0</v>
      </c>
      <c r="AA1001" s="20">
        <f t="shared" si="124"/>
        <v>1</v>
      </c>
      <c r="AB1001" s="20">
        <f t="shared" ca="1" si="125"/>
        <v>31</v>
      </c>
      <c r="AC1001" s="20">
        <f t="shared" ca="1" si="126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127"/>
        <v>31</v>
      </c>
      <c r="AG1001" s="21">
        <f ca="1">SUMIFS(AF$2:AF1001,D$2:D1001,D1001)</f>
        <v>1499</v>
      </c>
      <c r="AJ1001" s="22">
        <f t="shared" si="120"/>
        <v>5</v>
      </c>
      <c r="AK1001" s="22">
        <f t="shared" si="121"/>
        <v>0</v>
      </c>
    </row>
    <row r="1002" spans="1:37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123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122"/>
        <v>0</v>
      </c>
      <c r="AA1002" s="20">
        <f t="shared" si="124"/>
        <v>1</v>
      </c>
      <c r="AB1002" s="20">
        <f t="shared" ca="1" si="125"/>
        <v>31</v>
      </c>
      <c r="AC1002" s="20">
        <f t="shared" ca="1" si="126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127"/>
        <v>31</v>
      </c>
      <c r="AG1002" s="21">
        <f ca="1">SUMIFS(AF$2:AF1002,D$2:D1002,D1002)</f>
        <v>1518</v>
      </c>
      <c r="AJ1002" s="22">
        <f t="shared" si="120"/>
        <v>2</v>
      </c>
      <c r="AK1002" s="22">
        <f t="shared" si="121"/>
        <v>0</v>
      </c>
    </row>
    <row r="1003" spans="1:37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123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122"/>
        <v>0</v>
      </c>
      <c r="AA1003" s="20">
        <f t="shared" si="124"/>
        <v>1</v>
      </c>
      <c r="AB1003" s="20">
        <f t="shared" ca="1" si="125"/>
        <v>31</v>
      </c>
      <c r="AC1003" s="20">
        <f t="shared" ca="1" si="126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127"/>
        <v>31</v>
      </c>
      <c r="AG1003" s="21">
        <f ca="1">SUMIFS(AF$2:AF1003,D$2:D1003,D1003)</f>
        <v>1651</v>
      </c>
      <c r="AJ1003" s="22">
        <f t="shared" si="120"/>
        <v>2</v>
      </c>
      <c r="AK1003" s="22">
        <f t="shared" si="121"/>
        <v>0</v>
      </c>
    </row>
    <row r="1004" spans="1:37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123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122"/>
        <v>0</v>
      </c>
      <c r="AA1004" s="20">
        <f t="shared" si="124"/>
        <v>1</v>
      </c>
      <c r="AB1004" s="20">
        <f t="shared" ca="1" si="125"/>
        <v>31</v>
      </c>
      <c r="AC1004" s="20">
        <f t="shared" ca="1" si="126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127"/>
        <v>81</v>
      </c>
      <c r="AG1004" s="21">
        <f ca="1">SUMIFS(AF$2:AF1004,D$2:D1004,D1004)</f>
        <v>1173</v>
      </c>
      <c r="AJ1004" s="22">
        <f t="shared" si="120"/>
        <v>1</v>
      </c>
      <c r="AK1004" s="22">
        <f t="shared" si="121"/>
        <v>0</v>
      </c>
    </row>
    <row r="1005" spans="1:37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123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122"/>
        <v>0</v>
      </c>
      <c r="AA1005" s="20">
        <f t="shared" si="124"/>
        <v>1</v>
      </c>
      <c r="AB1005" s="20">
        <f t="shared" ca="1" si="125"/>
        <v>31</v>
      </c>
      <c r="AC1005" s="20">
        <f t="shared" ca="1" si="126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127"/>
        <v>81</v>
      </c>
      <c r="AG1005" s="21">
        <f ca="1">SUMIFS(AF$2:AF1005,D$2:D1005,D1005)</f>
        <v>799</v>
      </c>
      <c r="AJ1005" s="22">
        <f t="shared" si="120"/>
        <v>1</v>
      </c>
      <c r="AK1005" s="22">
        <f t="shared" si="121"/>
        <v>0</v>
      </c>
    </row>
    <row r="1006" spans="1:37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123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122"/>
        <v>0</v>
      </c>
      <c r="AA1006" s="20">
        <f t="shared" si="124"/>
        <v>1</v>
      </c>
      <c r="AB1006" s="20">
        <f t="shared" ca="1" si="125"/>
        <v>31</v>
      </c>
      <c r="AC1006" s="20">
        <f t="shared" ca="1" si="126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127"/>
        <v>31</v>
      </c>
      <c r="AG1006" s="21">
        <f ca="1">SUMIFS(AF$2:AF1006,D$2:D1006,D1006)</f>
        <v>1475</v>
      </c>
      <c r="AJ1006" s="22">
        <f t="shared" si="120"/>
        <v>2</v>
      </c>
      <c r="AK1006" s="22">
        <f t="shared" si="121"/>
        <v>0</v>
      </c>
    </row>
    <row r="1007" spans="1:37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123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122"/>
        <v>0</v>
      </c>
      <c r="AA1007" s="20">
        <f t="shared" si="124"/>
        <v>1</v>
      </c>
      <c r="AB1007" s="20">
        <f t="shared" ca="1" si="125"/>
        <v>31</v>
      </c>
      <c r="AC1007" s="20">
        <f t="shared" ca="1" si="126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127"/>
        <v>31</v>
      </c>
      <c r="AG1007" s="21">
        <f ca="1">SUMIFS(AF$2:AF1007,D$2:D1007,D1007)</f>
        <v>994</v>
      </c>
      <c r="AJ1007" s="22">
        <f t="shared" si="120"/>
        <v>2</v>
      </c>
      <c r="AK1007" s="22">
        <f t="shared" si="121"/>
        <v>0</v>
      </c>
    </row>
    <row r="1008" spans="1:37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123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122"/>
        <v>0</v>
      </c>
      <c r="AA1008" s="20">
        <f t="shared" si="124"/>
        <v>1</v>
      </c>
      <c r="AB1008" s="20">
        <f t="shared" ca="1" si="125"/>
        <v>31</v>
      </c>
      <c r="AC1008" s="20">
        <f t="shared" ca="1" si="126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127"/>
        <v>31</v>
      </c>
      <c r="AG1008" s="21">
        <f ca="1">SUMIFS(AF$2:AF1008,D$2:D1008,D1008)</f>
        <v>1204</v>
      </c>
      <c r="AJ1008" s="22">
        <f t="shared" si="120"/>
        <v>1</v>
      </c>
      <c r="AK1008" s="22">
        <f t="shared" si="121"/>
        <v>0</v>
      </c>
    </row>
    <row r="1009" spans="1:37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123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122"/>
        <v>0</v>
      </c>
      <c r="AA1009" s="20">
        <f t="shared" si="124"/>
        <v>1</v>
      </c>
      <c r="AB1009" s="20">
        <f t="shared" ca="1" si="125"/>
        <v>31</v>
      </c>
      <c r="AC1009" s="20">
        <f t="shared" ca="1" si="126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127"/>
        <v>31</v>
      </c>
      <c r="AG1009" s="21">
        <f ca="1">SUMIFS(AF$2:AF1009,D$2:D1009,D1009)</f>
        <v>1387</v>
      </c>
      <c r="AJ1009" s="22">
        <f t="shared" si="120"/>
        <v>2</v>
      </c>
      <c r="AK1009" s="22">
        <f t="shared" si="121"/>
        <v>0</v>
      </c>
    </row>
    <row r="1010" spans="1:37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123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122"/>
        <v>0</v>
      </c>
      <c r="AA1010" s="20">
        <f t="shared" si="124"/>
        <v>1</v>
      </c>
      <c r="AB1010" s="20">
        <f t="shared" ca="1" si="125"/>
        <v>31</v>
      </c>
      <c r="AC1010" s="20">
        <f t="shared" ca="1" si="126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127"/>
        <v>31</v>
      </c>
      <c r="AG1010" s="21">
        <f ca="1">SUMIFS(AF$2:AF1010,D$2:D1010,D1010)</f>
        <v>1382</v>
      </c>
      <c r="AJ1010" s="22">
        <f t="shared" si="120"/>
        <v>2</v>
      </c>
      <c r="AK1010" s="22">
        <f t="shared" si="121"/>
        <v>0</v>
      </c>
    </row>
    <row r="1011" spans="1:37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123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122"/>
        <v>0</v>
      </c>
      <c r="AA1011" s="20">
        <f t="shared" si="124"/>
        <v>1</v>
      </c>
      <c r="AB1011" s="20">
        <f t="shared" ca="1" si="125"/>
        <v>31</v>
      </c>
      <c r="AC1011" s="20">
        <f t="shared" ca="1" si="126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127"/>
        <v>31</v>
      </c>
      <c r="AG1011" s="21">
        <f ca="1">SUMIFS(AF$2:AF1011,D$2:D1011,D1011)</f>
        <v>1643</v>
      </c>
      <c r="AJ1011" s="22">
        <f t="shared" si="120"/>
        <v>3</v>
      </c>
      <c r="AK1011" s="22">
        <f t="shared" si="121"/>
        <v>0</v>
      </c>
    </row>
    <row r="1012" spans="1:37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123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122"/>
        <v>0</v>
      </c>
      <c r="AA1012" s="20">
        <f t="shared" si="124"/>
        <v>1</v>
      </c>
      <c r="AB1012" s="20">
        <f t="shared" ca="1" si="125"/>
        <v>31</v>
      </c>
      <c r="AC1012" s="20">
        <f t="shared" ca="1" si="126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127"/>
        <v>31</v>
      </c>
      <c r="AG1012" s="21">
        <f ca="1">SUMIFS(AF$2:AF1012,D$2:D1012,D1012)</f>
        <v>1788</v>
      </c>
      <c r="AJ1012" s="22">
        <f t="shared" si="120"/>
        <v>2</v>
      </c>
      <c r="AK1012" s="22">
        <f t="shared" si="121"/>
        <v>0</v>
      </c>
    </row>
    <row r="1013" spans="1:37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123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122"/>
        <v>0</v>
      </c>
      <c r="AA1013" s="20">
        <f t="shared" si="124"/>
        <v>0</v>
      </c>
      <c r="AB1013" s="20">
        <f t="shared" ca="1" si="125"/>
        <v>0</v>
      </c>
      <c r="AC1013" s="20">
        <f t="shared" ca="1" si="126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127"/>
        <v>0</v>
      </c>
      <c r="AG1013" s="21">
        <f ca="1">SUMIFS(AF$2:AF1013,D$2:D1013,D1013)</f>
        <v>1766</v>
      </c>
      <c r="AJ1013" s="22">
        <f t="shared" si="120"/>
        <v>0</v>
      </c>
      <c r="AK1013" s="22">
        <f t="shared" si="121"/>
        <v>1</v>
      </c>
    </row>
    <row r="1014" spans="1:37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123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122"/>
        <v>0</v>
      </c>
      <c r="AA1014" s="20">
        <f t="shared" si="124"/>
        <v>1</v>
      </c>
      <c r="AB1014" s="20">
        <f t="shared" ca="1" si="125"/>
        <v>31</v>
      </c>
      <c r="AC1014" s="20">
        <f t="shared" ca="1" si="126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127"/>
        <v>31</v>
      </c>
      <c r="AG1014" s="21">
        <f ca="1">SUMIFS(AF$2:AF1014,D$2:D1014,D1014)</f>
        <v>1551</v>
      </c>
      <c r="AJ1014" s="22">
        <f t="shared" si="120"/>
        <v>5</v>
      </c>
      <c r="AK1014" s="22">
        <f t="shared" si="121"/>
        <v>0</v>
      </c>
    </row>
    <row r="1015" spans="1:37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123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122"/>
        <v>0</v>
      </c>
      <c r="AA1015" s="20">
        <f t="shared" si="124"/>
        <v>1</v>
      </c>
      <c r="AB1015" s="20">
        <f t="shared" ca="1" si="125"/>
        <v>31</v>
      </c>
      <c r="AC1015" s="20">
        <f t="shared" ca="1" si="126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127"/>
        <v>31</v>
      </c>
      <c r="AG1015" s="21">
        <f ca="1">SUMIFS(AF$2:AF1015,D$2:D1015,D1015)</f>
        <v>1436</v>
      </c>
      <c r="AJ1015" s="22">
        <f t="shared" si="120"/>
        <v>2</v>
      </c>
      <c r="AK1015" s="22">
        <f t="shared" si="121"/>
        <v>0</v>
      </c>
    </row>
    <row r="1016" spans="1:37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123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122"/>
        <v>0</v>
      </c>
      <c r="AA1016" s="20">
        <f t="shared" si="124"/>
        <v>1</v>
      </c>
      <c r="AB1016" s="20">
        <f t="shared" ca="1" si="125"/>
        <v>31</v>
      </c>
      <c r="AC1016" s="20">
        <f t="shared" ca="1" si="126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127"/>
        <v>31</v>
      </c>
      <c r="AG1016" s="21">
        <f ca="1">SUMIFS(AF$2:AF1016,D$2:D1016,D1016)</f>
        <v>1057</v>
      </c>
      <c r="AJ1016" s="22">
        <f t="shared" si="120"/>
        <v>2</v>
      </c>
      <c r="AK1016" s="22">
        <f t="shared" si="121"/>
        <v>0</v>
      </c>
    </row>
    <row r="1017" spans="1:37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123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122"/>
        <v>0</v>
      </c>
      <c r="AA1017" s="20">
        <f t="shared" si="124"/>
        <v>1</v>
      </c>
      <c r="AB1017" s="20">
        <f t="shared" ca="1" si="125"/>
        <v>31</v>
      </c>
      <c r="AC1017" s="20">
        <f t="shared" ca="1" si="126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127"/>
        <v>31</v>
      </c>
      <c r="AG1017" s="21">
        <f ca="1">SUMIFS(AF$2:AF1017,D$2:D1017,D1017)</f>
        <v>1278</v>
      </c>
      <c r="AJ1017" s="22">
        <f t="shared" ref="AJ1017:AJ1080" si="128">IF(AA1017=1,AJ990+1,0)</f>
        <v>1</v>
      </c>
      <c r="AK1017" s="22">
        <f t="shared" ref="AK1017:AK1080" si="129">IF(Z1017=1,AK990,IF(AA1017=0,AK990+1,0))</f>
        <v>0</v>
      </c>
    </row>
    <row r="1018" spans="1:37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123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122"/>
        <v>0</v>
      </c>
      <c r="AA1018" s="20">
        <f t="shared" si="124"/>
        <v>1</v>
      </c>
      <c r="AB1018" s="20">
        <f t="shared" ca="1" si="125"/>
        <v>31</v>
      </c>
      <c r="AC1018" s="20">
        <f t="shared" ca="1" si="126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127"/>
        <v>31</v>
      </c>
      <c r="AG1018" s="21">
        <f ca="1">SUMIFS(AF$2:AF1018,D$2:D1018,D1018)</f>
        <v>1560</v>
      </c>
      <c r="AJ1018" s="22">
        <f t="shared" si="128"/>
        <v>3</v>
      </c>
      <c r="AK1018" s="22">
        <f t="shared" si="129"/>
        <v>0</v>
      </c>
    </row>
    <row r="1019" spans="1:37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123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122"/>
        <v>0</v>
      </c>
      <c r="AA1019" s="20">
        <f t="shared" si="124"/>
        <v>1</v>
      </c>
      <c r="AB1019" s="20">
        <f t="shared" ca="1" si="125"/>
        <v>31</v>
      </c>
      <c r="AC1019" s="20">
        <f t="shared" ca="1" si="126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127"/>
        <v>31</v>
      </c>
      <c r="AG1019" s="21">
        <f ca="1">SUMIFS(AF$2:AF1019,D$2:D1019,D1019)</f>
        <v>1383</v>
      </c>
      <c r="AJ1019" s="22">
        <f t="shared" si="128"/>
        <v>2</v>
      </c>
      <c r="AK1019" s="22">
        <f t="shared" si="129"/>
        <v>0</v>
      </c>
    </row>
    <row r="1020" spans="1:37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123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122"/>
        <v>0</v>
      </c>
      <c r="AA1020" s="20">
        <f t="shared" si="124"/>
        <v>1</v>
      </c>
      <c r="AB1020" s="20">
        <f t="shared" ca="1" si="125"/>
        <v>31</v>
      </c>
      <c r="AC1020" s="20">
        <f t="shared" ca="1" si="126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127"/>
        <v>31</v>
      </c>
      <c r="AG1020" s="21">
        <f ca="1">SUMIFS(AF$2:AF1020,D$2:D1020,D1020)</f>
        <v>1479</v>
      </c>
      <c r="AJ1020" s="22">
        <f t="shared" si="128"/>
        <v>1</v>
      </c>
      <c r="AK1020" s="22">
        <f t="shared" si="129"/>
        <v>0</v>
      </c>
    </row>
    <row r="1021" spans="1:37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123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122"/>
        <v>0</v>
      </c>
      <c r="AA1021" s="20">
        <f t="shared" si="124"/>
        <v>1</v>
      </c>
      <c r="AB1021" s="20">
        <f t="shared" ca="1" si="125"/>
        <v>31</v>
      </c>
      <c r="AC1021" s="20">
        <f t="shared" ca="1" si="126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127"/>
        <v>31</v>
      </c>
      <c r="AG1021" s="21">
        <f ca="1">SUMIFS(AF$2:AF1021,D$2:D1021,D1021)</f>
        <v>1248</v>
      </c>
      <c r="AJ1021" s="22">
        <f t="shared" si="128"/>
        <v>2</v>
      </c>
      <c r="AK1021" s="22">
        <f t="shared" si="129"/>
        <v>0</v>
      </c>
    </row>
    <row r="1022" spans="1:37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123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122"/>
        <v>0</v>
      </c>
      <c r="AA1022" s="20">
        <f t="shared" si="124"/>
        <v>1</v>
      </c>
      <c r="AB1022" s="20">
        <f t="shared" ca="1" si="125"/>
        <v>31</v>
      </c>
      <c r="AC1022" s="20">
        <f t="shared" ca="1" si="126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127"/>
        <v>31</v>
      </c>
      <c r="AG1022" s="21">
        <f ca="1">SUMIFS(AF$2:AF1022,D$2:D1022,D1022)</f>
        <v>917</v>
      </c>
      <c r="AJ1022" s="22">
        <f t="shared" si="128"/>
        <v>2</v>
      </c>
      <c r="AK1022" s="22">
        <f t="shared" si="129"/>
        <v>0</v>
      </c>
    </row>
    <row r="1023" spans="1:37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123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122"/>
        <v>0</v>
      </c>
      <c r="AA1023" s="20">
        <f t="shared" si="124"/>
        <v>1</v>
      </c>
      <c r="AB1023" s="20">
        <f t="shared" ca="1" si="125"/>
        <v>31</v>
      </c>
      <c r="AC1023" s="20">
        <f t="shared" ca="1" si="126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127"/>
        <v>31</v>
      </c>
      <c r="AG1023" s="21">
        <f ca="1">SUMIFS(AF$2:AF1023,D$2:D1023,D1023)</f>
        <v>952</v>
      </c>
      <c r="AJ1023" s="22">
        <f t="shared" si="128"/>
        <v>2</v>
      </c>
      <c r="AK1023" s="22">
        <f t="shared" si="129"/>
        <v>0</v>
      </c>
    </row>
    <row r="1024" spans="1:37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123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122"/>
        <v>0</v>
      </c>
      <c r="AA1024" s="20">
        <f t="shared" si="124"/>
        <v>1</v>
      </c>
      <c r="AB1024" s="20">
        <f t="shared" ca="1" si="125"/>
        <v>31</v>
      </c>
      <c r="AC1024" s="20">
        <f t="shared" ca="1" si="126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127"/>
        <v>31</v>
      </c>
      <c r="AG1024" s="21">
        <f ca="1">SUMIFS(AF$2:AF1024,D$2:D1024,D1024)</f>
        <v>1637</v>
      </c>
      <c r="AJ1024" s="22">
        <f t="shared" si="128"/>
        <v>4</v>
      </c>
      <c r="AK1024" s="22">
        <f t="shared" si="129"/>
        <v>0</v>
      </c>
    </row>
    <row r="1025" spans="1:37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123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122"/>
        <v>0</v>
      </c>
      <c r="AA1025" s="20">
        <f t="shared" si="124"/>
        <v>1</v>
      </c>
      <c r="AB1025" s="20">
        <f t="shared" ca="1" si="125"/>
        <v>31</v>
      </c>
      <c r="AC1025" s="20">
        <f t="shared" ca="1" si="126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127"/>
        <v>31</v>
      </c>
      <c r="AG1025" s="21">
        <f ca="1">SUMIFS(AF$2:AF1025,D$2:D1025,D1025)</f>
        <v>1376</v>
      </c>
      <c r="AJ1025" s="22">
        <f t="shared" si="128"/>
        <v>5</v>
      </c>
      <c r="AK1025" s="22">
        <f t="shared" si="129"/>
        <v>0</v>
      </c>
    </row>
    <row r="1026" spans="1:37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123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130">IF(A1026=0,0,IF(W1026="À venir",0,IF(AND(ISBLANK(P1026),ISBLANK(Q1026)),1,0)))</f>
        <v>0</v>
      </c>
      <c r="AA1026" s="20">
        <f t="shared" si="124"/>
        <v>1</v>
      </c>
      <c r="AB1026" s="20">
        <f t="shared" ca="1" si="125"/>
        <v>31</v>
      </c>
      <c r="AC1026" s="20">
        <f t="shared" ca="1" si="126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127"/>
        <v>31</v>
      </c>
      <c r="AG1026" s="21">
        <f ca="1">SUMIFS(AF$2:AF1026,D$2:D1026,D1026)</f>
        <v>904</v>
      </c>
      <c r="AJ1026" s="22">
        <f t="shared" si="128"/>
        <v>2</v>
      </c>
      <c r="AK1026" s="22">
        <f t="shared" si="129"/>
        <v>0</v>
      </c>
    </row>
    <row r="1027" spans="1:37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131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130"/>
        <v>0</v>
      </c>
      <c r="AA1027" s="20">
        <f t="shared" si="124"/>
        <v>1</v>
      </c>
      <c r="AB1027" s="20">
        <f t="shared" ca="1" si="125"/>
        <v>31</v>
      </c>
      <c r="AC1027" s="20">
        <f t="shared" ca="1" si="126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127"/>
        <v>31</v>
      </c>
      <c r="AG1027" s="21">
        <f ca="1">SUMIFS(AF$2:AF1027,D$2:D1027,D1027)</f>
        <v>534</v>
      </c>
      <c r="AJ1027" s="22">
        <f t="shared" si="128"/>
        <v>2</v>
      </c>
      <c r="AK1027" s="22">
        <f t="shared" si="129"/>
        <v>0</v>
      </c>
    </row>
    <row r="1028" spans="1:37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131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130"/>
        <v>0</v>
      </c>
      <c r="AA1028" s="20">
        <f t="shared" si="124"/>
        <v>0</v>
      </c>
      <c r="AB1028" s="20">
        <f t="shared" ca="1" si="125"/>
        <v>0</v>
      </c>
      <c r="AC1028" s="20">
        <f t="shared" ca="1" si="126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127"/>
        <v>0</v>
      </c>
      <c r="AG1028" s="21">
        <f ca="1">SUMIFS(AF$2:AF1028,D$2:D1028,D1028)</f>
        <v>1499</v>
      </c>
      <c r="AJ1028" s="22">
        <f t="shared" si="128"/>
        <v>0</v>
      </c>
      <c r="AK1028" s="22">
        <f t="shared" si="129"/>
        <v>1</v>
      </c>
    </row>
    <row r="1029" spans="1:37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131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130"/>
        <v>0</v>
      </c>
      <c r="AA1029" s="20">
        <f t="shared" si="124"/>
        <v>0</v>
      </c>
      <c r="AB1029" s="20">
        <f t="shared" ca="1" si="125"/>
        <v>0</v>
      </c>
      <c r="AC1029" s="20">
        <f t="shared" ca="1" si="126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127"/>
        <v>0</v>
      </c>
      <c r="AG1029" s="21">
        <f ca="1">SUMIFS(AF$2:AF1029,D$2:D1029,D1029)</f>
        <v>1518</v>
      </c>
      <c r="AJ1029" s="22">
        <f t="shared" si="128"/>
        <v>0</v>
      </c>
      <c r="AK1029" s="22">
        <f t="shared" si="129"/>
        <v>1</v>
      </c>
    </row>
    <row r="1030" spans="1:37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131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130"/>
        <v>0</v>
      </c>
      <c r="AA1030" s="20">
        <f t="shared" si="124"/>
        <v>0</v>
      </c>
      <c r="AB1030" s="20">
        <f t="shared" ca="1" si="125"/>
        <v>0</v>
      </c>
      <c r="AC1030" s="20">
        <f t="shared" ca="1" si="126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127"/>
        <v>0</v>
      </c>
      <c r="AG1030" s="21">
        <f ca="1">SUMIFS(AF$2:AF1030,D$2:D1030,D1030)</f>
        <v>1651</v>
      </c>
      <c r="AJ1030" s="22">
        <f t="shared" si="128"/>
        <v>0</v>
      </c>
      <c r="AK1030" s="22">
        <f t="shared" si="129"/>
        <v>1</v>
      </c>
    </row>
    <row r="1031" spans="1:37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131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130"/>
        <v>0</v>
      </c>
      <c r="AA1031" s="20">
        <f t="shared" si="124"/>
        <v>0</v>
      </c>
      <c r="AB1031" s="20">
        <f t="shared" ca="1" si="125"/>
        <v>0</v>
      </c>
      <c r="AC1031" s="20">
        <f t="shared" ca="1" si="126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127"/>
        <v>0</v>
      </c>
      <c r="AG1031" s="21">
        <f ca="1">SUMIFS(AF$2:AF1031,D$2:D1031,D1031)</f>
        <v>1173</v>
      </c>
      <c r="AJ1031" s="22">
        <f t="shared" si="128"/>
        <v>0</v>
      </c>
      <c r="AK1031" s="22">
        <f t="shared" si="129"/>
        <v>1</v>
      </c>
    </row>
    <row r="1032" spans="1:37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131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130"/>
        <v>0</v>
      </c>
      <c r="AA1032" s="20">
        <f t="shared" si="124"/>
        <v>1</v>
      </c>
      <c r="AB1032" s="20">
        <f t="shared" ca="1" si="125"/>
        <v>138</v>
      </c>
      <c r="AC1032" s="20">
        <f t="shared" ca="1" si="126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127"/>
        <v>138</v>
      </c>
      <c r="AG1032" s="21">
        <f ca="1">SUMIFS(AF$2:AF1032,D$2:D1032,D1032)</f>
        <v>937</v>
      </c>
      <c r="AJ1032" s="22">
        <f t="shared" si="128"/>
        <v>2</v>
      </c>
      <c r="AK1032" s="22">
        <f t="shared" si="129"/>
        <v>0</v>
      </c>
    </row>
    <row r="1033" spans="1:37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131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130"/>
        <v>0</v>
      </c>
      <c r="AA1033" s="20">
        <f t="shared" si="124"/>
        <v>0</v>
      </c>
      <c r="AB1033" s="20">
        <f t="shared" ca="1" si="125"/>
        <v>0</v>
      </c>
      <c r="AC1033" s="20">
        <f t="shared" ca="1" si="126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127"/>
        <v>0</v>
      </c>
      <c r="AG1033" s="21">
        <f ca="1">SUMIFS(AF$2:AF1033,D$2:D1033,D1033)</f>
        <v>1475</v>
      </c>
      <c r="AJ1033" s="22">
        <f t="shared" si="128"/>
        <v>0</v>
      </c>
      <c r="AK1033" s="22">
        <f t="shared" si="129"/>
        <v>1</v>
      </c>
    </row>
    <row r="1034" spans="1:37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131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130"/>
        <v>0</v>
      </c>
      <c r="AA1034" s="20">
        <f t="shared" si="124"/>
        <v>0</v>
      </c>
      <c r="AB1034" s="20">
        <f t="shared" ca="1" si="125"/>
        <v>0</v>
      </c>
      <c r="AC1034" s="20">
        <f t="shared" ca="1" si="126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127"/>
        <v>0</v>
      </c>
      <c r="AG1034" s="21">
        <f ca="1">SUMIFS(AF$2:AF1034,D$2:D1034,D1034)</f>
        <v>994</v>
      </c>
      <c r="AJ1034" s="22">
        <f t="shared" si="128"/>
        <v>0</v>
      </c>
      <c r="AK1034" s="22">
        <f t="shared" si="129"/>
        <v>1</v>
      </c>
    </row>
    <row r="1035" spans="1:37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131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130"/>
        <v>0</v>
      </c>
      <c r="AA1035" s="20">
        <f t="shared" si="124"/>
        <v>0</v>
      </c>
      <c r="AB1035" s="20">
        <f t="shared" ca="1" si="125"/>
        <v>0</v>
      </c>
      <c r="AC1035" s="20">
        <f t="shared" ca="1" si="126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127"/>
        <v>0</v>
      </c>
      <c r="AG1035" s="21">
        <f ca="1">SUMIFS(AF$2:AF1035,D$2:D1035,D1035)</f>
        <v>1204</v>
      </c>
      <c r="AJ1035" s="22">
        <f t="shared" si="128"/>
        <v>0</v>
      </c>
      <c r="AK1035" s="22">
        <f t="shared" si="129"/>
        <v>1</v>
      </c>
    </row>
    <row r="1036" spans="1:37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131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130"/>
        <v>0</v>
      </c>
      <c r="AA1036" s="20">
        <f t="shared" si="124"/>
        <v>0</v>
      </c>
      <c r="AB1036" s="20">
        <f t="shared" ca="1" si="125"/>
        <v>0</v>
      </c>
      <c r="AC1036" s="20">
        <f t="shared" ca="1" si="126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127"/>
        <v>0</v>
      </c>
      <c r="AG1036" s="21">
        <f ca="1">SUMIFS(AF$2:AF1036,D$2:D1036,D1036)</f>
        <v>1387</v>
      </c>
      <c r="AJ1036" s="22">
        <f t="shared" si="128"/>
        <v>0</v>
      </c>
      <c r="AK1036" s="22">
        <f t="shared" si="129"/>
        <v>1</v>
      </c>
    </row>
    <row r="1037" spans="1:37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131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130"/>
        <v>0</v>
      </c>
      <c r="AA1037" s="20">
        <f t="shared" si="124"/>
        <v>0</v>
      </c>
      <c r="AB1037" s="20">
        <f t="shared" ca="1" si="125"/>
        <v>0</v>
      </c>
      <c r="AC1037" s="20">
        <f t="shared" ca="1" si="126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127"/>
        <v>0</v>
      </c>
      <c r="AG1037" s="21">
        <f ca="1">SUMIFS(AF$2:AF1037,D$2:D1037,D1037)</f>
        <v>1382</v>
      </c>
      <c r="AJ1037" s="22">
        <f t="shared" si="128"/>
        <v>0</v>
      </c>
      <c r="AK1037" s="22">
        <f t="shared" si="129"/>
        <v>1</v>
      </c>
    </row>
    <row r="1038" spans="1:37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131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130"/>
        <v>0</v>
      </c>
      <c r="AA1038" s="20">
        <f t="shared" si="124"/>
        <v>0</v>
      </c>
      <c r="AB1038" s="20">
        <f t="shared" ca="1" si="125"/>
        <v>0</v>
      </c>
      <c r="AC1038" s="20">
        <f t="shared" ca="1" si="126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127"/>
        <v>0</v>
      </c>
      <c r="AG1038" s="21">
        <f ca="1">SUMIFS(AF$2:AF1038,D$2:D1038,D1038)</f>
        <v>1643</v>
      </c>
      <c r="AJ1038" s="22">
        <f t="shared" si="128"/>
        <v>0</v>
      </c>
      <c r="AK1038" s="22">
        <f t="shared" si="129"/>
        <v>1</v>
      </c>
    </row>
    <row r="1039" spans="1:37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131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130"/>
        <v>0</v>
      </c>
      <c r="AA1039" s="20">
        <f t="shared" si="124"/>
        <v>0</v>
      </c>
      <c r="AB1039" s="20">
        <f t="shared" ca="1" si="125"/>
        <v>0</v>
      </c>
      <c r="AC1039" s="20">
        <f t="shared" ca="1" si="126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127"/>
        <v>0</v>
      </c>
      <c r="AG1039" s="21">
        <f ca="1">SUMIFS(AF$2:AF1039,D$2:D1039,D1039)</f>
        <v>1788</v>
      </c>
      <c r="AJ1039" s="22">
        <f t="shared" si="128"/>
        <v>0</v>
      </c>
      <c r="AK1039" s="22">
        <f t="shared" si="129"/>
        <v>1</v>
      </c>
    </row>
    <row r="1040" spans="1:37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131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130"/>
        <v>0</v>
      </c>
      <c r="AA1040" s="20">
        <f t="shared" si="124"/>
        <v>0</v>
      </c>
      <c r="AB1040" s="20">
        <f t="shared" ca="1" si="125"/>
        <v>0</v>
      </c>
      <c r="AC1040" s="20">
        <f t="shared" ca="1" si="126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127"/>
        <v>0</v>
      </c>
      <c r="AG1040" s="21">
        <f ca="1">SUMIFS(AF$2:AF1040,D$2:D1040,D1040)</f>
        <v>1766</v>
      </c>
      <c r="AJ1040" s="22">
        <f t="shared" si="128"/>
        <v>0</v>
      </c>
      <c r="AK1040" s="22">
        <f t="shared" si="129"/>
        <v>2</v>
      </c>
    </row>
    <row r="1041" spans="1:37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131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130"/>
        <v>0</v>
      </c>
      <c r="AA1041" s="20">
        <f t="shared" si="124"/>
        <v>0</v>
      </c>
      <c r="AB1041" s="20">
        <f t="shared" ca="1" si="125"/>
        <v>0</v>
      </c>
      <c r="AC1041" s="20">
        <f t="shared" ca="1" si="126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127"/>
        <v>0</v>
      </c>
      <c r="AG1041" s="21">
        <f ca="1">SUMIFS(AF$2:AF1041,D$2:D1041,D1041)</f>
        <v>1551</v>
      </c>
      <c r="AJ1041" s="22">
        <f t="shared" si="128"/>
        <v>0</v>
      </c>
      <c r="AK1041" s="22">
        <f t="shared" si="129"/>
        <v>1</v>
      </c>
    </row>
    <row r="1042" spans="1:37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131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130"/>
        <v>0</v>
      </c>
      <c r="AA1042" s="20">
        <f t="shared" si="124"/>
        <v>0</v>
      </c>
      <c r="AB1042" s="20">
        <f t="shared" ca="1" si="125"/>
        <v>0</v>
      </c>
      <c r="AC1042" s="20">
        <f t="shared" ca="1" si="126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127"/>
        <v>0</v>
      </c>
      <c r="AG1042" s="21">
        <f ca="1">SUMIFS(AF$2:AF1042,D$2:D1042,D1042)</f>
        <v>1436</v>
      </c>
      <c r="AJ1042" s="22">
        <f t="shared" si="128"/>
        <v>0</v>
      </c>
      <c r="AK1042" s="22">
        <f t="shared" si="129"/>
        <v>1</v>
      </c>
    </row>
    <row r="1043" spans="1:37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131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130"/>
        <v>0</v>
      </c>
      <c r="AA1043" s="20">
        <f t="shared" si="124"/>
        <v>0</v>
      </c>
      <c r="AB1043" s="20">
        <f t="shared" ca="1" si="125"/>
        <v>0</v>
      </c>
      <c r="AC1043" s="20">
        <f t="shared" ca="1" si="126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127"/>
        <v>0</v>
      </c>
      <c r="AG1043" s="21">
        <f ca="1">SUMIFS(AF$2:AF1043,D$2:D1043,D1043)</f>
        <v>1057</v>
      </c>
      <c r="AJ1043" s="22">
        <f t="shared" si="128"/>
        <v>0</v>
      </c>
      <c r="AK1043" s="22">
        <f t="shared" si="129"/>
        <v>1</v>
      </c>
    </row>
    <row r="1044" spans="1:37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131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130"/>
        <v>0</v>
      </c>
      <c r="AA1044" s="20">
        <f t="shared" si="124"/>
        <v>0</v>
      </c>
      <c r="AB1044" s="20">
        <f t="shared" ca="1" si="125"/>
        <v>0</v>
      </c>
      <c r="AC1044" s="20">
        <f t="shared" ca="1" si="126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127"/>
        <v>0</v>
      </c>
      <c r="AG1044" s="21">
        <f ca="1">SUMIFS(AF$2:AF1044,D$2:D1044,D1044)</f>
        <v>1278</v>
      </c>
      <c r="AJ1044" s="22">
        <f t="shared" si="128"/>
        <v>0</v>
      </c>
      <c r="AK1044" s="22">
        <f t="shared" si="129"/>
        <v>1</v>
      </c>
    </row>
    <row r="1045" spans="1:37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131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130"/>
        <v>0</v>
      </c>
      <c r="AA1045" s="20">
        <f t="shared" si="124"/>
        <v>1</v>
      </c>
      <c r="AB1045" s="20">
        <f t="shared" ca="1" si="125"/>
        <v>138</v>
      </c>
      <c r="AC1045" s="20">
        <f t="shared" ca="1" si="126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127"/>
        <v>138</v>
      </c>
      <c r="AG1045" s="21">
        <f ca="1">SUMIFS(AF$2:AF1045,D$2:D1045,D1045)</f>
        <v>1698</v>
      </c>
      <c r="AJ1045" s="22">
        <f t="shared" si="128"/>
        <v>4</v>
      </c>
      <c r="AK1045" s="22">
        <f t="shared" si="129"/>
        <v>0</v>
      </c>
    </row>
    <row r="1046" spans="1:37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131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130"/>
        <v>0</v>
      </c>
      <c r="AA1046" s="20">
        <f t="shared" si="124"/>
        <v>0</v>
      </c>
      <c r="AB1046" s="20">
        <f t="shared" ca="1" si="125"/>
        <v>0</v>
      </c>
      <c r="AC1046" s="20">
        <f t="shared" ca="1" si="126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127"/>
        <v>0</v>
      </c>
      <c r="AG1046" s="21">
        <f ca="1">SUMIFS(AF$2:AF1046,D$2:D1046,D1046)</f>
        <v>1383</v>
      </c>
      <c r="AJ1046" s="22">
        <f t="shared" si="128"/>
        <v>0</v>
      </c>
      <c r="AK1046" s="22">
        <f t="shared" si="129"/>
        <v>1</v>
      </c>
    </row>
    <row r="1047" spans="1:37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131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130"/>
        <v>0</v>
      </c>
      <c r="AA1047" s="20">
        <f t="shared" si="124"/>
        <v>0</v>
      </c>
      <c r="AB1047" s="20">
        <f t="shared" ca="1" si="125"/>
        <v>0</v>
      </c>
      <c r="AC1047" s="20">
        <f t="shared" ca="1" si="126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127"/>
        <v>0</v>
      </c>
      <c r="AG1047" s="21">
        <f ca="1">SUMIFS(AF$2:AF1047,D$2:D1047,D1047)</f>
        <v>1479</v>
      </c>
      <c r="AJ1047" s="22">
        <f t="shared" si="128"/>
        <v>0</v>
      </c>
      <c r="AK1047" s="22">
        <f t="shared" si="129"/>
        <v>1</v>
      </c>
    </row>
    <row r="1048" spans="1:37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131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130"/>
        <v>0</v>
      </c>
      <c r="AA1048" s="20">
        <f t="shared" si="124"/>
        <v>0</v>
      </c>
      <c r="AB1048" s="20">
        <f t="shared" ca="1" si="125"/>
        <v>0</v>
      </c>
      <c r="AC1048" s="20">
        <f t="shared" ca="1" si="126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127"/>
        <v>0</v>
      </c>
      <c r="AG1048" s="21">
        <f ca="1">SUMIFS(AF$2:AF1048,D$2:D1048,D1048)</f>
        <v>1248</v>
      </c>
      <c r="AJ1048" s="22">
        <f t="shared" si="128"/>
        <v>0</v>
      </c>
      <c r="AK1048" s="22">
        <f t="shared" si="129"/>
        <v>1</v>
      </c>
    </row>
    <row r="1049" spans="1:37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131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130"/>
        <v>0</v>
      </c>
      <c r="AA1049" s="20">
        <f t="shared" si="124"/>
        <v>1</v>
      </c>
      <c r="AB1049" s="20">
        <f t="shared" ca="1" si="125"/>
        <v>138</v>
      </c>
      <c r="AC1049" s="20">
        <f t="shared" ca="1" si="126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127"/>
        <v>138</v>
      </c>
      <c r="AG1049" s="21">
        <f ca="1">SUMIFS(AF$2:AF1049,D$2:D1049,D1049)</f>
        <v>1055</v>
      </c>
      <c r="AJ1049" s="22">
        <f t="shared" si="128"/>
        <v>3</v>
      </c>
      <c r="AK1049" s="22">
        <f t="shared" si="129"/>
        <v>0</v>
      </c>
    </row>
    <row r="1050" spans="1:37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131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130"/>
        <v>0</v>
      </c>
      <c r="AA1050" s="20">
        <f t="shared" si="124"/>
        <v>1</v>
      </c>
      <c r="AB1050" s="20">
        <f t="shared" ca="1" si="125"/>
        <v>138</v>
      </c>
      <c r="AC1050" s="20">
        <f t="shared" ca="1" si="126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127"/>
        <v>138</v>
      </c>
      <c r="AG1050" s="21">
        <f ca="1">SUMIFS(AF$2:AF1050,D$2:D1050,D1050)</f>
        <v>1090</v>
      </c>
      <c r="AJ1050" s="22">
        <f t="shared" si="128"/>
        <v>3</v>
      </c>
      <c r="AK1050" s="22">
        <f t="shared" si="129"/>
        <v>0</v>
      </c>
    </row>
    <row r="1051" spans="1:37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131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130"/>
        <v>0</v>
      </c>
      <c r="AA1051" s="20">
        <f t="shared" si="124"/>
        <v>0</v>
      </c>
      <c r="AB1051" s="20">
        <f t="shared" ca="1" si="125"/>
        <v>0</v>
      </c>
      <c r="AC1051" s="20">
        <f t="shared" ca="1" si="126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127"/>
        <v>0</v>
      </c>
      <c r="AG1051" s="21">
        <f ca="1">SUMIFS(AF$2:AF1051,D$2:D1051,D1051)</f>
        <v>1637</v>
      </c>
      <c r="AJ1051" s="22">
        <f t="shared" si="128"/>
        <v>0</v>
      </c>
      <c r="AK1051" s="22">
        <f t="shared" si="129"/>
        <v>1</v>
      </c>
    </row>
    <row r="1052" spans="1:37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131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130"/>
        <v>0</v>
      </c>
      <c r="AA1052" s="20">
        <f t="shared" si="124"/>
        <v>1</v>
      </c>
      <c r="AB1052" s="20">
        <f t="shared" ca="1" si="125"/>
        <v>138</v>
      </c>
      <c r="AC1052" s="20">
        <f t="shared" ca="1" si="126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127"/>
        <v>138</v>
      </c>
      <c r="AG1052" s="21">
        <f ca="1">SUMIFS(AF$2:AF1052,D$2:D1052,D1052)</f>
        <v>1514</v>
      </c>
      <c r="AJ1052" s="22">
        <f t="shared" si="128"/>
        <v>6</v>
      </c>
      <c r="AK1052" s="22">
        <f t="shared" si="129"/>
        <v>0</v>
      </c>
    </row>
    <row r="1053" spans="1:37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131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130"/>
        <v>0</v>
      </c>
      <c r="AA1053" s="20">
        <f t="shared" ref="AA1053:AA1116" si="132">IF(OR(ISBLANK(P1053),ISBLANK(Q1053)),"",IF(OR(AND(P1053&gt;Q1053,X1053&gt;Y1053),AND(P1053=Q1053,X1053=Y1053),AND(P1053&lt;Q1053,X1053&lt;Y1053)),1,0))</f>
        <v>0</v>
      </c>
      <c r="AB1053" s="20">
        <f t="shared" ref="AB1053:AB1116" ca="1" si="133">IF(C1053&lt;NOW(),IF(AND(P1053&gt;Q1053,X1053&gt;Y1053),T1053,IF(AND(P1053=Q1053,X1053=Y1053),U1053,IF(AND(P1053&lt;Q1053,X1053&lt;Y1053),V1053,0))),"")</f>
        <v>0</v>
      </c>
      <c r="AC1053" s="20">
        <f t="shared" ref="AC1053:AC1116" ca="1" si="134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35">IFERROR(IF(OR(ISBLANK(P1053),ISBLANK(Q1053)),0,IF(AB1053&lt;&gt;"", AB1053 + IF(AC1053=1,AE1053, 0), "") * (S1053+1)),"")</f>
        <v>0</v>
      </c>
      <c r="AG1053" s="21">
        <f ca="1">SUMIFS(AF$2:AF1053,D$2:D1053,D1053)</f>
        <v>904</v>
      </c>
      <c r="AJ1053" s="22">
        <f t="shared" si="128"/>
        <v>0</v>
      </c>
      <c r="AK1053" s="22">
        <f t="shared" si="129"/>
        <v>1</v>
      </c>
    </row>
    <row r="1054" spans="1:37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131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130"/>
        <v>0</v>
      </c>
      <c r="AA1054" s="20">
        <f t="shared" si="132"/>
        <v>0</v>
      </c>
      <c r="AB1054" s="20">
        <f t="shared" ca="1" si="133"/>
        <v>0</v>
      </c>
      <c r="AC1054" s="20">
        <f t="shared" ca="1" si="134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35"/>
        <v>0</v>
      </c>
      <c r="AG1054" s="21">
        <f ca="1">SUMIFS(AF$2:AF1054,D$2:D1054,D1054)</f>
        <v>534</v>
      </c>
      <c r="AJ1054" s="22">
        <f t="shared" si="128"/>
        <v>0</v>
      </c>
      <c r="AK1054" s="22">
        <f t="shared" si="129"/>
        <v>1</v>
      </c>
    </row>
    <row r="1055" spans="1:37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131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130"/>
        <v>0</v>
      </c>
      <c r="AA1055" s="20">
        <f t="shared" si="132"/>
        <v>0</v>
      </c>
      <c r="AB1055" s="20">
        <f t="shared" ca="1" si="133"/>
        <v>0</v>
      </c>
      <c r="AC1055" s="20">
        <f t="shared" ca="1" si="134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35"/>
        <v>0</v>
      </c>
      <c r="AG1055" s="21">
        <f ca="1">SUMIFS(AF$2:AF1055,D$2:D1055,D1055)</f>
        <v>1499</v>
      </c>
      <c r="AJ1055" s="22">
        <f t="shared" si="128"/>
        <v>0</v>
      </c>
      <c r="AK1055" s="22">
        <f t="shared" si="129"/>
        <v>2</v>
      </c>
    </row>
    <row r="1056" spans="1:37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131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130"/>
        <v>0</v>
      </c>
      <c r="AA1056" s="20">
        <f t="shared" si="132"/>
        <v>0</v>
      </c>
      <c r="AB1056" s="20">
        <f t="shared" ca="1" si="133"/>
        <v>0</v>
      </c>
      <c r="AC1056" s="20">
        <f t="shared" ca="1" si="134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35"/>
        <v>0</v>
      </c>
      <c r="AG1056" s="21">
        <f ca="1">SUMIFS(AF$2:AF1056,D$2:D1056,D1056)</f>
        <v>1518</v>
      </c>
      <c r="AJ1056" s="22">
        <f t="shared" si="128"/>
        <v>0</v>
      </c>
      <c r="AK1056" s="22">
        <f t="shared" si="129"/>
        <v>2</v>
      </c>
    </row>
    <row r="1057" spans="1:37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131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130"/>
        <v>0</v>
      </c>
      <c r="AA1057" s="20">
        <f t="shared" si="132"/>
        <v>0</v>
      </c>
      <c r="AB1057" s="20">
        <f t="shared" ca="1" si="133"/>
        <v>0</v>
      </c>
      <c r="AC1057" s="20">
        <f t="shared" ca="1" si="134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35"/>
        <v>0</v>
      </c>
      <c r="AG1057" s="21">
        <f ca="1">SUMIFS(AF$2:AF1057,D$2:D1057,D1057)</f>
        <v>1651</v>
      </c>
      <c r="AJ1057" s="22">
        <f t="shared" si="128"/>
        <v>0</v>
      </c>
      <c r="AK1057" s="22">
        <f t="shared" si="129"/>
        <v>2</v>
      </c>
    </row>
    <row r="1058" spans="1:37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131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130"/>
        <v>0</v>
      </c>
      <c r="AA1058" s="20">
        <f t="shared" si="132"/>
        <v>0</v>
      </c>
      <c r="AB1058" s="20">
        <f t="shared" ca="1" si="133"/>
        <v>0</v>
      </c>
      <c r="AC1058" s="20">
        <f t="shared" ca="1" si="134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35"/>
        <v>0</v>
      </c>
      <c r="AG1058" s="21">
        <f ca="1">SUMIFS(AF$2:AF1058,D$2:D1058,D1058)</f>
        <v>1173</v>
      </c>
      <c r="AJ1058" s="22">
        <f t="shared" si="128"/>
        <v>0</v>
      </c>
      <c r="AK1058" s="22">
        <f t="shared" si="129"/>
        <v>2</v>
      </c>
    </row>
    <row r="1059" spans="1:37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131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130"/>
        <v>0</v>
      </c>
      <c r="AA1059" s="20">
        <f t="shared" si="132"/>
        <v>0</v>
      </c>
      <c r="AB1059" s="20">
        <f t="shared" ca="1" si="133"/>
        <v>0</v>
      </c>
      <c r="AC1059" s="20">
        <f t="shared" ca="1" si="134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35"/>
        <v>0</v>
      </c>
      <c r="AG1059" s="21">
        <f ca="1">SUMIFS(AF$2:AF1059,D$2:D1059,D1059)</f>
        <v>937</v>
      </c>
      <c r="AJ1059" s="22">
        <f t="shared" si="128"/>
        <v>0</v>
      </c>
      <c r="AK1059" s="22">
        <f t="shared" si="129"/>
        <v>1</v>
      </c>
    </row>
    <row r="1060" spans="1:37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131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130"/>
        <v>0</v>
      </c>
      <c r="AA1060" s="20">
        <f t="shared" si="132"/>
        <v>0</v>
      </c>
      <c r="AB1060" s="20">
        <f t="shared" ca="1" si="133"/>
        <v>0</v>
      </c>
      <c r="AC1060" s="20">
        <f t="shared" ca="1" si="134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35"/>
        <v>0</v>
      </c>
      <c r="AG1060" s="21">
        <f ca="1">SUMIFS(AF$2:AF1060,D$2:D1060,D1060)</f>
        <v>1475</v>
      </c>
      <c r="AJ1060" s="22">
        <f t="shared" si="128"/>
        <v>0</v>
      </c>
      <c r="AK1060" s="22">
        <f t="shared" si="129"/>
        <v>2</v>
      </c>
    </row>
    <row r="1061" spans="1:37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131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130"/>
        <v>0</v>
      </c>
      <c r="AA1061" s="20">
        <f t="shared" si="132"/>
        <v>0</v>
      </c>
      <c r="AB1061" s="20">
        <f t="shared" ca="1" si="133"/>
        <v>0</v>
      </c>
      <c r="AC1061" s="20">
        <f t="shared" ca="1" si="134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35"/>
        <v>0</v>
      </c>
      <c r="AG1061" s="21">
        <f ca="1">SUMIFS(AF$2:AF1061,D$2:D1061,D1061)</f>
        <v>994</v>
      </c>
      <c r="AJ1061" s="22">
        <f t="shared" si="128"/>
        <v>0</v>
      </c>
      <c r="AK1061" s="22">
        <f t="shared" si="129"/>
        <v>2</v>
      </c>
    </row>
    <row r="1062" spans="1:37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131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130"/>
        <v>0</v>
      </c>
      <c r="AA1062" s="20">
        <f t="shared" si="132"/>
        <v>0</v>
      </c>
      <c r="AB1062" s="20">
        <f t="shared" ca="1" si="133"/>
        <v>0</v>
      </c>
      <c r="AC1062" s="20">
        <f t="shared" ca="1" si="134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35"/>
        <v>0</v>
      </c>
      <c r="AG1062" s="21">
        <f ca="1">SUMIFS(AF$2:AF1062,D$2:D1062,D1062)</f>
        <v>1204</v>
      </c>
      <c r="AJ1062" s="22">
        <f t="shared" si="128"/>
        <v>0</v>
      </c>
      <c r="AK1062" s="22">
        <f t="shared" si="129"/>
        <v>2</v>
      </c>
    </row>
    <row r="1063" spans="1:37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131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130"/>
        <v>0</v>
      </c>
      <c r="AA1063" s="20">
        <f t="shared" si="132"/>
        <v>0</v>
      </c>
      <c r="AB1063" s="20">
        <f t="shared" ca="1" si="133"/>
        <v>0</v>
      </c>
      <c r="AC1063" s="20">
        <f t="shared" ca="1" si="134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35"/>
        <v>0</v>
      </c>
      <c r="AG1063" s="21">
        <f ca="1">SUMIFS(AF$2:AF1063,D$2:D1063,D1063)</f>
        <v>1387</v>
      </c>
      <c r="AJ1063" s="22">
        <f t="shared" si="128"/>
        <v>0</v>
      </c>
      <c r="AK1063" s="22">
        <f t="shared" si="129"/>
        <v>2</v>
      </c>
    </row>
    <row r="1064" spans="1:37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131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130"/>
        <v>0</v>
      </c>
      <c r="AA1064" s="20">
        <f t="shared" si="132"/>
        <v>1</v>
      </c>
      <c r="AB1064" s="20">
        <f t="shared" ca="1" si="133"/>
        <v>109</v>
      </c>
      <c r="AC1064" s="20">
        <f t="shared" ca="1" si="134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35"/>
        <v>109</v>
      </c>
      <c r="AG1064" s="21">
        <f ca="1">SUMIFS(AF$2:AF1064,D$2:D1064,D1064)</f>
        <v>1491</v>
      </c>
      <c r="AJ1064" s="22">
        <f t="shared" si="128"/>
        <v>1</v>
      </c>
      <c r="AK1064" s="22">
        <f t="shared" si="129"/>
        <v>0</v>
      </c>
    </row>
    <row r="1065" spans="1:37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131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130"/>
        <v>0</v>
      </c>
      <c r="AA1065" s="20">
        <f t="shared" si="132"/>
        <v>1</v>
      </c>
      <c r="AB1065" s="20">
        <f t="shared" ca="1" si="133"/>
        <v>109</v>
      </c>
      <c r="AC1065" s="20">
        <f t="shared" ca="1" si="134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35"/>
        <v>109</v>
      </c>
      <c r="AG1065" s="21">
        <f ca="1">SUMIFS(AF$2:AF1065,D$2:D1065,D1065)</f>
        <v>1752</v>
      </c>
      <c r="AJ1065" s="22">
        <f t="shared" si="128"/>
        <v>1</v>
      </c>
      <c r="AK1065" s="22">
        <f t="shared" si="129"/>
        <v>0</v>
      </c>
    </row>
    <row r="1066" spans="1:37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131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130"/>
        <v>0</v>
      </c>
      <c r="AA1066" s="20">
        <f t="shared" si="132"/>
        <v>0</v>
      </c>
      <c r="AB1066" s="20">
        <f t="shared" ca="1" si="133"/>
        <v>0</v>
      </c>
      <c r="AC1066" s="20">
        <f t="shared" ca="1" si="134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35"/>
        <v>0</v>
      </c>
      <c r="AG1066" s="21">
        <f ca="1">SUMIFS(AF$2:AF1066,D$2:D1066,D1066)</f>
        <v>1788</v>
      </c>
      <c r="AJ1066" s="22">
        <f t="shared" si="128"/>
        <v>0</v>
      </c>
      <c r="AK1066" s="22">
        <f t="shared" si="129"/>
        <v>2</v>
      </c>
    </row>
    <row r="1067" spans="1:37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131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130"/>
        <v>0</v>
      </c>
      <c r="AA1067" s="20">
        <f t="shared" si="132"/>
        <v>0</v>
      </c>
      <c r="AB1067" s="20">
        <f t="shared" ca="1" si="133"/>
        <v>0</v>
      </c>
      <c r="AC1067" s="20">
        <f t="shared" ca="1" si="134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35"/>
        <v>0</v>
      </c>
      <c r="AG1067" s="21">
        <f ca="1">SUMIFS(AF$2:AF1067,D$2:D1067,D1067)</f>
        <v>1766</v>
      </c>
      <c r="AJ1067" s="22">
        <f t="shared" si="128"/>
        <v>0</v>
      </c>
      <c r="AK1067" s="22">
        <f t="shared" si="129"/>
        <v>3</v>
      </c>
    </row>
    <row r="1068" spans="1:37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131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130"/>
        <v>0</v>
      </c>
      <c r="AA1068" s="20">
        <f t="shared" si="132"/>
        <v>0</v>
      </c>
      <c r="AB1068" s="20">
        <f t="shared" ca="1" si="133"/>
        <v>0</v>
      </c>
      <c r="AC1068" s="20">
        <f t="shared" ca="1" si="134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35"/>
        <v>0</v>
      </c>
      <c r="AG1068" s="21">
        <f ca="1">SUMIFS(AF$2:AF1068,D$2:D1068,D1068)</f>
        <v>1551</v>
      </c>
      <c r="AJ1068" s="22">
        <f t="shared" si="128"/>
        <v>0</v>
      </c>
      <c r="AK1068" s="22">
        <f t="shared" si="129"/>
        <v>2</v>
      </c>
    </row>
    <row r="1069" spans="1:37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131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130"/>
        <v>0</v>
      </c>
      <c r="AA1069" s="20">
        <f t="shared" si="132"/>
        <v>0</v>
      </c>
      <c r="AB1069" s="20">
        <f t="shared" ca="1" si="133"/>
        <v>0</v>
      </c>
      <c r="AC1069" s="20">
        <f t="shared" ca="1" si="134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35"/>
        <v>0</v>
      </c>
      <c r="AG1069" s="21">
        <f ca="1">SUMIFS(AF$2:AF1069,D$2:D1069,D1069)</f>
        <v>1436</v>
      </c>
      <c r="AJ1069" s="22">
        <f t="shared" si="128"/>
        <v>0</v>
      </c>
      <c r="AK1069" s="22">
        <f t="shared" si="129"/>
        <v>2</v>
      </c>
    </row>
    <row r="1070" spans="1:37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131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130"/>
        <v>0</v>
      </c>
      <c r="AA1070" s="20">
        <f t="shared" si="132"/>
        <v>1</v>
      </c>
      <c r="AB1070" s="20">
        <f t="shared" ca="1" si="133"/>
        <v>109</v>
      </c>
      <c r="AC1070" s="20">
        <f t="shared" ca="1" si="134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35"/>
        <v>109</v>
      </c>
      <c r="AG1070" s="21">
        <f ca="1">SUMIFS(AF$2:AF1070,D$2:D1070,D1070)</f>
        <v>1166</v>
      </c>
      <c r="AJ1070" s="22">
        <f t="shared" si="128"/>
        <v>1</v>
      </c>
      <c r="AK1070" s="22">
        <f t="shared" si="129"/>
        <v>0</v>
      </c>
    </row>
    <row r="1071" spans="1:37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131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130"/>
        <v>0</v>
      </c>
      <c r="AA1071" s="20">
        <f t="shared" si="132"/>
        <v>0</v>
      </c>
      <c r="AB1071" s="20">
        <f t="shared" ca="1" si="133"/>
        <v>0</v>
      </c>
      <c r="AC1071" s="20">
        <f t="shared" ca="1" si="134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35"/>
        <v>0</v>
      </c>
      <c r="AG1071" s="21">
        <f ca="1">SUMIFS(AF$2:AF1071,D$2:D1071,D1071)</f>
        <v>1278</v>
      </c>
      <c r="AJ1071" s="22">
        <f t="shared" si="128"/>
        <v>0</v>
      </c>
      <c r="AK1071" s="22">
        <f t="shared" si="129"/>
        <v>2</v>
      </c>
    </row>
    <row r="1072" spans="1:37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131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130"/>
        <v>0</v>
      </c>
      <c r="AA1072" s="20">
        <f t="shared" si="132"/>
        <v>0</v>
      </c>
      <c r="AB1072" s="20">
        <f t="shared" ca="1" si="133"/>
        <v>0</v>
      </c>
      <c r="AC1072" s="20">
        <f t="shared" ca="1" si="134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35"/>
        <v>0</v>
      </c>
      <c r="AG1072" s="21">
        <f ca="1">SUMIFS(AF$2:AF1072,D$2:D1072,D1072)</f>
        <v>1698</v>
      </c>
      <c r="AJ1072" s="22">
        <f t="shared" si="128"/>
        <v>0</v>
      </c>
      <c r="AK1072" s="22">
        <f t="shared" si="129"/>
        <v>1</v>
      </c>
    </row>
    <row r="1073" spans="1:37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131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130"/>
        <v>0</v>
      </c>
      <c r="AA1073" s="20">
        <f t="shared" si="132"/>
        <v>0</v>
      </c>
      <c r="AB1073" s="20">
        <f t="shared" ca="1" si="133"/>
        <v>0</v>
      </c>
      <c r="AC1073" s="20">
        <f t="shared" ca="1" si="134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35"/>
        <v>0</v>
      </c>
      <c r="AG1073" s="21">
        <f ca="1">SUMIFS(AF$2:AF1073,D$2:D1073,D1073)</f>
        <v>1383</v>
      </c>
      <c r="AJ1073" s="22">
        <f t="shared" si="128"/>
        <v>0</v>
      </c>
      <c r="AK1073" s="22">
        <f t="shared" si="129"/>
        <v>2</v>
      </c>
    </row>
    <row r="1074" spans="1:37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131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130"/>
        <v>0</v>
      </c>
      <c r="AA1074" s="20">
        <f t="shared" si="132"/>
        <v>1</v>
      </c>
      <c r="AB1074" s="20">
        <f t="shared" ca="1" si="133"/>
        <v>109</v>
      </c>
      <c r="AC1074" s="20">
        <f t="shared" ca="1" si="134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35"/>
        <v>109</v>
      </c>
      <c r="AG1074" s="21">
        <f ca="1">SUMIFS(AF$2:AF1074,D$2:D1074,D1074)</f>
        <v>1588</v>
      </c>
      <c r="AJ1074" s="22">
        <f t="shared" si="128"/>
        <v>1</v>
      </c>
      <c r="AK1074" s="22">
        <f t="shared" si="129"/>
        <v>0</v>
      </c>
    </row>
    <row r="1075" spans="1:37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131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130"/>
        <v>0</v>
      </c>
      <c r="AA1075" s="20">
        <f t="shared" si="132"/>
        <v>0</v>
      </c>
      <c r="AB1075" s="20">
        <f t="shared" ca="1" si="133"/>
        <v>0</v>
      </c>
      <c r="AC1075" s="20">
        <f t="shared" ca="1" si="134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35"/>
        <v>0</v>
      </c>
      <c r="AG1075" s="21">
        <f ca="1">SUMIFS(AF$2:AF1075,D$2:D1075,D1075)</f>
        <v>1248</v>
      </c>
      <c r="AJ1075" s="22">
        <f t="shared" si="128"/>
        <v>0</v>
      </c>
      <c r="AK1075" s="22">
        <f t="shared" si="129"/>
        <v>2</v>
      </c>
    </row>
    <row r="1076" spans="1:37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131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130"/>
        <v>0</v>
      </c>
      <c r="AA1076" s="20">
        <f t="shared" si="132"/>
        <v>1</v>
      </c>
      <c r="AB1076" s="20">
        <f t="shared" ca="1" si="133"/>
        <v>109</v>
      </c>
      <c r="AC1076" s="20">
        <f t="shared" ca="1" si="134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35"/>
        <v>109</v>
      </c>
      <c r="AG1076" s="21">
        <f ca="1">SUMIFS(AF$2:AF1076,D$2:D1076,D1076)</f>
        <v>1164</v>
      </c>
      <c r="AJ1076" s="22">
        <f t="shared" si="128"/>
        <v>4</v>
      </c>
      <c r="AK1076" s="22">
        <f t="shared" si="129"/>
        <v>0</v>
      </c>
    </row>
    <row r="1077" spans="1:37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131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130"/>
        <v>0</v>
      </c>
      <c r="AA1077" s="20">
        <f t="shared" si="132"/>
        <v>0</v>
      </c>
      <c r="AB1077" s="20">
        <f t="shared" ca="1" si="133"/>
        <v>0</v>
      </c>
      <c r="AC1077" s="20">
        <f t="shared" ca="1" si="134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35"/>
        <v>0</v>
      </c>
      <c r="AG1077" s="21">
        <f ca="1">SUMIFS(AF$2:AF1077,D$2:D1077,D1077)</f>
        <v>1090</v>
      </c>
      <c r="AJ1077" s="22">
        <f t="shared" si="128"/>
        <v>0</v>
      </c>
      <c r="AK1077" s="22">
        <f t="shared" si="129"/>
        <v>1</v>
      </c>
    </row>
    <row r="1078" spans="1:37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131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130"/>
        <v>0</v>
      </c>
      <c r="AA1078" s="20">
        <f t="shared" si="132"/>
        <v>1</v>
      </c>
      <c r="AB1078" s="20">
        <f t="shared" ca="1" si="133"/>
        <v>109</v>
      </c>
      <c r="AC1078" s="20">
        <f t="shared" ca="1" si="134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35"/>
        <v>109</v>
      </c>
      <c r="AG1078" s="21">
        <f ca="1">SUMIFS(AF$2:AF1078,D$2:D1078,D1078)</f>
        <v>1746</v>
      </c>
      <c r="AJ1078" s="22">
        <f t="shared" si="128"/>
        <v>1</v>
      </c>
      <c r="AK1078" s="22">
        <f t="shared" si="129"/>
        <v>0</v>
      </c>
    </row>
    <row r="1079" spans="1:37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131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130"/>
        <v>0</v>
      </c>
      <c r="AA1079" s="20">
        <f t="shared" si="132"/>
        <v>0</v>
      </c>
      <c r="AB1079" s="20">
        <f t="shared" ca="1" si="133"/>
        <v>0</v>
      </c>
      <c r="AC1079" s="20">
        <f t="shared" ca="1" si="134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35"/>
        <v>0</v>
      </c>
      <c r="AG1079" s="21">
        <f ca="1">SUMIFS(AF$2:AF1079,D$2:D1079,D1079)</f>
        <v>1514</v>
      </c>
      <c r="AJ1079" s="22">
        <f t="shared" si="128"/>
        <v>0</v>
      </c>
      <c r="AK1079" s="22">
        <f t="shared" si="129"/>
        <v>1</v>
      </c>
    </row>
    <row r="1080" spans="1:37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131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130"/>
        <v>0</v>
      </c>
      <c r="AA1080" s="20">
        <f t="shared" si="132"/>
        <v>0</v>
      </c>
      <c r="AB1080" s="20">
        <f t="shared" ca="1" si="133"/>
        <v>0</v>
      </c>
      <c r="AC1080" s="20">
        <f t="shared" ca="1" si="134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35"/>
        <v>0</v>
      </c>
      <c r="AG1080" s="21">
        <f ca="1">SUMIFS(AF$2:AF1080,D$2:D1080,D1080)</f>
        <v>904</v>
      </c>
      <c r="AJ1080" s="22">
        <f t="shared" si="128"/>
        <v>0</v>
      </c>
      <c r="AK1080" s="22">
        <f t="shared" si="129"/>
        <v>2</v>
      </c>
    </row>
    <row r="1081" spans="1:37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131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130"/>
        <v>0</v>
      </c>
      <c r="AA1081" s="20">
        <f t="shared" si="132"/>
        <v>1</v>
      </c>
      <c r="AB1081" s="20">
        <f t="shared" ca="1" si="133"/>
        <v>109</v>
      </c>
      <c r="AC1081" s="20">
        <f t="shared" ca="1" si="134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35"/>
        <v>109</v>
      </c>
      <c r="AG1081" s="21">
        <f ca="1">SUMIFS(AF$2:AF1081,D$2:D1081,D1081)</f>
        <v>643</v>
      </c>
      <c r="AJ1081" s="22">
        <f t="shared" ref="AJ1081:AJ1144" si="136">IF(AA1081=1,AJ1054+1,0)</f>
        <v>1</v>
      </c>
      <c r="AK1081" s="22">
        <f t="shared" ref="AK1081:AK1144" si="137">IF(Z1081=1,AK1054,IF(AA1081=0,AK1054+1,0))</f>
        <v>0</v>
      </c>
    </row>
    <row r="1082" spans="1:37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131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130"/>
        <v>0</v>
      </c>
      <c r="AA1082" s="20">
        <f t="shared" si="132"/>
        <v>1</v>
      </c>
      <c r="AB1082" s="20">
        <f t="shared" ca="1" si="133"/>
        <v>59</v>
      </c>
      <c r="AC1082" s="20">
        <f t="shared" ca="1" si="134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35"/>
        <v>59</v>
      </c>
      <c r="AG1082" s="21">
        <f ca="1">SUMIFS(AF$2:AF1082,D$2:D1082,D1082)</f>
        <v>1558</v>
      </c>
      <c r="AJ1082" s="22">
        <f t="shared" si="136"/>
        <v>1</v>
      </c>
      <c r="AK1082" s="22">
        <f t="shared" si="137"/>
        <v>0</v>
      </c>
    </row>
    <row r="1083" spans="1:37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131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130"/>
        <v>0</v>
      </c>
      <c r="AA1083" s="20">
        <f t="shared" si="132"/>
        <v>1</v>
      </c>
      <c r="AB1083" s="20">
        <f t="shared" ca="1" si="133"/>
        <v>59</v>
      </c>
      <c r="AC1083" s="20">
        <f t="shared" ca="1" si="134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35"/>
        <v>109</v>
      </c>
      <c r="AG1083" s="21">
        <f ca="1">SUMIFS(AF$2:AF1083,D$2:D1083,D1083)</f>
        <v>1627</v>
      </c>
      <c r="AJ1083" s="22">
        <f t="shared" si="136"/>
        <v>1</v>
      </c>
      <c r="AK1083" s="22">
        <f t="shared" si="137"/>
        <v>0</v>
      </c>
    </row>
    <row r="1084" spans="1:37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131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130"/>
        <v>0</v>
      </c>
      <c r="AA1084" s="20">
        <f t="shared" si="132"/>
        <v>1</v>
      </c>
      <c r="AB1084" s="20">
        <f t="shared" ca="1" si="133"/>
        <v>59</v>
      </c>
      <c r="AC1084" s="20">
        <f t="shared" ca="1" si="134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35"/>
        <v>59</v>
      </c>
      <c r="AG1084" s="21">
        <f ca="1">SUMIFS(AF$2:AF1084,D$2:D1084,D1084)</f>
        <v>1710</v>
      </c>
      <c r="AJ1084" s="22">
        <f t="shared" si="136"/>
        <v>1</v>
      </c>
      <c r="AK1084" s="22">
        <f t="shared" si="137"/>
        <v>0</v>
      </c>
    </row>
    <row r="1085" spans="1:37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131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130"/>
        <v>0</v>
      </c>
      <c r="AA1085" s="20">
        <f t="shared" si="132"/>
        <v>1</v>
      </c>
      <c r="AB1085" s="20">
        <f t="shared" ca="1" si="133"/>
        <v>59</v>
      </c>
      <c r="AC1085" s="20">
        <f t="shared" ca="1" si="134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35"/>
        <v>59</v>
      </c>
      <c r="AG1085" s="21">
        <f ca="1">SUMIFS(AF$2:AF1085,D$2:D1085,D1085)</f>
        <v>1232</v>
      </c>
      <c r="AJ1085" s="22">
        <f t="shared" si="136"/>
        <v>1</v>
      </c>
      <c r="AK1085" s="22">
        <f t="shared" si="137"/>
        <v>0</v>
      </c>
    </row>
    <row r="1086" spans="1:37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131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130"/>
        <v>0</v>
      </c>
      <c r="AA1086" s="20">
        <f t="shared" si="132"/>
        <v>1</v>
      </c>
      <c r="AB1086" s="20">
        <f t="shared" ca="1" si="133"/>
        <v>59</v>
      </c>
      <c r="AC1086" s="20">
        <f t="shared" ca="1" si="134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35"/>
        <v>59</v>
      </c>
      <c r="AG1086" s="21">
        <f ca="1">SUMIFS(AF$2:AF1086,D$2:D1086,D1086)</f>
        <v>996</v>
      </c>
      <c r="AJ1086" s="22">
        <f t="shared" si="136"/>
        <v>1</v>
      </c>
      <c r="AK1086" s="22">
        <f t="shared" si="137"/>
        <v>0</v>
      </c>
    </row>
    <row r="1087" spans="1:37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131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130"/>
        <v>0</v>
      </c>
      <c r="AA1087" s="20">
        <f t="shared" si="132"/>
        <v>1</v>
      </c>
      <c r="AB1087" s="20">
        <f t="shared" ca="1" si="133"/>
        <v>59</v>
      </c>
      <c r="AC1087" s="20">
        <f t="shared" ca="1" si="134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35"/>
        <v>59</v>
      </c>
      <c r="AG1087" s="21">
        <f ca="1">SUMIFS(AF$2:AF1087,D$2:D1087,D1087)</f>
        <v>1534</v>
      </c>
      <c r="AJ1087" s="22">
        <f t="shared" si="136"/>
        <v>1</v>
      </c>
      <c r="AK1087" s="22">
        <f t="shared" si="137"/>
        <v>0</v>
      </c>
    </row>
    <row r="1088" spans="1:37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131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130"/>
        <v>0</v>
      </c>
      <c r="AA1088" s="20">
        <f t="shared" si="132"/>
        <v>0</v>
      </c>
      <c r="AB1088" s="20">
        <f t="shared" ca="1" si="133"/>
        <v>0</v>
      </c>
      <c r="AC1088" s="20">
        <f t="shared" ca="1" si="134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35"/>
        <v>0</v>
      </c>
      <c r="AG1088" s="21">
        <f ca="1">SUMIFS(AF$2:AF1088,D$2:D1088,D1088)</f>
        <v>994</v>
      </c>
      <c r="AJ1088" s="22">
        <f t="shared" si="136"/>
        <v>0</v>
      </c>
      <c r="AK1088" s="22">
        <f t="shared" si="137"/>
        <v>3</v>
      </c>
    </row>
    <row r="1089" spans="1:37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131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130"/>
        <v>0</v>
      </c>
      <c r="AA1089" s="20">
        <f t="shared" si="132"/>
        <v>0</v>
      </c>
      <c r="AB1089" s="20">
        <f t="shared" ca="1" si="133"/>
        <v>0</v>
      </c>
      <c r="AC1089" s="20">
        <f t="shared" ca="1" si="134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35"/>
        <v>0</v>
      </c>
      <c r="AG1089" s="21">
        <f ca="1">SUMIFS(AF$2:AF1089,D$2:D1089,D1089)</f>
        <v>1204</v>
      </c>
      <c r="AJ1089" s="22">
        <f t="shared" si="136"/>
        <v>0</v>
      </c>
      <c r="AK1089" s="22">
        <f t="shared" si="137"/>
        <v>3</v>
      </c>
    </row>
    <row r="1090" spans="1:37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131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38">IF(A1090=0,0,IF(W1090="À venir",0,IF(AND(ISBLANK(P1090),ISBLANK(Q1090)),1,0)))</f>
        <v>0</v>
      </c>
      <c r="AA1090" s="20">
        <f t="shared" si="132"/>
        <v>1</v>
      </c>
      <c r="AB1090" s="20">
        <f t="shared" ca="1" si="133"/>
        <v>59</v>
      </c>
      <c r="AC1090" s="20">
        <f t="shared" ca="1" si="134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35"/>
        <v>109</v>
      </c>
      <c r="AG1090" s="21">
        <f ca="1">SUMIFS(AF$2:AF1090,D$2:D1090,D1090)</f>
        <v>1496</v>
      </c>
      <c r="AJ1090" s="22">
        <f t="shared" si="136"/>
        <v>1</v>
      </c>
      <c r="AK1090" s="22">
        <f t="shared" si="137"/>
        <v>0</v>
      </c>
    </row>
    <row r="1091" spans="1:37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39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38"/>
        <v>0</v>
      </c>
      <c r="AA1091" s="20">
        <f t="shared" si="132"/>
        <v>0</v>
      </c>
      <c r="AB1091" s="20">
        <f t="shared" ca="1" si="133"/>
        <v>0</v>
      </c>
      <c r="AC1091" s="20">
        <f t="shared" ca="1" si="134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35"/>
        <v>0</v>
      </c>
      <c r="AG1091" s="21">
        <f ca="1">SUMIFS(AF$2:AF1091,D$2:D1091,D1091)</f>
        <v>1491</v>
      </c>
      <c r="AJ1091" s="22">
        <f t="shared" si="136"/>
        <v>0</v>
      </c>
      <c r="AK1091" s="22">
        <f t="shared" si="137"/>
        <v>1</v>
      </c>
    </row>
    <row r="1092" spans="1:37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39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38"/>
        <v>0</v>
      </c>
      <c r="AA1092" s="20">
        <f t="shared" si="132"/>
        <v>1</v>
      </c>
      <c r="AB1092" s="20">
        <f t="shared" ca="1" si="133"/>
        <v>59</v>
      </c>
      <c r="AC1092" s="20">
        <f t="shared" ca="1" si="134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35"/>
        <v>59</v>
      </c>
      <c r="AG1092" s="21">
        <f ca="1">SUMIFS(AF$2:AF1092,D$2:D1092,D1092)</f>
        <v>1811</v>
      </c>
      <c r="AJ1092" s="22">
        <f t="shared" si="136"/>
        <v>2</v>
      </c>
      <c r="AK1092" s="22">
        <f t="shared" si="137"/>
        <v>0</v>
      </c>
    </row>
    <row r="1093" spans="1:37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39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38"/>
        <v>0</v>
      </c>
      <c r="AA1093" s="20">
        <f t="shared" si="132"/>
        <v>0</v>
      </c>
      <c r="AB1093" s="20">
        <f t="shared" ca="1" si="133"/>
        <v>0</v>
      </c>
      <c r="AC1093" s="20">
        <f t="shared" ca="1" si="134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35"/>
        <v>0</v>
      </c>
      <c r="AG1093" s="21">
        <f ca="1">SUMIFS(AF$2:AF1093,D$2:D1093,D1093)</f>
        <v>1788</v>
      </c>
      <c r="AJ1093" s="22">
        <f t="shared" si="136"/>
        <v>0</v>
      </c>
      <c r="AK1093" s="22">
        <f t="shared" si="137"/>
        <v>3</v>
      </c>
    </row>
    <row r="1094" spans="1:37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39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38"/>
        <v>0</v>
      </c>
      <c r="AA1094" s="20">
        <f t="shared" si="132"/>
        <v>1</v>
      </c>
      <c r="AB1094" s="20">
        <f t="shared" ca="1" si="133"/>
        <v>59</v>
      </c>
      <c r="AC1094" s="20">
        <f t="shared" ca="1" si="134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35"/>
        <v>59</v>
      </c>
      <c r="AG1094" s="21">
        <f ca="1">SUMIFS(AF$2:AF1094,D$2:D1094,D1094)</f>
        <v>1825</v>
      </c>
      <c r="AJ1094" s="22">
        <f t="shared" si="136"/>
        <v>1</v>
      </c>
      <c r="AK1094" s="22">
        <f t="shared" si="137"/>
        <v>0</v>
      </c>
    </row>
    <row r="1095" spans="1:37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39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38"/>
        <v>0</v>
      </c>
      <c r="AA1095" s="20">
        <f t="shared" si="132"/>
        <v>1</v>
      </c>
      <c r="AB1095" s="20">
        <f t="shared" ca="1" si="133"/>
        <v>59</v>
      </c>
      <c r="AC1095" s="20">
        <f t="shared" ca="1" si="134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35"/>
        <v>59</v>
      </c>
      <c r="AG1095" s="21">
        <f ca="1">SUMIFS(AF$2:AF1095,D$2:D1095,D1095)</f>
        <v>1610</v>
      </c>
      <c r="AJ1095" s="22">
        <f t="shared" si="136"/>
        <v>1</v>
      </c>
      <c r="AK1095" s="22">
        <f t="shared" si="137"/>
        <v>0</v>
      </c>
    </row>
    <row r="1096" spans="1:37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39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38"/>
        <v>0</v>
      </c>
      <c r="AA1096" s="20">
        <f t="shared" si="132"/>
        <v>1</v>
      </c>
      <c r="AB1096" s="20">
        <f t="shared" ca="1" si="133"/>
        <v>59</v>
      </c>
      <c r="AC1096" s="20">
        <f t="shared" ca="1" si="134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35"/>
        <v>59</v>
      </c>
      <c r="AG1096" s="21">
        <f ca="1">SUMIFS(AF$2:AF1096,D$2:D1096,D1096)</f>
        <v>1495</v>
      </c>
      <c r="AJ1096" s="22">
        <f t="shared" si="136"/>
        <v>1</v>
      </c>
      <c r="AK1096" s="22">
        <f t="shared" si="137"/>
        <v>0</v>
      </c>
    </row>
    <row r="1097" spans="1:37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39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38"/>
        <v>0</v>
      </c>
      <c r="AA1097" s="20">
        <f t="shared" si="132"/>
        <v>1</v>
      </c>
      <c r="AB1097" s="20">
        <f t="shared" ca="1" si="133"/>
        <v>59</v>
      </c>
      <c r="AC1097" s="20">
        <f t="shared" ca="1" si="134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35"/>
        <v>59</v>
      </c>
      <c r="AG1097" s="21">
        <f ca="1">SUMIFS(AF$2:AF1097,D$2:D1097,D1097)</f>
        <v>1225</v>
      </c>
      <c r="AJ1097" s="22">
        <f t="shared" si="136"/>
        <v>2</v>
      </c>
      <c r="AK1097" s="22">
        <f t="shared" si="137"/>
        <v>0</v>
      </c>
    </row>
    <row r="1098" spans="1:37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39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38"/>
        <v>0</v>
      </c>
      <c r="AA1098" s="20">
        <f t="shared" si="132"/>
        <v>0</v>
      </c>
      <c r="AB1098" s="20">
        <f t="shared" ca="1" si="133"/>
        <v>0</v>
      </c>
      <c r="AC1098" s="20">
        <f t="shared" ca="1" si="134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35"/>
        <v>0</v>
      </c>
      <c r="AG1098" s="21">
        <f ca="1">SUMIFS(AF$2:AF1098,D$2:D1098,D1098)</f>
        <v>1278</v>
      </c>
      <c r="AJ1098" s="22">
        <f t="shared" si="136"/>
        <v>0</v>
      </c>
      <c r="AK1098" s="22">
        <f t="shared" si="137"/>
        <v>3</v>
      </c>
    </row>
    <row r="1099" spans="1:37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39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38"/>
        <v>0</v>
      </c>
      <c r="AA1099" s="20">
        <f t="shared" si="132"/>
        <v>0</v>
      </c>
      <c r="AB1099" s="20">
        <f t="shared" ca="1" si="133"/>
        <v>0</v>
      </c>
      <c r="AC1099" s="20">
        <f t="shared" ca="1" si="134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35"/>
        <v>0</v>
      </c>
      <c r="AG1099" s="21">
        <f ca="1">SUMIFS(AF$2:AF1099,D$2:D1099,D1099)</f>
        <v>1698</v>
      </c>
      <c r="AJ1099" s="22">
        <f t="shared" si="136"/>
        <v>0</v>
      </c>
      <c r="AK1099" s="22">
        <f t="shared" si="137"/>
        <v>2</v>
      </c>
    </row>
    <row r="1100" spans="1:37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39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38"/>
        <v>0</v>
      </c>
      <c r="AA1100" s="20">
        <f t="shared" si="132"/>
        <v>1</v>
      </c>
      <c r="AB1100" s="20">
        <f t="shared" ca="1" si="133"/>
        <v>59</v>
      </c>
      <c r="AC1100" s="20">
        <f t="shared" ca="1" si="134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35"/>
        <v>59</v>
      </c>
      <c r="AG1100" s="21">
        <f ca="1">SUMIFS(AF$2:AF1100,D$2:D1100,D1100)</f>
        <v>1442</v>
      </c>
      <c r="AJ1100" s="22">
        <f t="shared" si="136"/>
        <v>1</v>
      </c>
      <c r="AK1100" s="22">
        <f t="shared" si="137"/>
        <v>0</v>
      </c>
    </row>
    <row r="1101" spans="1:37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39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38"/>
        <v>0</v>
      </c>
      <c r="AA1101" s="20">
        <f t="shared" si="132"/>
        <v>0</v>
      </c>
      <c r="AB1101" s="20">
        <f t="shared" ca="1" si="133"/>
        <v>0</v>
      </c>
      <c r="AC1101" s="20">
        <f t="shared" ca="1" si="134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35"/>
        <v>0</v>
      </c>
      <c r="AG1101" s="21">
        <f ca="1">SUMIFS(AF$2:AF1101,D$2:D1101,D1101)</f>
        <v>1588</v>
      </c>
      <c r="AJ1101" s="22">
        <f t="shared" si="136"/>
        <v>0</v>
      </c>
      <c r="AK1101" s="22">
        <f t="shared" si="137"/>
        <v>1</v>
      </c>
    </row>
    <row r="1102" spans="1:37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39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38"/>
        <v>0</v>
      </c>
      <c r="AA1102" s="20">
        <f t="shared" si="132"/>
        <v>0</v>
      </c>
      <c r="AB1102" s="20">
        <f t="shared" ca="1" si="133"/>
        <v>0</v>
      </c>
      <c r="AC1102" s="20">
        <f t="shared" ca="1" si="134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35"/>
        <v>0</v>
      </c>
      <c r="AG1102" s="21">
        <f ca="1">SUMIFS(AF$2:AF1102,D$2:D1102,D1102)</f>
        <v>1248</v>
      </c>
      <c r="AJ1102" s="22">
        <f t="shared" si="136"/>
        <v>0</v>
      </c>
      <c r="AK1102" s="22">
        <f t="shared" si="137"/>
        <v>3</v>
      </c>
    </row>
    <row r="1103" spans="1:37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39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38"/>
        <v>0</v>
      </c>
      <c r="AA1103" s="20">
        <f t="shared" si="132"/>
        <v>0</v>
      </c>
      <c r="AB1103" s="20">
        <f t="shared" ca="1" si="133"/>
        <v>0</v>
      </c>
      <c r="AC1103" s="20">
        <f t="shared" ca="1" si="134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35"/>
        <v>0</v>
      </c>
      <c r="AG1103" s="21">
        <f ca="1">SUMIFS(AF$2:AF1103,D$2:D1103,D1103)</f>
        <v>1164</v>
      </c>
      <c r="AJ1103" s="22">
        <f t="shared" si="136"/>
        <v>0</v>
      </c>
      <c r="AK1103" s="22">
        <f t="shared" si="137"/>
        <v>1</v>
      </c>
    </row>
    <row r="1104" spans="1:37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39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38"/>
        <v>0</v>
      </c>
      <c r="AA1104" s="20">
        <f t="shared" si="132"/>
        <v>0</v>
      </c>
      <c r="AB1104" s="20">
        <f t="shared" ca="1" si="133"/>
        <v>0</v>
      </c>
      <c r="AC1104" s="20">
        <f t="shared" ca="1" si="134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35"/>
        <v>0</v>
      </c>
      <c r="AG1104" s="21">
        <f ca="1">SUMIFS(AF$2:AF1104,D$2:D1104,D1104)</f>
        <v>1090</v>
      </c>
      <c r="AJ1104" s="22">
        <f t="shared" si="136"/>
        <v>0</v>
      </c>
      <c r="AK1104" s="22">
        <f t="shared" si="137"/>
        <v>2</v>
      </c>
    </row>
    <row r="1105" spans="1:37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39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38"/>
        <v>0</v>
      </c>
      <c r="AA1105" s="20">
        <f t="shared" si="132"/>
        <v>1</v>
      </c>
      <c r="AB1105" s="20">
        <f t="shared" ca="1" si="133"/>
        <v>59</v>
      </c>
      <c r="AC1105" s="20">
        <f t="shared" ca="1" si="134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35"/>
        <v>59</v>
      </c>
      <c r="AG1105" s="21">
        <f ca="1">SUMIFS(AF$2:AF1105,D$2:D1105,D1105)</f>
        <v>1805</v>
      </c>
      <c r="AJ1105" s="22">
        <f t="shared" si="136"/>
        <v>2</v>
      </c>
      <c r="AK1105" s="22">
        <f t="shared" si="137"/>
        <v>0</v>
      </c>
    </row>
    <row r="1106" spans="1:37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39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38"/>
        <v>0</v>
      </c>
      <c r="AA1106" s="20">
        <f t="shared" si="132"/>
        <v>0</v>
      </c>
      <c r="AB1106" s="20">
        <f t="shared" ca="1" si="133"/>
        <v>0</v>
      </c>
      <c r="AC1106" s="20">
        <f t="shared" ca="1" si="134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35"/>
        <v>0</v>
      </c>
      <c r="AG1106" s="21">
        <f ca="1">SUMIFS(AF$2:AF1106,D$2:D1106,D1106)</f>
        <v>1514</v>
      </c>
      <c r="AJ1106" s="22">
        <f t="shared" si="136"/>
        <v>0</v>
      </c>
      <c r="AK1106" s="22">
        <f t="shared" si="137"/>
        <v>2</v>
      </c>
    </row>
    <row r="1107" spans="1:37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39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38"/>
        <v>0</v>
      </c>
      <c r="AA1107" s="20">
        <f t="shared" si="132"/>
        <v>0</v>
      </c>
      <c r="AB1107" s="20">
        <f t="shared" ca="1" si="133"/>
        <v>0</v>
      </c>
      <c r="AC1107" s="20">
        <f t="shared" ca="1" si="134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35"/>
        <v>0</v>
      </c>
      <c r="AG1107" s="21">
        <f ca="1">SUMIFS(AF$2:AF1107,D$2:D1107,D1107)</f>
        <v>904</v>
      </c>
      <c r="AJ1107" s="22">
        <f t="shared" si="136"/>
        <v>0</v>
      </c>
      <c r="AK1107" s="22">
        <f t="shared" si="137"/>
        <v>3</v>
      </c>
    </row>
    <row r="1108" spans="1:37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39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38"/>
        <v>0</v>
      </c>
      <c r="AA1108" s="20">
        <f t="shared" si="132"/>
        <v>0</v>
      </c>
      <c r="AB1108" s="20">
        <f t="shared" ca="1" si="133"/>
        <v>0</v>
      </c>
      <c r="AC1108" s="20">
        <f t="shared" ca="1" si="134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35"/>
        <v>0</v>
      </c>
      <c r="AG1108" s="21">
        <f ca="1">SUMIFS(AF$2:AF1108,D$2:D1108,D1108)</f>
        <v>643</v>
      </c>
      <c r="AJ1108" s="22">
        <f t="shared" si="136"/>
        <v>0</v>
      </c>
      <c r="AK1108" s="22">
        <f t="shared" si="137"/>
        <v>1</v>
      </c>
    </row>
    <row r="1109" spans="1:37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39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38"/>
        <v>0</v>
      </c>
      <c r="AA1109" s="20">
        <f t="shared" si="132"/>
        <v>0</v>
      </c>
      <c r="AB1109" s="20">
        <f t="shared" ca="1" si="133"/>
        <v>0</v>
      </c>
      <c r="AC1109" s="20">
        <f t="shared" ca="1" si="134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35"/>
        <v>0</v>
      </c>
      <c r="AG1109" s="21">
        <f ca="1">SUMIFS(AF$2:AF1109,D$2:D1109,D1109)</f>
        <v>1558</v>
      </c>
      <c r="AJ1109" s="22">
        <f t="shared" si="136"/>
        <v>0</v>
      </c>
      <c r="AK1109" s="22">
        <f t="shared" si="137"/>
        <v>1</v>
      </c>
    </row>
    <row r="1110" spans="1:37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39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38"/>
        <v>0</v>
      </c>
      <c r="AA1110" s="20">
        <f t="shared" si="132"/>
        <v>1</v>
      </c>
      <c r="AB1110" s="20">
        <f t="shared" ca="1" si="133"/>
        <v>63</v>
      </c>
      <c r="AC1110" s="20">
        <f t="shared" ca="1" si="134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35"/>
        <v>63</v>
      </c>
      <c r="AG1110" s="21">
        <f ca="1">SUMIFS(AF$2:AF1110,D$2:D1110,D1110)</f>
        <v>1690</v>
      </c>
      <c r="AJ1110" s="22">
        <f t="shared" si="136"/>
        <v>2</v>
      </c>
      <c r="AK1110" s="22">
        <f t="shared" si="137"/>
        <v>0</v>
      </c>
    </row>
    <row r="1111" spans="1:37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39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38"/>
        <v>0</v>
      </c>
      <c r="AA1111" s="20">
        <f t="shared" si="132"/>
        <v>1</v>
      </c>
      <c r="AB1111" s="20">
        <f t="shared" ca="1" si="133"/>
        <v>63</v>
      </c>
      <c r="AC1111" s="20">
        <f t="shared" ca="1" si="134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35"/>
        <v>63</v>
      </c>
      <c r="AG1111" s="21">
        <f ca="1">SUMIFS(AF$2:AF1111,D$2:D1111,D1111)</f>
        <v>1773</v>
      </c>
      <c r="AJ1111" s="22">
        <f t="shared" si="136"/>
        <v>2</v>
      </c>
      <c r="AK1111" s="22">
        <f t="shared" si="137"/>
        <v>0</v>
      </c>
    </row>
    <row r="1112" spans="1:37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39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38"/>
        <v>0</v>
      </c>
      <c r="AA1112" s="20">
        <f t="shared" si="132"/>
        <v>1</v>
      </c>
      <c r="AB1112" s="20">
        <f t="shared" ca="1" si="133"/>
        <v>63</v>
      </c>
      <c r="AC1112" s="20">
        <f t="shared" ca="1" si="134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35"/>
        <v>93</v>
      </c>
      <c r="AG1112" s="21">
        <f ca="1">SUMIFS(AF$2:AF1112,D$2:D1112,D1112)</f>
        <v>1325</v>
      </c>
      <c r="AJ1112" s="22">
        <f t="shared" si="136"/>
        <v>2</v>
      </c>
      <c r="AK1112" s="22">
        <f t="shared" si="137"/>
        <v>0</v>
      </c>
    </row>
    <row r="1113" spans="1:37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39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38"/>
        <v>0</v>
      </c>
      <c r="AA1113" s="20">
        <f t="shared" si="132"/>
        <v>1</v>
      </c>
      <c r="AB1113" s="20">
        <f t="shared" ca="1" si="133"/>
        <v>63</v>
      </c>
      <c r="AC1113" s="20">
        <f t="shared" ca="1" si="134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35"/>
        <v>63</v>
      </c>
      <c r="AG1113" s="21">
        <f ca="1">SUMIFS(AF$2:AF1113,D$2:D1113,D1113)</f>
        <v>1059</v>
      </c>
      <c r="AJ1113" s="22">
        <f t="shared" si="136"/>
        <v>2</v>
      </c>
      <c r="AK1113" s="22">
        <f t="shared" si="137"/>
        <v>0</v>
      </c>
    </row>
    <row r="1114" spans="1:37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39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38"/>
        <v>0</v>
      </c>
      <c r="AA1114" s="20">
        <f t="shared" si="132"/>
        <v>1</v>
      </c>
      <c r="AB1114" s="20">
        <f t="shared" ca="1" si="133"/>
        <v>63</v>
      </c>
      <c r="AC1114" s="20">
        <f t="shared" ca="1" si="134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35"/>
        <v>63</v>
      </c>
      <c r="AG1114" s="21">
        <f ca="1">SUMIFS(AF$2:AF1114,D$2:D1114,D1114)</f>
        <v>1597</v>
      </c>
      <c r="AJ1114" s="22">
        <f t="shared" si="136"/>
        <v>2</v>
      </c>
      <c r="AK1114" s="22">
        <f t="shared" si="137"/>
        <v>0</v>
      </c>
    </row>
    <row r="1115" spans="1:37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39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38"/>
        <v>0</v>
      </c>
      <c r="AA1115" s="20">
        <f t="shared" si="132"/>
        <v>1</v>
      </c>
      <c r="AB1115" s="20">
        <f t="shared" ca="1" si="133"/>
        <v>63</v>
      </c>
      <c r="AC1115" s="20">
        <f t="shared" ca="1" si="134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35"/>
        <v>63</v>
      </c>
      <c r="AG1115" s="21">
        <f ca="1">SUMIFS(AF$2:AF1115,D$2:D1115,D1115)</f>
        <v>1057</v>
      </c>
      <c r="AJ1115" s="22">
        <f t="shared" si="136"/>
        <v>1</v>
      </c>
      <c r="AK1115" s="22">
        <f t="shared" si="137"/>
        <v>0</v>
      </c>
    </row>
    <row r="1116" spans="1:37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39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38"/>
        <v>0</v>
      </c>
      <c r="AA1116" s="20">
        <f t="shared" si="132"/>
        <v>1</v>
      </c>
      <c r="AB1116" s="20">
        <f t="shared" ca="1" si="133"/>
        <v>63</v>
      </c>
      <c r="AC1116" s="20">
        <f t="shared" ca="1" si="134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35"/>
        <v>93</v>
      </c>
      <c r="AG1116" s="21">
        <f ca="1">SUMIFS(AF$2:AF1116,D$2:D1116,D1116)</f>
        <v>1297</v>
      </c>
      <c r="AJ1116" s="22">
        <f t="shared" si="136"/>
        <v>1</v>
      </c>
      <c r="AK1116" s="22">
        <f t="shared" si="137"/>
        <v>0</v>
      </c>
    </row>
    <row r="1117" spans="1:37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39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38"/>
        <v>0</v>
      </c>
      <c r="AA1117" s="20">
        <f t="shared" ref="AA1117:AA1180" si="140">IF(OR(ISBLANK(P1117),ISBLANK(Q1117)),"",IF(OR(AND(P1117&gt;Q1117,X1117&gt;Y1117),AND(P1117=Q1117,X1117=Y1117),AND(P1117&lt;Q1117,X1117&lt;Y1117)),1,0))</f>
        <v>1</v>
      </c>
      <c r="AB1117" s="20">
        <f t="shared" ref="AB1117:AB1180" ca="1" si="141">IF(C1117&lt;NOW(),IF(AND(P1117&gt;Q1117,X1117&gt;Y1117),T1117,IF(AND(P1117=Q1117,X1117=Y1117),U1117,IF(AND(P1117&lt;Q1117,X1117&lt;Y1117),V1117,0))),"")</f>
        <v>63</v>
      </c>
      <c r="AC1117" s="20">
        <f t="shared" ref="AC1117:AC1180" ca="1" si="142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43">IFERROR(IF(OR(ISBLANK(P1117),ISBLANK(Q1117)),0,IF(AB1117&lt;&gt;"", AB1117 + IF(AC1117=1,AE1117, 0), "") * (S1117+1)),"")</f>
        <v>93</v>
      </c>
      <c r="AG1117" s="21">
        <f ca="1">SUMIFS(AF$2:AF1117,D$2:D1117,D1117)</f>
        <v>1589</v>
      </c>
      <c r="AJ1117" s="22">
        <f t="shared" si="136"/>
        <v>2</v>
      </c>
      <c r="AK1117" s="22">
        <f t="shared" si="137"/>
        <v>0</v>
      </c>
    </row>
    <row r="1118" spans="1:37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39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38"/>
        <v>0</v>
      </c>
      <c r="AA1118" s="20">
        <f t="shared" si="140"/>
        <v>1</v>
      </c>
      <c r="AB1118" s="20">
        <f t="shared" ca="1" si="141"/>
        <v>63</v>
      </c>
      <c r="AC1118" s="20">
        <f t="shared" ca="1" si="142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43"/>
        <v>63</v>
      </c>
      <c r="AG1118" s="21">
        <f ca="1">SUMIFS(AF$2:AF1118,D$2:D1118,D1118)</f>
        <v>1554</v>
      </c>
      <c r="AJ1118" s="22">
        <f t="shared" si="136"/>
        <v>1</v>
      </c>
      <c r="AK1118" s="22">
        <f t="shared" si="137"/>
        <v>0</v>
      </c>
    </row>
    <row r="1119" spans="1:37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39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38"/>
        <v>0</v>
      </c>
      <c r="AA1119" s="20">
        <f t="shared" si="140"/>
        <v>1</v>
      </c>
      <c r="AB1119" s="20">
        <f t="shared" ca="1" si="141"/>
        <v>63</v>
      </c>
      <c r="AC1119" s="20">
        <f t="shared" ca="1" si="142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43"/>
        <v>63</v>
      </c>
      <c r="AG1119" s="21">
        <f ca="1">SUMIFS(AF$2:AF1119,D$2:D1119,D1119)</f>
        <v>1874</v>
      </c>
      <c r="AJ1119" s="22">
        <f t="shared" si="136"/>
        <v>3</v>
      </c>
      <c r="AK1119" s="22">
        <f t="shared" si="137"/>
        <v>0</v>
      </c>
    </row>
    <row r="1120" spans="1:37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39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38"/>
        <v>0</v>
      </c>
      <c r="AA1120" s="20">
        <f t="shared" si="140"/>
        <v>1</v>
      </c>
      <c r="AB1120" s="20">
        <f t="shared" ca="1" si="141"/>
        <v>63</v>
      </c>
      <c r="AC1120" s="20">
        <f t="shared" ca="1" si="142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43"/>
        <v>63</v>
      </c>
      <c r="AG1120" s="21">
        <f ca="1">SUMIFS(AF$2:AF1120,D$2:D1120,D1120)</f>
        <v>1851</v>
      </c>
      <c r="AJ1120" s="22">
        <f t="shared" si="136"/>
        <v>1</v>
      </c>
      <c r="AK1120" s="22">
        <f t="shared" si="137"/>
        <v>0</v>
      </c>
    </row>
    <row r="1121" spans="1:37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39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38"/>
        <v>0</v>
      </c>
      <c r="AA1121" s="20">
        <f t="shared" si="140"/>
        <v>0</v>
      </c>
      <c r="AB1121" s="20">
        <f t="shared" ca="1" si="141"/>
        <v>0</v>
      </c>
      <c r="AC1121" s="20">
        <f t="shared" ca="1" si="142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43"/>
        <v>0</v>
      </c>
      <c r="AG1121" s="21">
        <f ca="1">SUMIFS(AF$2:AF1121,D$2:D1121,D1121)</f>
        <v>1825</v>
      </c>
      <c r="AJ1121" s="22">
        <f t="shared" si="136"/>
        <v>0</v>
      </c>
      <c r="AK1121" s="22">
        <f t="shared" si="137"/>
        <v>1</v>
      </c>
    </row>
    <row r="1122" spans="1:37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39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38"/>
        <v>0</v>
      </c>
      <c r="AA1122" s="20">
        <f t="shared" si="140"/>
        <v>1</v>
      </c>
      <c r="AB1122" s="20">
        <f t="shared" ca="1" si="141"/>
        <v>63</v>
      </c>
      <c r="AC1122" s="20">
        <f t="shared" ca="1" si="142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43"/>
        <v>63</v>
      </c>
      <c r="AG1122" s="21">
        <f ca="1">SUMIFS(AF$2:AF1122,D$2:D1122,D1122)</f>
        <v>1673</v>
      </c>
      <c r="AJ1122" s="22">
        <f t="shared" si="136"/>
        <v>2</v>
      </c>
      <c r="AK1122" s="22">
        <f t="shared" si="137"/>
        <v>0</v>
      </c>
    </row>
    <row r="1123" spans="1:37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39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38"/>
        <v>0</v>
      </c>
      <c r="AA1123" s="20">
        <f t="shared" si="140"/>
        <v>1</v>
      </c>
      <c r="AB1123" s="20">
        <f t="shared" ca="1" si="141"/>
        <v>63</v>
      </c>
      <c r="AC1123" s="20">
        <f t="shared" ca="1" si="142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43"/>
        <v>93</v>
      </c>
      <c r="AG1123" s="21">
        <f ca="1">SUMIFS(AF$2:AF1123,D$2:D1123,D1123)</f>
        <v>1588</v>
      </c>
      <c r="AJ1123" s="22">
        <f t="shared" si="136"/>
        <v>2</v>
      </c>
      <c r="AK1123" s="22">
        <f t="shared" si="137"/>
        <v>0</v>
      </c>
    </row>
    <row r="1124" spans="1:37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39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38"/>
        <v>0</v>
      </c>
      <c r="AA1124" s="20">
        <f t="shared" si="140"/>
        <v>1</v>
      </c>
      <c r="AB1124" s="20">
        <f t="shared" ca="1" si="141"/>
        <v>63</v>
      </c>
      <c r="AC1124" s="20">
        <f t="shared" ca="1" si="142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43"/>
        <v>93</v>
      </c>
      <c r="AG1124" s="21">
        <f ca="1">SUMIFS(AF$2:AF1124,D$2:D1124,D1124)</f>
        <v>1318</v>
      </c>
      <c r="AJ1124" s="22">
        <f t="shared" si="136"/>
        <v>3</v>
      </c>
      <c r="AK1124" s="22">
        <f t="shared" si="137"/>
        <v>0</v>
      </c>
    </row>
    <row r="1125" spans="1:37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39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38"/>
        <v>0</v>
      </c>
      <c r="AA1125" s="20">
        <f t="shared" si="140"/>
        <v>1</v>
      </c>
      <c r="AB1125" s="20">
        <f t="shared" ca="1" si="141"/>
        <v>63</v>
      </c>
      <c r="AC1125" s="20">
        <f t="shared" ca="1" si="142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43"/>
        <v>63</v>
      </c>
      <c r="AG1125" s="21">
        <f ca="1">SUMIFS(AF$2:AF1125,D$2:D1125,D1125)</f>
        <v>1341</v>
      </c>
      <c r="AJ1125" s="22">
        <f t="shared" si="136"/>
        <v>1</v>
      </c>
      <c r="AK1125" s="22">
        <f t="shared" si="137"/>
        <v>0</v>
      </c>
    </row>
    <row r="1126" spans="1:37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39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38"/>
        <v>0</v>
      </c>
      <c r="AA1126" s="20">
        <f t="shared" si="140"/>
        <v>1</v>
      </c>
      <c r="AB1126" s="20">
        <f t="shared" ca="1" si="141"/>
        <v>63</v>
      </c>
      <c r="AC1126" s="20">
        <f t="shared" ca="1" si="142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43"/>
        <v>63</v>
      </c>
      <c r="AG1126" s="21">
        <f ca="1">SUMIFS(AF$2:AF1126,D$2:D1126,D1126)</f>
        <v>1761</v>
      </c>
      <c r="AJ1126" s="22">
        <f t="shared" si="136"/>
        <v>1</v>
      </c>
      <c r="AK1126" s="22">
        <f t="shared" si="137"/>
        <v>0</v>
      </c>
    </row>
    <row r="1127" spans="1:37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39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38"/>
        <v>0</v>
      </c>
      <c r="AA1127" s="20">
        <f t="shared" si="140"/>
        <v>1</v>
      </c>
      <c r="AB1127" s="20">
        <f t="shared" ca="1" si="141"/>
        <v>63</v>
      </c>
      <c r="AC1127" s="20">
        <f t="shared" ca="1" si="142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43"/>
        <v>63</v>
      </c>
      <c r="AG1127" s="21">
        <f ca="1">SUMIFS(AF$2:AF1127,D$2:D1127,D1127)</f>
        <v>1505</v>
      </c>
      <c r="AJ1127" s="22">
        <f t="shared" si="136"/>
        <v>2</v>
      </c>
      <c r="AK1127" s="22">
        <f t="shared" si="137"/>
        <v>0</v>
      </c>
    </row>
    <row r="1128" spans="1:37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39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38"/>
        <v>0</v>
      </c>
      <c r="AA1128" s="20">
        <f t="shared" si="140"/>
        <v>1</v>
      </c>
      <c r="AB1128" s="20">
        <f t="shared" ca="1" si="141"/>
        <v>63</v>
      </c>
      <c r="AC1128" s="20">
        <f t="shared" ca="1" si="142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43"/>
        <v>63</v>
      </c>
      <c r="AG1128" s="21">
        <f ca="1">SUMIFS(AF$2:AF1128,D$2:D1128,D1128)</f>
        <v>1651</v>
      </c>
      <c r="AJ1128" s="22">
        <f t="shared" si="136"/>
        <v>1</v>
      </c>
      <c r="AK1128" s="22">
        <f t="shared" si="137"/>
        <v>0</v>
      </c>
    </row>
    <row r="1129" spans="1:37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39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38"/>
        <v>0</v>
      </c>
      <c r="AA1129" s="20">
        <f t="shared" si="140"/>
        <v>1</v>
      </c>
      <c r="AB1129" s="20">
        <f t="shared" ca="1" si="141"/>
        <v>63</v>
      </c>
      <c r="AC1129" s="20">
        <f t="shared" ca="1" si="142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43"/>
        <v>63</v>
      </c>
      <c r="AG1129" s="21">
        <f ca="1">SUMIFS(AF$2:AF1129,D$2:D1129,D1129)</f>
        <v>1311</v>
      </c>
      <c r="AJ1129" s="22">
        <f t="shared" si="136"/>
        <v>1</v>
      </c>
      <c r="AK1129" s="22">
        <f t="shared" si="137"/>
        <v>0</v>
      </c>
    </row>
    <row r="1130" spans="1:37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39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38"/>
        <v>0</v>
      </c>
      <c r="AA1130" s="20">
        <f t="shared" si="140"/>
        <v>1</v>
      </c>
      <c r="AB1130" s="20">
        <f t="shared" ca="1" si="141"/>
        <v>63</v>
      </c>
      <c r="AC1130" s="20">
        <f t="shared" ca="1" si="142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43"/>
        <v>63</v>
      </c>
      <c r="AG1130" s="21">
        <f ca="1">SUMIFS(AF$2:AF1130,D$2:D1130,D1130)</f>
        <v>1227</v>
      </c>
      <c r="AJ1130" s="22">
        <f t="shared" si="136"/>
        <v>1</v>
      </c>
      <c r="AK1130" s="22">
        <f t="shared" si="137"/>
        <v>0</v>
      </c>
    </row>
    <row r="1131" spans="1:37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39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38"/>
        <v>0</v>
      </c>
      <c r="AA1131" s="20">
        <f t="shared" si="140"/>
        <v>1</v>
      </c>
      <c r="AB1131" s="20">
        <f t="shared" ca="1" si="141"/>
        <v>63</v>
      </c>
      <c r="AC1131" s="20">
        <f t="shared" ca="1" si="142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43"/>
        <v>63</v>
      </c>
      <c r="AG1131" s="21">
        <f ca="1">SUMIFS(AF$2:AF1131,D$2:D1131,D1131)</f>
        <v>1153</v>
      </c>
      <c r="AJ1131" s="22">
        <f t="shared" si="136"/>
        <v>1</v>
      </c>
      <c r="AK1131" s="22">
        <f t="shared" si="137"/>
        <v>0</v>
      </c>
    </row>
    <row r="1132" spans="1:37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39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38"/>
        <v>0</v>
      </c>
      <c r="AA1132" s="20">
        <f t="shared" si="140"/>
        <v>1</v>
      </c>
      <c r="AB1132" s="20">
        <f t="shared" ca="1" si="141"/>
        <v>63</v>
      </c>
      <c r="AC1132" s="20">
        <f t="shared" ca="1" si="142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43"/>
        <v>63</v>
      </c>
      <c r="AG1132" s="21">
        <f ca="1">SUMIFS(AF$2:AF1132,D$2:D1132,D1132)</f>
        <v>1868</v>
      </c>
      <c r="AJ1132" s="22">
        <f t="shared" si="136"/>
        <v>3</v>
      </c>
      <c r="AK1132" s="22">
        <f t="shared" si="137"/>
        <v>0</v>
      </c>
    </row>
    <row r="1133" spans="1:37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39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38"/>
        <v>0</v>
      </c>
      <c r="AA1133" s="20">
        <f t="shared" si="140"/>
        <v>1</v>
      </c>
      <c r="AB1133" s="20">
        <f t="shared" ca="1" si="141"/>
        <v>63</v>
      </c>
      <c r="AC1133" s="20">
        <f t="shared" ca="1" si="142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43"/>
        <v>93</v>
      </c>
      <c r="AG1133" s="21">
        <f ca="1">SUMIFS(AF$2:AF1133,D$2:D1133,D1133)</f>
        <v>1607</v>
      </c>
      <c r="AJ1133" s="22">
        <f t="shared" si="136"/>
        <v>1</v>
      </c>
      <c r="AK1133" s="22">
        <f t="shared" si="137"/>
        <v>0</v>
      </c>
    </row>
    <row r="1134" spans="1:37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39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38"/>
        <v>0</v>
      </c>
      <c r="AA1134" s="20">
        <f t="shared" si="140"/>
        <v>1</v>
      </c>
      <c r="AB1134" s="20">
        <f t="shared" ca="1" si="141"/>
        <v>63</v>
      </c>
      <c r="AC1134" s="20">
        <f t="shared" ca="1" si="142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43"/>
        <v>63</v>
      </c>
      <c r="AG1134" s="21">
        <f ca="1">SUMIFS(AF$2:AF1134,D$2:D1134,D1134)</f>
        <v>967</v>
      </c>
      <c r="AJ1134" s="22">
        <f t="shared" si="136"/>
        <v>1</v>
      </c>
      <c r="AK1134" s="22">
        <f t="shared" si="137"/>
        <v>0</v>
      </c>
    </row>
    <row r="1135" spans="1:37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39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38"/>
        <v>0</v>
      </c>
      <c r="AA1135" s="20">
        <f t="shared" si="140"/>
        <v>1</v>
      </c>
      <c r="AB1135" s="20">
        <f t="shared" ca="1" si="141"/>
        <v>63</v>
      </c>
      <c r="AC1135" s="20">
        <f t="shared" ca="1" si="142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43"/>
        <v>63</v>
      </c>
      <c r="AG1135" s="21">
        <f ca="1">SUMIFS(AF$2:AF1135,D$2:D1135,D1135)</f>
        <v>706</v>
      </c>
      <c r="AJ1135" s="22">
        <f t="shared" si="136"/>
        <v>1</v>
      </c>
      <c r="AK1135" s="22">
        <f t="shared" si="137"/>
        <v>0</v>
      </c>
    </row>
    <row r="1136" spans="1:37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39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38"/>
        <v>0</v>
      </c>
      <c r="AA1136" s="20">
        <f t="shared" si="140"/>
        <v>1</v>
      </c>
      <c r="AB1136" s="20">
        <f t="shared" ca="1" si="141"/>
        <v>22</v>
      </c>
      <c r="AC1136" s="20">
        <f t="shared" ca="1" si="142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43"/>
        <v>22</v>
      </c>
      <c r="AG1136" s="21">
        <f ca="1">SUMIFS(AF$2:AF1136,D$2:D1136,D1136)</f>
        <v>1580</v>
      </c>
      <c r="AJ1136" s="22">
        <f t="shared" si="136"/>
        <v>1</v>
      </c>
      <c r="AK1136" s="22">
        <f t="shared" si="137"/>
        <v>0</v>
      </c>
    </row>
    <row r="1137" spans="1:37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39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38"/>
        <v>0</v>
      </c>
      <c r="AA1137" s="20">
        <f t="shared" si="140"/>
        <v>1</v>
      </c>
      <c r="AB1137" s="20">
        <f t="shared" ca="1" si="141"/>
        <v>22</v>
      </c>
      <c r="AC1137" s="20">
        <f t="shared" ca="1" si="142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43"/>
        <v>22</v>
      </c>
      <c r="AG1137" s="21">
        <f ca="1">SUMIFS(AF$2:AF1137,D$2:D1137,D1137)</f>
        <v>1712</v>
      </c>
      <c r="AJ1137" s="22">
        <f t="shared" si="136"/>
        <v>3</v>
      </c>
      <c r="AK1137" s="22">
        <f t="shared" si="137"/>
        <v>0</v>
      </c>
    </row>
    <row r="1138" spans="1:37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39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38"/>
        <v>0</v>
      </c>
      <c r="AA1138" s="20">
        <f t="shared" si="140"/>
        <v>1</v>
      </c>
      <c r="AB1138" s="20">
        <f t="shared" ca="1" si="141"/>
        <v>22</v>
      </c>
      <c r="AC1138" s="20">
        <f t="shared" ca="1" si="142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43"/>
        <v>22</v>
      </c>
      <c r="AG1138" s="21">
        <f ca="1">SUMIFS(AF$2:AF1138,D$2:D1138,D1138)</f>
        <v>1795</v>
      </c>
      <c r="AJ1138" s="22">
        <f t="shared" si="136"/>
        <v>3</v>
      </c>
      <c r="AK1138" s="22">
        <f t="shared" si="137"/>
        <v>0</v>
      </c>
    </row>
    <row r="1139" spans="1:37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39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38"/>
        <v>0</v>
      </c>
      <c r="AA1139" s="20">
        <f t="shared" si="140"/>
        <v>1</v>
      </c>
      <c r="AB1139" s="20">
        <f t="shared" ca="1" si="141"/>
        <v>22</v>
      </c>
      <c r="AC1139" s="20">
        <f t="shared" ca="1" si="142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43"/>
        <v>22</v>
      </c>
      <c r="AG1139" s="21">
        <f ca="1">SUMIFS(AF$2:AF1139,D$2:D1139,D1139)</f>
        <v>1347</v>
      </c>
      <c r="AJ1139" s="22">
        <f t="shared" si="136"/>
        <v>3</v>
      </c>
      <c r="AK1139" s="22">
        <f t="shared" si="137"/>
        <v>0</v>
      </c>
    </row>
    <row r="1140" spans="1:37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39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38"/>
        <v>0</v>
      </c>
      <c r="AA1140" s="20">
        <f t="shared" si="140"/>
        <v>0</v>
      </c>
      <c r="AB1140" s="20">
        <f t="shared" ca="1" si="141"/>
        <v>0</v>
      </c>
      <c r="AC1140" s="20">
        <f t="shared" ca="1" si="142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43"/>
        <v>0</v>
      </c>
      <c r="AG1140" s="21">
        <f ca="1">SUMIFS(AF$2:AF1140,D$2:D1140,D1140)</f>
        <v>1059</v>
      </c>
      <c r="AJ1140" s="22">
        <f t="shared" si="136"/>
        <v>0</v>
      </c>
      <c r="AK1140" s="22">
        <f t="shared" si="137"/>
        <v>1</v>
      </c>
    </row>
    <row r="1141" spans="1:37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39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38"/>
        <v>0</v>
      </c>
      <c r="AA1141" s="20">
        <f t="shared" si="140"/>
        <v>1</v>
      </c>
      <c r="AB1141" s="20">
        <f t="shared" ca="1" si="141"/>
        <v>22</v>
      </c>
      <c r="AC1141" s="20">
        <f t="shared" ca="1" si="142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43"/>
        <v>22</v>
      </c>
      <c r="AG1141" s="21">
        <f ca="1">SUMIFS(AF$2:AF1141,D$2:D1141,D1141)</f>
        <v>1619</v>
      </c>
      <c r="AJ1141" s="22">
        <f t="shared" si="136"/>
        <v>3</v>
      </c>
      <c r="AK1141" s="22">
        <f t="shared" si="137"/>
        <v>0</v>
      </c>
    </row>
    <row r="1142" spans="1:37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39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38"/>
        <v>0</v>
      </c>
      <c r="AA1142" s="20">
        <f t="shared" si="140"/>
        <v>1</v>
      </c>
      <c r="AB1142" s="20">
        <f t="shared" ca="1" si="141"/>
        <v>22</v>
      </c>
      <c r="AC1142" s="20">
        <f t="shared" ca="1" si="142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43"/>
        <v>22</v>
      </c>
      <c r="AG1142" s="21">
        <f ca="1">SUMIFS(AF$2:AF1142,D$2:D1142,D1142)</f>
        <v>1079</v>
      </c>
      <c r="AJ1142" s="22">
        <f t="shared" si="136"/>
        <v>2</v>
      </c>
      <c r="AK1142" s="22">
        <f t="shared" si="137"/>
        <v>0</v>
      </c>
    </row>
    <row r="1143" spans="1:37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39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38"/>
        <v>0</v>
      </c>
      <c r="AA1143" s="20">
        <f t="shared" si="140"/>
        <v>1</v>
      </c>
      <c r="AB1143" s="20">
        <f t="shared" ca="1" si="141"/>
        <v>22</v>
      </c>
      <c r="AC1143" s="20">
        <f t="shared" ca="1" si="142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43"/>
        <v>42</v>
      </c>
      <c r="AG1143" s="21">
        <f ca="1">SUMIFS(AF$2:AF1143,D$2:D1143,D1143)</f>
        <v>1339</v>
      </c>
      <c r="AJ1143" s="22">
        <f t="shared" si="136"/>
        <v>2</v>
      </c>
      <c r="AK1143" s="22">
        <f t="shared" si="137"/>
        <v>0</v>
      </c>
    </row>
    <row r="1144" spans="1:37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39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38"/>
        <v>0</v>
      </c>
      <c r="AA1144" s="20">
        <f t="shared" si="140"/>
        <v>1</v>
      </c>
      <c r="AB1144" s="20">
        <f t="shared" ca="1" si="141"/>
        <v>22</v>
      </c>
      <c r="AC1144" s="20">
        <f t="shared" ca="1" si="142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43"/>
        <v>42</v>
      </c>
      <c r="AG1144" s="21">
        <f ca="1">SUMIFS(AF$2:AF1144,D$2:D1144,D1144)</f>
        <v>1631</v>
      </c>
      <c r="AJ1144" s="22">
        <f t="shared" si="136"/>
        <v>3</v>
      </c>
      <c r="AK1144" s="22">
        <f t="shared" si="137"/>
        <v>0</v>
      </c>
    </row>
    <row r="1145" spans="1:37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39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38"/>
        <v>0</v>
      </c>
      <c r="AA1145" s="20">
        <f t="shared" si="140"/>
        <v>1</v>
      </c>
      <c r="AB1145" s="20">
        <f t="shared" ca="1" si="141"/>
        <v>22</v>
      </c>
      <c r="AC1145" s="20">
        <f t="shared" ca="1" si="142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43"/>
        <v>22</v>
      </c>
      <c r="AG1145" s="21">
        <f ca="1">SUMIFS(AF$2:AF1145,D$2:D1145,D1145)</f>
        <v>1576</v>
      </c>
      <c r="AJ1145" s="22">
        <f t="shared" ref="AJ1145:AJ1208" si="144">IF(AA1145=1,AJ1118+1,0)</f>
        <v>2</v>
      </c>
      <c r="AK1145" s="22">
        <f t="shared" ref="AK1145:AK1208" si="145">IF(Z1145=1,AK1118,IF(AA1145=0,AK1118+1,0))</f>
        <v>0</v>
      </c>
    </row>
    <row r="1146" spans="1:37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39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38"/>
        <v>0</v>
      </c>
      <c r="AA1146" s="20">
        <f t="shared" si="140"/>
        <v>1</v>
      </c>
      <c r="AB1146" s="20">
        <f t="shared" ca="1" si="141"/>
        <v>22</v>
      </c>
      <c r="AC1146" s="20">
        <f t="shared" ca="1" si="142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43"/>
        <v>22</v>
      </c>
      <c r="AG1146" s="21">
        <f ca="1">SUMIFS(AF$2:AF1146,D$2:D1146,D1146)</f>
        <v>1896</v>
      </c>
      <c r="AJ1146" s="22">
        <f t="shared" si="144"/>
        <v>4</v>
      </c>
      <c r="AK1146" s="22">
        <f t="shared" si="145"/>
        <v>0</v>
      </c>
    </row>
    <row r="1147" spans="1:37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39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38"/>
        <v>0</v>
      </c>
      <c r="AA1147" s="20">
        <f t="shared" si="140"/>
        <v>0</v>
      </c>
      <c r="AB1147" s="20">
        <f t="shared" ca="1" si="141"/>
        <v>0</v>
      </c>
      <c r="AC1147" s="20">
        <f t="shared" ca="1" si="142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43"/>
        <v>0</v>
      </c>
      <c r="AG1147" s="21">
        <f ca="1">SUMIFS(AF$2:AF1147,D$2:D1147,D1147)</f>
        <v>1851</v>
      </c>
      <c r="AJ1147" s="22">
        <f t="shared" si="144"/>
        <v>0</v>
      </c>
      <c r="AK1147" s="22">
        <f t="shared" si="145"/>
        <v>1</v>
      </c>
    </row>
    <row r="1148" spans="1:37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39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38"/>
        <v>0</v>
      </c>
      <c r="AA1148" s="20">
        <f t="shared" si="140"/>
        <v>1</v>
      </c>
      <c r="AB1148" s="20">
        <f t="shared" ca="1" si="141"/>
        <v>22</v>
      </c>
      <c r="AC1148" s="20">
        <f t="shared" ca="1" si="142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43"/>
        <v>22</v>
      </c>
      <c r="AG1148" s="21">
        <f ca="1">SUMIFS(AF$2:AF1148,D$2:D1148,D1148)</f>
        <v>1847</v>
      </c>
      <c r="AJ1148" s="22">
        <f t="shared" si="144"/>
        <v>1</v>
      </c>
      <c r="AK1148" s="22">
        <f t="shared" si="145"/>
        <v>0</v>
      </c>
    </row>
    <row r="1149" spans="1:37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39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38"/>
        <v>0</v>
      </c>
      <c r="AA1149" s="20">
        <f t="shared" si="140"/>
        <v>1</v>
      </c>
      <c r="AB1149" s="20">
        <f t="shared" ca="1" si="141"/>
        <v>22</v>
      </c>
      <c r="AC1149" s="20">
        <f t="shared" ca="1" si="142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43"/>
        <v>22</v>
      </c>
      <c r="AG1149" s="21">
        <f ca="1">SUMIFS(AF$2:AF1149,D$2:D1149,D1149)</f>
        <v>1695</v>
      </c>
      <c r="AJ1149" s="22">
        <f t="shared" si="144"/>
        <v>3</v>
      </c>
      <c r="AK1149" s="22">
        <f t="shared" si="145"/>
        <v>0</v>
      </c>
    </row>
    <row r="1150" spans="1:37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39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38"/>
        <v>0</v>
      </c>
      <c r="AA1150" s="20">
        <f t="shared" si="140"/>
        <v>1</v>
      </c>
      <c r="AB1150" s="20">
        <f t="shared" ca="1" si="141"/>
        <v>22</v>
      </c>
      <c r="AC1150" s="20">
        <f t="shared" ca="1" si="142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43"/>
        <v>42</v>
      </c>
      <c r="AG1150" s="21">
        <f ca="1">SUMIFS(AF$2:AF1150,D$2:D1150,D1150)</f>
        <v>1630</v>
      </c>
      <c r="AJ1150" s="22">
        <f t="shared" si="144"/>
        <v>3</v>
      </c>
      <c r="AK1150" s="22">
        <f t="shared" si="145"/>
        <v>0</v>
      </c>
    </row>
    <row r="1151" spans="1:37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39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38"/>
        <v>0</v>
      </c>
      <c r="AA1151" s="20">
        <f t="shared" si="140"/>
        <v>0</v>
      </c>
      <c r="AB1151" s="20">
        <f t="shared" ca="1" si="141"/>
        <v>0</v>
      </c>
      <c r="AC1151" s="20">
        <f t="shared" ca="1" si="142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43"/>
        <v>0</v>
      </c>
      <c r="AG1151" s="21">
        <f ca="1">SUMIFS(AF$2:AF1151,D$2:D1151,D1151)</f>
        <v>1318</v>
      </c>
      <c r="AJ1151" s="22">
        <f t="shared" si="144"/>
        <v>0</v>
      </c>
      <c r="AK1151" s="22">
        <f t="shared" si="145"/>
        <v>1</v>
      </c>
    </row>
    <row r="1152" spans="1:37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39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38"/>
        <v>0</v>
      </c>
      <c r="AA1152" s="20">
        <f t="shared" si="140"/>
        <v>1</v>
      </c>
      <c r="AB1152" s="20">
        <f t="shared" ca="1" si="141"/>
        <v>22</v>
      </c>
      <c r="AC1152" s="20">
        <f t="shared" ca="1" si="142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43"/>
        <v>22</v>
      </c>
      <c r="AG1152" s="21">
        <f ca="1">SUMIFS(AF$2:AF1152,D$2:D1152,D1152)</f>
        <v>1363</v>
      </c>
      <c r="AJ1152" s="22">
        <f t="shared" si="144"/>
        <v>2</v>
      </c>
      <c r="AK1152" s="22">
        <f t="shared" si="145"/>
        <v>0</v>
      </c>
    </row>
    <row r="1153" spans="1:37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39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38"/>
        <v>0</v>
      </c>
      <c r="AA1153" s="20">
        <f t="shared" si="140"/>
        <v>1</v>
      </c>
      <c r="AB1153" s="20">
        <f t="shared" ca="1" si="141"/>
        <v>22</v>
      </c>
      <c r="AC1153" s="20">
        <f t="shared" ca="1" si="142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43"/>
        <v>22</v>
      </c>
      <c r="AG1153" s="21">
        <f ca="1">SUMIFS(AF$2:AF1153,D$2:D1153,D1153)</f>
        <v>1783</v>
      </c>
      <c r="AJ1153" s="22">
        <f t="shared" si="144"/>
        <v>2</v>
      </c>
      <c r="AK1153" s="22">
        <f t="shared" si="145"/>
        <v>0</v>
      </c>
    </row>
    <row r="1154" spans="1:37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39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46">IF(A1154=0,0,IF(W1154="À venir",0,IF(AND(ISBLANK(P1154),ISBLANK(Q1154)),1,0)))</f>
        <v>0</v>
      </c>
      <c r="AA1154" s="20">
        <f t="shared" si="140"/>
        <v>1</v>
      </c>
      <c r="AB1154" s="20">
        <f t="shared" ca="1" si="141"/>
        <v>22</v>
      </c>
      <c r="AC1154" s="20">
        <f t="shared" ca="1" si="142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43"/>
        <v>22</v>
      </c>
      <c r="AG1154" s="21">
        <f ca="1">SUMIFS(AF$2:AF1154,D$2:D1154,D1154)</f>
        <v>1527</v>
      </c>
      <c r="AJ1154" s="22">
        <f t="shared" si="144"/>
        <v>3</v>
      </c>
      <c r="AK1154" s="22">
        <f t="shared" si="145"/>
        <v>0</v>
      </c>
    </row>
    <row r="1155" spans="1:37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47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46"/>
        <v>0</v>
      </c>
      <c r="AA1155" s="20">
        <f t="shared" si="140"/>
        <v>1</v>
      </c>
      <c r="AB1155" s="20">
        <f t="shared" ca="1" si="141"/>
        <v>22</v>
      </c>
      <c r="AC1155" s="20">
        <f t="shared" ca="1" si="142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43"/>
        <v>22</v>
      </c>
      <c r="AG1155" s="21">
        <f ca="1">SUMIFS(AF$2:AF1155,D$2:D1155,D1155)</f>
        <v>1673</v>
      </c>
      <c r="AJ1155" s="22">
        <f t="shared" si="144"/>
        <v>2</v>
      </c>
      <c r="AK1155" s="22">
        <f t="shared" si="145"/>
        <v>0</v>
      </c>
    </row>
    <row r="1156" spans="1:37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47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46"/>
        <v>0</v>
      </c>
      <c r="AA1156" s="20">
        <f t="shared" si="140"/>
        <v>1</v>
      </c>
      <c r="AB1156" s="20">
        <f t="shared" ca="1" si="141"/>
        <v>22</v>
      </c>
      <c r="AC1156" s="20">
        <f t="shared" ca="1" si="142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43"/>
        <v>22</v>
      </c>
      <c r="AG1156" s="21">
        <f ca="1">SUMIFS(AF$2:AF1156,D$2:D1156,D1156)</f>
        <v>1333</v>
      </c>
      <c r="AJ1156" s="22">
        <f t="shared" si="144"/>
        <v>2</v>
      </c>
      <c r="AK1156" s="22">
        <f t="shared" si="145"/>
        <v>0</v>
      </c>
    </row>
    <row r="1157" spans="1:37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47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46"/>
        <v>0</v>
      </c>
      <c r="AA1157" s="20">
        <f t="shared" si="140"/>
        <v>1</v>
      </c>
      <c r="AB1157" s="20">
        <f t="shared" ca="1" si="141"/>
        <v>22</v>
      </c>
      <c r="AC1157" s="20">
        <f t="shared" ca="1" si="142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43"/>
        <v>42</v>
      </c>
      <c r="AG1157" s="21">
        <f ca="1">SUMIFS(AF$2:AF1157,D$2:D1157,D1157)</f>
        <v>1269</v>
      </c>
      <c r="AJ1157" s="22">
        <f t="shared" si="144"/>
        <v>2</v>
      </c>
      <c r="AK1157" s="22">
        <f t="shared" si="145"/>
        <v>0</v>
      </c>
    </row>
    <row r="1158" spans="1:37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47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46"/>
        <v>0</v>
      </c>
      <c r="AA1158" s="20">
        <f t="shared" si="140"/>
        <v>1</v>
      </c>
      <c r="AB1158" s="20">
        <f t="shared" ca="1" si="141"/>
        <v>22</v>
      </c>
      <c r="AC1158" s="20">
        <f t="shared" ca="1" si="142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43"/>
        <v>22</v>
      </c>
      <c r="AG1158" s="21">
        <f ca="1">SUMIFS(AF$2:AF1158,D$2:D1158,D1158)</f>
        <v>1175</v>
      </c>
      <c r="AJ1158" s="22">
        <f t="shared" si="144"/>
        <v>2</v>
      </c>
      <c r="AK1158" s="22">
        <f t="shared" si="145"/>
        <v>0</v>
      </c>
    </row>
    <row r="1159" spans="1:37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47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46"/>
        <v>0</v>
      </c>
      <c r="AA1159" s="20">
        <f t="shared" si="140"/>
        <v>1</v>
      </c>
      <c r="AB1159" s="20">
        <f t="shared" ca="1" si="141"/>
        <v>22</v>
      </c>
      <c r="AC1159" s="20">
        <f t="shared" ca="1" si="142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43"/>
        <v>22</v>
      </c>
      <c r="AG1159" s="21">
        <f ca="1">SUMIFS(AF$2:AF1159,D$2:D1159,D1159)</f>
        <v>1890</v>
      </c>
      <c r="AJ1159" s="22">
        <f t="shared" si="144"/>
        <v>4</v>
      </c>
      <c r="AK1159" s="22">
        <f t="shared" si="145"/>
        <v>0</v>
      </c>
    </row>
    <row r="1160" spans="1:37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47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46"/>
        <v>0</v>
      </c>
      <c r="AA1160" s="20">
        <f t="shared" si="140"/>
        <v>1</v>
      </c>
      <c r="AB1160" s="20">
        <f t="shared" ca="1" si="141"/>
        <v>22</v>
      </c>
      <c r="AC1160" s="20">
        <f t="shared" ca="1" si="142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43"/>
        <v>42</v>
      </c>
      <c r="AG1160" s="21">
        <f ca="1">SUMIFS(AF$2:AF1160,D$2:D1160,D1160)</f>
        <v>1649</v>
      </c>
      <c r="AJ1160" s="22">
        <f t="shared" si="144"/>
        <v>2</v>
      </c>
      <c r="AK1160" s="22">
        <f t="shared" si="145"/>
        <v>0</v>
      </c>
    </row>
    <row r="1161" spans="1:37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47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46"/>
        <v>0</v>
      </c>
      <c r="AA1161" s="20">
        <f t="shared" si="140"/>
        <v>1</v>
      </c>
      <c r="AB1161" s="20">
        <f t="shared" ca="1" si="141"/>
        <v>22</v>
      </c>
      <c r="AC1161" s="20">
        <f t="shared" ca="1" si="142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43"/>
        <v>22</v>
      </c>
      <c r="AG1161" s="21">
        <f ca="1">SUMIFS(AF$2:AF1161,D$2:D1161,D1161)</f>
        <v>989</v>
      </c>
      <c r="AJ1161" s="22">
        <f t="shared" si="144"/>
        <v>2</v>
      </c>
      <c r="AK1161" s="22">
        <f t="shared" si="145"/>
        <v>0</v>
      </c>
    </row>
    <row r="1162" spans="1:37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47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46"/>
        <v>0</v>
      </c>
      <c r="AA1162" s="20">
        <f t="shared" si="140"/>
        <v>1</v>
      </c>
      <c r="AB1162" s="20">
        <f t="shared" ca="1" si="141"/>
        <v>22</v>
      </c>
      <c r="AC1162" s="20">
        <f t="shared" ca="1" si="142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43"/>
        <v>22</v>
      </c>
      <c r="AG1162" s="21">
        <f ca="1">SUMIFS(AF$2:AF1162,D$2:D1162,D1162)</f>
        <v>728</v>
      </c>
      <c r="AJ1162" s="22">
        <f t="shared" si="144"/>
        <v>2</v>
      </c>
      <c r="AK1162" s="22">
        <f t="shared" si="145"/>
        <v>0</v>
      </c>
    </row>
    <row r="1163" spans="1:37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47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46"/>
        <v>0</v>
      </c>
      <c r="AA1163" s="20">
        <f t="shared" si="140"/>
        <v>0</v>
      </c>
      <c r="AB1163" s="20">
        <f t="shared" ca="1" si="141"/>
        <v>0</v>
      </c>
      <c r="AC1163" s="20">
        <f t="shared" ca="1" si="142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43"/>
        <v>0</v>
      </c>
      <c r="AG1163" s="21">
        <f ca="1">SUMIFS(AF$2:AF1163,D$2:D1163,D1163)</f>
        <v>1580</v>
      </c>
      <c r="AJ1163" s="22">
        <f t="shared" si="144"/>
        <v>0</v>
      </c>
      <c r="AK1163" s="22">
        <f t="shared" si="145"/>
        <v>1</v>
      </c>
    </row>
    <row r="1164" spans="1:37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47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46"/>
        <v>0</v>
      </c>
      <c r="AA1164" s="20">
        <f t="shared" si="140"/>
        <v>0</v>
      </c>
      <c r="AB1164" s="20">
        <f t="shared" ca="1" si="141"/>
        <v>0</v>
      </c>
      <c r="AC1164" s="20">
        <f t="shared" ca="1" si="142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43"/>
        <v>0</v>
      </c>
      <c r="AG1164" s="21">
        <f ca="1">SUMIFS(AF$2:AF1164,D$2:D1164,D1164)</f>
        <v>1712</v>
      </c>
      <c r="AJ1164" s="22">
        <f t="shared" si="144"/>
        <v>0</v>
      </c>
      <c r="AK1164" s="22">
        <f t="shared" si="145"/>
        <v>1</v>
      </c>
    </row>
    <row r="1165" spans="1:37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47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46"/>
        <v>0</v>
      </c>
      <c r="AA1165" s="20">
        <f t="shared" si="140"/>
        <v>0</v>
      </c>
      <c r="AB1165" s="20">
        <f t="shared" ca="1" si="141"/>
        <v>0</v>
      </c>
      <c r="AC1165" s="20">
        <f t="shared" ca="1" si="142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43"/>
        <v>0</v>
      </c>
      <c r="AG1165" s="21">
        <f ca="1">SUMIFS(AF$2:AF1165,D$2:D1165,D1165)</f>
        <v>1795</v>
      </c>
      <c r="AJ1165" s="22">
        <f t="shared" si="144"/>
        <v>0</v>
      </c>
      <c r="AK1165" s="22">
        <f t="shared" si="145"/>
        <v>1</v>
      </c>
    </row>
    <row r="1166" spans="1:37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47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46"/>
        <v>0</v>
      </c>
      <c r="AA1166" s="20">
        <f t="shared" si="140"/>
        <v>0</v>
      </c>
      <c r="AB1166" s="20">
        <f t="shared" ca="1" si="141"/>
        <v>0</v>
      </c>
      <c r="AC1166" s="20">
        <f t="shared" ca="1" si="142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43"/>
        <v>0</v>
      </c>
      <c r="AG1166" s="21">
        <f ca="1">SUMIFS(AF$2:AF1166,D$2:D1166,D1166)</f>
        <v>1347</v>
      </c>
      <c r="AJ1166" s="22">
        <f t="shared" si="144"/>
        <v>0</v>
      </c>
      <c r="AK1166" s="22">
        <f t="shared" si="145"/>
        <v>1</v>
      </c>
    </row>
    <row r="1167" spans="1:37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47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46"/>
        <v>0</v>
      </c>
      <c r="AA1167" s="20">
        <f t="shared" si="140"/>
        <v>0</v>
      </c>
      <c r="AB1167" s="20">
        <f t="shared" ca="1" si="141"/>
        <v>0</v>
      </c>
      <c r="AC1167" s="20">
        <f t="shared" ca="1" si="142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43"/>
        <v>0</v>
      </c>
      <c r="AG1167" s="21">
        <f ca="1">SUMIFS(AF$2:AF1167,D$2:D1167,D1167)</f>
        <v>1059</v>
      </c>
      <c r="AJ1167" s="22">
        <f t="shared" si="144"/>
        <v>0</v>
      </c>
      <c r="AK1167" s="22">
        <f t="shared" si="145"/>
        <v>2</v>
      </c>
    </row>
    <row r="1168" spans="1:37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47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46"/>
        <v>0</v>
      </c>
      <c r="AA1168" s="20">
        <f t="shared" si="140"/>
        <v>1</v>
      </c>
      <c r="AB1168" s="20">
        <f t="shared" ca="1" si="141"/>
        <v>64</v>
      </c>
      <c r="AC1168" s="20">
        <f t="shared" ca="1" si="142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43"/>
        <v>64</v>
      </c>
      <c r="AG1168" s="21">
        <f ca="1">SUMIFS(AF$2:AF1168,D$2:D1168,D1168)</f>
        <v>1683</v>
      </c>
      <c r="AJ1168" s="22">
        <f t="shared" si="144"/>
        <v>4</v>
      </c>
      <c r="AK1168" s="22">
        <f t="shared" si="145"/>
        <v>0</v>
      </c>
    </row>
    <row r="1169" spans="1:37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47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46"/>
        <v>1</v>
      </c>
      <c r="AA1169" s="20" t="str">
        <f t="shared" si="140"/>
        <v/>
      </c>
      <c r="AB1169" s="20">
        <f t="shared" ca="1" si="141"/>
        <v>0</v>
      </c>
      <c r="AC1169" s="20">
        <f t="shared" ca="1" si="142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43"/>
        <v>0</v>
      </c>
      <c r="AG1169" s="21">
        <f ca="1">SUMIFS(AF$2:AF1169,D$2:D1169,D1169)</f>
        <v>1079</v>
      </c>
      <c r="AJ1169" s="22">
        <f t="shared" si="144"/>
        <v>0</v>
      </c>
      <c r="AK1169" s="22">
        <f t="shared" si="145"/>
        <v>0</v>
      </c>
    </row>
    <row r="1170" spans="1:37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47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46"/>
        <v>0</v>
      </c>
      <c r="AA1170" s="20">
        <f t="shared" si="140"/>
        <v>0</v>
      </c>
      <c r="AB1170" s="20">
        <f t="shared" ca="1" si="141"/>
        <v>0</v>
      </c>
      <c r="AC1170" s="20">
        <f t="shared" ca="1" si="142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43"/>
        <v>0</v>
      </c>
      <c r="AG1170" s="21">
        <f ca="1">SUMIFS(AF$2:AF1170,D$2:D1170,D1170)</f>
        <v>1339</v>
      </c>
      <c r="AJ1170" s="22">
        <f t="shared" si="144"/>
        <v>0</v>
      </c>
      <c r="AK1170" s="22">
        <f t="shared" si="145"/>
        <v>1</v>
      </c>
    </row>
    <row r="1171" spans="1:37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47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46"/>
        <v>0</v>
      </c>
      <c r="AA1171" s="20">
        <f t="shared" si="140"/>
        <v>1</v>
      </c>
      <c r="AB1171" s="20">
        <f t="shared" ca="1" si="141"/>
        <v>64</v>
      </c>
      <c r="AC1171" s="20">
        <f t="shared" ca="1" si="142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43"/>
        <v>64</v>
      </c>
      <c r="AG1171" s="21">
        <f ca="1">SUMIFS(AF$2:AF1171,D$2:D1171,D1171)</f>
        <v>1695</v>
      </c>
      <c r="AJ1171" s="22">
        <f t="shared" si="144"/>
        <v>4</v>
      </c>
      <c r="AK1171" s="22">
        <f t="shared" si="145"/>
        <v>0</v>
      </c>
    </row>
    <row r="1172" spans="1:37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47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46"/>
        <v>0</v>
      </c>
      <c r="AA1172" s="20">
        <f t="shared" si="140"/>
        <v>0</v>
      </c>
      <c r="AB1172" s="20">
        <f t="shared" ca="1" si="141"/>
        <v>0</v>
      </c>
      <c r="AC1172" s="20">
        <f t="shared" ca="1" si="142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43"/>
        <v>0</v>
      </c>
      <c r="AG1172" s="21">
        <f ca="1">SUMIFS(AF$2:AF1172,D$2:D1172,D1172)</f>
        <v>1576</v>
      </c>
      <c r="AJ1172" s="22">
        <f t="shared" si="144"/>
        <v>0</v>
      </c>
      <c r="AK1172" s="22">
        <f t="shared" si="145"/>
        <v>1</v>
      </c>
    </row>
    <row r="1173" spans="1:37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47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46"/>
        <v>0</v>
      </c>
      <c r="AA1173" s="20">
        <f t="shared" si="140"/>
        <v>0</v>
      </c>
      <c r="AB1173" s="20">
        <f t="shared" ca="1" si="141"/>
        <v>0</v>
      </c>
      <c r="AC1173" s="20">
        <f t="shared" ca="1" si="142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43"/>
        <v>0</v>
      </c>
      <c r="AG1173" s="21">
        <f ca="1">SUMIFS(AF$2:AF1173,D$2:D1173,D1173)</f>
        <v>1896</v>
      </c>
      <c r="AJ1173" s="22">
        <f t="shared" si="144"/>
        <v>0</v>
      </c>
      <c r="AK1173" s="22">
        <f t="shared" si="145"/>
        <v>1</v>
      </c>
    </row>
    <row r="1174" spans="1:37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47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46"/>
        <v>0</v>
      </c>
      <c r="AA1174" s="20">
        <f t="shared" si="140"/>
        <v>0</v>
      </c>
      <c r="AB1174" s="20">
        <f t="shared" ca="1" si="141"/>
        <v>0</v>
      </c>
      <c r="AC1174" s="20">
        <f t="shared" ca="1" si="142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43"/>
        <v>0</v>
      </c>
      <c r="AG1174" s="21">
        <f ca="1">SUMIFS(AF$2:AF1174,D$2:D1174,D1174)</f>
        <v>1851</v>
      </c>
      <c r="AJ1174" s="22">
        <f t="shared" si="144"/>
        <v>0</v>
      </c>
      <c r="AK1174" s="22">
        <f t="shared" si="145"/>
        <v>2</v>
      </c>
    </row>
    <row r="1175" spans="1:37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47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46"/>
        <v>0</v>
      </c>
      <c r="AA1175" s="20">
        <f t="shared" si="140"/>
        <v>0</v>
      </c>
      <c r="AB1175" s="20">
        <f t="shared" ca="1" si="141"/>
        <v>0</v>
      </c>
      <c r="AC1175" s="20">
        <f t="shared" ca="1" si="142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43"/>
        <v>0</v>
      </c>
      <c r="AG1175" s="21">
        <f ca="1">SUMIFS(AF$2:AF1175,D$2:D1175,D1175)</f>
        <v>1847</v>
      </c>
      <c r="AJ1175" s="22">
        <f t="shared" si="144"/>
        <v>0</v>
      </c>
      <c r="AK1175" s="22">
        <f t="shared" si="145"/>
        <v>1</v>
      </c>
    </row>
    <row r="1176" spans="1:37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47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46"/>
        <v>0</v>
      </c>
      <c r="AA1176" s="20">
        <f t="shared" si="140"/>
        <v>0</v>
      </c>
      <c r="AB1176" s="20">
        <f t="shared" ca="1" si="141"/>
        <v>0</v>
      </c>
      <c r="AC1176" s="20">
        <f t="shared" ca="1" si="142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43"/>
        <v>0</v>
      </c>
      <c r="AG1176" s="21">
        <f ca="1">SUMIFS(AF$2:AF1176,D$2:D1176,D1176)</f>
        <v>1695</v>
      </c>
      <c r="AJ1176" s="22">
        <f t="shared" si="144"/>
        <v>0</v>
      </c>
      <c r="AK1176" s="22">
        <f t="shared" si="145"/>
        <v>1</v>
      </c>
    </row>
    <row r="1177" spans="1:37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47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46"/>
        <v>0</v>
      </c>
      <c r="AA1177" s="20">
        <f t="shared" si="140"/>
        <v>1</v>
      </c>
      <c r="AB1177" s="20">
        <f t="shared" ca="1" si="141"/>
        <v>64</v>
      </c>
      <c r="AC1177" s="20">
        <f t="shared" ca="1" si="142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43"/>
        <v>64</v>
      </c>
      <c r="AG1177" s="21">
        <f ca="1">SUMIFS(AF$2:AF1177,D$2:D1177,D1177)</f>
        <v>1694</v>
      </c>
      <c r="AJ1177" s="22">
        <f t="shared" si="144"/>
        <v>4</v>
      </c>
      <c r="AK1177" s="22">
        <f t="shared" si="145"/>
        <v>0</v>
      </c>
    </row>
    <row r="1178" spans="1:37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47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46"/>
        <v>0</v>
      </c>
      <c r="AA1178" s="20">
        <f t="shared" si="140"/>
        <v>0</v>
      </c>
      <c r="AB1178" s="20">
        <f t="shared" ca="1" si="141"/>
        <v>0</v>
      </c>
      <c r="AC1178" s="20">
        <f t="shared" ca="1" si="142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43"/>
        <v>0</v>
      </c>
      <c r="AG1178" s="21">
        <f ca="1">SUMIFS(AF$2:AF1178,D$2:D1178,D1178)</f>
        <v>1318</v>
      </c>
      <c r="AJ1178" s="22">
        <f t="shared" si="144"/>
        <v>0</v>
      </c>
      <c r="AK1178" s="22">
        <f t="shared" si="145"/>
        <v>2</v>
      </c>
    </row>
    <row r="1179" spans="1:37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47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46"/>
        <v>0</v>
      </c>
      <c r="AA1179" s="20">
        <f t="shared" si="140"/>
        <v>1</v>
      </c>
      <c r="AB1179" s="20">
        <f t="shared" ca="1" si="141"/>
        <v>64</v>
      </c>
      <c r="AC1179" s="20">
        <f t="shared" ca="1" si="142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43"/>
        <v>64</v>
      </c>
      <c r="AG1179" s="21">
        <f ca="1">SUMIFS(AF$2:AF1179,D$2:D1179,D1179)</f>
        <v>1427</v>
      </c>
      <c r="AJ1179" s="22">
        <f t="shared" si="144"/>
        <v>3</v>
      </c>
      <c r="AK1179" s="22">
        <f t="shared" si="145"/>
        <v>0</v>
      </c>
    </row>
    <row r="1180" spans="1:37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47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46"/>
        <v>0</v>
      </c>
      <c r="AA1180" s="20">
        <f t="shared" si="140"/>
        <v>0</v>
      </c>
      <c r="AB1180" s="20">
        <f t="shared" ca="1" si="141"/>
        <v>0</v>
      </c>
      <c r="AC1180" s="20">
        <f t="shared" ca="1" si="142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43"/>
        <v>0</v>
      </c>
      <c r="AG1180" s="21">
        <f ca="1">SUMIFS(AF$2:AF1180,D$2:D1180,D1180)</f>
        <v>1783</v>
      </c>
      <c r="AJ1180" s="22">
        <f t="shared" si="144"/>
        <v>0</v>
      </c>
      <c r="AK1180" s="22">
        <f t="shared" si="145"/>
        <v>1</v>
      </c>
    </row>
    <row r="1181" spans="1:37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47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46"/>
        <v>0</v>
      </c>
      <c r="AA1181" s="20">
        <f t="shared" ref="AA1181:AA1244" si="148">IF(OR(ISBLANK(P1181),ISBLANK(Q1181)),"",IF(OR(AND(P1181&gt;Q1181,X1181&gt;Y1181),AND(P1181=Q1181,X1181=Y1181),AND(P1181&lt;Q1181,X1181&lt;Y1181)),1,0))</f>
        <v>0</v>
      </c>
      <c r="AB1181" s="20">
        <f t="shared" ref="AB1181:AB1244" ca="1" si="149">IF(C1181&lt;NOW(),IF(AND(P1181&gt;Q1181,X1181&gt;Y1181),T1181,IF(AND(P1181=Q1181,X1181=Y1181),U1181,IF(AND(P1181&lt;Q1181,X1181&lt;Y1181),V1181,0))),"")</f>
        <v>0</v>
      </c>
      <c r="AC1181" s="20">
        <f t="shared" ref="AC1181:AC1244" ca="1" si="150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51">IFERROR(IF(OR(ISBLANK(P1181),ISBLANK(Q1181)),0,IF(AB1181&lt;&gt;"", AB1181 + IF(AC1181=1,AE1181, 0), "") * (S1181+1)),"")</f>
        <v>0</v>
      </c>
      <c r="AG1181" s="21">
        <f ca="1">SUMIFS(AF$2:AF1181,D$2:D1181,D1181)</f>
        <v>1527</v>
      </c>
      <c r="AJ1181" s="22">
        <f t="shared" si="144"/>
        <v>0</v>
      </c>
      <c r="AK1181" s="22">
        <f t="shared" si="145"/>
        <v>1</v>
      </c>
    </row>
    <row r="1182" spans="1:37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47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46"/>
        <v>0</v>
      </c>
      <c r="AA1182" s="20">
        <f t="shared" si="148"/>
        <v>0</v>
      </c>
      <c r="AB1182" s="20">
        <f t="shared" ca="1" si="149"/>
        <v>0</v>
      </c>
      <c r="AC1182" s="20">
        <f t="shared" ca="1" si="150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51"/>
        <v>0</v>
      </c>
      <c r="AG1182" s="21">
        <f ca="1">SUMIFS(AF$2:AF1182,D$2:D1182,D1182)</f>
        <v>1673</v>
      </c>
      <c r="AJ1182" s="22">
        <f t="shared" si="144"/>
        <v>0</v>
      </c>
      <c r="AK1182" s="22">
        <f t="shared" si="145"/>
        <v>1</v>
      </c>
    </row>
    <row r="1183" spans="1:37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47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46"/>
        <v>0</v>
      </c>
      <c r="AA1183" s="20">
        <f t="shared" si="148"/>
        <v>0</v>
      </c>
      <c r="AB1183" s="20">
        <f t="shared" ca="1" si="149"/>
        <v>0</v>
      </c>
      <c r="AC1183" s="20">
        <f t="shared" ca="1" si="150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51"/>
        <v>0</v>
      </c>
      <c r="AG1183" s="21">
        <f ca="1">SUMIFS(AF$2:AF1183,D$2:D1183,D1183)</f>
        <v>1333</v>
      </c>
      <c r="AJ1183" s="22">
        <f t="shared" si="144"/>
        <v>0</v>
      </c>
      <c r="AK1183" s="22">
        <f t="shared" si="145"/>
        <v>1</v>
      </c>
    </row>
    <row r="1184" spans="1:37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47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46"/>
        <v>0</v>
      </c>
      <c r="AA1184" s="20">
        <f t="shared" si="148"/>
        <v>0</v>
      </c>
      <c r="AB1184" s="20">
        <f t="shared" ca="1" si="149"/>
        <v>0</v>
      </c>
      <c r="AC1184" s="20">
        <f t="shared" ca="1" si="150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51"/>
        <v>0</v>
      </c>
      <c r="AG1184" s="21">
        <f ca="1">SUMIFS(AF$2:AF1184,D$2:D1184,D1184)</f>
        <v>1269</v>
      </c>
      <c r="AJ1184" s="22">
        <f t="shared" si="144"/>
        <v>0</v>
      </c>
      <c r="AK1184" s="22">
        <f t="shared" si="145"/>
        <v>1</v>
      </c>
    </row>
    <row r="1185" spans="1:37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47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46"/>
        <v>0</v>
      </c>
      <c r="AA1185" s="20">
        <f t="shared" si="148"/>
        <v>0</v>
      </c>
      <c r="AB1185" s="20">
        <f t="shared" ca="1" si="149"/>
        <v>0</v>
      </c>
      <c r="AC1185" s="20">
        <f t="shared" ca="1" si="150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51"/>
        <v>0</v>
      </c>
      <c r="AG1185" s="21">
        <f ca="1">SUMIFS(AF$2:AF1185,D$2:D1185,D1185)</f>
        <v>1175</v>
      </c>
      <c r="AJ1185" s="22">
        <f t="shared" si="144"/>
        <v>0</v>
      </c>
      <c r="AK1185" s="22">
        <f t="shared" si="145"/>
        <v>1</v>
      </c>
    </row>
    <row r="1186" spans="1:37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47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46"/>
        <v>0</v>
      </c>
      <c r="AA1186" s="20">
        <f t="shared" si="148"/>
        <v>0</v>
      </c>
      <c r="AB1186" s="20">
        <f t="shared" ca="1" si="149"/>
        <v>0</v>
      </c>
      <c r="AC1186" s="20">
        <f t="shared" ca="1" si="150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51"/>
        <v>0</v>
      </c>
      <c r="AG1186" s="21">
        <f ca="1">SUMIFS(AF$2:AF1186,D$2:D1186,D1186)</f>
        <v>1890</v>
      </c>
      <c r="AJ1186" s="22">
        <f t="shared" si="144"/>
        <v>0</v>
      </c>
      <c r="AK1186" s="22">
        <f t="shared" si="145"/>
        <v>1</v>
      </c>
    </row>
    <row r="1187" spans="1:37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47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46"/>
        <v>0</v>
      </c>
      <c r="AA1187" s="20">
        <f t="shared" si="148"/>
        <v>0</v>
      </c>
      <c r="AB1187" s="20">
        <f t="shared" ca="1" si="149"/>
        <v>0</v>
      </c>
      <c r="AC1187" s="20">
        <f t="shared" ca="1" si="150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51"/>
        <v>0</v>
      </c>
      <c r="AG1187" s="21">
        <f ca="1">SUMIFS(AF$2:AF1187,D$2:D1187,D1187)</f>
        <v>1649</v>
      </c>
      <c r="AJ1187" s="22">
        <f t="shared" si="144"/>
        <v>0</v>
      </c>
      <c r="AK1187" s="22">
        <f t="shared" si="145"/>
        <v>1</v>
      </c>
    </row>
    <row r="1188" spans="1:37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47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46"/>
        <v>0</v>
      </c>
      <c r="AA1188" s="20">
        <f t="shared" si="148"/>
        <v>0</v>
      </c>
      <c r="AB1188" s="20">
        <f t="shared" ca="1" si="149"/>
        <v>0</v>
      </c>
      <c r="AC1188" s="20">
        <f t="shared" ca="1" si="150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51"/>
        <v>0</v>
      </c>
      <c r="AG1188" s="21">
        <f ca="1">SUMIFS(AF$2:AF1188,D$2:D1188,D1188)</f>
        <v>989</v>
      </c>
      <c r="AJ1188" s="22">
        <f t="shared" si="144"/>
        <v>0</v>
      </c>
      <c r="AK1188" s="22">
        <f t="shared" si="145"/>
        <v>1</v>
      </c>
    </row>
    <row r="1189" spans="1:37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47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46"/>
        <v>0</v>
      </c>
      <c r="AA1189" s="20">
        <f t="shared" si="148"/>
        <v>1</v>
      </c>
      <c r="AB1189" s="20">
        <f t="shared" ca="1" si="149"/>
        <v>64</v>
      </c>
      <c r="AC1189" s="20">
        <f t="shared" ca="1" si="150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51"/>
        <v>64</v>
      </c>
      <c r="AG1189" s="21">
        <f ca="1">SUMIFS(AF$2:AF1189,D$2:D1189,D1189)</f>
        <v>792</v>
      </c>
      <c r="AJ1189" s="22">
        <f t="shared" si="144"/>
        <v>3</v>
      </c>
      <c r="AK1189" s="22">
        <f t="shared" si="145"/>
        <v>0</v>
      </c>
    </row>
    <row r="1190" spans="1:37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47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46"/>
        <v>0</v>
      </c>
      <c r="AA1190" s="20">
        <f t="shared" si="148"/>
        <v>0</v>
      </c>
      <c r="AB1190" s="20">
        <f t="shared" ca="1" si="149"/>
        <v>0</v>
      </c>
      <c r="AC1190" s="20">
        <f t="shared" ca="1" si="150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51"/>
        <v>0</v>
      </c>
      <c r="AG1190" s="21">
        <f ca="1">SUMIFS(AF$2:AF1190,D$2:D1190,D1190)</f>
        <v>1580</v>
      </c>
      <c r="AJ1190" s="22">
        <f t="shared" si="144"/>
        <v>0</v>
      </c>
      <c r="AK1190" s="22">
        <f t="shared" si="145"/>
        <v>2</v>
      </c>
    </row>
    <row r="1191" spans="1:37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47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46"/>
        <v>0</v>
      </c>
      <c r="AA1191" s="20">
        <f t="shared" si="148"/>
        <v>1</v>
      </c>
      <c r="AB1191" s="20">
        <f t="shared" ca="1" si="149"/>
        <v>67</v>
      </c>
      <c r="AC1191" s="20">
        <f t="shared" ca="1" si="150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51"/>
        <v>97</v>
      </c>
      <c r="AG1191" s="21">
        <f ca="1">SUMIFS(AF$2:AF1191,D$2:D1191,D1191)</f>
        <v>1809</v>
      </c>
      <c r="AJ1191" s="22">
        <f t="shared" si="144"/>
        <v>1</v>
      </c>
      <c r="AK1191" s="22">
        <f t="shared" si="145"/>
        <v>0</v>
      </c>
    </row>
    <row r="1192" spans="1:37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47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46"/>
        <v>0</v>
      </c>
      <c r="AA1192" s="20">
        <f t="shared" si="148"/>
        <v>1</v>
      </c>
      <c r="AB1192" s="20">
        <f t="shared" ca="1" si="149"/>
        <v>67</v>
      </c>
      <c r="AC1192" s="20">
        <f t="shared" ca="1" si="150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51"/>
        <v>67</v>
      </c>
      <c r="AG1192" s="21">
        <f ca="1">SUMIFS(AF$2:AF1192,D$2:D1192,D1192)</f>
        <v>1862</v>
      </c>
      <c r="AJ1192" s="22">
        <f t="shared" si="144"/>
        <v>1</v>
      </c>
      <c r="AK1192" s="22">
        <f t="shared" si="145"/>
        <v>0</v>
      </c>
    </row>
    <row r="1193" spans="1:37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47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46"/>
        <v>0</v>
      </c>
      <c r="AA1193" s="20">
        <f t="shared" si="148"/>
        <v>1</v>
      </c>
      <c r="AB1193" s="20">
        <f t="shared" ca="1" si="149"/>
        <v>67</v>
      </c>
      <c r="AC1193" s="20">
        <f t="shared" ca="1" si="150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51"/>
        <v>67</v>
      </c>
      <c r="AG1193" s="21">
        <f ca="1">SUMIFS(AF$2:AF1193,D$2:D1193,D1193)</f>
        <v>1414</v>
      </c>
      <c r="AJ1193" s="22">
        <f t="shared" si="144"/>
        <v>1</v>
      </c>
      <c r="AK1193" s="22">
        <f t="shared" si="145"/>
        <v>0</v>
      </c>
    </row>
    <row r="1194" spans="1:37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47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46"/>
        <v>0</v>
      </c>
      <c r="AA1194" s="20">
        <f t="shared" si="148"/>
        <v>0</v>
      </c>
      <c r="AB1194" s="20">
        <f t="shared" ca="1" si="149"/>
        <v>0</v>
      </c>
      <c r="AC1194" s="20">
        <f t="shared" ca="1" si="150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51"/>
        <v>0</v>
      </c>
      <c r="AG1194" s="21">
        <f ca="1">SUMIFS(AF$2:AF1194,D$2:D1194,D1194)</f>
        <v>1059</v>
      </c>
      <c r="AJ1194" s="22">
        <f t="shared" si="144"/>
        <v>0</v>
      </c>
      <c r="AK1194" s="22">
        <f t="shared" si="145"/>
        <v>3</v>
      </c>
    </row>
    <row r="1195" spans="1:37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47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46"/>
        <v>0</v>
      </c>
      <c r="AA1195" s="20">
        <f t="shared" si="148"/>
        <v>1</v>
      </c>
      <c r="AB1195" s="20">
        <f t="shared" ca="1" si="149"/>
        <v>67</v>
      </c>
      <c r="AC1195" s="20">
        <f t="shared" ca="1" si="150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51"/>
        <v>67</v>
      </c>
      <c r="AG1195" s="21">
        <f ca="1">SUMIFS(AF$2:AF1195,D$2:D1195,D1195)</f>
        <v>1750</v>
      </c>
      <c r="AJ1195" s="22">
        <f t="shared" si="144"/>
        <v>5</v>
      </c>
      <c r="AK1195" s="22">
        <f t="shared" si="145"/>
        <v>0</v>
      </c>
    </row>
    <row r="1196" spans="1:37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47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46"/>
        <v>1</v>
      </c>
      <c r="AA1196" s="20" t="str">
        <f t="shared" si="148"/>
        <v/>
      </c>
      <c r="AB1196" s="20">
        <f t="shared" ca="1" si="149"/>
        <v>0</v>
      </c>
      <c r="AC1196" s="20">
        <f t="shared" ca="1" si="150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51"/>
        <v>0</v>
      </c>
      <c r="AG1196" s="21">
        <f ca="1">SUMIFS(AF$2:AF1196,D$2:D1196,D1196)</f>
        <v>1079</v>
      </c>
      <c r="AJ1196" s="22">
        <f t="shared" si="144"/>
        <v>0</v>
      </c>
      <c r="AK1196" s="22">
        <f t="shared" si="145"/>
        <v>0</v>
      </c>
    </row>
    <row r="1197" spans="1:37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47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46"/>
        <v>0</v>
      </c>
      <c r="AA1197" s="20">
        <f t="shared" si="148"/>
        <v>1</v>
      </c>
      <c r="AB1197" s="20">
        <f t="shared" ca="1" si="149"/>
        <v>67</v>
      </c>
      <c r="AC1197" s="20">
        <f t="shared" ca="1" si="150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51"/>
        <v>67</v>
      </c>
      <c r="AG1197" s="21">
        <f ca="1">SUMIFS(AF$2:AF1197,D$2:D1197,D1197)</f>
        <v>1406</v>
      </c>
      <c r="AJ1197" s="22">
        <f t="shared" si="144"/>
        <v>1</v>
      </c>
      <c r="AK1197" s="22">
        <f t="shared" si="145"/>
        <v>0</v>
      </c>
    </row>
    <row r="1198" spans="1:37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47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46"/>
        <v>0</v>
      </c>
      <c r="AA1198" s="20">
        <f t="shared" si="148"/>
        <v>0</v>
      </c>
      <c r="AB1198" s="20">
        <f t="shared" ca="1" si="149"/>
        <v>0</v>
      </c>
      <c r="AC1198" s="20">
        <f t="shared" ca="1" si="150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51"/>
        <v>0</v>
      </c>
      <c r="AG1198" s="21">
        <f ca="1">SUMIFS(AF$2:AF1198,D$2:D1198,D1198)</f>
        <v>1695</v>
      </c>
      <c r="AJ1198" s="22">
        <f t="shared" si="144"/>
        <v>0</v>
      </c>
      <c r="AK1198" s="22">
        <f t="shared" si="145"/>
        <v>1</v>
      </c>
    </row>
    <row r="1199" spans="1:37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47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46"/>
        <v>0</v>
      </c>
      <c r="AA1199" s="20">
        <f t="shared" si="148"/>
        <v>0</v>
      </c>
      <c r="AB1199" s="20">
        <f t="shared" ca="1" si="149"/>
        <v>0</v>
      </c>
      <c r="AC1199" s="20">
        <f t="shared" ca="1" si="150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51"/>
        <v>0</v>
      </c>
      <c r="AG1199" s="21">
        <f ca="1">SUMIFS(AF$2:AF1199,D$2:D1199,D1199)</f>
        <v>1576</v>
      </c>
      <c r="AJ1199" s="22">
        <f t="shared" si="144"/>
        <v>0</v>
      </c>
      <c r="AK1199" s="22">
        <f t="shared" si="145"/>
        <v>2</v>
      </c>
    </row>
    <row r="1200" spans="1:37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47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46"/>
        <v>0</v>
      </c>
      <c r="AA1200" s="20">
        <f t="shared" si="148"/>
        <v>1</v>
      </c>
      <c r="AB1200" s="20">
        <f t="shared" ca="1" si="149"/>
        <v>67</v>
      </c>
      <c r="AC1200" s="20">
        <f t="shared" ca="1" si="150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51"/>
        <v>67</v>
      </c>
      <c r="AG1200" s="21">
        <f ca="1">SUMIFS(AF$2:AF1200,D$2:D1200,D1200)</f>
        <v>1963</v>
      </c>
      <c r="AJ1200" s="22">
        <f t="shared" si="144"/>
        <v>1</v>
      </c>
      <c r="AK1200" s="22">
        <f t="shared" si="145"/>
        <v>0</v>
      </c>
    </row>
    <row r="1201" spans="1:37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47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46"/>
        <v>0</v>
      </c>
      <c r="AA1201" s="20">
        <f t="shared" si="148"/>
        <v>0</v>
      </c>
      <c r="AB1201" s="20">
        <f t="shared" ca="1" si="149"/>
        <v>0</v>
      </c>
      <c r="AC1201" s="20">
        <f t="shared" ca="1" si="150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51"/>
        <v>0</v>
      </c>
      <c r="AG1201" s="21">
        <f ca="1">SUMIFS(AF$2:AF1201,D$2:D1201,D1201)</f>
        <v>1851</v>
      </c>
      <c r="AJ1201" s="22">
        <f t="shared" si="144"/>
        <v>0</v>
      </c>
      <c r="AK1201" s="22">
        <f t="shared" si="145"/>
        <v>3</v>
      </c>
    </row>
    <row r="1202" spans="1:37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47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46"/>
        <v>0</v>
      </c>
      <c r="AA1202" s="20">
        <f t="shared" si="148"/>
        <v>1</v>
      </c>
      <c r="AB1202" s="20">
        <f t="shared" ca="1" si="149"/>
        <v>67</v>
      </c>
      <c r="AC1202" s="20">
        <f t="shared" ca="1" si="150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51"/>
        <v>67</v>
      </c>
      <c r="AG1202" s="21">
        <f ca="1">SUMIFS(AF$2:AF1202,D$2:D1202,D1202)</f>
        <v>1914</v>
      </c>
      <c r="AJ1202" s="22">
        <f t="shared" si="144"/>
        <v>1</v>
      </c>
      <c r="AK1202" s="22">
        <f t="shared" si="145"/>
        <v>0</v>
      </c>
    </row>
    <row r="1203" spans="1:37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47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46"/>
        <v>0</v>
      </c>
      <c r="AA1203" s="20">
        <f t="shared" si="148"/>
        <v>1</v>
      </c>
      <c r="AB1203" s="20">
        <f t="shared" ca="1" si="149"/>
        <v>67</v>
      </c>
      <c r="AC1203" s="20">
        <f t="shared" ca="1" si="150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51"/>
        <v>67</v>
      </c>
      <c r="AG1203" s="21">
        <f ca="1">SUMIFS(AF$2:AF1203,D$2:D1203,D1203)</f>
        <v>1762</v>
      </c>
      <c r="AJ1203" s="22">
        <f t="shared" si="144"/>
        <v>1</v>
      </c>
      <c r="AK1203" s="22">
        <f t="shared" si="145"/>
        <v>0</v>
      </c>
    </row>
    <row r="1204" spans="1:37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47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46"/>
        <v>0</v>
      </c>
      <c r="AA1204" s="20">
        <f t="shared" si="148"/>
        <v>1</v>
      </c>
      <c r="AB1204" s="20">
        <f t="shared" ca="1" si="149"/>
        <v>67</v>
      </c>
      <c r="AC1204" s="20">
        <f t="shared" ca="1" si="150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51"/>
        <v>67</v>
      </c>
      <c r="AG1204" s="21">
        <f ca="1">SUMIFS(AF$2:AF1204,D$2:D1204,D1204)</f>
        <v>1761</v>
      </c>
      <c r="AJ1204" s="22">
        <f t="shared" si="144"/>
        <v>5</v>
      </c>
      <c r="AK1204" s="22">
        <f t="shared" si="145"/>
        <v>0</v>
      </c>
    </row>
    <row r="1205" spans="1:37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47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46"/>
        <v>0</v>
      </c>
      <c r="AA1205" s="20">
        <f t="shared" si="148"/>
        <v>0</v>
      </c>
      <c r="AB1205" s="20">
        <f t="shared" ca="1" si="149"/>
        <v>0</v>
      </c>
      <c r="AC1205" s="20">
        <f t="shared" ca="1" si="150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51"/>
        <v>0</v>
      </c>
      <c r="AG1205" s="21">
        <f ca="1">SUMIFS(AF$2:AF1205,D$2:D1205,D1205)</f>
        <v>1318</v>
      </c>
      <c r="AJ1205" s="22">
        <f t="shared" si="144"/>
        <v>0</v>
      </c>
      <c r="AK1205" s="22">
        <f t="shared" si="145"/>
        <v>3</v>
      </c>
    </row>
    <row r="1206" spans="1:37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47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46"/>
        <v>0</v>
      </c>
      <c r="AA1206" s="20">
        <f t="shared" si="148"/>
        <v>1</v>
      </c>
      <c r="AB1206" s="20">
        <f t="shared" ca="1" si="149"/>
        <v>67</v>
      </c>
      <c r="AC1206" s="20">
        <f t="shared" ca="1" si="150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51"/>
        <v>97</v>
      </c>
      <c r="AG1206" s="21">
        <f ca="1">SUMIFS(AF$2:AF1206,D$2:D1206,D1206)</f>
        <v>1524</v>
      </c>
      <c r="AJ1206" s="22">
        <f t="shared" si="144"/>
        <v>4</v>
      </c>
      <c r="AK1206" s="22">
        <f t="shared" si="145"/>
        <v>0</v>
      </c>
    </row>
    <row r="1207" spans="1:37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47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46"/>
        <v>0</v>
      </c>
      <c r="AA1207" s="20">
        <f t="shared" si="148"/>
        <v>0</v>
      </c>
      <c r="AB1207" s="20">
        <f t="shared" ca="1" si="149"/>
        <v>0</v>
      </c>
      <c r="AC1207" s="20">
        <f t="shared" ca="1" si="150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51"/>
        <v>0</v>
      </c>
      <c r="AG1207" s="21">
        <f ca="1">SUMIFS(AF$2:AF1207,D$2:D1207,D1207)</f>
        <v>1783</v>
      </c>
      <c r="AJ1207" s="22">
        <f t="shared" si="144"/>
        <v>0</v>
      </c>
      <c r="AK1207" s="22">
        <f t="shared" si="145"/>
        <v>2</v>
      </c>
    </row>
    <row r="1208" spans="1:37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47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46"/>
        <v>0</v>
      </c>
      <c r="AA1208" s="20">
        <f t="shared" si="148"/>
        <v>0</v>
      </c>
      <c r="AB1208" s="20">
        <f t="shared" ca="1" si="149"/>
        <v>0</v>
      </c>
      <c r="AC1208" s="20">
        <f t="shared" ca="1" si="150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51"/>
        <v>0</v>
      </c>
      <c r="AG1208" s="21">
        <f ca="1">SUMIFS(AF$2:AF1208,D$2:D1208,D1208)</f>
        <v>1527</v>
      </c>
      <c r="AJ1208" s="22">
        <f t="shared" si="144"/>
        <v>0</v>
      </c>
      <c r="AK1208" s="22">
        <f t="shared" si="145"/>
        <v>2</v>
      </c>
    </row>
    <row r="1209" spans="1:37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47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46"/>
        <v>0</v>
      </c>
      <c r="AA1209" s="20">
        <f t="shared" si="148"/>
        <v>1</v>
      </c>
      <c r="AB1209" s="20">
        <f t="shared" ca="1" si="149"/>
        <v>67</v>
      </c>
      <c r="AC1209" s="20">
        <f t="shared" ca="1" si="150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51"/>
        <v>67</v>
      </c>
      <c r="AG1209" s="21">
        <f ca="1">SUMIFS(AF$2:AF1209,D$2:D1209,D1209)</f>
        <v>1740</v>
      </c>
      <c r="AJ1209" s="22">
        <f t="shared" ref="AJ1209:AJ1272" si="152">IF(AA1209=1,AJ1182+1,0)</f>
        <v>1</v>
      </c>
      <c r="AK1209" s="22">
        <f t="shared" ref="AK1209:AK1272" si="153">IF(Z1209=1,AK1182,IF(AA1209=0,AK1182+1,0))</f>
        <v>0</v>
      </c>
    </row>
    <row r="1210" spans="1:37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47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46"/>
        <v>0</v>
      </c>
      <c r="AA1210" s="20">
        <f t="shared" si="148"/>
        <v>0</v>
      </c>
      <c r="AB1210" s="20">
        <f t="shared" ca="1" si="149"/>
        <v>0</v>
      </c>
      <c r="AC1210" s="20">
        <f t="shared" ca="1" si="150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51"/>
        <v>0</v>
      </c>
      <c r="AG1210" s="21">
        <f ca="1">SUMIFS(AF$2:AF1210,D$2:D1210,D1210)</f>
        <v>1333</v>
      </c>
      <c r="AJ1210" s="22">
        <f t="shared" si="152"/>
        <v>0</v>
      </c>
      <c r="AK1210" s="22">
        <f t="shared" si="153"/>
        <v>2</v>
      </c>
    </row>
    <row r="1211" spans="1:37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47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46"/>
        <v>0</v>
      </c>
      <c r="AA1211" s="20">
        <f t="shared" si="148"/>
        <v>0</v>
      </c>
      <c r="AB1211" s="20">
        <f t="shared" ca="1" si="149"/>
        <v>0</v>
      </c>
      <c r="AC1211" s="20">
        <f t="shared" ca="1" si="150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51"/>
        <v>0</v>
      </c>
      <c r="AG1211" s="21">
        <f ca="1">SUMIFS(AF$2:AF1211,D$2:D1211,D1211)</f>
        <v>1269</v>
      </c>
      <c r="AJ1211" s="22">
        <f t="shared" si="152"/>
        <v>0</v>
      </c>
      <c r="AK1211" s="22">
        <f t="shared" si="153"/>
        <v>2</v>
      </c>
    </row>
    <row r="1212" spans="1:37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47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46"/>
        <v>0</v>
      </c>
      <c r="AA1212" s="20">
        <f t="shared" si="148"/>
        <v>1</v>
      </c>
      <c r="AB1212" s="20">
        <f t="shared" ca="1" si="149"/>
        <v>67</v>
      </c>
      <c r="AC1212" s="20">
        <f t="shared" ca="1" si="150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51"/>
        <v>67</v>
      </c>
      <c r="AG1212" s="21">
        <f ca="1">SUMIFS(AF$2:AF1212,D$2:D1212,D1212)</f>
        <v>1242</v>
      </c>
      <c r="AJ1212" s="22">
        <f t="shared" si="152"/>
        <v>1</v>
      </c>
      <c r="AK1212" s="22">
        <f t="shared" si="153"/>
        <v>0</v>
      </c>
    </row>
    <row r="1213" spans="1:37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47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46"/>
        <v>0</v>
      </c>
      <c r="AA1213" s="20">
        <f t="shared" si="148"/>
        <v>0</v>
      </c>
      <c r="AB1213" s="20">
        <f t="shared" ca="1" si="149"/>
        <v>0</v>
      </c>
      <c r="AC1213" s="20">
        <f t="shared" ca="1" si="150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51"/>
        <v>0</v>
      </c>
      <c r="AG1213" s="21">
        <f ca="1">SUMIFS(AF$2:AF1213,D$2:D1213,D1213)</f>
        <v>1890</v>
      </c>
      <c r="AJ1213" s="22">
        <f t="shared" si="152"/>
        <v>0</v>
      </c>
      <c r="AK1213" s="22">
        <f t="shared" si="153"/>
        <v>2</v>
      </c>
    </row>
    <row r="1214" spans="1:37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47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46"/>
        <v>0</v>
      </c>
      <c r="AA1214" s="20">
        <f t="shared" si="148"/>
        <v>1</v>
      </c>
      <c r="AB1214" s="20">
        <f t="shared" ca="1" si="149"/>
        <v>67</v>
      </c>
      <c r="AC1214" s="20">
        <f t="shared" ca="1" si="150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51"/>
        <v>67</v>
      </c>
      <c r="AG1214" s="21">
        <f ca="1">SUMIFS(AF$2:AF1214,D$2:D1214,D1214)</f>
        <v>1716</v>
      </c>
      <c r="AJ1214" s="22">
        <f t="shared" si="152"/>
        <v>1</v>
      </c>
      <c r="AK1214" s="22">
        <f t="shared" si="153"/>
        <v>0</v>
      </c>
    </row>
    <row r="1215" spans="1:37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47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46"/>
        <v>0</v>
      </c>
      <c r="AA1215" s="20">
        <f t="shared" si="148"/>
        <v>1</v>
      </c>
      <c r="AB1215" s="20">
        <f t="shared" ca="1" si="149"/>
        <v>67</v>
      </c>
      <c r="AC1215" s="20">
        <f t="shared" ca="1" si="150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51"/>
        <v>67</v>
      </c>
      <c r="AG1215" s="21">
        <f ca="1">SUMIFS(AF$2:AF1215,D$2:D1215,D1215)</f>
        <v>1056</v>
      </c>
      <c r="AJ1215" s="22">
        <f t="shared" si="152"/>
        <v>1</v>
      </c>
      <c r="AK1215" s="22">
        <f t="shared" si="153"/>
        <v>0</v>
      </c>
    </row>
    <row r="1216" spans="1:37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47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46"/>
        <v>0</v>
      </c>
      <c r="AA1216" s="20">
        <f t="shared" si="148"/>
        <v>1</v>
      </c>
      <c r="AB1216" s="20">
        <f t="shared" ca="1" si="149"/>
        <v>67</v>
      </c>
      <c r="AC1216" s="20">
        <f t="shared" ca="1" si="150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51"/>
        <v>67</v>
      </c>
      <c r="AG1216" s="21">
        <f ca="1">SUMIFS(AF$2:AF1216,D$2:D1216,D1216)</f>
        <v>859</v>
      </c>
      <c r="AJ1216" s="22">
        <f t="shared" si="152"/>
        <v>4</v>
      </c>
      <c r="AK1216" s="22">
        <f t="shared" si="153"/>
        <v>0</v>
      </c>
    </row>
    <row r="1217" spans="1:37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47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46"/>
        <v>0</v>
      </c>
      <c r="AA1217" s="20">
        <f t="shared" si="148"/>
        <v>1</v>
      </c>
      <c r="AB1217" s="20">
        <f t="shared" ca="1" si="149"/>
        <v>24</v>
      </c>
      <c r="AC1217" s="20">
        <f t="shared" ca="1" si="150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51"/>
        <v>24</v>
      </c>
      <c r="AG1217" s="21">
        <f ca="1">SUMIFS(AF$2:AF1217,D$2:D1217,D1217)</f>
        <v>1604</v>
      </c>
      <c r="AJ1217" s="22">
        <f t="shared" si="152"/>
        <v>1</v>
      </c>
      <c r="AK1217" s="22">
        <f t="shared" si="153"/>
        <v>0</v>
      </c>
    </row>
    <row r="1218" spans="1:37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47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54">IF(A1218=0,0,IF(W1218="À venir",0,IF(AND(ISBLANK(P1218),ISBLANK(Q1218)),1,0)))</f>
        <v>0</v>
      </c>
      <c r="AA1218" s="20">
        <f t="shared" si="148"/>
        <v>1</v>
      </c>
      <c r="AB1218" s="20">
        <f t="shared" ca="1" si="149"/>
        <v>24</v>
      </c>
      <c r="AC1218" s="20">
        <f t="shared" ca="1" si="150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51"/>
        <v>24</v>
      </c>
      <c r="AG1218" s="21">
        <f ca="1">SUMIFS(AF$2:AF1218,D$2:D1218,D1218)</f>
        <v>1833</v>
      </c>
      <c r="AJ1218" s="22">
        <f t="shared" si="152"/>
        <v>2</v>
      </c>
      <c r="AK1218" s="22">
        <f t="shared" si="153"/>
        <v>0</v>
      </c>
    </row>
    <row r="1219" spans="1:37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5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54"/>
        <v>0</v>
      </c>
      <c r="AA1219" s="20">
        <f t="shared" si="148"/>
        <v>1</v>
      </c>
      <c r="AB1219" s="20">
        <f t="shared" ca="1" si="149"/>
        <v>24</v>
      </c>
      <c r="AC1219" s="20">
        <f t="shared" ca="1" si="150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51"/>
        <v>24</v>
      </c>
      <c r="AG1219" s="21">
        <f ca="1">SUMIFS(AF$2:AF1219,D$2:D1219,D1219)</f>
        <v>1886</v>
      </c>
      <c r="AJ1219" s="22">
        <f t="shared" si="152"/>
        <v>2</v>
      </c>
      <c r="AK1219" s="22">
        <f t="shared" si="153"/>
        <v>0</v>
      </c>
    </row>
    <row r="1220" spans="1:37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5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54"/>
        <v>0</v>
      </c>
      <c r="AA1220" s="20">
        <f t="shared" si="148"/>
        <v>1</v>
      </c>
      <c r="AB1220" s="20">
        <f t="shared" ca="1" si="149"/>
        <v>24</v>
      </c>
      <c r="AC1220" s="20">
        <f t="shared" ca="1" si="150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51"/>
        <v>94</v>
      </c>
      <c r="AG1220" s="21">
        <f ca="1">SUMIFS(AF$2:AF1220,D$2:D1220,D1220)</f>
        <v>1508</v>
      </c>
      <c r="AJ1220" s="22">
        <f t="shared" si="152"/>
        <v>2</v>
      </c>
      <c r="AK1220" s="22">
        <f t="shared" si="153"/>
        <v>0</v>
      </c>
    </row>
    <row r="1221" spans="1:37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5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54"/>
        <v>0</v>
      </c>
      <c r="AA1221" s="20">
        <f t="shared" si="148"/>
        <v>1</v>
      </c>
      <c r="AB1221" s="20">
        <f t="shared" ca="1" si="149"/>
        <v>24</v>
      </c>
      <c r="AC1221" s="20">
        <f t="shared" ca="1" si="150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51"/>
        <v>24</v>
      </c>
      <c r="AG1221" s="21">
        <f ca="1">SUMIFS(AF$2:AF1221,D$2:D1221,D1221)</f>
        <v>1083</v>
      </c>
      <c r="AJ1221" s="22">
        <f t="shared" si="152"/>
        <v>1</v>
      </c>
      <c r="AK1221" s="22">
        <f t="shared" si="153"/>
        <v>0</v>
      </c>
    </row>
    <row r="1222" spans="1:37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5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54"/>
        <v>0</v>
      </c>
      <c r="AA1222" s="20">
        <f t="shared" si="148"/>
        <v>1</v>
      </c>
      <c r="AB1222" s="20">
        <f t="shared" ca="1" si="149"/>
        <v>24</v>
      </c>
      <c r="AC1222" s="20">
        <f t="shared" ca="1" si="150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51"/>
        <v>24</v>
      </c>
      <c r="AG1222" s="21">
        <f ca="1">SUMIFS(AF$2:AF1222,D$2:D1222,D1222)</f>
        <v>1774</v>
      </c>
      <c r="AJ1222" s="22">
        <f t="shared" si="152"/>
        <v>6</v>
      </c>
      <c r="AK1222" s="22">
        <f t="shared" si="153"/>
        <v>0</v>
      </c>
    </row>
    <row r="1223" spans="1:37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5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54"/>
        <v>1</v>
      </c>
      <c r="AA1223" s="20" t="str">
        <f t="shared" si="148"/>
        <v/>
      </c>
      <c r="AB1223" s="20">
        <f t="shared" ca="1" si="149"/>
        <v>0</v>
      </c>
      <c r="AC1223" s="20">
        <f t="shared" ca="1" si="150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51"/>
        <v>0</v>
      </c>
      <c r="AG1223" s="21">
        <f ca="1">SUMIFS(AF$2:AF1223,D$2:D1223,D1223)</f>
        <v>1079</v>
      </c>
      <c r="AJ1223" s="22">
        <f t="shared" si="152"/>
        <v>0</v>
      </c>
      <c r="AK1223" s="22">
        <f t="shared" si="153"/>
        <v>0</v>
      </c>
    </row>
    <row r="1224" spans="1:37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5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54"/>
        <v>0</v>
      </c>
      <c r="AA1224" s="20">
        <f t="shared" si="148"/>
        <v>1</v>
      </c>
      <c r="AB1224" s="20">
        <f t="shared" ca="1" si="149"/>
        <v>24</v>
      </c>
      <c r="AC1224" s="20">
        <f t="shared" ca="1" si="150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51"/>
        <v>24</v>
      </c>
      <c r="AG1224" s="21">
        <f ca="1">SUMIFS(AF$2:AF1224,D$2:D1224,D1224)</f>
        <v>1430</v>
      </c>
      <c r="AJ1224" s="22">
        <f t="shared" si="152"/>
        <v>2</v>
      </c>
      <c r="AK1224" s="22">
        <f t="shared" si="153"/>
        <v>0</v>
      </c>
    </row>
    <row r="1225" spans="1:37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5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54"/>
        <v>0</v>
      </c>
      <c r="AA1225" s="20">
        <f t="shared" si="148"/>
        <v>1</v>
      </c>
      <c r="AB1225" s="20">
        <f t="shared" ca="1" si="149"/>
        <v>24</v>
      </c>
      <c r="AC1225" s="20">
        <f t="shared" ca="1" si="150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51"/>
        <v>24</v>
      </c>
      <c r="AG1225" s="21">
        <f ca="1">SUMIFS(AF$2:AF1225,D$2:D1225,D1225)</f>
        <v>1719</v>
      </c>
      <c r="AJ1225" s="22">
        <f t="shared" si="152"/>
        <v>1</v>
      </c>
      <c r="AK1225" s="22">
        <f t="shared" si="153"/>
        <v>0</v>
      </c>
    </row>
    <row r="1226" spans="1:37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5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54"/>
        <v>0</v>
      </c>
      <c r="AA1226" s="20">
        <f t="shared" si="148"/>
        <v>0</v>
      </c>
      <c r="AB1226" s="20">
        <f t="shared" ca="1" si="149"/>
        <v>0</v>
      </c>
      <c r="AC1226" s="20">
        <f t="shared" ca="1" si="150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51"/>
        <v>0</v>
      </c>
      <c r="AG1226" s="21">
        <f ca="1">SUMIFS(AF$2:AF1226,D$2:D1226,D1226)</f>
        <v>1576</v>
      </c>
      <c r="AJ1226" s="22">
        <f t="shared" si="152"/>
        <v>0</v>
      </c>
      <c r="AK1226" s="22">
        <f t="shared" si="153"/>
        <v>3</v>
      </c>
    </row>
    <row r="1227" spans="1:37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5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54"/>
        <v>0</v>
      </c>
      <c r="AA1227" s="20">
        <f t="shared" si="148"/>
        <v>1</v>
      </c>
      <c r="AB1227" s="20">
        <f t="shared" ca="1" si="149"/>
        <v>24</v>
      </c>
      <c r="AC1227" s="20">
        <f t="shared" ca="1" si="150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51"/>
        <v>24</v>
      </c>
      <c r="AG1227" s="21">
        <f ca="1">SUMIFS(AF$2:AF1227,D$2:D1227,D1227)</f>
        <v>1987</v>
      </c>
      <c r="AJ1227" s="22">
        <f t="shared" si="152"/>
        <v>2</v>
      </c>
      <c r="AK1227" s="22">
        <f t="shared" si="153"/>
        <v>0</v>
      </c>
    </row>
    <row r="1228" spans="1:37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5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54"/>
        <v>0</v>
      </c>
      <c r="AA1228" s="20">
        <f t="shared" si="148"/>
        <v>1</v>
      </c>
      <c r="AB1228" s="20">
        <f t="shared" ca="1" si="149"/>
        <v>24</v>
      </c>
      <c r="AC1228" s="20">
        <f t="shared" ca="1" si="150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51"/>
        <v>24</v>
      </c>
      <c r="AG1228" s="21">
        <f ca="1">SUMIFS(AF$2:AF1228,D$2:D1228,D1228)</f>
        <v>1875</v>
      </c>
      <c r="AJ1228" s="22">
        <f t="shared" si="152"/>
        <v>1</v>
      </c>
      <c r="AK1228" s="22">
        <f t="shared" si="153"/>
        <v>0</v>
      </c>
    </row>
    <row r="1229" spans="1:37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5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54"/>
        <v>0</v>
      </c>
      <c r="AA1229" s="20">
        <f t="shared" si="148"/>
        <v>1</v>
      </c>
      <c r="AB1229" s="20">
        <f t="shared" ca="1" si="149"/>
        <v>24</v>
      </c>
      <c r="AC1229" s="20">
        <f t="shared" ca="1" si="150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51"/>
        <v>24</v>
      </c>
      <c r="AG1229" s="21">
        <f ca="1">SUMIFS(AF$2:AF1229,D$2:D1229,D1229)</f>
        <v>1938</v>
      </c>
      <c r="AJ1229" s="22">
        <f t="shared" si="152"/>
        <v>2</v>
      </c>
      <c r="AK1229" s="22">
        <f t="shared" si="153"/>
        <v>0</v>
      </c>
    </row>
    <row r="1230" spans="1:37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5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54"/>
        <v>0</v>
      </c>
      <c r="AA1230" s="20">
        <f t="shared" si="148"/>
        <v>1</v>
      </c>
      <c r="AB1230" s="20">
        <f t="shared" ca="1" si="149"/>
        <v>24</v>
      </c>
      <c r="AC1230" s="20">
        <f t="shared" ca="1" si="150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51"/>
        <v>24</v>
      </c>
      <c r="AG1230" s="21">
        <f ca="1">SUMIFS(AF$2:AF1230,D$2:D1230,D1230)</f>
        <v>1786</v>
      </c>
      <c r="AJ1230" s="22">
        <f t="shared" si="152"/>
        <v>2</v>
      </c>
      <c r="AK1230" s="22">
        <f t="shared" si="153"/>
        <v>0</v>
      </c>
    </row>
    <row r="1231" spans="1:37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5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54"/>
        <v>0</v>
      </c>
      <c r="AA1231" s="20">
        <f t="shared" si="148"/>
        <v>1</v>
      </c>
      <c r="AB1231" s="20">
        <f t="shared" ca="1" si="149"/>
        <v>24</v>
      </c>
      <c r="AC1231" s="20">
        <f t="shared" ca="1" si="150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51"/>
        <v>24</v>
      </c>
      <c r="AG1231" s="21">
        <f ca="1">SUMIFS(AF$2:AF1231,D$2:D1231,D1231)</f>
        <v>1785</v>
      </c>
      <c r="AJ1231" s="22">
        <f t="shared" si="152"/>
        <v>6</v>
      </c>
      <c r="AK1231" s="22">
        <f t="shared" si="153"/>
        <v>0</v>
      </c>
    </row>
    <row r="1232" spans="1:37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5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54"/>
        <v>0</v>
      </c>
      <c r="AA1232" s="20">
        <f t="shared" si="148"/>
        <v>1</v>
      </c>
      <c r="AB1232" s="20">
        <f t="shared" ca="1" si="149"/>
        <v>24</v>
      </c>
      <c r="AC1232" s="20">
        <f t="shared" ca="1" si="150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51"/>
        <v>24</v>
      </c>
      <c r="AG1232" s="21">
        <f ca="1">SUMIFS(AF$2:AF1232,D$2:D1232,D1232)</f>
        <v>1342</v>
      </c>
      <c r="AJ1232" s="22">
        <f t="shared" si="152"/>
        <v>1</v>
      </c>
      <c r="AK1232" s="22">
        <f t="shared" si="153"/>
        <v>0</v>
      </c>
    </row>
    <row r="1233" spans="1:37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5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54"/>
        <v>0</v>
      </c>
      <c r="AA1233" s="20">
        <f t="shared" si="148"/>
        <v>1</v>
      </c>
      <c r="AB1233" s="20">
        <f t="shared" ca="1" si="149"/>
        <v>24</v>
      </c>
      <c r="AC1233" s="20">
        <f t="shared" ca="1" si="150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51"/>
        <v>24</v>
      </c>
      <c r="AG1233" s="21">
        <f ca="1">SUMIFS(AF$2:AF1233,D$2:D1233,D1233)</f>
        <v>1548</v>
      </c>
      <c r="AJ1233" s="22">
        <f t="shared" si="152"/>
        <v>5</v>
      </c>
      <c r="AK1233" s="22">
        <f t="shared" si="153"/>
        <v>0</v>
      </c>
    </row>
    <row r="1234" spans="1:37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5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54"/>
        <v>0</v>
      </c>
      <c r="AA1234" s="20">
        <f t="shared" si="148"/>
        <v>0</v>
      </c>
      <c r="AB1234" s="20">
        <f t="shared" ca="1" si="149"/>
        <v>0</v>
      </c>
      <c r="AC1234" s="20">
        <f t="shared" ca="1" si="150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51"/>
        <v>0</v>
      </c>
      <c r="AG1234" s="21">
        <f ca="1">SUMIFS(AF$2:AF1234,D$2:D1234,D1234)</f>
        <v>1783</v>
      </c>
      <c r="AJ1234" s="22">
        <f t="shared" si="152"/>
        <v>0</v>
      </c>
      <c r="AK1234" s="22">
        <f t="shared" si="153"/>
        <v>3</v>
      </c>
    </row>
    <row r="1235" spans="1:37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5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54"/>
        <v>0</v>
      </c>
      <c r="AA1235" s="20">
        <f t="shared" si="148"/>
        <v>1</v>
      </c>
      <c r="AB1235" s="20">
        <f t="shared" ca="1" si="149"/>
        <v>24</v>
      </c>
      <c r="AC1235" s="20">
        <f t="shared" ca="1" si="150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51"/>
        <v>24</v>
      </c>
      <c r="AG1235" s="21">
        <f ca="1">SUMIFS(AF$2:AF1235,D$2:D1235,D1235)</f>
        <v>1551</v>
      </c>
      <c r="AJ1235" s="22">
        <f t="shared" si="152"/>
        <v>1</v>
      </c>
      <c r="AK1235" s="22">
        <f t="shared" si="153"/>
        <v>0</v>
      </c>
    </row>
    <row r="1236" spans="1:37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5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54"/>
        <v>0</v>
      </c>
      <c r="AA1236" s="20">
        <f t="shared" si="148"/>
        <v>1</v>
      </c>
      <c r="AB1236" s="20">
        <f t="shared" ca="1" si="149"/>
        <v>24</v>
      </c>
      <c r="AC1236" s="20">
        <f t="shared" ca="1" si="150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51"/>
        <v>24</v>
      </c>
      <c r="AG1236" s="21">
        <f ca="1">SUMIFS(AF$2:AF1236,D$2:D1236,D1236)</f>
        <v>1764</v>
      </c>
      <c r="AJ1236" s="22">
        <f t="shared" si="152"/>
        <v>2</v>
      </c>
      <c r="AK1236" s="22">
        <f t="shared" si="153"/>
        <v>0</v>
      </c>
    </row>
    <row r="1237" spans="1:37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5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54"/>
        <v>0</v>
      </c>
      <c r="AA1237" s="20">
        <f t="shared" si="148"/>
        <v>1</v>
      </c>
      <c r="AB1237" s="20">
        <f t="shared" ca="1" si="149"/>
        <v>24</v>
      </c>
      <c r="AC1237" s="20">
        <f t="shared" ca="1" si="150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51"/>
        <v>24</v>
      </c>
      <c r="AG1237" s="21">
        <f ca="1">SUMIFS(AF$2:AF1237,D$2:D1237,D1237)</f>
        <v>1357</v>
      </c>
      <c r="AJ1237" s="22">
        <f t="shared" si="152"/>
        <v>1</v>
      </c>
      <c r="AK1237" s="22">
        <f t="shared" si="153"/>
        <v>0</v>
      </c>
    </row>
    <row r="1238" spans="1:37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5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54"/>
        <v>0</v>
      </c>
      <c r="AA1238" s="20">
        <f t="shared" si="148"/>
        <v>0</v>
      </c>
      <c r="AB1238" s="20">
        <f t="shared" ca="1" si="149"/>
        <v>0</v>
      </c>
      <c r="AC1238" s="20">
        <f t="shared" ca="1" si="150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51"/>
        <v>0</v>
      </c>
      <c r="AG1238" s="21">
        <f ca="1">SUMIFS(AF$2:AF1238,D$2:D1238,D1238)</f>
        <v>1269</v>
      </c>
      <c r="AJ1238" s="22">
        <f t="shared" si="152"/>
        <v>0</v>
      </c>
      <c r="AK1238" s="22">
        <f t="shared" si="153"/>
        <v>3</v>
      </c>
    </row>
    <row r="1239" spans="1:37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5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54"/>
        <v>0</v>
      </c>
      <c r="AA1239" s="20">
        <f t="shared" si="148"/>
        <v>1</v>
      </c>
      <c r="AB1239" s="20">
        <f t="shared" ca="1" si="149"/>
        <v>24</v>
      </c>
      <c r="AC1239" s="20">
        <f t="shared" ca="1" si="150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51"/>
        <v>24</v>
      </c>
      <c r="AG1239" s="21">
        <f ca="1">SUMIFS(AF$2:AF1239,D$2:D1239,D1239)</f>
        <v>1266</v>
      </c>
      <c r="AJ1239" s="22">
        <f t="shared" si="152"/>
        <v>2</v>
      </c>
      <c r="AK1239" s="22">
        <f t="shared" si="153"/>
        <v>0</v>
      </c>
    </row>
    <row r="1240" spans="1:37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5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54"/>
        <v>0</v>
      </c>
      <c r="AA1240" s="20">
        <f t="shared" si="148"/>
        <v>1</v>
      </c>
      <c r="AB1240" s="20">
        <f t="shared" ca="1" si="149"/>
        <v>24</v>
      </c>
      <c r="AC1240" s="20">
        <f t="shared" ca="1" si="150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51"/>
        <v>24</v>
      </c>
      <c r="AG1240" s="21">
        <f ca="1">SUMIFS(AF$2:AF1240,D$2:D1240,D1240)</f>
        <v>1914</v>
      </c>
      <c r="AJ1240" s="22">
        <f t="shared" si="152"/>
        <v>1</v>
      </c>
      <c r="AK1240" s="22">
        <f t="shared" si="153"/>
        <v>0</v>
      </c>
    </row>
    <row r="1241" spans="1:37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5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54"/>
        <v>0</v>
      </c>
      <c r="AA1241" s="20">
        <f t="shared" si="148"/>
        <v>1</v>
      </c>
      <c r="AB1241" s="20">
        <f t="shared" ca="1" si="149"/>
        <v>24</v>
      </c>
      <c r="AC1241" s="20">
        <f t="shared" ca="1" si="150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51"/>
        <v>24</v>
      </c>
      <c r="AG1241" s="21">
        <f ca="1">SUMIFS(AF$2:AF1241,D$2:D1241,D1241)</f>
        <v>1740</v>
      </c>
      <c r="AJ1241" s="22">
        <f t="shared" si="152"/>
        <v>2</v>
      </c>
      <c r="AK1241" s="22">
        <f t="shared" si="153"/>
        <v>0</v>
      </c>
    </row>
    <row r="1242" spans="1:37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5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54"/>
        <v>0</v>
      </c>
      <c r="AA1242" s="20">
        <f t="shared" si="148"/>
        <v>1</v>
      </c>
      <c r="AB1242" s="20">
        <f t="shared" ca="1" si="149"/>
        <v>24</v>
      </c>
      <c r="AC1242" s="20">
        <f t="shared" ca="1" si="150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51"/>
        <v>24</v>
      </c>
      <c r="AG1242" s="21">
        <f ca="1">SUMIFS(AF$2:AF1242,D$2:D1242,D1242)</f>
        <v>1080</v>
      </c>
      <c r="AJ1242" s="22">
        <f t="shared" si="152"/>
        <v>2</v>
      </c>
      <c r="AK1242" s="22">
        <f t="shared" si="153"/>
        <v>0</v>
      </c>
    </row>
    <row r="1243" spans="1:37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5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54"/>
        <v>0</v>
      </c>
      <c r="AA1243" s="20">
        <f t="shared" si="148"/>
        <v>1</v>
      </c>
      <c r="AB1243" s="20">
        <f t="shared" ca="1" si="149"/>
        <v>24</v>
      </c>
      <c r="AC1243" s="20">
        <f t="shared" ca="1" si="150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51"/>
        <v>24</v>
      </c>
      <c r="AG1243" s="21">
        <f ca="1">SUMIFS(AF$2:AF1243,D$2:D1243,D1243)</f>
        <v>883</v>
      </c>
      <c r="AJ1243" s="22">
        <f t="shared" si="152"/>
        <v>5</v>
      </c>
      <c r="AK1243" s="22">
        <f t="shared" si="153"/>
        <v>0</v>
      </c>
    </row>
    <row r="1244" spans="1:37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5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54"/>
        <v>0</v>
      </c>
      <c r="AA1244" s="20">
        <f t="shared" si="148"/>
        <v>0</v>
      </c>
      <c r="AB1244" s="20">
        <f t="shared" ca="1" si="149"/>
        <v>0</v>
      </c>
      <c r="AC1244" s="20">
        <f t="shared" ca="1" si="150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51"/>
        <v>0</v>
      </c>
      <c r="AG1244" s="21">
        <f ca="1">SUMIFS(AF$2:AF1244,D$2:D1244,D1244)</f>
        <v>1604</v>
      </c>
      <c r="AJ1244" s="22">
        <f t="shared" si="152"/>
        <v>0</v>
      </c>
      <c r="AK1244" s="22">
        <f t="shared" si="153"/>
        <v>1</v>
      </c>
    </row>
    <row r="1245" spans="1:37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5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54"/>
        <v>0</v>
      </c>
      <c r="AA1245" s="20">
        <f t="shared" ref="AA1245:AA1308" si="156">IF(OR(ISBLANK(P1245),ISBLANK(Q1245)),"",IF(OR(AND(P1245&gt;Q1245,X1245&gt;Y1245),AND(P1245=Q1245,X1245=Y1245),AND(P1245&lt;Q1245,X1245&lt;Y1245)),1,0))</f>
        <v>0</v>
      </c>
      <c r="AB1245" s="20">
        <f t="shared" ref="AB1245:AB1308" ca="1" si="157">IF(C1245&lt;NOW(),IF(AND(P1245&gt;Q1245,X1245&gt;Y1245),T1245,IF(AND(P1245=Q1245,X1245=Y1245),U1245,IF(AND(P1245&lt;Q1245,X1245&lt;Y1245),V1245,0))),"")</f>
        <v>0</v>
      </c>
      <c r="AC1245" s="20">
        <f t="shared" ref="AC1245:AC1308" ca="1" si="15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59">IFERROR(IF(OR(ISBLANK(P1245),ISBLANK(Q1245)),0,IF(AB1245&lt;&gt;"", AB1245 + IF(AC1245=1,AE1245, 0), "") * (S1245+1)),"")</f>
        <v>0</v>
      </c>
      <c r="AG1245" s="21">
        <f ca="1">SUMIFS(AF$2:AF1245,D$2:D1245,D1245)</f>
        <v>1833</v>
      </c>
      <c r="AJ1245" s="22">
        <f t="shared" si="152"/>
        <v>0</v>
      </c>
      <c r="AK1245" s="22">
        <f t="shared" si="153"/>
        <v>1</v>
      </c>
    </row>
    <row r="1246" spans="1:37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5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54"/>
        <v>0</v>
      </c>
      <c r="AA1246" s="20">
        <f t="shared" si="156"/>
        <v>0</v>
      </c>
      <c r="AB1246" s="20">
        <f t="shared" ca="1" si="157"/>
        <v>0</v>
      </c>
      <c r="AC1246" s="20">
        <f t="shared" ca="1" si="15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59"/>
        <v>0</v>
      </c>
      <c r="AG1246" s="21">
        <f ca="1">SUMIFS(AF$2:AF1246,D$2:D1246,D1246)</f>
        <v>1886</v>
      </c>
      <c r="AJ1246" s="22">
        <f t="shared" si="152"/>
        <v>0</v>
      </c>
      <c r="AK1246" s="22">
        <f t="shared" si="153"/>
        <v>1</v>
      </c>
    </row>
    <row r="1247" spans="1:37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5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54"/>
        <v>0</v>
      </c>
      <c r="AA1247" s="20">
        <f t="shared" si="156"/>
        <v>0</v>
      </c>
      <c r="AB1247" s="20">
        <f t="shared" ca="1" si="157"/>
        <v>0</v>
      </c>
      <c r="AC1247" s="20">
        <f t="shared" ca="1" si="15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59"/>
        <v>0</v>
      </c>
      <c r="AG1247" s="21">
        <f ca="1">SUMIFS(AF$2:AF1247,D$2:D1247,D1247)</f>
        <v>1508</v>
      </c>
      <c r="AJ1247" s="22">
        <f t="shared" si="152"/>
        <v>0</v>
      </c>
      <c r="AK1247" s="22">
        <f t="shared" si="153"/>
        <v>1</v>
      </c>
    </row>
    <row r="1248" spans="1:37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5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54"/>
        <v>0</v>
      </c>
      <c r="AA1248" s="20">
        <f t="shared" si="156"/>
        <v>1</v>
      </c>
      <c r="AB1248" s="20">
        <f t="shared" ca="1" si="157"/>
        <v>127</v>
      </c>
      <c r="AC1248" s="20">
        <f t="shared" ca="1" si="15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59"/>
        <v>177</v>
      </c>
      <c r="AG1248" s="21">
        <f ca="1">SUMIFS(AF$2:AF1248,D$2:D1248,D1248)</f>
        <v>1260</v>
      </c>
      <c r="AJ1248" s="22">
        <f t="shared" si="152"/>
        <v>2</v>
      </c>
      <c r="AK1248" s="22">
        <f t="shared" si="153"/>
        <v>0</v>
      </c>
    </row>
    <row r="1249" spans="1:37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5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54"/>
        <v>0</v>
      </c>
      <c r="AA1249" s="20">
        <f t="shared" si="156"/>
        <v>0</v>
      </c>
      <c r="AB1249" s="20">
        <f t="shared" ca="1" si="157"/>
        <v>0</v>
      </c>
      <c r="AC1249" s="20">
        <f t="shared" ca="1" si="15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59"/>
        <v>0</v>
      </c>
      <c r="AG1249" s="21">
        <f ca="1">SUMIFS(AF$2:AF1249,D$2:D1249,D1249)</f>
        <v>1774</v>
      </c>
      <c r="AJ1249" s="22">
        <f t="shared" si="152"/>
        <v>0</v>
      </c>
      <c r="AK1249" s="22">
        <f t="shared" si="153"/>
        <v>1</v>
      </c>
    </row>
    <row r="1250" spans="1:37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5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54"/>
        <v>1</v>
      </c>
      <c r="AA1250" s="20" t="str">
        <f t="shared" si="156"/>
        <v/>
      </c>
      <c r="AB1250" s="20">
        <f t="shared" ca="1" si="157"/>
        <v>127</v>
      </c>
      <c r="AC1250" s="20">
        <f t="shared" ca="1" si="15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59"/>
        <v>0</v>
      </c>
      <c r="AG1250" s="21">
        <f ca="1">SUMIFS(AF$2:AF1250,D$2:D1250,D1250)</f>
        <v>1079</v>
      </c>
      <c r="AJ1250" s="22">
        <f t="shared" si="152"/>
        <v>0</v>
      </c>
      <c r="AK1250" s="22">
        <f t="shared" si="153"/>
        <v>0</v>
      </c>
    </row>
    <row r="1251" spans="1:37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5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54"/>
        <v>0</v>
      </c>
      <c r="AA1251" s="20">
        <f t="shared" si="156"/>
        <v>0</v>
      </c>
      <c r="AB1251" s="20">
        <f t="shared" ca="1" si="157"/>
        <v>0</v>
      </c>
      <c r="AC1251" s="20">
        <f t="shared" ca="1" si="15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59"/>
        <v>0</v>
      </c>
      <c r="AG1251" s="21">
        <f ca="1">SUMIFS(AF$2:AF1251,D$2:D1251,D1251)</f>
        <v>1430</v>
      </c>
      <c r="AJ1251" s="22">
        <f t="shared" si="152"/>
        <v>0</v>
      </c>
      <c r="AK1251" s="22">
        <f t="shared" si="153"/>
        <v>1</v>
      </c>
    </row>
    <row r="1252" spans="1:37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5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54"/>
        <v>0</v>
      </c>
      <c r="AA1252" s="20">
        <f t="shared" si="156"/>
        <v>0</v>
      </c>
      <c r="AB1252" s="20">
        <f t="shared" ca="1" si="157"/>
        <v>0</v>
      </c>
      <c r="AC1252" s="20">
        <f t="shared" ca="1" si="15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59"/>
        <v>0</v>
      </c>
      <c r="AG1252" s="21">
        <f ca="1">SUMIFS(AF$2:AF1252,D$2:D1252,D1252)</f>
        <v>1719</v>
      </c>
      <c r="AJ1252" s="22">
        <f t="shared" si="152"/>
        <v>0</v>
      </c>
      <c r="AK1252" s="22">
        <f t="shared" si="153"/>
        <v>1</v>
      </c>
    </row>
    <row r="1253" spans="1:37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5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54"/>
        <v>0</v>
      </c>
      <c r="AA1253" s="20">
        <f t="shared" si="156"/>
        <v>0</v>
      </c>
      <c r="AB1253" s="20">
        <f t="shared" ca="1" si="157"/>
        <v>0</v>
      </c>
      <c r="AC1253" s="20">
        <f t="shared" ca="1" si="15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59"/>
        <v>0</v>
      </c>
      <c r="AG1253" s="21">
        <f ca="1">SUMIFS(AF$2:AF1253,D$2:D1253,D1253)</f>
        <v>1576</v>
      </c>
      <c r="AJ1253" s="22">
        <f t="shared" si="152"/>
        <v>0</v>
      </c>
      <c r="AK1253" s="22">
        <f t="shared" si="153"/>
        <v>4</v>
      </c>
    </row>
    <row r="1254" spans="1:37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5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54"/>
        <v>0</v>
      </c>
      <c r="AA1254" s="20">
        <f t="shared" si="156"/>
        <v>0</v>
      </c>
      <c r="AB1254" s="20">
        <f t="shared" ca="1" si="157"/>
        <v>0</v>
      </c>
      <c r="AC1254" s="20">
        <f t="shared" ca="1" si="15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59"/>
        <v>0</v>
      </c>
      <c r="AG1254" s="21">
        <f ca="1">SUMIFS(AF$2:AF1254,D$2:D1254,D1254)</f>
        <v>1987</v>
      </c>
      <c r="AJ1254" s="22">
        <f t="shared" si="152"/>
        <v>0</v>
      </c>
      <c r="AK1254" s="22">
        <f t="shared" si="153"/>
        <v>1</v>
      </c>
    </row>
    <row r="1255" spans="1:37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5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54"/>
        <v>0</v>
      </c>
      <c r="AA1255" s="20">
        <f t="shared" si="156"/>
        <v>0</v>
      </c>
      <c r="AB1255" s="20">
        <f t="shared" ca="1" si="157"/>
        <v>0</v>
      </c>
      <c r="AC1255" s="20">
        <f t="shared" ca="1" si="15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59"/>
        <v>0</v>
      </c>
      <c r="AG1255" s="21">
        <f ca="1">SUMIFS(AF$2:AF1255,D$2:D1255,D1255)</f>
        <v>1875</v>
      </c>
      <c r="AJ1255" s="22">
        <f t="shared" si="152"/>
        <v>0</v>
      </c>
      <c r="AK1255" s="22">
        <f t="shared" si="153"/>
        <v>1</v>
      </c>
    </row>
    <row r="1256" spans="1:37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5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54"/>
        <v>0</v>
      </c>
      <c r="AA1256" s="20">
        <f t="shared" si="156"/>
        <v>0</v>
      </c>
      <c r="AB1256" s="20">
        <f t="shared" ca="1" si="157"/>
        <v>0</v>
      </c>
      <c r="AC1256" s="20">
        <f t="shared" ca="1" si="15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59"/>
        <v>0</v>
      </c>
      <c r="AG1256" s="21">
        <f ca="1">SUMIFS(AF$2:AF1256,D$2:D1256,D1256)</f>
        <v>1938</v>
      </c>
      <c r="AJ1256" s="22">
        <f t="shared" si="152"/>
        <v>0</v>
      </c>
      <c r="AK1256" s="22">
        <f t="shared" si="153"/>
        <v>1</v>
      </c>
    </row>
    <row r="1257" spans="1:37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5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54"/>
        <v>0</v>
      </c>
      <c r="AA1257" s="20">
        <f t="shared" si="156"/>
        <v>0</v>
      </c>
      <c r="AB1257" s="20">
        <f t="shared" ca="1" si="157"/>
        <v>0</v>
      </c>
      <c r="AC1257" s="20">
        <f t="shared" ca="1" si="15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59"/>
        <v>0</v>
      </c>
      <c r="AG1257" s="21">
        <f ca="1">SUMIFS(AF$2:AF1257,D$2:D1257,D1257)</f>
        <v>1786</v>
      </c>
      <c r="AJ1257" s="22">
        <f t="shared" si="152"/>
        <v>0</v>
      </c>
      <c r="AK1257" s="22">
        <f t="shared" si="153"/>
        <v>1</v>
      </c>
    </row>
    <row r="1258" spans="1:37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5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54"/>
        <v>0</v>
      </c>
      <c r="AA1258" s="20">
        <f t="shared" si="156"/>
        <v>0</v>
      </c>
      <c r="AB1258" s="20">
        <f t="shared" ca="1" si="157"/>
        <v>0</v>
      </c>
      <c r="AC1258" s="20">
        <f t="shared" ca="1" si="15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59"/>
        <v>0</v>
      </c>
      <c r="AG1258" s="21">
        <f ca="1">SUMIFS(AF$2:AF1258,D$2:D1258,D1258)</f>
        <v>1785</v>
      </c>
      <c r="AJ1258" s="22">
        <f t="shared" si="152"/>
        <v>0</v>
      </c>
      <c r="AK1258" s="22">
        <f t="shared" si="153"/>
        <v>1</v>
      </c>
    </row>
    <row r="1259" spans="1:37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5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54"/>
        <v>0</v>
      </c>
      <c r="AA1259" s="20">
        <f t="shared" si="156"/>
        <v>0</v>
      </c>
      <c r="AB1259" s="20">
        <f t="shared" ca="1" si="157"/>
        <v>0</v>
      </c>
      <c r="AC1259" s="20">
        <f t="shared" ca="1" si="15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59"/>
        <v>0</v>
      </c>
      <c r="AG1259" s="21">
        <f ca="1">SUMIFS(AF$2:AF1259,D$2:D1259,D1259)</f>
        <v>1342</v>
      </c>
      <c r="AJ1259" s="22">
        <f t="shared" si="152"/>
        <v>0</v>
      </c>
      <c r="AK1259" s="22">
        <f t="shared" si="153"/>
        <v>1</v>
      </c>
    </row>
    <row r="1260" spans="1:37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5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54"/>
        <v>0</v>
      </c>
      <c r="AA1260" s="20">
        <f t="shared" si="156"/>
        <v>0</v>
      </c>
      <c r="AB1260" s="20">
        <f t="shared" ca="1" si="157"/>
        <v>0</v>
      </c>
      <c r="AC1260" s="20">
        <f t="shared" ca="1" si="15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59"/>
        <v>0</v>
      </c>
      <c r="AG1260" s="21">
        <f ca="1">SUMIFS(AF$2:AF1260,D$2:D1260,D1260)</f>
        <v>1548</v>
      </c>
      <c r="AJ1260" s="22">
        <f t="shared" si="152"/>
        <v>0</v>
      </c>
      <c r="AK1260" s="22">
        <f t="shared" si="153"/>
        <v>1</v>
      </c>
    </row>
    <row r="1261" spans="1:37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5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54"/>
        <v>0</v>
      </c>
      <c r="AA1261" s="20">
        <f t="shared" si="156"/>
        <v>1</v>
      </c>
      <c r="AB1261" s="20">
        <f t="shared" ca="1" si="157"/>
        <v>127</v>
      </c>
      <c r="AC1261" s="20">
        <f t="shared" ca="1" si="15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59"/>
        <v>127</v>
      </c>
      <c r="AG1261" s="21">
        <f ca="1">SUMIFS(AF$2:AF1261,D$2:D1261,D1261)</f>
        <v>1910</v>
      </c>
      <c r="AJ1261" s="22">
        <f t="shared" si="152"/>
        <v>1</v>
      </c>
      <c r="AK1261" s="22">
        <f t="shared" si="153"/>
        <v>0</v>
      </c>
    </row>
    <row r="1262" spans="1:37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5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54"/>
        <v>0</v>
      </c>
      <c r="AA1262" s="20">
        <f t="shared" si="156"/>
        <v>0</v>
      </c>
      <c r="AB1262" s="20">
        <f t="shared" ca="1" si="157"/>
        <v>0</v>
      </c>
      <c r="AC1262" s="20">
        <f t="shared" ca="1" si="15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59"/>
        <v>0</v>
      </c>
      <c r="AG1262" s="21">
        <f ca="1">SUMIFS(AF$2:AF1262,D$2:D1262,D1262)</f>
        <v>1551</v>
      </c>
      <c r="AJ1262" s="22">
        <f t="shared" si="152"/>
        <v>0</v>
      </c>
      <c r="AK1262" s="22">
        <f t="shared" si="153"/>
        <v>1</v>
      </c>
    </row>
    <row r="1263" spans="1:37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5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54"/>
        <v>0</v>
      </c>
      <c r="AA1263" s="20">
        <f t="shared" si="156"/>
        <v>0</v>
      </c>
      <c r="AB1263" s="20">
        <f t="shared" ca="1" si="157"/>
        <v>0</v>
      </c>
      <c r="AC1263" s="20">
        <f t="shared" ca="1" si="15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59"/>
        <v>0</v>
      </c>
      <c r="AG1263" s="21">
        <f ca="1">SUMIFS(AF$2:AF1263,D$2:D1263,D1263)</f>
        <v>1764</v>
      </c>
      <c r="AJ1263" s="22">
        <f t="shared" si="152"/>
        <v>0</v>
      </c>
      <c r="AK1263" s="22">
        <f t="shared" si="153"/>
        <v>1</v>
      </c>
    </row>
    <row r="1264" spans="1:37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5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54"/>
        <v>0</v>
      </c>
      <c r="AA1264" s="20">
        <f t="shared" si="156"/>
        <v>1</v>
      </c>
      <c r="AB1264" s="20">
        <f t="shared" ca="1" si="157"/>
        <v>127</v>
      </c>
      <c r="AC1264" s="20">
        <f t="shared" ca="1" si="15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59"/>
        <v>127</v>
      </c>
      <c r="AG1264" s="21">
        <f ca="1">SUMIFS(AF$2:AF1264,D$2:D1264,D1264)</f>
        <v>1484</v>
      </c>
      <c r="AJ1264" s="22">
        <f t="shared" si="152"/>
        <v>2</v>
      </c>
      <c r="AK1264" s="22">
        <f t="shared" si="153"/>
        <v>0</v>
      </c>
    </row>
    <row r="1265" spans="1:37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5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54"/>
        <v>0</v>
      </c>
      <c r="AA1265" s="20">
        <f t="shared" si="156"/>
        <v>1</v>
      </c>
      <c r="AB1265" s="20">
        <f t="shared" ca="1" si="157"/>
        <v>127</v>
      </c>
      <c r="AC1265" s="20">
        <f t="shared" ca="1" si="15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59"/>
        <v>177</v>
      </c>
      <c r="AG1265" s="21">
        <f ca="1">SUMIFS(AF$2:AF1265,D$2:D1265,D1265)</f>
        <v>1446</v>
      </c>
      <c r="AJ1265" s="22">
        <f t="shared" si="152"/>
        <v>1</v>
      </c>
      <c r="AK1265" s="22">
        <f t="shared" si="153"/>
        <v>0</v>
      </c>
    </row>
    <row r="1266" spans="1:37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5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54"/>
        <v>0</v>
      </c>
      <c r="AA1266" s="20">
        <f t="shared" si="156"/>
        <v>0</v>
      </c>
      <c r="AB1266" s="20">
        <f t="shared" ca="1" si="157"/>
        <v>0</v>
      </c>
      <c r="AC1266" s="20">
        <f t="shared" ca="1" si="15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59"/>
        <v>0</v>
      </c>
      <c r="AG1266" s="21">
        <f ca="1">SUMIFS(AF$2:AF1266,D$2:D1266,D1266)</f>
        <v>1266</v>
      </c>
      <c r="AJ1266" s="22">
        <f t="shared" si="152"/>
        <v>0</v>
      </c>
      <c r="AK1266" s="22">
        <f t="shared" si="153"/>
        <v>1</v>
      </c>
    </row>
    <row r="1267" spans="1:37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5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54"/>
        <v>0</v>
      </c>
      <c r="AA1267" s="20">
        <f t="shared" si="156"/>
        <v>0</v>
      </c>
      <c r="AB1267" s="20">
        <f t="shared" ca="1" si="157"/>
        <v>0</v>
      </c>
      <c r="AC1267" s="20">
        <f t="shared" ca="1" si="15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59"/>
        <v>0</v>
      </c>
      <c r="AG1267" s="21">
        <f ca="1">SUMIFS(AF$2:AF1267,D$2:D1267,D1267)</f>
        <v>1914</v>
      </c>
      <c r="AJ1267" s="22">
        <f t="shared" si="152"/>
        <v>0</v>
      </c>
      <c r="AK1267" s="22">
        <f t="shared" si="153"/>
        <v>1</v>
      </c>
    </row>
    <row r="1268" spans="1:37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5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54"/>
        <v>0</v>
      </c>
      <c r="AA1268" s="20">
        <f t="shared" si="156"/>
        <v>0</v>
      </c>
      <c r="AB1268" s="20">
        <f t="shared" ca="1" si="157"/>
        <v>0</v>
      </c>
      <c r="AC1268" s="20">
        <f t="shared" ca="1" si="15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59"/>
        <v>0</v>
      </c>
      <c r="AG1268" s="21">
        <f ca="1">SUMIFS(AF$2:AF1268,D$2:D1268,D1268)</f>
        <v>1740</v>
      </c>
      <c r="AJ1268" s="22">
        <f t="shared" si="152"/>
        <v>0</v>
      </c>
      <c r="AK1268" s="22">
        <f t="shared" si="153"/>
        <v>1</v>
      </c>
    </row>
    <row r="1269" spans="1:37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5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54"/>
        <v>0</v>
      </c>
      <c r="AA1269" s="20">
        <f t="shared" si="156"/>
        <v>0</v>
      </c>
      <c r="AB1269" s="20">
        <f t="shared" ca="1" si="157"/>
        <v>0</v>
      </c>
      <c r="AC1269" s="20">
        <f t="shared" ca="1" si="15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59"/>
        <v>0</v>
      </c>
      <c r="AG1269" s="21">
        <f ca="1">SUMIFS(AF$2:AF1269,D$2:D1269,D1269)</f>
        <v>1080</v>
      </c>
      <c r="AJ1269" s="22">
        <f t="shared" si="152"/>
        <v>0</v>
      </c>
      <c r="AK1269" s="22">
        <f t="shared" si="153"/>
        <v>1</v>
      </c>
    </row>
    <row r="1270" spans="1:37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5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54"/>
        <v>0</v>
      </c>
      <c r="AA1270" s="20">
        <f t="shared" si="156"/>
        <v>0</v>
      </c>
      <c r="AB1270" s="20">
        <f t="shared" ca="1" si="157"/>
        <v>0</v>
      </c>
      <c r="AC1270" s="20">
        <f t="shared" ca="1" si="15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59"/>
        <v>0</v>
      </c>
      <c r="AG1270" s="21">
        <f ca="1">SUMIFS(AF$2:AF1270,D$2:D1270,D1270)</f>
        <v>883</v>
      </c>
      <c r="AJ1270" s="22">
        <f t="shared" si="152"/>
        <v>0</v>
      </c>
      <c r="AK1270" s="22">
        <f t="shared" si="153"/>
        <v>1</v>
      </c>
    </row>
    <row r="1271" spans="1:37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5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54"/>
        <v>0</v>
      </c>
      <c r="AA1271" s="20">
        <f t="shared" si="156"/>
        <v>1</v>
      </c>
      <c r="AB1271" s="20">
        <f t="shared" ca="1" si="157"/>
        <v>36</v>
      </c>
      <c r="AC1271" s="20">
        <f t="shared" ca="1" si="15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59"/>
        <v>36</v>
      </c>
      <c r="AG1271" s="21">
        <f ca="1">SUMIFS(AF$2:AF1271,D$2:D1271,D1271)</f>
        <v>1640</v>
      </c>
      <c r="AJ1271" s="22">
        <f t="shared" si="152"/>
        <v>1</v>
      </c>
      <c r="AK1271" s="22">
        <f t="shared" si="153"/>
        <v>0</v>
      </c>
    </row>
    <row r="1272" spans="1:37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5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54"/>
        <v>0</v>
      </c>
      <c r="AA1272" s="20">
        <f t="shared" si="156"/>
        <v>1</v>
      </c>
      <c r="AB1272" s="20">
        <f t="shared" ca="1" si="157"/>
        <v>36</v>
      </c>
      <c r="AC1272" s="20">
        <f t="shared" ca="1" si="15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59"/>
        <v>36</v>
      </c>
      <c r="AG1272" s="21">
        <f ca="1">SUMIFS(AF$2:AF1272,D$2:D1272,D1272)</f>
        <v>1869</v>
      </c>
      <c r="AJ1272" s="22">
        <f t="shared" si="152"/>
        <v>1</v>
      </c>
      <c r="AK1272" s="22">
        <f t="shared" si="153"/>
        <v>0</v>
      </c>
    </row>
    <row r="1273" spans="1:37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5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54"/>
        <v>0</v>
      </c>
      <c r="AA1273" s="20">
        <f t="shared" si="156"/>
        <v>1</v>
      </c>
      <c r="AB1273" s="20">
        <f t="shared" ca="1" si="157"/>
        <v>36</v>
      </c>
      <c r="AC1273" s="20">
        <f t="shared" ca="1" si="15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59"/>
        <v>36</v>
      </c>
      <c r="AG1273" s="21">
        <f ca="1">SUMIFS(AF$2:AF1273,D$2:D1273,D1273)</f>
        <v>1922</v>
      </c>
      <c r="AJ1273" s="22">
        <f t="shared" ref="AJ1273:AJ1336" si="160">IF(AA1273=1,AJ1246+1,0)</f>
        <v>1</v>
      </c>
      <c r="AK1273" s="22">
        <f t="shared" ref="AK1273:AK1336" si="161">IF(Z1273=1,AK1246,IF(AA1273=0,AK1246+1,0))</f>
        <v>0</v>
      </c>
    </row>
    <row r="1274" spans="1:37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5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54"/>
        <v>0</v>
      </c>
      <c r="AA1274" s="20">
        <f t="shared" si="156"/>
        <v>1</v>
      </c>
      <c r="AB1274" s="20">
        <f t="shared" ca="1" si="157"/>
        <v>36</v>
      </c>
      <c r="AC1274" s="20">
        <f t="shared" ca="1" si="15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59"/>
        <v>36</v>
      </c>
      <c r="AG1274" s="21">
        <f ca="1">SUMIFS(AF$2:AF1274,D$2:D1274,D1274)</f>
        <v>1544</v>
      </c>
      <c r="AJ1274" s="22">
        <f t="shared" si="160"/>
        <v>1</v>
      </c>
      <c r="AK1274" s="22">
        <f t="shared" si="161"/>
        <v>0</v>
      </c>
    </row>
    <row r="1275" spans="1:37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5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54"/>
        <v>0</v>
      </c>
      <c r="AA1275" s="20">
        <f t="shared" si="156"/>
        <v>1</v>
      </c>
      <c r="AB1275" s="20">
        <f t="shared" ca="1" si="157"/>
        <v>36</v>
      </c>
      <c r="AC1275" s="20">
        <f t="shared" ca="1" si="15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59"/>
        <v>36</v>
      </c>
      <c r="AG1275" s="21">
        <f ca="1">SUMIFS(AF$2:AF1275,D$2:D1275,D1275)</f>
        <v>1296</v>
      </c>
      <c r="AJ1275" s="22">
        <f t="shared" si="160"/>
        <v>3</v>
      </c>
      <c r="AK1275" s="22">
        <f t="shared" si="161"/>
        <v>0</v>
      </c>
    </row>
    <row r="1276" spans="1:37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5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54"/>
        <v>0</v>
      </c>
      <c r="AA1276" s="20">
        <f t="shared" si="156"/>
        <v>1</v>
      </c>
      <c r="AB1276" s="20">
        <f t="shared" ca="1" si="157"/>
        <v>36</v>
      </c>
      <c r="AC1276" s="20">
        <f t="shared" ca="1" si="15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59"/>
        <v>36</v>
      </c>
      <c r="AG1276" s="21">
        <f ca="1">SUMIFS(AF$2:AF1276,D$2:D1276,D1276)</f>
        <v>1810</v>
      </c>
      <c r="AJ1276" s="22">
        <f t="shared" si="160"/>
        <v>1</v>
      </c>
      <c r="AK1276" s="22">
        <f t="shared" si="161"/>
        <v>0</v>
      </c>
    </row>
    <row r="1277" spans="1:37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5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54"/>
        <v>1</v>
      </c>
      <c r="AA1277" s="20" t="str">
        <f t="shared" si="156"/>
        <v/>
      </c>
      <c r="AB1277" s="20">
        <f t="shared" ca="1" si="157"/>
        <v>0</v>
      </c>
      <c r="AC1277" s="20">
        <f t="shared" ca="1" si="15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59"/>
        <v>0</v>
      </c>
      <c r="AG1277" s="21">
        <f ca="1">SUMIFS(AF$2:AF1277,D$2:D1277,D1277)</f>
        <v>1079</v>
      </c>
      <c r="AJ1277" s="22">
        <f t="shared" si="160"/>
        <v>0</v>
      </c>
      <c r="AK1277" s="22">
        <f t="shared" si="161"/>
        <v>0</v>
      </c>
    </row>
    <row r="1278" spans="1:37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5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54"/>
        <v>0</v>
      </c>
      <c r="AA1278" s="20">
        <f t="shared" si="156"/>
        <v>1</v>
      </c>
      <c r="AB1278" s="20">
        <f t="shared" ca="1" si="157"/>
        <v>36</v>
      </c>
      <c r="AC1278" s="20">
        <f t="shared" ca="1" si="15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59"/>
        <v>36</v>
      </c>
      <c r="AG1278" s="21">
        <f ca="1">SUMIFS(AF$2:AF1278,D$2:D1278,D1278)</f>
        <v>1466</v>
      </c>
      <c r="AJ1278" s="22">
        <f t="shared" si="160"/>
        <v>1</v>
      </c>
      <c r="AK1278" s="22">
        <f t="shared" si="161"/>
        <v>0</v>
      </c>
    </row>
    <row r="1279" spans="1:37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5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54"/>
        <v>0</v>
      </c>
      <c r="AA1279" s="20">
        <f t="shared" si="156"/>
        <v>1</v>
      </c>
      <c r="AB1279" s="20">
        <f t="shared" ca="1" si="157"/>
        <v>36</v>
      </c>
      <c r="AC1279" s="20">
        <f t="shared" ca="1" si="15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59"/>
        <v>36</v>
      </c>
      <c r="AG1279" s="21">
        <f ca="1">SUMIFS(AF$2:AF1279,D$2:D1279,D1279)</f>
        <v>1755</v>
      </c>
      <c r="AJ1279" s="22">
        <f t="shared" si="160"/>
        <v>1</v>
      </c>
      <c r="AK1279" s="22">
        <f t="shared" si="161"/>
        <v>0</v>
      </c>
    </row>
    <row r="1280" spans="1:37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5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54"/>
        <v>0</v>
      </c>
      <c r="AA1280" s="20">
        <f t="shared" si="156"/>
        <v>1</v>
      </c>
      <c r="AB1280" s="20">
        <f t="shared" ca="1" si="157"/>
        <v>36</v>
      </c>
      <c r="AC1280" s="20">
        <f t="shared" ca="1" si="15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59"/>
        <v>36</v>
      </c>
      <c r="AG1280" s="21">
        <f ca="1">SUMIFS(AF$2:AF1280,D$2:D1280,D1280)</f>
        <v>1612</v>
      </c>
      <c r="AJ1280" s="22">
        <f t="shared" si="160"/>
        <v>1</v>
      </c>
      <c r="AK1280" s="22">
        <f t="shared" si="161"/>
        <v>0</v>
      </c>
    </row>
    <row r="1281" spans="1:37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5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54"/>
        <v>0</v>
      </c>
      <c r="AA1281" s="20">
        <f t="shared" si="156"/>
        <v>1</v>
      </c>
      <c r="AB1281" s="20">
        <f t="shared" ca="1" si="157"/>
        <v>36</v>
      </c>
      <c r="AC1281" s="20">
        <f t="shared" ca="1" si="15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59"/>
        <v>36</v>
      </c>
      <c r="AG1281" s="21">
        <f ca="1">SUMIFS(AF$2:AF1281,D$2:D1281,D1281)</f>
        <v>2023</v>
      </c>
      <c r="AJ1281" s="22">
        <f t="shared" si="160"/>
        <v>1</v>
      </c>
      <c r="AK1281" s="22">
        <f t="shared" si="161"/>
        <v>0</v>
      </c>
    </row>
    <row r="1282" spans="1:37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5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62">IF(A1282=0,0,IF(W1282="À venir",0,IF(AND(ISBLANK(P1282),ISBLANK(Q1282)),1,0)))</f>
        <v>0</v>
      </c>
      <c r="AA1282" s="20">
        <f t="shared" si="156"/>
        <v>1</v>
      </c>
      <c r="AB1282" s="20">
        <f t="shared" ca="1" si="157"/>
        <v>36</v>
      </c>
      <c r="AC1282" s="20">
        <f t="shared" ca="1" si="15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59"/>
        <v>36</v>
      </c>
      <c r="AG1282" s="21">
        <f ca="1">SUMIFS(AF$2:AF1282,D$2:D1282,D1282)</f>
        <v>1911</v>
      </c>
      <c r="AJ1282" s="22">
        <f t="shared" si="160"/>
        <v>1</v>
      </c>
      <c r="AK1282" s="22">
        <f t="shared" si="161"/>
        <v>0</v>
      </c>
    </row>
    <row r="1283" spans="1:37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63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62"/>
        <v>0</v>
      </c>
      <c r="AA1283" s="20">
        <f t="shared" si="156"/>
        <v>1</v>
      </c>
      <c r="AB1283" s="20">
        <f t="shared" ca="1" si="157"/>
        <v>36</v>
      </c>
      <c r="AC1283" s="20">
        <f t="shared" ca="1" si="15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59"/>
        <v>86</v>
      </c>
      <c r="AG1283" s="21">
        <f ca="1">SUMIFS(AF$2:AF1283,D$2:D1283,D1283)</f>
        <v>2024</v>
      </c>
      <c r="AJ1283" s="22">
        <f t="shared" si="160"/>
        <v>1</v>
      </c>
      <c r="AK1283" s="22">
        <f t="shared" si="161"/>
        <v>0</v>
      </c>
    </row>
    <row r="1284" spans="1:37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63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62"/>
        <v>0</v>
      </c>
      <c r="AA1284" s="20">
        <f t="shared" si="156"/>
        <v>1</v>
      </c>
      <c r="AB1284" s="20">
        <f t="shared" ca="1" si="157"/>
        <v>36</v>
      </c>
      <c r="AC1284" s="20">
        <f t="shared" ca="1" si="15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59"/>
        <v>36</v>
      </c>
      <c r="AG1284" s="21">
        <f ca="1">SUMIFS(AF$2:AF1284,D$2:D1284,D1284)</f>
        <v>1822</v>
      </c>
      <c r="AJ1284" s="22">
        <f t="shared" si="160"/>
        <v>1</v>
      </c>
      <c r="AK1284" s="22">
        <f t="shared" si="161"/>
        <v>0</v>
      </c>
    </row>
    <row r="1285" spans="1:37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63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62"/>
        <v>0</v>
      </c>
      <c r="AA1285" s="20">
        <f t="shared" si="156"/>
        <v>1</v>
      </c>
      <c r="AB1285" s="20">
        <f t="shared" ca="1" si="157"/>
        <v>36</v>
      </c>
      <c r="AC1285" s="20">
        <f t="shared" ca="1" si="15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59"/>
        <v>36</v>
      </c>
      <c r="AG1285" s="21">
        <f ca="1">SUMIFS(AF$2:AF1285,D$2:D1285,D1285)</f>
        <v>1821</v>
      </c>
      <c r="AJ1285" s="22">
        <f t="shared" si="160"/>
        <v>1</v>
      </c>
      <c r="AK1285" s="22">
        <f t="shared" si="161"/>
        <v>0</v>
      </c>
    </row>
    <row r="1286" spans="1:37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63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62"/>
        <v>0</v>
      </c>
      <c r="AA1286" s="20">
        <f t="shared" si="156"/>
        <v>1</v>
      </c>
      <c r="AB1286" s="20">
        <f t="shared" ca="1" si="157"/>
        <v>36</v>
      </c>
      <c r="AC1286" s="20">
        <f t="shared" ca="1" si="15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59"/>
        <v>36</v>
      </c>
      <c r="AG1286" s="21">
        <f ca="1">SUMIFS(AF$2:AF1286,D$2:D1286,D1286)</f>
        <v>1378</v>
      </c>
      <c r="AJ1286" s="22">
        <f t="shared" si="160"/>
        <v>1</v>
      </c>
      <c r="AK1286" s="22">
        <f t="shared" si="161"/>
        <v>0</v>
      </c>
    </row>
    <row r="1287" spans="1:37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63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62"/>
        <v>0</v>
      </c>
      <c r="AA1287" s="20">
        <f t="shared" si="156"/>
        <v>1</v>
      </c>
      <c r="AB1287" s="20">
        <f t="shared" ca="1" si="157"/>
        <v>36</v>
      </c>
      <c r="AC1287" s="20">
        <f t="shared" ca="1" si="15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59"/>
        <v>36</v>
      </c>
      <c r="AG1287" s="21">
        <f ca="1">SUMIFS(AF$2:AF1287,D$2:D1287,D1287)</f>
        <v>1584</v>
      </c>
      <c r="AJ1287" s="22">
        <f t="shared" si="160"/>
        <v>1</v>
      </c>
      <c r="AK1287" s="22">
        <f t="shared" si="161"/>
        <v>0</v>
      </c>
    </row>
    <row r="1288" spans="1:37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63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62"/>
        <v>0</v>
      </c>
      <c r="AA1288" s="20">
        <f t="shared" si="156"/>
        <v>0</v>
      </c>
      <c r="AB1288" s="20">
        <f t="shared" ca="1" si="157"/>
        <v>0</v>
      </c>
      <c r="AC1288" s="20">
        <f t="shared" ca="1" si="15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59"/>
        <v>0</v>
      </c>
      <c r="AG1288" s="21">
        <f ca="1">SUMIFS(AF$2:AF1288,D$2:D1288,D1288)</f>
        <v>1910</v>
      </c>
      <c r="AJ1288" s="22">
        <f t="shared" si="160"/>
        <v>0</v>
      </c>
      <c r="AK1288" s="22">
        <f t="shared" si="161"/>
        <v>1</v>
      </c>
    </row>
    <row r="1289" spans="1:37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63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62"/>
        <v>0</v>
      </c>
      <c r="AA1289" s="20">
        <f t="shared" si="156"/>
        <v>1</v>
      </c>
      <c r="AB1289" s="20">
        <f t="shared" ca="1" si="157"/>
        <v>36</v>
      </c>
      <c r="AC1289" s="20">
        <f t="shared" ca="1" si="15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59"/>
        <v>36</v>
      </c>
      <c r="AG1289" s="21">
        <f ca="1">SUMIFS(AF$2:AF1289,D$2:D1289,D1289)</f>
        <v>1587</v>
      </c>
      <c r="AJ1289" s="22">
        <f t="shared" si="160"/>
        <v>1</v>
      </c>
      <c r="AK1289" s="22">
        <f t="shared" si="161"/>
        <v>0</v>
      </c>
    </row>
    <row r="1290" spans="1:37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63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62"/>
        <v>0</v>
      </c>
      <c r="AA1290" s="20">
        <f t="shared" si="156"/>
        <v>1</v>
      </c>
      <c r="AB1290" s="20">
        <f t="shared" ca="1" si="157"/>
        <v>36</v>
      </c>
      <c r="AC1290" s="20">
        <f t="shared" ca="1" si="15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59"/>
        <v>36</v>
      </c>
      <c r="AG1290" s="21">
        <f ca="1">SUMIFS(AF$2:AF1290,D$2:D1290,D1290)</f>
        <v>1800</v>
      </c>
      <c r="AJ1290" s="22">
        <f t="shared" si="160"/>
        <v>1</v>
      </c>
      <c r="AK1290" s="22">
        <f t="shared" si="161"/>
        <v>0</v>
      </c>
    </row>
    <row r="1291" spans="1:37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63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62"/>
        <v>0</v>
      </c>
      <c r="AA1291" s="20">
        <f t="shared" si="156"/>
        <v>1</v>
      </c>
      <c r="AB1291" s="20">
        <f t="shared" ca="1" si="157"/>
        <v>36</v>
      </c>
      <c r="AC1291" s="20">
        <f t="shared" ca="1" si="15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59"/>
        <v>36</v>
      </c>
      <c r="AG1291" s="21">
        <f ca="1">SUMIFS(AF$2:AF1291,D$2:D1291,D1291)</f>
        <v>1520</v>
      </c>
      <c r="AJ1291" s="22">
        <f t="shared" si="160"/>
        <v>3</v>
      </c>
      <c r="AK1291" s="22">
        <f t="shared" si="161"/>
        <v>0</v>
      </c>
    </row>
    <row r="1292" spans="1:37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63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62"/>
        <v>0</v>
      </c>
      <c r="AA1292" s="20">
        <f t="shared" si="156"/>
        <v>0</v>
      </c>
      <c r="AB1292" s="20">
        <f t="shared" ca="1" si="157"/>
        <v>0</v>
      </c>
      <c r="AC1292" s="20">
        <f t="shared" ca="1" si="15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59"/>
        <v>0</v>
      </c>
      <c r="AG1292" s="21">
        <f ca="1">SUMIFS(AF$2:AF1292,D$2:D1292,D1292)</f>
        <v>1446</v>
      </c>
      <c r="AJ1292" s="22">
        <f t="shared" si="160"/>
        <v>0</v>
      </c>
      <c r="AK1292" s="22">
        <f t="shared" si="161"/>
        <v>1</v>
      </c>
    </row>
    <row r="1293" spans="1:37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63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62"/>
        <v>0</v>
      </c>
      <c r="AA1293" s="20">
        <f t="shared" si="156"/>
        <v>0</v>
      </c>
      <c r="AB1293" s="20">
        <f t="shared" ca="1" si="157"/>
        <v>0</v>
      </c>
      <c r="AC1293" s="20">
        <f t="shared" ca="1" si="15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59"/>
        <v>0</v>
      </c>
      <c r="AG1293" s="21">
        <f ca="1">SUMIFS(AF$2:AF1293,D$2:D1293,D1293)</f>
        <v>1266</v>
      </c>
      <c r="AJ1293" s="22">
        <f t="shared" si="160"/>
        <v>0</v>
      </c>
      <c r="AK1293" s="22">
        <f t="shared" si="161"/>
        <v>2</v>
      </c>
    </row>
    <row r="1294" spans="1:37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63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62"/>
        <v>0</v>
      </c>
      <c r="AA1294" s="20">
        <f t="shared" si="156"/>
        <v>0</v>
      </c>
      <c r="AB1294" s="20">
        <f t="shared" ca="1" si="157"/>
        <v>0</v>
      </c>
      <c r="AC1294" s="20">
        <f t="shared" ca="1" si="15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59"/>
        <v>0</v>
      </c>
      <c r="AG1294" s="21">
        <f ca="1">SUMIFS(AF$2:AF1294,D$2:D1294,D1294)</f>
        <v>1914</v>
      </c>
      <c r="AJ1294" s="22">
        <f t="shared" si="160"/>
        <v>0</v>
      </c>
      <c r="AK1294" s="22">
        <f t="shared" si="161"/>
        <v>2</v>
      </c>
    </row>
    <row r="1295" spans="1:37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63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62"/>
        <v>0</v>
      </c>
      <c r="AA1295" s="20">
        <f t="shared" si="156"/>
        <v>0</v>
      </c>
      <c r="AB1295" s="20">
        <f t="shared" ca="1" si="157"/>
        <v>0</v>
      </c>
      <c r="AC1295" s="20">
        <f t="shared" ca="1" si="15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59"/>
        <v>0</v>
      </c>
      <c r="AG1295" s="21">
        <f ca="1">SUMIFS(AF$2:AF1295,D$2:D1295,D1295)</f>
        <v>1740</v>
      </c>
      <c r="AJ1295" s="22">
        <f t="shared" si="160"/>
        <v>0</v>
      </c>
      <c r="AK1295" s="22">
        <f t="shared" si="161"/>
        <v>2</v>
      </c>
    </row>
    <row r="1296" spans="1:37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63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62"/>
        <v>0</v>
      </c>
      <c r="AA1296" s="20">
        <f t="shared" si="156"/>
        <v>1</v>
      </c>
      <c r="AB1296" s="20">
        <f t="shared" ca="1" si="157"/>
        <v>36</v>
      </c>
      <c r="AC1296" s="20">
        <f t="shared" ca="1" si="15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59"/>
        <v>86</v>
      </c>
      <c r="AG1296" s="21">
        <f ca="1">SUMIFS(AF$2:AF1296,D$2:D1296,D1296)</f>
        <v>1166</v>
      </c>
      <c r="AJ1296" s="22">
        <f t="shared" si="160"/>
        <v>1</v>
      </c>
      <c r="AK1296" s="22">
        <f t="shared" si="161"/>
        <v>0</v>
      </c>
    </row>
    <row r="1297" spans="1:37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63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62"/>
        <v>0</v>
      </c>
      <c r="AA1297" s="20">
        <f t="shared" si="156"/>
        <v>0</v>
      </c>
      <c r="AB1297" s="20">
        <f t="shared" ca="1" si="157"/>
        <v>0</v>
      </c>
      <c r="AC1297" s="20">
        <f t="shared" ca="1" si="15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59"/>
        <v>0</v>
      </c>
      <c r="AG1297" s="21">
        <f ca="1">SUMIFS(AF$2:AF1297,D$2:D1297,D1297)</f>
        <v>883</v>
      </c>
      <c r="AJ1297" s="22">
        <f t="shared" si="160"/>
        <v>0</v>
      </c>
      <c r="AK1297" s="22">
        <f t="shared" si="161"/>
        <v>2</v>
      </c>
    </row>
    <row r="1298" spans="1:37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63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62"/>
        <v>0</v>
      </c>
      <c r="AA1298" s="20">
        <f t="shared" si="156"/>
        <v>1</v>
      </c>
      <c r="AB1298" s="20">
        <f t="shared" ca="1" si="157"/>
        <v>77</v>
      </c>
      <c r="AC1298" s="20">
        <f t="shared" ca="1" si="15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59"/>
        <v>127</v>
      </c>
      <c r="AG1298" s="21">
        <f ca="1">SUMIFS(AF$2:AF1298,D$2:D1298,D1298)</f>
        <v>1767</v>
      </c>
      <c r="AJ1298" s="22">
        <f t="shared" si="160"/>
        <v>2</v>
      </c>
      <c r="AK1298" s="22">
        <f t="shared" si="161"/>
        <v>0</v>
      </c>
    </row>
    <row r="1299" spans="1:37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63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62"/>
        <v>0</v>
      </c>
      <c r="AA1299" s="20">
        <f t="shared" si="156"/>
        <v>1</v>
      </c>
      <c r="AB1299" s="20">
        <f t="shared" ca="1" si="157"/>
        <v>77</v>
      </c>
      <c r="AC1299" s="20">
        <f t="shared" ca="1" si="15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59"/>
        <v>77</v>
      </c>
      <c r="AG1299" s="21">
        <f ca="1">SUMIFS(AF$2:AF1299,D$2:D1299,D1299)</f>
        <v>1946</v>
      </c>
      <c r="AJ1299" s="22">
        <f t="shared" si="160"/>
        <v>2</v>
      </c>
      <c r="AK1299" s="22">
        <f t="shared" si="161"/>
        <v>0</v>
      </c>
    </row>
    <row r="1300" spans="1:37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63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62"/>
        <v>0</v>
      </c>
      <c r="AA1300" s="20">
        <f t="shared" si="156"/>
        <v>0</v>
      </c>
      <c r="AB1300" s="20">
        <f t="shared" ca="1" si="157"/>
        <v>0</v>
      </c>
      <c r="AC1300" s="20">
        <f t="shared" ca="1" si="15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59"/>
        <v>0</v>
      </c>
      <c r="AG1300" s="21">
        <f ca="1">SUMIFS(AF$2:AF1300,D$2:D1300,D1300)</f>
        <v>1922</v>
      </c>
      <c r="AJ1300" s="22">
        <f t="shared" si="160"/>
        <v>0</v>
      </c>
      <c r="AK1300" s="22">
        <f t="shared" si="161"/>
        <v>1</v>
      </c>
    </row>
    <row r="1301" spans="1:37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63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62"/>
        <v>0</v>
      </c>
      <c r="AA1301" s="20">
        <f t="shared" si="156"/>
        <v>1</v>
      </c>
      <c r="AB1301" s="20">
        <f t="shared" ca="1" si="157"/>
        <v>77</v>
      </c>
      <c r="AC1301" s="20">
        <f t="shared" ca="1" si="15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59"/>
        <v>77</v>
      </c>
      <c r="AG1301" s="21">
        <f ca="1">SUMIFS(AF$2:AF1301,D$2:D1301,D1301)</f>
        <v>1621</v>
      </c>
      <c r="AJ1301" s="22">
        <f t="shared" si="160"/>
        <v>2</v>
      </c>
      <c r="AK1301" s="22">
        <f t="shared" si="161"/>
        <v>0</v>
      </c>
    </row>
    <row r="1302" spans="1:37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63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62"/>
        <v>0</v>
      </c>
      <c r="AA1302" s="20">
        <f t="shared" si="156"/>
        <v>0</v>
      </c>
      <c r="AB1302" s="20">
        <f t="shared" ca="1" si="157"/>
        <v>0</v>
      </c>
      <c r="AC1302" s="20">
        <f t="shared" ca="1" si="15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59"/>
        <v>0</v>
      </c>
      <c r="AG1302" s="21">
        <f ca="1">SUMIFS(AF$2:AF1302,D$2:D1302,D1302)</f>
        <v>1296</v>
      </c>
      <c r="AJ1302" s="22">
        <f t="shared" si="160"/>
        <v>0</v>
      </c>
      <c r="AK1302" s="22">
        <f t="shared" si="161"/>
        <v>1</v>
      </c>
    </row>
    <row r="1303" spans="1:37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63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62"/>
        <v>0</v>
      </c>
      <c r="AA1303" s="20">
        <f t="shared" si="156"/>
        <v>1</v>
      </c>
      <c r="AB1303" s="20">
        <f t="shared" ca="1" si="157"/>
        <v>77</v>
      </c>
      <c r="AC1303" s="20">
        <f t="shared" ca="1" si="15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59"/>
        <v>77</v>
      </c>
      <c r="AG1303" s="21">
        <f ca="1">SUMIFS(AF$2:AF1303,D$2:D1303,D1303)</f>
        <v>1887</v>
      </c>
      <c r="AJ1303" s="22">
        <f t="shared" si="160"/>
        <v>2</v>
      </c>
      <c r="AK1303" s="22">
        <f t="shared" si="161"/>
        <v>0</v>
      </c>
    </row>
    <row r="1304" spans="1:37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63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62"/>
        <v>1</v>
      </c>
      <c r="AA1304" s="20" t="str">
        <f t="shared" si="156"/>
        <v/>
      </c>
      <c r="AB1304" s="20">
        <f t="shared" ca="1" si="157"/>
        <v>0</v>
      </c>
      <c r="AC1304" s="20">
        <f t="shared" ca="1" si="15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59"/>
        <v>0</v>
      </c>
      <c r="AG1304" s="21">
        <f ca="1">SUMIFS(AF$2:AF1304,D$2:D1304,D1304)</f>
        <v>1079</v>
      </c>
      <c r="AJ1304" s="22">
        <f t="shared" si="160"/>
        <v>0</v>
      </c>
      <c r="AK1304" s="22">
        <f t="shared" si="161"/>
        <v>0</v>
      </c>
    </row>
    <row r="1305" spans="1:37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63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62"/>
        <v>0</v>
      </c>
      <c r="AA1305" s="20">
        <f t="shared" si="156"/>
        <v>0</v>
      </c>
      <c r="AB1305" s="20">
        <f t="shared" ca="1" si="157"/>
        <v>0</v>
      </c>
      <c r="AC1305" s="20">
        <f t="shared" ca="1" si="15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59"/>
        <v>0</v>
      </c>
      <c r="AG1305" s="21">
        <f ca="1">SUMIFS(AF$2:AF1305,D$2:D1305,D1305)</f>
        <v>1466</v>
      </c>
      <c r="AJ1305" s="22">
        <f t="shared" si="160"/>
        <v>0</v>
      </c>
      <c r="AK1305" s="22">
        <f t="shared" si="161"/>
        <v>1</v>
      </c>
    </row>
    <row r="1306" spans="1:37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63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62"/>
        <v>0</v>
      </c>
      <c r="AA1306" s="20">
        <f t="shared" si="156"/>
        <v>1</v>
      </c>
      <c r="AB1306" s="20">
        <f t="shared" ca="1" si="157"/>
        <v>77</v>
      </c>
      <c r="AC1306" s="20">
        <f t="shared" ca="1" si="15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59"/>
        <v>77</v>
      </c>
      <c r="AG1306" s="21">
        <f ca="1">SUMIFS(AF$2:AF1306,D$2:D1306,D1306)</f>
        <v>1832</v>
      </c>
      <c r="AJ1306" s="22">
        <f t="shared" si="160"/>
        <v>2</v>
      </c>
      <c r="AK1306" s="22">
        <f t="shared" si="161"/>
        <v>0</v>
      </c>
    </row>
    <row r="1307" spans="1:37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63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62"/>
        <v>0</v>
      </c>
      <c r="AA1307" s="20">
        <f t="shared" si="156"/>
        <v>0</v>
      </c>
      <c r="AB1307" s="20">
        <f t="shared" ca="1" si="157"/>
        <v>0</v>
      </c>
      <c r="AC1307" s="20">
        <f t="shared" ca="1" si="15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59"/>
        <v>0</v>
      </c>
      <c r="AG1307" s="21">
        <f ca="1">SUMIFS(AF$2:AF1307,D$2:D1307,D1307)</f>
        <v>1612</v>
      </c>
      <c r="AJ1307" s="22">
        <f t="shared" si="160"/>
        <v>0</v>
      </c>
      <c r="AK1307" s="22">
        <f t="shared" si="161"/>
        <v>1</v>
      </c>
    </row>
    <row r="1308" spans="1:37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63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62"/>
        <v>0</v>
      </c>
      <c r="AA1308" s="20">
        <f t="shared" si="156"/>
        <v>0</v>
      </c>
      <c r="AB1308" s="20">
        <f t="shared" ca="1" si="157"/>
        <v>0</v>
      </c>
      <c r="AC1308" s="20">
        <f t="shared" ca="1" si="15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59"/>
        <v>0</v>
      </c>
      <c r="AG1308" s="21">
        <f ca="1">SUMIFS(AF$2:AF1308,D$2:D1308,D1308)</f>
        <v>2023</v>
      </c>
      <c r="AJ1308" s="22">
        <f t="shared" si="160"/>
        <v>0</v>
      </c>
      <c r="AK1308" s="22">
        <f t="shared" si="161"/>
        <v>1</v>
      </c>
    </row>
    <row r="1309" spans="1:37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63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62"/>
        <v>0</v>
      </c>
      <c r="AA1309" s="20">
        <f t="shared" ref="AA1309:AA1372" si="164">IF(OR(ISBLANK(P1309),ISBLANK(Q1309)),"",IF(OR(AND(P1309&gt;Q1309,X1309&gt;Y1309),AND(P1309=Q1309,X1309=Y1309),AND(P1309&lt;Q1309,X1309&lt;Y1309)),1,0))</f>
        <v>0</v>
      </c>
      <c r="AB1309" s="20">
        <f t="shared" ref="AB1309:AB1372" ca="1" si="165">IF(C1309&lt;NOW(),IF(AND(P1309&gt;Q1309,X1309&gt;Y1309),T1309,IF(AND(P1309=Q1309,X1309=Y1309),U1309,IF(AND(P1309&lt;Q1309,X1309&lt;Y1309),V1309,0))),"")</f>
        <v>0</v>
      </c>
      <c r="AC1309" s="20">
        <f t="shared" ref="AC1309:AC1372" ca="1" si="166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67">IFERROR(IF(OR(ISBLANK(P1309),ISBLANK(Q1309)),0,IF(AB1309&lt;&gt;"", AB1309 + IF(AC1309=1,AE1309, 0), "") * (S1309+1)),"")</f>
        <v>0</v>
      </c>
      <c r="AG1309" s="21">
        <f ca="1">SUMIFS(AF$2:AF1309,D$2:D1309,D1309)</f>
        <v>1911</v>
      </c>
      <c r="AJ1309" s="22">
        <f t="shared" si="160"/>
        <v>0</v>
      </c>
      <c r="AK1309" s="22">
        <f t="shared" si="161"/>
        <v>1</v>
      </c>
    </row>
    <row r="1310" spans="1:37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63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62"/>
        <v>0</v>
      </c>
      <c r="AA1310" s="20">
        <f t="shared" si="164"/>
        <v>1</v>
      </c>
      <c r="AB1310" s="20">
        <f t="shared" ca="1" si="165"/>
        <v>77</v>
      </c>
      <c r="AC1310" s="20">
        <f t="shared" ca="1" si="166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67"/>
        <v>77</v>
      </c>
      <c r="AG1310" s="21">
        <f ca="1">SUMIFS(AF$2:AF1310,D$2:D1310,D1310)</f>
        <v>2101</v>
      </c>
      <c r="AJ1310" s="22">
        <f t="shared" si="160"/>
        <v>2</v>
      </c>
      <c r="AK1310" s="22">
        <f t="shared" si="161"/>
        <v>0</v>
      </c>
    </row>
    <row r="1311" spans="1:37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63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62"/>
        <v>0</v>
      </c>
      <c r="AA1311" s="20">
        <f t="shared" si="164"/>
        <v>0</v>
      </c>
      <c r="AB1311" s="20">
        <f t="shared" ca="1" si="165"/>
        <v>0</v>
      </c>
      <c r="AC1311" s="20">
        <f t="shared" ca="1" si="166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67"/>
        <v>0</v>
      </c>
      <c r="AG1311" s="21">
        <f ca="1">SUMIFS(AF$2:AF1311,D$2:D1311,D1311)</f>
        <v>1822</v>
      </c>
      <c r="AJ1311" s="22">
        <f t="shared" si="160"/>
        <v>0</v>
      </c>
      <c r="AK1311" s="22">
        <f t="shared" si="161"/>
        <v>1</v>
      </c>
    </row>
    <row r="1312" spans="1:37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63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62"/>
        <v>0</v>
      </c>
      <c r="AA1312" s="20">
        <f t="shared" si="164"/>
        <v>0</v>
      </c>
      <c r="AB1312" s="20">
        <f t="shared" ca="1" si="165"/>
        <v>0</v>
      </c>
      <c r="AC1312" s="20">
        <f t="shared" ca="1" si="166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67"/>
        <v>0</v>
      </c>
      <c r="AG1312" s="21">
        <f ca="1">SUMIFS(AF$2:AF1312,D$2:D1312,D1312)</f>
        <v>1821</v>
      </c>
      <c r="AJ1312" s="22">
        <f t="shared" si="160"/>
        <v>0</v>
      </c>
      <c r="AK1312" s="22">
        <f t="shared" si="161"/>
        <v>1</v>
      </c>
    </row>
    <row r="1313" spans="1:37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63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62"/>
        <v>0</v>
      </c>
      <c r="AA1313" s="20">
        <f t="shared" si="164"/>
        <v>1</v>
      </c>
      <c r="AB1313" s="20">
        <f t="shared" ca="1" si="165"/>
        <v>77</v>
      </c>
      <c r="AC1313" s="20">
        <f t="shared" ca="1" si="166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67"/>
        <v>77</v>
      </c>
      <c r="AG1313" s="21">
        <f ca="1">SUMIFS(AF$2:AF1313,D$2:D1313,D1313)</f>
        <v>1455</v>
      </c>
      <c r="AJ1313" s="22">
        <f t="shared" si="160"/>
        <v>2</v>
      </c>
      <c r="AK1313" s="22">
        <f t="shared" si="161"/>
        <v>0</v>
      </c>
    </row>
    <row r="1314" spans="1:37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63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62"/>
        <v>0</v>
      </c>
      <c r="AA1314" s="20">
        <f t="shared" si="164"/>
        <v>0</v>
      </c>
      <c r="AB1314" s="20">
        <f t="shared" ca="1" si="165"/>
        <v>0</v>
      </c>
      <c r="AC1314" s="20">
        <f t="shared" ca="1" si="166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67"/>
        <v>0</v>
      </c>
      <c r="AG1314" s="21">
        <f ca="1">SUMIFS(AF$2:AF1314,D$2:D1314,D1314)</f>
        <v>1584</v>
      </c>
      <c r="AJ1314" s="22">
        <f t="shared" si="160"/>
        <v>0</v>
      </c>
      <c r="AK1314" s="22">
        <f t="shared" si="161"/>
        <v>1</v>
      </c>
    </row>
    <row r="1315" spans="1:37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63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62"/>
        <v>0</v>
      </c>
      <c r="AA1315" s="20">
        <f t="shared" si="164"/>
        <v>0</v>
      </c>
      <c r="AB1315" s="20">
        <f t="shared" ca="1" si="165"/>
        <v>0</v>
      </c>
      <c r="AC1315" s="20">
        <f t="shared" ca="1" si="166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67"/>
        <v>0</v>
      </c>
      <c r="AG1315" s="21">
        <f ca="1">SUMIFS(AF$2:AF1315,D$2:D1315,D1315)</f>
        <v>1910</v>
      </c>
      <c r="AJ1315" s="22">
        <f t="shared" si="160"/>
        <v>0</v>
      </c>
      <c r="AK1315" s="22">
        <f t="shared" si="161"/>
        <v>2</v>
      </c>
    </row>
    <row r="1316" spans="1:37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63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62"/>
        <v>0</v>
      </c>
      <c r="AA1316" s="20">
        <f t="shared" si="164"/>
        <v>0</v>
      </c>
      <c r="AB1316" s="20">
        <f t="shared" ca="1" si="165"/>
        <v>0</v>
      </c>
      <c r="AC1316" s="20">
        <f t="shared" ca="1" si="166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67"/>
        <v>0</v>
      </c>
      <c r="AG1316" s="21">
        <f ca="1">SUMIFS(AF$2:AF1316,D$2:D1316,D1316)</f>
        <v>1587</v>
      </c>
      <c r="AJ1316" s="22">
        <f t="shared" si="160"/>
        <v>0</v>
      </c>
      <c r="AK1316" s="22">
        <f t="shared" si="161"/>
        <v>1</v>
      </c>
    </row>
    <row r="1317" spans="1:37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63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62"/>
        <v>0</v>
      </c>
      <c r="AA1317" s="20">
        <f t="shared" si="164"/>
        <v>1</v>
      </c>
      <c r="AB1317" s="20">
        <f t="shared" ca="1" si="165"/>
        <v>77</v>
      </c>
      <c r="AC1317" s="20">
        <f t="shared" ca="1" si="166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67"/>
        <v>77</v>
      </c>
      <c r="AG1317" s="21">
        <f ca="1">SUMIFS(AF$2:AF1317,D$2:D1317,D1317)</f>
        <v>1877</v>
      </c>
      <c r="AJ1317" s="22">
        <f t="shared" si="160"/>
        <v>2</v>
      </c>
      <c r="AK1317" s="22">
        <f t="shared" si="161"/>
        <v>0</v>
      </c>
    </row>
    <row r="1318" spans="1:37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63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62"/>
        <v>0</v>
      </c>
      <c r="AA1318" s="20">
        <f t="shared" si="164"/>
        <v>1</v>
      </c>
      <c r="AB1318" s="20">
        <f t="shared" ca="1" si="165"/>
        <v>77</v>
      </c>
      <c r="AC1318" s="20">
        <f t="shared" ca="1" si="166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67"/>
        <v>77</v>
      </c>
      <c r="AG1318" s="21">
        <f ca="1">SUMIFS(AF$2:AF1318,D$2:D1318,D1318)</f>
        <v>1597</v>
      </c>
      <c r="AJ1318" s="22">
        <f t="shared" si="160"/>
        <v>4</v>
      </c>
      <c r="AK1318" s="22">
        <f t="shared" si="161"/>
        <v>0</v>
      </c>
    </row>
    <row r="1319" spans="1:37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63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62"/>
        <v>0</v>
      </c>
      <c r="AA1319" s="20">
        <f t="shared" si="164"/>
        <v>0</v>
      </c>
      <c r="AB1319" s="20">
        <f t="shared" ca="1" si="165"/>
        <v>0</v>
      </c>
      <c r="AC1319" s="20">
        <f t="shared" ca="1" si="166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67"/>
        <v>0</v>
      </c>
      <c r="AG1319" s="21">
        <f ca="1">SUMIFS(AF$2:AF1319,D$2:D1319,D1319)</f>
        <v>1446</v>
      </c>
      <c r="AJ1319" s="22">
        <f t="shared" si="160"/>
        <v>0</v>
      </c>
      <c r="AK1319" s="22">
        <f t="shared" si="161"/>
        <v>2</v>
      </c>
    </row>
    <row r="1320" spans="1:37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63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62"/>
        <v>0</v>
      </c>
      <c r="AA1320" s="20">
        <f t="shared" si="164"/>
        <v>1</v>
      </c>
      <c r="AB1320" s="20">
        <f t="shared" ca="1" si="165"/>
        <v>77</v>
      </c>
      <c r="AC1320" s="20">
        <f t="shared" ca="1" si="166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67"/>
        <v>77</v>
      </c>
      <c r="AG1320" s="21">
        <f ca="1">SUMIFS(AF$2:AF1320,D$2:D1320,D1320)</f>
        <v>1343</v>
      </c>
      <c r="AJ1320" s="22">
        <f t="shared" si="160"/>
        <v>1</v>
      </c>
      <c r="AK1320" s="22">
        <f t="shared" si="161"/>
        <v>0</v>
      </c>
    </row>
    <row r="1321" spans="1:37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63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62"/>
        <v>0</v>
      </c>
      <c r="AA1321" s="20">
        <f t="shared" si="164"/>
        <v>0</v>
      </c>
      <c r="AB1321" s="20">
        <f t="shared" ca="1" si="165"/>
        <v>0</v>
      </c>
      <c r="AC1321" s="20">
        <f t="shared" ca="1" si="166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67"/>
        <v>0</v>
      </c>
      <c r="AG1321" s="21">
        <f ca="1">SUMIFS(AF$2:AF1321,D$2:D1321,D1321)</f>
        <v>1914</v>
      </c>
      <c r="AJ1321" s="22">
        <f t="shared" si="160"/>
        <v>0</v>
      </c>
      <c r="AK1321" s="22">
        <f t="shared" si="161"/>
        <v>3</v>
      </c>
    </row>
    <row r="1322" spans="1:37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63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62"/>
        <v>0</v>
      </c>
      <c r="AA1322" s="20">
        <f t="shared" si="164"/>
        <v>0</v>
      </c>
      <c r="AB1322" s="20">
        <f t="shared" ca="1" si="165"/>
        <v>0</v>
      </c>
      <c r="AC1322" s="20">
        <f t="shared" ca="1" si="166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67"/>
        <v>0</v>
      </c>
      <c r="AG1322" s="21">
        <f ca="1">SUMIFS(AF$2:AF1322,D$2:D1322,D1322)</f>
        <v>1740</v>
      </c>
      <c r="AJ1322" s="22">
        <f t="shared" si="160"/>
        <v>0</v>
      </c>
      <c r="AK1322" s="22">
        <f t="shared" si="161"/>
        <v>3</v>
      </c>
    </row>
    <row r="1323" spans="1:37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63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62"/>
        <v>0</v>
      </c>
      <c r="AA1323" s="20">
        <f t="shared" si="164"/>
        <v>1</v>
      </c>
      <c r="AB1323" s="20">
        <f t="shared" ca="1" si="165"/>
        <v>77</v>
      </c>
      <c r="AC1323" s="20">
        <f t="shared" ca="1" si="166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67"/>
        <v>77</v>
      </c>
      <c r="AG1323" s="21">
        <f ca="1">SUMIFS(AF$2:AF1323,D$2:D1323,D1323)</f>
        <v>1243</v>
      </c>
      <c r="AJ1323" s="22">
        <f t="shared" si="160"/>
        <v>2</v>
      </c>
      <c r="AK1323" s="22">
        <f t="shared" si="161"/>
        <v>0</v>
      </c>
    </row>
    <row r="1324" spans="1:37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63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62"/>
        <v>0</v>
      </c>
      <c r="AA1324" s="20">
        <f t="shared" si="164"/>
        <v>1</v>
      </c>
      <c r="AB1324" s="20">
        <f t="shared" ca="1" si="165"/>
        <v>77</v>
      </c>
      <c r="AC1324" s="20">
        <f t="shared" ca="1" si="166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67"/>
        <v>127</v>
      </c>
      <c r="AG1324" s="21">
        <f ca="1">SUMIFS(AF$2:AF1324,D$2:D1324,D1324)</f>
        <v>1010</v>
      </c>
      <c r="AJ1324" s="22">
        <f t="shared" si="160"/>
        <v>1</v>
      </c>
      <c r="AK1324" s="22">
        <f t="shared" si="161"/>
        <v>0</v>
      </c>
    </row>
    <row r="1325" spans="1:37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63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62"/>
        <v>0</v>
      </c>
      <c r="AA1325" s="20">
        <f t="shared" si="164"/>
        <v>0</v>
      </c>
      <c r="AB1325" s="20">
        <f t="shared" ca="1" si="165"/>
        <v>0</v>
      </c>
      <c r="AC1325" s="20">
        <f t="shared" ca="1" si="166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67"/>
        <v>0</v>
      </c>
      <c r="AG1325" s="21">
        <f ca="1">SUMIFS(AF$2:AF1325,D$2:D1325,D1325)</f>
        <v>1767</v>
      </c>
      <c r="AJ1325" s="22">
        <f t="shared" si="160"/>
        <v>0</v>
      </c>
      <c r="AK1325" s="22">
        <f t="shared" si="161"/>
        <v>1</v>
      </c>
    </row>
    <row r="1326" spans="1:37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63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62"/>
        <v>0</v>
      </c>
      <c r="AA1326" s="20">
        <f t="shared" si="164"/>
        <v>0</v>
      </c>
      <c r="AB1326" s="20">
        <f t="shared" ca="1" si="165"/>
        <v>0</v>
      </c>
      <c r="AC1326" s="20">
        <f t="shared" ca="1" si="166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67"/>
        <v>0</v>
      </c>
      <c r="AG1326" s="21">
        <f ca="1">SUMIFS(AF$2:AF1326,D$2:D1326,D1326)</f>
        <v>1946</v>
      </c>
      <c r="AJ1326" s="22">
        <f t="shared" si="160"/>
        <v>0</v>
      </c>
      <c r="AK1326" s="22">
        <f t="shared" si="161"/>
        <v>1</v>
      </c>
    </row>
    <row r="1327" spans="1:37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63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62"/>
        <v>0</v>
      </c>
      <c r="AA1327" s="20">
        <f t="shared" si="164"/>
        <v>0</v>
      </c>
      <c r="AB1327" s="20">
        <f t="shared" ca="1" si="165"/>
        <v>0</v>
      </c>
      <c r="AC1327" s="20">
        <f t="shared" ca="1" si="166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67"/>
        <v>0</v>
      </c>
      <c r="AG1327" s="21">
        <f ca="1">SUMIFS(AF$2:AF1327,D$2:D1327,D1327)</f>
        <v>1922</v>
      </c>
      <c r="AJ1327" s="22">
        <f t="shared" si="160"/>
        <v>0</v>
      </c>
      <c r="AK1327" s="22">
        <f t="shared" si="161"/>
        <v>2</v>
      </c>
    </row>
    <row r="1328" spans="1:37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63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62"/>
        <v>0</v>
      </c>
      <c r="AA1328" s="20">
        <f t="shared" si="164"/>
        <v>0</v>
      </c>
      <c r="AB1328" s="20">
        <f t="shared" ca="1" si="165"/>
        <v>0</v>
      </c>
      <c r="AC1328" s="20">
        <f t="shared" ca="1" si="166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67"/>
        <v>0</v>
      </c>
      <c r="AG1328" s="21">
        <f ca="1">SUMIFS(AF$2:AF1328,D$2:D1328,D1328)</f>
        <v>1621</v>
      </c>
      <c r="AJ1328" s="22">
        <f t="shared" si="160"/>
        <v>0</v>
      </c>
      <c r="AK1328" s="22">
        <f t="shared" si="161"/>
        <v>1</v>
      </c>
    </row>
    <row r="1329" spans="1:37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63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62"/>
        <v>0</v>
      </c>
      <c r="AA1329" s="20">
        <f t="shared" si="164"/>
        <v>1</v>
      </c>
      <c r="AB1329" s="20">
        <f t="shared" ca="1" si="165"/>
        <v>68</v>
      </c>
      <c r="AC1329" s="20">
        <f t="shared" ca="1" si="166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67"/>
        <v>88</v>
      </c>
      <c r="AG1329" s="21">
        <f ca="1">SUMIFS(AF$2:AF1329,D$2:D1329,D1329)</f>
        <v>1384</v>
      </c>
      <c r="AJ1329" s="22">
        <f t="shared" si="160"/>
        <v>1</v>
      </c>
      <c r="AK1329" s="22">
        <f t="shared" si="161"/>
        <v>0</v>
      </c>
    </row>
    <row r="1330" spans="1:37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63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62"/>
        <v>0</v>
      </c>
      <c r="AA1330" s="20">
        <f t="shared" si="164"/>
        <v>0</v>
      </c>
      <c r="AB1330" s="20">
        <f t="shared" ca="1" si="165"/>
        <v>0</v>
      </c>
      <c r="AC1330" s="20">
        <f t="shared" ca="1" si="166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67"/>
        <v>0</v>
      </c>
      <c r="AG1330" s="21">
        <f ca="1">SUMIFS(AF$2:AF1330,D$2:D1330,D1330)</f>
        <v>1887</v>
      </c>
      <c r="AJ1330" s="22">
        <f t="shared" si="160"/>
        <v>0</v>
      </c>
      <c r="AK1330" s="22">
        <f t="shared" si="161"/>
        <v>1</v>
      </c>
    </row>
    <row r="1331" spans="1:37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63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62"/>
        <v>0</v>
      </c>
      <c r="AA1331" s="20">
        <f t="shared" si="164"/>
        <v>0</v>
      </c>
      <c r="AB1331" s="20">
        <f t="shared" ca="1" si="165"/>
        <v>0</v>
      </c>
      <c r="AC1331" s="20">
        <f t="shared" ca="1" si="166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67"/>
        <v>0</v>
      </c>
      <c r="AG1331" s="21">
        <f ca="1">SUMIFS(AF$2:AF1331,D$2:D1331,D1331)</f>
        <v>1079</v>
      </c>
      <c r="AJ1331" s="22">
        <f t="shared" si="160"/>
        <v>0</v>
      </c>
      <c r="AK1331" s="22">
        <f t="shared" si="161"/>
        <v>1</v>
      </c>
    </row>
    <row r="1332" spans="1:37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63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62"/>
        <v>0</v>
      </c>
      <c r="AA1332" s="20">
        <f t="shared" si="164"/>
        <v>0</v>
      </c>
      <c r="AB1332" s="20">
        <f t="shared" ca="1" si="165"/>
        <v>0</v>
      </c>
      <c r="AC1332" s="20">
        <f t="shared" ca="1" si="166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67"/>
        <v>0</v>
      </c>
      <c r="AG1332" s="21">
        <f ca="1">SUMIFS(AF$2:AF1332,D$2:D1332,D1332)</f>
        <v>1466</v>
      </c>
      <c r="AJ1332" s="22">
        <f t="shared" si="160"/>
        <v>0</v>
      </c>
      <c r="AK1332" s="22">
        <f t="shared" si="161"/>
        <v>2</v>
      </c>
    </row>
    <row r="1333" spans="1:37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63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62"/>
        <v>0</v>
      </c>
      <c r="AA1333" s="20">
        <f t="shared" si="164"/>
        <v>0</v>
      </c>
      <c r="AB1333" s="20">
        <f t="shared" ca="1" si="165"/>
        <v>0</v>
      </c>
      <c r="AC1333" s="20">
        <f t="shared" ca="1" si="166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67"/>
        <v>0</v>
      </c>
      <c r="AG1333" s="21">
        <f ca="1">SUMIFS(AF$2:AF1333,D$2:D1333,D1333)</f>
        <v>1832</v>
      </c>
      <c r="AJ1333" s="22">
        <f t="shared" si="160"/>
        <v>0</v>
      </c>
      <c r="AK1333" s="22">
        <f t="shared" si="161"/>
        <v>1</v>
      </c>
    </row>
    <row r="1334" spans="1:37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63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62"/>
        <v>0</v>
      </c>
      <c r="AA1334" s="20">
        <f t="shared" si="164"/>
        <v>0</v>
      </c>
      <c r="AB1334" s="20">
        <f t="shared" ca="1" si="165"/>
        <v>0</v>
      </c>
      <c r="AC1334" s="20">
        <f t="shared" ca="1" si="166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67"/>
        <v>0</v>
      </c>
      <c r="AG1334" s="21">
        <f ca="1">SUMIFS(AF$2:AF1334,D$2:D1334,D1334)</f>
        <v>1612</v>
      </c>
      <c r="AJ1334" s="22">
        <f t="shared" si="160"/>
        <v>0</v>
      </c>
      <c r="AK1334" s="22">
        <f t="shared" si="161"/>
        <v>2</v>
      </c>
    </row>
    <row r="1335" spans="1:37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63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62"/>
        <v>0</v>
      </c>
      <c r="AA1335" s="20">
        <f t="shared" si="164"/>
        <v>1</v>
      </c>
      <c r="AB1335" s="20">
        <f t="shared" ca="1" si="165"/>
        <v>68</v>
      </c>
      <c r="AC1335" s="20">
        <f t="shared" ca="1" si="166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67"/>
        <v>68</v>
      </c>
      <c r="AG1335" s="21">
        <f ca="1">SUMIFS(AF$2:AF1335,D$2:D1335,D1335)</f>
        <v>2091</v>
      </c>
      <c r="AJ1335" s="22">
        <f t="shared" si="160"/>
        <v>1</v>
      </c>
      <c r="AK1335" s="22">
        <f t="shared" si="161"/>
        <v>0</v>
      </c>
    </row>
    <row r="1336" spans="1:37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63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62"/>
        <v>0</v>
      </c>
      <c r="AA1336" s="20">
        <f t="shared" si="164"/>
        <v>1</v>
      </c>
      <c r="AB1336" s="20">
        <f t="shared" ca="1" si="165"/>
        <v>68</v>
      </c>
      <c r="AC1336" s="20">
        <f t="shared" ca="1" si="166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67"/>
        <v>88</v>
      </c>
      <c r="AG1336" s="21">
        <f ca="1">SUMIFS(AF$2:AF1336,D$2:D1336,D1336)</f>
        <v>1999</v>
      </c>
      <c r="AJ1336" s="22">
        <f t="shared" si="160"/>
        <v>1</v>
      </c>
      <c r="AK1336" s="22">
        <f t="shared" si="161"/>
        <v>0</v>
      </c>
    </row>
    <row r="1337" spans="1:37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63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62"/>
        <v>0</v>
      </c>
      <c r="AA1337" s="20">
        <f t="shared" si="164"/>
        <v>0</v>
      </c>
      <c r="AB1337" s="20">
        <f t="shared" ca="1" si="165"/>
        <v>0</v>
      </c>
      <c r="AC1337" s="20">
        <f t="shared" ca="1" si="166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67"/>
        <v>0</v>
      </c>
      <c r="AG1337" s="21">
        <f ca="1">SUMIFS(AF$2:AF1337,D$2:D1337,D1337)</f>
        <v>2101</v>
      </c>
      <c r="AJ1337" s="22">
        <f t="shared" ref="AJ1337:AJ1400" si="168">IF(AA1337=1,AJ1310+1,0)</f>
        <v>0</v>
      </c>
      <c r="AK1337" s="22">
        <f t="shared" ref="AK1337:AK1400" si="169">IF(Z1337=1,AK1310,IF(AA1337=0,AK1310+1,0))</f>
        <v>1</v>
      </c>
    </row>
    <row r="1338" spans="1:37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63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62"/>
        <v>0</v>
      </c>
      <c r="AA1338" s="20">
        <f t="shared" si="164"/>
        <v>0</v>
      </c>
      <c r="AB1338" s="20">
        <f t="shared" ca="1" si="165"/>
        <v>0</v>
      </c>
      <c r="AC1338" s="20">
        <f t="shared" ca="1" si="166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67"/>
        <v>0</v>
      </c>
      <c r="AG1338" s="21">
        <f ca="1">SUMIFS(AF$2:AF1338,D$2:D1338,D1338)</f>
        <v>1822</v>
      </c>
      <c r="AJ1338" s="22">
        <f t="shared" si="168"/>
        <v>0</v>
      </c>
      <c r="AK1338" s="22">
        <f t="shared" si="169"/>
        <v>2</v>
      </c>
    </row>
    <row r="1339" spans="1:37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63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62"/>
        <v>0</v>
      </c>
      <c r="AA1339" s="20">
        <f t="shared" si="164"/>
        <v>0</v>
      </c>
      <c r="AB1339" s="20">
        <f t="shared" ca="1" si="165"/>
        <v>0</v>
      </c>
      <c r="AC1339" s="20">
        <f t="shared" ca="1" si="166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67"/>
        <v>0</v>
      </c>
      <c r="AG1339" s="21">
        <f ca="1">SUMIFS(AF$2:AF1339,D$2:D1339,D1339)</f>
        <v>1821</v>
      </c>
      <c r="AJ1339" s="22">
        <f t="shared" si="168"/>
        <v>0</v>
      </c>
      <c r="AK1339" s="22">
        <f t="shared" si="169"/>
        <v>2</v>
      </c>
    </row>
    <row r="1340" spans="1:37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63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62"/>
        <v>0</v>
      </c>
      <c r="AA1340" s="20">
        <f t="shared" si="164"/>
        <v>0</v>
      </c>
      <c r="AB1340" s="20">
        <f t="shared" ca="1" si="165"/>
        <v>0</v>
      </c>
      <c r="AC1340" s="20">
        <f t="shared" ca="1" si="166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67"/>
        <v>0</v>
      </c>
      <c r="AG1340" s="21">
        <f ca="1">SUMIFS(AF$2:AF1340,D$2:D1340,D1340)</f>
        <v>1455</v>
      </c>
      <c r="AJ1340" s="22">
        <f t="shared" si="168"/>
        <v>0</v>
      </c>
      <c r="AK1340" s="22">
        <f t="shared" si="169"/>
        <v>1</v>
      </c>
    </row>
    <row r="1341" spans="1:37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63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62"/>
        <v>0</v>
      </c>
      <c r="AA1341" s="20">
        <f t="shared" si="164"/>
        <v>1</v>
      </c>
      <c r="AB1341" s="20">
        <f t="shared" ca="1" si="165"/>
        <v>68</v>
      </c>
      <c r="AC1341" s="20">
        <f t="shared" ca="1" si="166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67"/>
        <v>88</v>
      </c>
      <c r="AG1341" s="21">
        <f ca="1">SUMIFS(AF$2:AF1341,D$2:D1341,D1341)</f>
        <v>1672</v>
      </c>
      <c r="AJ1341" s="22">
        <f t="shared" si="168"/>
        <v>1</v>
      </c>
      <c r="AK1341" s="22">
        <f t="shared" si="169"/>
        <v>0</v>
      </c>
    </row>
    <row r="1342" spans="1:37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63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62"/>
        <v>0</v>
      </c>
      <c r="AA1342" s="20">
        <f t="shared" si="164"/>
        <v>0</v>
      </c>
      <c r="AB1342" s="20">
        <f t="shared" ca="1" si="165"/>
        <v>0</v>
      </c>
      <c r="AC1342" s="20">
        <f t="shared" ca="1" si="166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67"/>
        <v>0</v>
      </c>
      <c r="AG1342" s="21">
        <f ca="1">SUMIFS(AF$2:AF1342,D$2:D1342,D1342)</f>
        <v>1910</v>
      </c>
      <c r="AJ1342" s="22">
        <f t="shared" si="168"/>
        <v>0</v>
      </c>
      <c r="AK1342" s="22">
        <f t="shared" si="169"/>
        <v>3</v>
      </c>
    </row>
    <row r="1343" spans="1:37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63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62"/>
        <v>0</v>
      </c>
      <c r="AA1343" s="20">
        <f t="shared" si="164"/>
        <v>0</v>
      </c>
      <c r="AB1343" s="20">
        <f t="shared" ca="1" si="165"/>
        <v>0</v>
      </c>
      <c r="AC1343" s="20">
        <f t="shared" ca="1" si="166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67"/>
        <v>0</v>
      </c>
      <c r="AG1343" s="21">
        <f ca="1">SUMIFS(AF$2:AF1343,D$2:D1343,D1343)</f>
        <v>1587</v>
      </c>
      <c r="AJ1343" s="22">
        <f t="shared" si="168"/>
        <v>0</v>
      </c>
      <c r="AK1343" s="22">
        <f t="shared" si="169"/>
        <v>2</v>
      </c>
    </row>
    <row r="1344" spans="1:37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63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62"/>
        <v>0</v>
      </c>
      <c r="AA1344" s="20">
        <f t="shared" si="164"/>
        <v>0</v>
      </c>
      <c r="AB1344" s="20">
        <f t="shared" ca="1" si="165"/>
        <v>0</v>
      </c>
      <c r="AC1344" s="20">
        <f t="shared" ca="1" si="166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67"/>
        <v>0</v>
      </c>
      <c r="AG1344" s="21">
        <f ca="1">SUMIFS(AF$2:AF1344,D$2:D1344,D1344)</f>
        <v>1877</v>
      </c>
      <c r="AJ1344" s="22">
        <f t="shared" si="168"/>
        <v>0</v>
      </c>
      <c r="AK1344" s="22">
        <f t="shared" si="169"/>
        <v>1</v>
      </c>
    </row>
    <row r="1345" spans="1:37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63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62"/>
        <v>0</v>
      </c>
      <c r="AA1345" s="20">
        <f t="shared" si="164"/>
        <v>1</v>
      </c>
      <c r="AB1345" s="20">
        <f t="shared" ca="1" si="165"/>
        <v>68</v>
      </c>
      <c r="AC1345" s="20">
        <f t="shared" ca="1" si="166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67"/>
        <v>68</v>
      </c>
      <c r="AG1345" s="21">
        <f ca="1">SUMIFS(AF$2:AF1345,D$2:D1345,D1345)</f>
        <v>1665</v>
      </c>
      <c r="AJ1345" s="22">
        <f t="shared" si="168"/>
        <v>5</v>
      </c>
      <c r="AK1345" s="22">
        <f t="shared" si="169"/>
        <v>0</v>
      </c>
    </row>
    <row r="1346" spans="1:37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63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70">IF(A1346=0,0,IF(W1346="À venir",0,IF(AND(ISBLANK(P1346),ISBLANK(Q1346)),1,0)))</f>
        <v>0</v>
      </c>
      <c r="AA1346" s="20">
        <f t="shared" si="164"/>
        <v>0</v>
      </c>
      <c r="AB1346" s="20">
        <f t="shared" ca="1" si="165"/>
        <v>0</v>
      </c>
      <c r="AC1346" s="20">
        <f t="shared" ca="1" si="166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67"/>
        <v>0</v>
      </c>
      <c r="AG1346" s="21">
        <f ca="1">SUMIFS(AF$2:AF1346,D$2:D1346,D1346)</f>
        <v>1446</v>
      </c>
      <c r="AJ1346" s="22">
        <f t="shared" si="168"/>
        <v>0</v>
      </c>
      <c r="AK1346" s="22">
        <f t="shared" si="169"/>
        <v>3</v>
      </c>
    </row>
    <row r="1347" spans="1:37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71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70"/>
        <v>0</v>
      </c>
      <c r="AA1347" s="20">
        <f t="shared" si="164"/>
        <v>0</v>
      </c>
      <c r="AB1347" s="20">
        <f t="shared" ca="1" si="165"/>
        <v>0</v>
      </c>
      <c r="AC1347" s="20">
        <f t="shared" ca="1" si="166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67"/>
        <v>0</v>
      </c>
      <c r="AG1347" s="21">
        <f ca="1">SUMIFS(AF$2:AF1347,D$2:D1347,D1347)</f>
        <v>1343</v>
      </c>
      <c r="AJ1347" s="22">
        <f t="shared" si="168"/>
        <v>0</v>
      </c>
      <c r="AK1347" s="22">
        <f t="shared" si="169"/>
        <v>1</v>
      </c>
    </row>
    <row r="1348" spans="1:37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71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70"/>
        <v>0</v>
      </c>
      <c r="AA1348" s="20">
        <f t="shared" si="164"/>
        <v>1</v>
      </c>
      <c r="AB1348" s="20">
        <f t="shared" ca="1" si="165"/>
        <v>68</v>
      </c>
      <c r="AC1348" s="20">
        <f t="shared" ca="1" si="166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67"/>
        <v>88</v>
      </c>
      <c r="AG1348" s="21">
        <f ca="1">SUMIFS(AF$2:AF1348,D$2:D1348,D1348)</f>
        <v>2002</v>
      </c>
      <c r="AJ1348" s="22">
        <f t="shared" si="168"/>
        <v>1</v>
      </c>
      <c r="AK1348" s="22">
        <f t="shared" si="169"/>
        <v>0</v>
      </c>
    </row>
    <row r="1349" spans="1:37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71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70"/>
        <v>0</v>
      </c>
      <c r="AA1349" s="20">
        <f t="shared" si="164"/>
        <v>0</v>
      </c>
      <c r="AB1349" s="20">
        <f t="shared" ca="1" si="165"/>
        <v>0</v>
      </c>
      <c r="AC1349" s="20">
        <f t="shared" ca="1" si="166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67"/>
        <v>0</v>
      </c>
      <c r="AG1349" s="21">
        <f ca="1">SUMIFS(AF$2:AF1349,D$2:D1349,D1349)</f>
        <v>1740</v>
      </c>
      <c r="AJ1349" s="22">
        <f t="shared" si="168"/>
        <v>0</v>
      </c>
      <c r="AK1349" s="22">
        <f t="shared" si="169"/>
        <v>4</v>
      </c>
    </row>
    <row r="1350" spans="1:37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71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70"/>
        <v>0</v>
      </c>
      <c r="AA1350" s="20">
        <f t="shared" si="164"/>
        <v>1</v>
      </c>
      <c r="AB1350" s="20">
        <f t="shared" ca="1" si="165"/>
        <v>68</v>
      </c>
      <c r="AC1350" s="20">
        <f t="shared" ca="1" si="166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67"/>
        <v>68</v>
      </c>
      <c r="AG1350" s="21">
        <f ca="1">SUMIFS(AF$2:AF1350,D$2:D1350,D1350)</f>
        <v>1311</v>
      </c>
      <c r="AJ1350" s="22">
        <f t="shared" si="168"/>
        <v>3</v>
      </c>
      <c r="AK1350" s="22">
        <f t="shared" si="169"/>
        <v>0</v>
      </c>
    </row>
    <row r="1351" spans="1:37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71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70"/>
        <v>0</v>
      </c>
      <c r="AA1351" s="20">
        <f t="shared" si="164"/>
        <v>0</v>
      </c>
      <c r="AB1351" s="20">
        <f t="shared" ca="1" si="165"/>
        <v>0</v>
      </c>
      <c r="AC1351" s="20">
        <f t="shared" ca="1" si="166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67"/>
        <v>0</v>
      </c>
      <c r="AG1351" s="21">
        <f ca="1">SUMIFS(AF$2:AF1351,D$2:D1351,D1351)</f>
        <v>1010</v>
      </c>
      <c r="AJ1351" s="22">
        <f t="shared" si="168"/>
        <v>0</v>
      </c>
      <c r="AK1351" s="22">
        <f t="shared" si="169"/>
        <v>1</v>
      </c>
    </row>
    <row r="1352" spans="1:37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71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70"/>
        <v>0</v>
      </c>
      <c r="AA1352" s="20">
        <f t="shared" si="164"/>
        <v>0</v>
      </c>
      <c r="AB1352" s="20">
        <f t="shared" ca="1" si="165"/>
        <v>0</v>
      </c>
      <c r="AC1352" s="20">
        <f t="shared" ca="1" si="166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67"/>
        <v>0</v>
      </c>
      <c r="AG1352" s="21">
        <f ca="1">SUMIFS(AF$2:AF1352,D$2:D1352,D1352)</f>
        <v>1767</v>
      </c>
      <c r="AJ1352" s="22">
        <f t="shared" si="168"/>
        <v>0</v>
      </c>
      <c r="AK1352" s="22">
        <f t="shared" si="169"/>
        <v>2</v>
      </c>
    </row>
    <row r="1353" spans="1:37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71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70"/>
        <v>0</v>
      </c>
      <c r="AA1353" s="20">
        <f t="shared" si="164"/>
        <v>1</v>
      </c>
      <c r="AB1353" s="20">
        <f t="shared" ca="1" si="165"/>
        <v>87</v>
      </c>
      <c r="AC1353" s="20">
        <f t="shared" ca="1" si="166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67"/>
        <v>87</v>
      </c>
      <c r="AG1353" s="21">
        <f ca="1">SUMIFS(AF$2:AF1353,D$2:D1353,D1353)</f>
        <v>2033</v>
      </c>
      <c r="AJ1353" s="22">
        <f t="shared" si="168"/>
        <v>1</v>
      </c>
      <c r="AK1353" s="22">
        <f t="shared" si="169"/>
        <v>0</v>
      </c>
    </row>
    <row r="1354" spans="1:37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71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70"/>
        <v>0</v>
      </c>
      <c r="AA1354" s="20">
        <f t="shared" si="164"/>
        <v>1</v>
      </c>
      <c r="AB1354" s="20">
        <f t="shared" ca="1" si="165"/>
        <v>87</v>
      </c>
      <c r="AC1354" s="20">
        <f t="shared" ca="1" si="166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67"/>
        <v>87</v>
      </c>
      <c r="AG1354" s="21">
        <f ca="1">SUMIFS(AF$2:AF1354,D$2:D1354,D1354)</f>
        <v>2009</v>
      </c>
      <c r="AJ1354" s="22">
        <f t="shared" si="168"/>
        <v>1</v>
      </c>
      <c r="AK1354" s="22">
        <f t="shared" si="169"/>
        <v>0</v>
      </c>
    </row>
    <row r="1355" spans="1:37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71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70"/>
        <v>0</v>
      </c>
      <c r="AA1355" s="20">
        <f t="shared" si="164"/>
        <v>0</v>
      </c>
      <c r="AB1355" s="20">
        <f t="shared" ca="1" si="165"/>
        <v>0</v>
      </c>
      <c r="AC1355" s="20">
        <f t="shared" ca="1" si="166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67"/>
        <v>0</v>
      </c>
      <c r="AG1355" s="21">
        <f ca="1">SUMIFS(AF$2:AF1355,D$2:D1355,D1355)</f>
        <v>1621</v>
      </c>
      <c r="AJ1355" s="22">
        <f t="shared" si="168"/>
        <v>0</v>
      </c>
      <c r="AK1355" s="22">
        <f t="shared" si="169"/>
        <v>2</v>
      </c>
    </row>
    <row r="1356" spans="1:37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71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70"/>
        <v>0</v>
      </c>
      <c r="AA1356" s="20">
        <f t="shared" si="164"/>
        <v>0</v>
      </c>
      <c r="AB1356" s="20">
        <f t="shared" ca="1" si="165"/>
        <v>0</v>
      </c>
      <c r="AC1356" s="20">
        <f t="shared" ca="1" si="166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67"/>
        <v>0</v>
      </c>
      <c r="AG1356" s="21">
        <f ca="1">SUMIFS(AF$2:AF1356,D$2:D1356,D1356)</f>
        <v>1384</v>
      </c>
      <c r="AJ1356" s="22">
        <f t="shared" si="168"/>
        <v>0</v>
      </c>
      <c r="AK1356" s="22">
        <f t="shared" si="169"/>
        <v>1</v>
      </c>
    </row>
    <row r="1357" spans="1:37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71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70"/>
        <v>0</v>
      </c>
      <c r="AA1357" s="20">
        <f t="shared" si="164"/>
        <v>1</v>
      </c>
      <c r="AB1357" s="20">
        <f t="shared" ca="1" si="165"/>
        <v>87</v>
      </c>
      <c r="AC1357" s="20">
        <f t="shared" ca="1" si="166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67"/>
        <v>87</v>
      </c>
      <c r="AG1357" s="21">
        <f ca="1">SUMIFS(AF$2:AF1357,D$2:D1357,D1357)</f>
        <v>1974</v>
      </c>
      <c r="AJ1357" s="22">
        <f t="shared" si="168"/>
        <v>1</v>
      </c>
      <c r="AK1357" s="22">
        <f t="shared" si="169"/>
        <v>0</v>
      </c>
    </row>
    <row r="1358" spans="1:37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71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70"/>
        <v>1</v>
      </c>
      <c r="AA1358" s="20" t="str">
        <f t="shared" si="164"/>
        <v/>
      </c>
      <c r="AB1358" s="20">
        <f t="shared" ca="1" si="165"/>
        <v>0</v>
      </c>
      <c r="AC1358" s="20">
        <f t="shared" ca="1" si="166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67"/>
        <v>0</v>
      </c>
      <c r="AG1358" s="21">
        <f ca="1">SUMIFS(AF$2:AF1358,D$2:D1358,D1358)</f>
        <v>1079</v>
      </c>
      <c r="AJ1358" s="22">
        <f t="shared" si="168"/>
        <v>0</v>
      </c>
      <c r="AK1358" s="22">
        <f t="shared" si="169"/>
        <v>1</v>
      </c>
    </row>
    <row r="1359" spans="1:37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71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70"/>
        <v>0</v>
      </c>
      <c r="AA1359" s="20">
        <f t="shared" si="164"/>
        <v>1</v>
      </c>
      <c r="AB1359" s="20">
        <f t="shared" ca="1" si="165"/>
        <v>87</v>
      </c>
      <c r="AC1359" s="20">
        <f t="shared" ca="1" si="166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67"/>
        <v>87</v>
      </c>
      <c r="AG1359" s="21">
        <f ca="1">SUMIFS(AF$2:AF1359,D$2:D1359,D1359)</f>
        <v>1553</v>
      </c>
      <c r="AJ1359" s="22">
        <f t="shared" si="168"/>
        <v>1</v>
      </c>
      <c r="AK1359" s="22">
        <f t="shared" si="169"/>
        <v>0</v>
      </c>
    </row>
    <row r="1360" spans="1:37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71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70"/>
        <v>0</v>
      </c>
      <c r="AA1360" s="20">
        <f t="shared" si="164"/>
        <v>1</v>
      </c>
      <c r="AB1360" s="20">
        <f t="shared" ca="1" si="165"/>
        <v>87</v>
      </c>
      <c r="AC1360" s="20">
        <f t="shared" ca="1" si="166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67"/>
        <v>87</v>
      </c>
      <c r="AG1360" s="21">
        <f ca="1">SUMIFS(AF$2:AF1360,D$2:D1360,D1360)</f>
        <v>1919</v>
      </c>
      <c r="AJ1360" s="22">
        <f t="shared" si="168"/>
        <v>1</v>
      </c>
      <c r="AK1360" s="22">
        <f t="shared" si="169"/>
        <v>0</v>
      </c>
    </row>
    <row r="1361" spans="1:37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71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70"/>
        <v>0</v>
      </c>
      <c r="AA1361" s="20">
        <f t="shared" si="164"/>
        <v>1</v>
      </c>
      <c r="AB1361" s="20">
        <f t="shared" ca="1" si="165"/>
        <v>87</v>
      </c>
      <c r="AC1361" s="20">
        <f t="shared" ca="1" si="166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67"/>
        <v>87</v>
      </c>
      <c r="AG1361" s="21">
        <f ca="1">SUMIFS(AF$2:AF1361,D$2:D1361,D1361)</f>
        <v>1699</v>
      </c>
      <c r="AJ1361" s="22">
        <f t="shared" si="168"/>
        <v>1</v>
      </c>
      <c r="AK1361" s="22">
        <f t="shared" si="169"/>
        <v>0</v>
      </c>
    </row>
    <row r="1362" spans="1:37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71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70"/>
        <v>0</v>
      </c>
      <c r="AA1362" s="20">
        <f t="shared" si="164"/>
        <v>0</v>
      </c>
      <c r="AB1362" s="20">
        <f t="shared" ca="1" si="165"/>
        <v>0</v>
      </c>
      <c r="AC1362" s="20">
        <f t="shared" ca="1" si="166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67"/>
        <v>0</v>
      </c>
      <c r="AG1362" s="21">
        <f ca="1">SUMIFS(AF$2:AF1362,D$2:D1362,D1362)</f>
        <v>2091</v>
      </c>
      <c r="AJ1362" s="22">
        <f t="shared" si="168"/>
        <v>0</v>
      </c>
      <c r="AK1362" s="22">
        <f t="shared" si="169"/>
        <v>1</v>
      </c>
    </row>
    <row r="1363" spans="1:37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71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70"/>
        <v>0</v>
      </c>
      <c r="AA1363" s="20">
        <f t="shared" si="164"/>
        <v>0</v>
      </c>
      <c r="AB1363" s="20">
        <f t="shared" ca="1" si="165"/>
        <v>0</v>
      </c>
      <c r="AC1363" s="20">
        <f t="shared" ca="1" si="166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67"/>
        <v>0</v>
      </c>
      <c r="AG1363" s="21">
        <f ca="1">SUMIFS(AF$2:AF1363,D$2:D1363,D1363)</f>
        <v>1999</v>
      </c>
      <c r="AJ1363" s="22">
        <f t="shared" si="168"/>
        <v>0</v>
      </c>
      <c r="AK1363" s="22">
        <f t="shared" si="169"/>
        <v>1</v>
      </c>
    </row>
    <row r="1364" spans="1:37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71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70"/>
        <v>0</v>
      </c>
      <c r="AA1364" s="20">
        <f t="shared" si="164"/>
        <v>1</v>
      </c>
      <c r="AB1364" s="20">
        <f t="shared" ca="1" si="165"/>
        <v>87</v>
      </c>
      <c r="AC1364" s="20">
        <f t="shared" ca="1" si="166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67"/>
        <v>87</v>
      </c>
      <c r="AG1364" s="21">
        <f ca="1">SUMIFS(AF$2:AF1364,D$2:D1364,D1364)</f>
        <v>2188</v>
      </c>
      <c r="AJ1364" s="22">
        <f t="shared" si="168"/>
        <v>1</v>
      </c>
      <c r="AK1364" s="22">
        <f t="shared" si="169"/>
        <v>0</v>
      </c>
    </row>
    <row r="1365" spans="1:37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71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70"/>
        <v>0</v>
      </c>
      <c r="AA1365" s="20">
        <f t="shared" si="164"/>
        <v>1</v>
      </c>
      <c r="AB1365" s="20">
        <f t="shared" ca="1" si="165"/>
        <v>87</v>
      </c>
      <c r="AC1365" s="20">
        <f t="shared" ca="1" si="166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67"/>
        <v>87</v>
      </c>
      <c r="AG1365" s="21">
        <f ca="1">SUMIFS(AF$2:AF1365,D$2:D1365,D1365)</f>
        <v>1909</v>
      </c>
      <c r="AJ1365" s="22">
        <f t="shared" si="168"/>
        <v>1</v>
      </c>
      <c r="AK1365" s="22">
        <f t="shared" si="169"/>
        <v>0</v>
      </c>
    </row>
    <row r="1366" spans="1:37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71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70"/>
        <v>0</v>
      </c>
      <c r="AA1366" s="20">
        <f t="shared" si="164"/>
        <v>1</v>
      </c>
      <c r="AB1366" s="20">
        <f t="shared" ca="1" si="165"/>
        <v>87</v>
      </c>
      <c r="AC1366" s="20">
        <f t="shared" ca="1" si="166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67"/>
        <v>87</v>
      </c>
      <c r="AG1366" s="21">
        <f ca="1">SUMIFS(AF$2:AF1366,D$2:D1366,D1366)</f>
        <v>1908</v>
      </c>
      <c r="AJ1366" s="22">
        <f t="shared" si="168"/>
        <v>1</v>
      </c>
      <c r="AK1366" s="22">
        <f t="shared" si="169"/>
        <v>0</v>
      </c>
    </row>
    <row r="1367" spans="1:37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71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70"/>
        <v>0</v>
      </c>
      <c r="AA1367" s="20">
        <f t="shared" si="164"/>
        <v>1</v>
      </c>
      <c r="AB1367" s="20">
        <f t="shared" ca="1" si="165"/>
        <v>87</v>
      </c>
      <c r="AC1367" s="20">
        <f t="shared" ca="1" si="166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67"/>
        <v>87</v>
      </c>
      <c r="AG1367" s="21">
        <f ca="1">SUMIFS(AF$2:AF1367,D$2:D1367,D1367)</f>
        <v>1542</v>
      </c>
      <c r="AJ1367" s="22">
        <f t="shared" si="168"/>
        <v>1</v>
      </c>
      <c r="AK1367" s="22">
        <f t="shared" si="169"/>
        <v>0</v>
      </c>
    </row>
    <row r="1368" spans="1:37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71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70"/>
        <v>0</v>
      </c>
      <c r="AA1368" s="20">
        <f t="shared" si="164"/>
        <v>0</v>
      </c>
      <c r="AB1368" s="20">
        <f t="shared" ca="1" si="165"/>
        <v>0</v>
      </c>
      <c r="AC1368" s="20">
        <f t="shared" ca="1" si="166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67"/>
        <v>0</v>
      </c>
      <c r="AG1368" s="21">
        <f ca="1">SUMIFS(AF$2:AF1368,D$2:D1368,D1368)</f>
        <v>1672</v>
      </c>
      <c r="AJ1368" s="22">
        <f t="shared" si="168"/>
        <v>0</v>
      </c>
      <c r="AK1368" s="22">
        <f t="shared" si="169"/>
        <v>1</v>
      </c>
    </row>
    <row r="1369" spans="1:37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71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70"/>
        <v>0</v>
      </c>
      <c r="AA1369" s="20">
        <f t="shared" si="164"/>
        <v>0</v>
      </c>
      <c r="AB1369" s="20">
        <f t="shared" ca="1" si="165"/>
        <v>0</v>
      </c>
      <c r="AC1369" s="20">
        <f t="shared" ca="1" si="166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67"/>
        <v>0</v>
      </c>
      <c r="AG1369" s="21">
        <f ca="1">SUMIFS(AF$2:AF1369,D$2:D1369,D1369)</f>
        <v>1910</v>
      </c>
      <c r="AJ1369" s="22">
        <f t="shared" si="168"/>
        <v>0</v>
      </c>
      <c r="AK1369" s="22">
        <f t="shared" si="169"/>
        <v>4</v>
      </c>
    </row>
    <row r="1370" spans="1:37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71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70"/>
        <v>0</v>
      </c>
      <c r="AA1370" s="20">
        <f t="shared" si="164"/>
        <v>1</v>
      </c>
      <c r="AB1370" s="20">
        <f t="shared" ca="1" si="165"/>
        <v>87</v>
      </c>
      <c r="AC1370" s="20">
        <f t="shared" ca="1" si="166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67"/>
        <v>87</v>
      </c>
      <c r="AG1370" s="21">
        <f ca="1">SUMIFS(AF$2:AF1370,D$2:D1370,D1370)</f>
        <v>1674</v>
      </c>
      <c r="AJ1370" s="22">
        <f t="shared" si="168"/>
        <v>1</v>
      </c>
      <c r="AK1370" s="22">
        <f t="shared" si="169"/>
        <v>0</v>
      </c>
    </row>
    <row r="1371" spans="1:37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71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70"/>
        <v>0</v>
      </c>
      <c r="AA1371" s="20">
        <f t="shared" si="164"/>
        <v>1</v>
      </c>
      <c r="AB1371" s="20">
        <f t="shared" ca="1" si="165"/>
        <v>87</v>
      </c>
      <c r="AC1371" s="20">
        <f t="shared" ca="1" si="166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67"/>
        <v>87</v>
      </c>
      <c r="AG1371" s="21">
        <f ca="1">SUMIFS(AF$2:AF1371,D$2:D1371,D1371)</f>
        <v>1964</v>
      </c>
      <c r="AJ1371" s="22">
        <f t="shared" si="168"/>
        <v>1</v>
      </c>
      <c r="AK1371" s="22">
        <f t="shared" si="169"/>
        <v>0</v>
      </c>
    </row>
    <row r="1372" spans="1:37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71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70"/>
        <v>0</v>
      </c>
      <c r="AA1372" s="20">
        <f t="shared" si="164"/>
        <v>0</v>
      </c>
      <c r="AB1372" s="20">
        <f t="shared" ca="1" si="165"/>
        <v>0</v>
      </c>
      <c r="AC1372" s="20">
        <f t="shared" ca="1" si="166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67"/>
        <v>0</v>
      </c>
      <c r="AG1372" s="21">
        <f ca="1">SUMIFS(AF$2:AF1372,D$2:D1372,D1372)</f>
        <v>1665</v>
      </c>
      <c r="AJ1372" s="22">
        <f t="shared" si="168"/>
        <v>0</v>
      </c>
      <c r="AK1372" s="22">
        <f t="shared" si="169"/>
        <v>1</v>
      </c>
    </row>
    <row r="1373" spans="1:37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71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70"/>
        <v>0</v>
      </c>
      <c r="AA1373" s="20">
        <f t="shared" ref="AA1373:AA1436" si="172">IF(OR(ISBLANK(P1373),ISBLANK(Q1373)),"",IF(OR(AND(P1373&gt;Q1373,X1373&gt;Y1373),AND(P1373=Q1373,X1373=Y1373),AND(P1373&lt;Q1373,X1373&lt;Y1373)),1,0))</f>
        <v>0</v>
      </c>
      <c r="AB1373" s="20">
        <f t="shared" ref="AB1373:AB1436" ca="1" si="173">IF(C1373&lt;NOW(),IF(AND(P1373&gt;Q1373,X1373&gt;Y1373),T1373,IF(AND(P1373=Q1373,X1373=Y1373),U1373,IF(AND(P1373&lt;Q1373,X1373&lt;Y1373),V1373,0))),"")</f>
        <v>0</v>
      </c>
      <c r="AC1373" s="20">
        <f t="shared" ref="AC1373:AC1436" ca="1" si="174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75">IFERROR(IF(OR(ISBLANK(P1373),ISBLANK(Q1373)),0,IF(AB1373&lt;&gt;"", AB1373 + IF(AC1373=1,AE1373, 0), "") * (S1373+1)),"")</f>
        <v>0</v>
      </c>
      <c r="AG1373" s="21">
        <f ca="1">SUMIFS(AF$2:AF1373,D$2:D1373,D1373)</f>
        <v>1446</v>
      </c>
      <c r="AJ1373" s="22">
        <f t="shared" si="168"/>
        <v>0</v>
      </c>
      <c r="AK1373" s="22">
        <f t="shared" si="169"/>
        <v>4</v>
      </c>
    </row>
    <row r="1374" spans="1:37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71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70"/>
        <v>0</v>
      </c>
      <c r="AA1374" s="20">
        <f t="shared" si="172"/>
        <v>0</v>
      </c>
      <c r="AB1374" s="20">
        <f t="shared" ca="1" si="173"/>
        <v>0</v>
      </c>
      <c r="AC1374" s="20">
        <f t="shared" ca="1" si="174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75"/>
        <v>0</v>
      </c>
      <c r="AG1374" s="21">
        <f ca="1">SUMIFS(AF$2:AF1374,D$2:D1374,D1374)</f>
        <v>1343</v>
      </c>
      <c r="AJ1374" s="22">
        <f t="shared" si="168"/>
        <v>0</v>
      </c>
      <c r="AK1374" s="22">
        <f t="shared" si="169"/>
        <v>2</v>
      </c>
    </row>
    <row r="1375" spans="1:37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71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70"/>
        <v>0</v>
      </c>
      <c r="AA1375" s="20">
        <f t="shared" si="172"/>
        <v>1</v>
      </c>
      <c r="AB1375" s="20">
        <f t="shared" ca="1" si="173"/>
        <v>87</v>
      </c>
      <c r="AC1375" s="20">
        <f t="shared" ca="1" si="174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75"/>
        <v>87</v>
      </c>
      <c r="AG1375" s="21">
        <f ca="1">SUMIFS(AF$2:AF1375,D$2:D1375,D1375)</f>
        <v>2089</v>
      </c>
      <c r="AJ1375" s="22">
        <f t="shared" si="168"/>
        <v>2</v>
      </c>
      <c r="AK1375" s="22">
        <f t="shared" si="169"/>
        <v>0</v>
      </c>
    </row>
    <row r="1376" spans="1:37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71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70"/>
        <v>0</v>
      </c>
      <c r="AA1376" s="20">
        <f t="shared" si="172"/>
        <v>1</v>
      </c>
      <c r="AB1376" s="20">
        <f t="shared" ca="1" si="173"/>
        <v>87</v>
      </c>
      <c r="AC1376" s="20">
        <f t="shared" ca="1" si="174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75"/>
        <v>87</v>
      </c>
      <c r="AG1376" s="21">
        <f ca="1">SUMIFS(AF$2:AF1376,D$2:D1376,D1376)</f>
        <v>1827</v>
      </c>
      <c r="AJ1376" s="22">
        <f t="shared" si="168"/>
        <v>1</v>
      </c>
      <c r="AK1376" s="22">
        <f t="shared" si="169"/>
        <v>0</v>
      </c>
    </row>
    <row r="1377" spans="1:37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71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70"/>
        <v>0</v>
      </c>
      <c r="AA1377" s="20">
        <f t="shared" si="172"/>
        <v>0</v>
      </c>
      <c r="AB1377" s="20">
        <f t="shared" ca="1" si="173"/>
        <v>0</v>
      </c>
      <c r="AC1377" s="20">
        <f t="shared" ca="1" si="174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75"/>
        <v>0</v>
      </c>
      <c r="AG1377" s="21">
        <f ca="1">SUMIFS(AF$2:AF1377,D$2:D1377,D1377)</f>
        <v>1311</v>
      </c>
      <c r="AJ1377" s="22">
        <f t="shared" si="168"/>
        <v>0</v>
      </c>
      <c r="AK1377" s="22">
        <f t="shared" si="169"/>
        <v>1</v>
      </c>
    </row>
    <row r="1378" spans="1:37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71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70"/>
        <v>0</v>
      </c>
      <c r="AA1378" s="20">
        <f t="shared" si="172"/>
        <v>1</v>
      </c>
      <c r="AB1378" s="20">
        <f t="shared" ca="1" si="173"/>
        <v>87</v>
      </c>
      <c r="AC1378" s="20">
        <f t="shared" ca="1" si="174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75"/>
        <v>87</v>
      </c>
      <c r="AG1378" s="21">
        <f ca="1">SUMIFS(AF$2:AF1378,D$2:D1378,D1378)</f>
        <v>1097</v>
      </c>
      <c r="AJ1378" s="22">
        <f t="shared" si="168"/>
        <v>1</v>
      </c>
      <c r="AK1378" s="22">
        <f t="shared" si="169"/>
        <v>0</v>
      </c>
    </row>
    <row r="1379" spans="1:37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71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70"/>
        <v>0</v>
      </c>
      <c r="AA1379" s="20">
        <f t="shared" si="172"/>
        <v>1</v>
      </c>
      <c r="AB1379" s="20">
        <f t="shared" ca="1" si="173"/>
        <v>29</v>
      </c>
      <c r="AC1379" s="20">
        <f t="shared" ca="1" si="174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75"/>
        <v>29</v>
      </c>
      <c r="AG1379" s="21">
        <f ca="1">SUMIFS(AF$2:AF1379,D$2:D1379,D1379)</f>
        <v>1796</v>
      </c>
      <c r="AJ1379" s="22">
        <f t="shared" si="168"/>
        <v>1</v>
      </c>
      <c r="AK1379" s="22">
        <f t="shared" si="169"/>
        <v>0</v>
      </c>
    </row>
    <row r="1380" spans="1:37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71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70"/>
        <v>0</v>
      </c>
      <c r="AA1380" s="20">
        <f t="shared" si="172"/>
        <v>1</v>
      </c>
      <c r="AB1380" s="20">
        <f t="shared" ca="1" si="173"/>
        <v>29</v>
      </c>
      <c r="AC1380" s="20">
        <f t="shared" ca="1" si="174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75"/>
        <v>29</v>
      </c>
      <c r="AG1380" s="21">
        <f ca="1">SUMIFS(AF$2:AF1380,D$2:D1380,D1380)</f>
        <v>2062</v>
      </c>
      <c r="AJ1380" s="22">
        <f t="shared" si="168"/>
        <v>2</v>
      </c>
      <c r="AK1380" s="22">
        <f t="shared" si="169"/>
        <v>0</v>
      </c>
    </row>
    <row r="1381" spans="1:37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71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70"/>
        <v>0</v>
      </c>
      <c r="AA1381" s="20">
        <f t="shared" si="172"/>
        <v>1</v>
      </c>
      <c r="AB1381" s="20">
        <f t="shared" ca="1" si="173"/>
        <v>29</v>
      </c>
      <c r="AC1381" s="20">
        <f t="shared" ca="1" si="174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75"/>
        <v>29</v>
      </c>
      <c r="AG1381" s="21">
        <f ca="1">SUMIFS(AF$2:AF1381,D$2:D1381,D1381)</f>
        <v>2038</v>
      </c>
      <c r="AJ1381" s="22">
        <f t="shared" si="168"/>
        <v>2</v>
      </c>
      <c r="AK1381" s="22">
        <f t="shared" si="169"/>
        <v>0</v>
      </c>
    </row>
    <row r="1382" spans="1:37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71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70"/>
        <v>0</v>
      </c>
      <c r="AA1382" s="20">
        <f t="shared" si="172"/>
        <v>1</v>
      </c>
      <c r="AB1382" s="20">
        <f t="shared" ca="1" si="173"/>
        <v>29</v>
      </c>
      <c r="AC1382" s="20">
        <f t="shared" ca="1" si="174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75"/>
        <v>29</v>
      </c>
      <c r="AG1382" s="21">
        <f ca="1">SUMIFS(AF$2:AF1382,D$2:D1382,D1382)</f>
        <v>1650</v>
      </c>
      <c r="AJ1382" s="22">
        <f t="shared" si="168"/>
        <v>1</v>
      </c>
      <c r="AK1382" s="22">
        <f t="shared" si="169"/>
        <v>0</v>
      </c>
    </row>
    <row r="1383" spans="1:37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71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70"/>
        <v>1</v>
      </c>
      <c r="AA1383" s="20" t="str">
        <f t="shared" si="172"/>
        <v/>
      </c>
      <c r="AB1383" s="20">
        <f t="shared" ca="1" si="173"/>
        <v>0</v>
      </c>
      <c r="AC1383" s="20">
        <f t="shared" ca="1" si="174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75"/>
        <v>0</v>
      </c>
      <c r="AG1383" s="21">
        <f ca="1">SUMIFS(AF$2:AF1383,D$2:D1383,D1383)</f>
        <v>1384</v>
      </c>
      <c r="AJ1383" s="22">
        <f t="shared" si="168"/>
        <v>0</v>
      </c>
      <c r="AK1383" s="22">
        <f t="shared" si="169"/>
        <v>1</v>
      </c>
    </row>
    <row r="1384" spans="1:37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71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70"/>
        <v>0</v>
      </c>
      <c r="AA1384" s="20">
        <f t="shared" si="172"/>
        <v>1</v>
      </c>
      <c r="AB1384" s="20">
        <f t="shared" ca="1" si="173"/>
        <v>29</v>
      </c>
      <c r="AC1384" s="20">
        <f t="shared" ca="1" si="174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75"/>
        <v>29</v>
      </c>
      <c r="AG1384" s="21">
        <f ca="1">SUMIFS(AF$2:AF1384,D$2:D1384,D1384)</f>
        <v>2003</v>
      </c>
      <c r="AJ1384" s="22">
        <f t="shared" si="168"/>
        <v>2</v>
      </c>
      <c r="AK1384" s="22">
        <f t="shared" si="169"/>
        <v>0</v>
      </c>
    </row>
    <row r="1385" spans="1:37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71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70"/>
        <v>1</v>
      </c>
      <c r="AA1385" s="20" t="str">
        <f t="shared" si="172"/>
        <v/>
      </c>
      <c r="AB1385" s="20">
        <f t="shared" ca="1" si="173"/>
        <v>0</v>
      </c>
      <c r="AC1385" s="20">
        <f t="shared" ca="1" si="174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75"/>
        <v>0</v>
      </c>
      <c r="AG1385" s="21">
        <f ca="1">SUMIFS(AF$2:AF1385,D$2:D1385,D1385)</f>
        <v>1079</v>
      </c>
      <c r="AJ1385" s="22">
        <f t="shared" si="168"/>
        <v>0</v>
      </c>
      <c r="AK1385" s="22">
        <f t="shared" si="169"/>
        <v>1</v>
      </c>
    </row>
    <row r="1386" spans="1:37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71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70"/>
        <v>0</v>
      </c>
      <c r="AA1386" s="20">
        <f t="shared" si="172"/>
        <v>1</v>
      </c>
      <c r="AB1386" s="20">
        <f t="shared" ca="1" si="173"/>
        <v>29</v>
      </c>
      <c r="AC1386" s="20">
        <f t="shared" ca="1" si="174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75"/>
        <v>29</v>
      </c>
      <c r="AG1386" s="21">
        <f ca="1">SUMIFS(AF$2:AF1386,D$2:D1386,D1386)</f>
        <v>1582</v>
      </c>
      <c r="AJ1386" s="22">
        <f t="shared" si="168"/>
        <v>2</v>
      </c>
      <c r="AK1386" s="22">
        <f t="shared" si="169"/>
        <v>0</v>
      </c>
    </row>
    <row r="1387" spans="1:37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71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70"/>
        <v>0</v>
      </c>
      <c r="AA1387" s="20">
        <f t="shared" si="172"/>
        <v>1</v>
      </c>
      <c r="AB1387" s="20">
        <f t="shared" ca="1" si="173"/>
        <v>29</v>
      </c>
      <c r="AC1387" s="20">
        <f t="shared" ca="1" si="174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75"/>
        <v>29</v>
      </c>
      <c r="AG1387" s="21">
        <f ca="1">SUMIFS(AF$2:AF1387,D$2:D1387,D1387)</f>
        <v>1948</v>
      </c>
      <c r="AJ1387" s="22">
        <f t="shared" si="168"/>
        <v>2</v>
      </c>
      <c r="AK1387" s="22">
        <f t="shared" si="169"/>
        <v>0</v>
      </c>
    </row>
    <row r="1388" spans="1:37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71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70"/>
        <v>0</v>
      </c>
      <c r="AA1388" s="20">
        <f t="shared" si="172"/>
        <v>1</v>
      </c>
      <c r="AB1388" s="20">
        <f t="shared" ca="1" si="173"/>
        <v>29</v>
      </c>
      <c r="AC1388" s="20">
        <f t="shared" ca="1" si="174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75"/>
        <v>29</v>
      </c>
      <c r="AG1388" s="21">
        <f ca="1">SUMIFS(AF$2:AF1388,D$2:D1388,D1388)</f>
        <v>1728</v>
      </c>
      <c r="AJ1388" s="22">
        <f t="shared" si="168"/>
        <v>2</v>
      </c>
      <c r="AK1388" s="22">
        <f t="shared" si="169"/>
        <v>0</v>
      </c>
    </row>
    <row r="1389" spans="1:37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71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70"/>
        <v>0</v>
      </c>
      <c r="AA1389" s="20">
        <f t="shared" si="172"/>
        <v>1</v>
      </c>
      <c r="AB1389" s="20">
        <f t="shared" ca="1" si="173"/>
        <v>29</v>
      </c>
      <c r="AC1389" s="20">
        <f t="shared" ca="1" si="174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75"/>
        <v>29</v>
      </c>
      <c r="AG1389" s="21">
        <f ca="1">SUMIFS(AF$2:AF1389,D$2:D1389,D1389)</f>
        <v>2120</v>
      </c>
      <c r="AJ1389" s="22">
        <f t="shared" si="168"/>
        <v>1</v>
      </c>
      <c r="AK1389" s="22">
        <f t="shared" si="169"/>
        <v>0</v>
      </c>
    </row>
    <row r="1390" spans="1:37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71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70"/>
        <v>0</v>
      </c>
      <c r="AA1390" s="20">
        <f t="shared" si="172"/>
        <v>1</v>
      </c>
      <c r="AB1390" s="20">
        <f t="shared" ca="1" si="173"/>
        <v>29</v>
      </c>
      <c r="AC1390" s="20">
        <f t="shared" ca="1" si="174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75"/>
        <v>29</v>
      </c>
      <c r="AG1390" s="21">
        <f ca="1">SUMIFS(AF$2:AF1390,D$2:D1390,D1390)</f>
        <v>2028</v>
      </c>
      <c r="AJ1390" s="22">
        <f t="shared" si="168"/>
        <v>1</v>
      </c>
      <c r="AK1390" s="22">
        <f t="shared" si="169"/>
        <v>0</v>
      </c>
    </row>
    <row r="1391" spans="1:37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71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70"/>
        <v>0</v>
      </c>
      <c r="AA1391" s="20">
        <f t="shared" si="172"/>
        <v>1</v>
      </c>
      <c r="AB1391" s="20">
        <f t="shared" ca="1" si="173"/>
        <v>29</v>
      </c>
      <c r="AC1391" s="20">
        <f t="shared" ca="1" si="174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75"/>
        <v>29</v>
      </c>
      <c r="AG1391" s="21">
        <f ca="1">SUMIFS(AF$2:AF1391,D$2:D1391,D1391)</f>
        <v>2217</v>
      </c>
      <c r="AJ1391" s="22">
        <f t="shared" si="168"/>
        <v>2</v>
      </c>
      <c r="AK1391" s="22">
        <f t="shared" si="169"/>
        <v>0</v>
      </c>
    </row>
    <row r="1392" spans="1:37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71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70"/>
        <v>0</v>
      </c>
      <c r="AA1392" s="20">
        <f t="shared" si="172"/>
        <v>1</v>
      </c>
      <c r="AB1392" s="20">
        <f t="shared" ca="1" si="173"/>
        <v>29</v>
      </c>
      <c r="AC1392" s="20">
        <f t="shared" ca="1" si="174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75"/>
        <v>29</v>
      </c>
      <c r="AG1392" s="21">
        <f ca="1">SUMIFS(AF$2:AF1392,D$2:D1392,D1392)</f>
        <v>1938</v>
      </c>
      <c r="AJ1392" s="22">
        <f t="shared" si="168"/>
        <v>2</v>
      </c>
      <c r="AK1392" s="22">
        <f t="shared" si="169"/>
        <v>0</v>
      </c>
    </row>
    <row r="1393" spans="1:37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71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70"/>
        <v>0</v>
      </c>
      <c r="AA1393" s="20">
        <f t="shared" si="172"/>
        <v>1</v>
      </c>
      <c r="AB1393" s="20">
        <f t="shared" ca="1" si="173"/>
        <v>29</v>
      </c>
      <c r="AC1393" s="20">
        <f t="shared" ca="1" si="174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75"/>
        <v>29</v>
      </c>
      <c r="AG1393" s="21">
        <f ca="1">SUMIFS(AF$2:AF1393,D$2:D1393,D1393)</f>
        <v>1937</v>
      </c>
      <c r="AJ1393" s="22">
        <f t="shared" si="168"/>
        <v>2</v>
      </c>
      <c r="AK1393" s="22">
        <f t="shared" si="169"/>
        <v>0</v>
      </c>
    </row>
    <row r="1394" spans="1:37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71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70"/>
        <v>0</v>
      </c>
      <c r="AA1394" s="20">
        <f t="shared" si="172"/>
        <v>1</v>
      </c>
      <c r="AB1394" s="20">
        <f t="shared" ca="1" si="173"/>
        <v>29</v>
      </c>
      <c r="AC1394" s="20">
        <f t="shared" ca="1" si="174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75"/>
        <v>29</v>
      </c>
      <c r="AG1394" s="21">
        <f ca="1">SUMIFS(AF$2:AF1394,D$2:D1394,D1394)</f>
        <v>1571</v>
      </c>
      <c r="AJ1394" s="22">
        <f t="shared" si="168"/>
        <v>2</v>
      </c>
      <c r="AK1394" s="22">
        <f t="shared" si="169"/>
        <v>0</v>
      </c>
    </row>
    <row r="1395" spans="1:37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71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70"/>
        <v>0</v>
      </c>
      <c r="AA1395" s="20">
        <f t="shared" si="172"/>
        <v>1</v>
      </c>
      <c r="AB1395" s="20">
        <f t="shared" ca="1" si="173"/>
        <v>29</v>
      </c>
      <c r="AC1395" s="20">
        <f t="shared" ca="1" si="174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75"/>
        <v>29</v>
      </c>
      <c r="AG1395" s="21">
        <f ca="1">SUMIFS(AF$2:AF1395,D$2:D1395,D1395)</f>
        <v>1701</v>
      </c>
      <c r="AJ1395" s="22">
        <f t="shared" si="168"/>
        <v>1</v>
      </c>
      <c r="AK1395" s="22">
        <f t="shared" si="169"/>
        <v>0</v>
      </c>
    </row>
    <row r="1396" spans="1:37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71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70"/>
        <v>0</v>
      </c>
      <c r="AA1396" s="20">
        <f t="shared" si="172"/>
        <v>1</v>
      </c>
      <c r="AB1396" s="20">
        <f t="shared" ca="1" si="173"/>
        <v>29</v>
      </c>
      <c r="AC1396" s="20">
        <f t="shared" ca="1" si="174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75"/>
        <v>29</v>
      </c>
      <c r="AG1396" s="21">
        <f ca="1">SUMIFS(AF$2:AF1396,D$2:D1396,D1396)</f>
        <v>1939</v>
      </c>
      <c r="AJ1396" s="22">
        <f t="shared" si="168"/>
        <v>1</v>
      </c>
      <c r="AK1396" s="22">
        <f t="shared" si="169"/>
        <v>0</v>
      </c>
    </row>
    <row r="1397" spans="1:37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71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70"/>
        <v>0</v>
      </c>
      <c r="AA1397" s="20">
        <f t="shared" si="172"/>
        <v>1</v>
      </c>
      <c r="AB1397" s="20">
        <f t="shared" ca="1" si="173"/>
        <v>29</v>
      </c>
      <c r="AC1397" s="20">
        <f t="shared" ca="1" si="174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75"/>
        <v>29</v>
      </c>
      <c r="AG1397" s="21">
        <f ca="1">SUMIFS(AF$2:AF1397,D$2:D1397,D1397)</f>
        <v>1703</v>
      </c>
      <c r="AJ1397" s="22">
        <f t="shared" si="168"/>
        <v>2</v>
      </c>
      <c r="AK1397" s="22">
        <f t="shared" si="169"/>
        <v>0</v>
      </c>
    </row>
    <row r="1398" spans="1:37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71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70"/>
        <v>0</v>
      </c>
      <c r="AA1398" s="20">
        <f t="shared" si="172"/>
        <v>1</v>
      </c>
      <c r="AB1398" s="20">
        <f t="shared" ca="1" si="173"/>
        <v>29</v>
      </c>
      <c r="AC1398" s="20">
        <f t="shared" ca="1" si="174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75"/>
        <v>29</v>
      </c>
      <c r="AG1398" s="21">
        <f ca="1">SUMIFS(AF$2:AF1398,D$2:D1398,D1398)</f>
        <v>1993</v>
      </c>
      <c r="AJ1398" s="22">
        <f t="shared" si="168"/>
        <v>2</v>
      </c>
      <c r="AK1398" s="22">
        <f t="shared" si="169"/>
        <v>0</v>
      </c>
    </row>
    <row r="1399" spans="1:37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71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70"/>
        <v>1</v>
      </c>
      <c r="AA1399" s="20" t="str">
        <f t="shared" si="172"/>
        <v/>
      </c>
      <c r="AB1399" s="20">
        <f t="shared" ca="1" si="173"/>
        <v>0</v>
      </c>
      <c r="AC1399" s="20">
        <f t="shared" ca="1" si="174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75"/>
        <v>0</v>
      </c>
      <c r="AG1399" s="21">
        <f ca="1">SUMIFS(AF$2:AF1399,D$2:D1399,D1399)</f>
        <v>1665</v>
      </c>
      <c r="AJ1399" s="22">
        <f t="shared" si="168"/>
        <v>0</v>
      </c>
      <c r="AK1399" s="22">
        <f t="shared" si="169"/>
        <v>1</v>
      </c>
    </row>
    <row r="1400" spans="1:37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71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70"/>
        <v>0</v>
      </c>
      <c r="AA1400" s="20">
        <f t="shared" si="172"/>
        <v>1</v>
      </c>
      <c r="AB1400" s="20">
        <f t="shared" ca="1" si="173"/>
        <v>29</v>
      </c>
      <c r="AC1400" s="20">
        <f t="shared" ca="1" si="174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75"/>
        <v>29</v>
      </c>
      <c r="AG1400" s="21">
        <f ca="1">SUMIFS(AF$2:AF1400,D$2:D1400,D1400)</f>
        <v>1475</v>
      </c>
      <c r="AJ1400" s="22">
        <f t="shared" si="168"/>
        <v>1</v>
      </c>
      <c r="AK1400" s="22">
        <f t="shared" si="169"/>
        <v>0</v>
      </c>
    </row>
    <row r="1401" spans="1:37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71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70"/>
        <v>0</v>
      </c>
      <c r="AA1401" s="20">
        <f t="shared" si="172"/>
        <v>1</v>
      </c>
      <c r="AB1401" s="20">
        <f t="shared" ca="1" si="173"/>
        <v>29</v>
      </c>
      <c r="AC1401" s="20">
        <f t="shared" ca="1" si="174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75"/>
        <v>29</v>
      </c>
      <c r="AG1401" s="21">
        <f ca="1">SUMIFS(AF$2:AF1401,D$2:D1401,D1401)</f>
        <v>1372</v>
      </c>
      <c r="AJ1401" s="22">
        <f t="shared" ref="AJ1401:AJ1464" si="176">IF(AA1401=1,AJ1374+1,0)</f>
        <v>1</v>
      </c>
      <c r="AK1401" s="22">
        <f t="shared" ref="AK1401:AK1464" si="177">IF(Z1401=1,AK1374,IF(AA1401=0,AK1374+1,0))</f>
        <v>0</v>
      </c>
    </row>
    <row r="1402" spans="1:37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71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70"/>
        <v>0</v>
      </c>
      <c r="AA1402" s="20">
        <f t="shared" si="172"/>
        <v>1</v>
      </c>
      <c r="AB1402" s="20">
        <f t="shared" ca="1" si="173"/>
        <v>29</v>
      </c>
      <c r="AC1402" s="20">
        <f t="shared" ca="1" si="174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75"/>
        <v>29</v>
      </c>
      <c r="AG1402" s="21">
        <f ca="1">SUMIFS(AF$2:AF1402,D$2:D1402,D1402)</f>
        <v>2118</v>
      </c>
      <c r="AJ1402" s="22">
        <f t="shared" si="176"/>
        <v>3</v>
      </c>
      <c r="AK1402" s="22">
        <f t="shared" si="177"/>
        <v>0</v>
      </c>
    </row>
    <row r="1403" spans="1:37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71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70"/>
        <v>0</v>
      </c>
      <c r="AA1403" s="20">
        <f t="shared" si="172"/>
        <v>1</v>
      </c>
      <c r="AB1403" s="20">
        <f t="shared" ca="1" si="173"/>
        <v>29</v>
      </c>
      <c r="AC1403" s="20">
        <f t="shared" ca="1" si="174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75"/>
        <v>29</v>
      </c>
      <c r="AG1403" s="21">
        <f ca="1">SUMIFS(AF$2:AF1403,D$2:D1403,D1403)</f>
        <v>1856</v>
      </c>
      <c r="AJ1403" s="22">
        <f t="shared" si="176"/>
        <v>2</v>
      </c>
      <c r="AK1403" s="22">
        <f t="shared" si="177"/>
        <v>0</v>
      </c>
    </row>
    <row r="1404" spans="1:37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71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70"/>
        <v>0</v>
      </c>
      <c r="AA1404" s="20">
        <f t="shared" si="172"/>
        <v>1</v>
      </c>
      <c r="AB1404" s="20">
        <f t="shared" ca="1" si="173"/>
        <v>29</v>
      </c>
      <c r="AC1404" s="20">
        <f t="shared" ca="1" si="174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75"/>
        <v>29</v>
      </c>
      <c r="AG1404" s="21">
        <f ca="1">SUMIFS(AF$2:AF1404,D$2:D1404,D1404)</f>
        <v>1340</v>
      </c>
      <c r="AJ1404" s="22">
        <f t="shared" si="176"/>
        <v>1</v>
      </c>
      <c r="AK1404" s="22">
        <f t="shared" si="177"/>
        <v>0</v>
      </c>
    </row>
    <row r="1405" spans="1:37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71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70"/>
        <v>1</v>
      </c>
      <c r="AA1405" s="20" t="str">
        <f t="shared" si="172"/>
        <v/>
      </c>
      <c r="AB1405" s="20">
        <f t="shared" ca="1" si="173"/>
        <v>0</v>
      </c>
      <c r="AC1405" s="20">
        <f t="shared" ca="1" si="174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75"/>
        <v>0</v>
      </c>
      <c r="AG1405" s="21">
        <f ca="1">SUMIFS(AF$2:AF1405,D$2:D1405,D1405)</f>
        <v>1097</v>
      </c>
      <c r="AJ1405" s="22">
        <f t="shared" si="176"/>
        <v>0</v>
      </c>
      <c r="AK1405" s="22">
        <f t="shared" si="177"/>
        <v>0</v>
      </c>
    </row>
    <row r="1406" spans="1:37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71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70"/>
        <v>0</v>
      </c>
      <c r="AA1406" s="20">
        <f t="shared" si="172"/>
        <v>0</v>
      </c>
      <c r="AB1406" s="20">
        <f t="shared" ca="1" si="173"/>
        <v>0</v>
      </c>
      <c r="AC1406" s="20">
        <f t="shared" ca="1" si="174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75"/>
        <v>0</v>
      </c>
      <c r="AG1406" s="21">
        <f ca="1">SUMIFS(AF$2:AF1406,D$2:D1406,D1406)</f>
        <v>1796</v>
      </c>
      <c r="AJ1406" s="22">
        <f t="shared" si="176"/>
        <v>0</v>
      </c>
      <c r="AK1406" s="22">
        <f t="shared" si="177"/>
        <v>1</v>
      </c>
    </row>
    <row r="1407" spans="1:37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71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70"/>
        <v>0</v>
      </c>
      <c r="AA1407" s="20">
        <f t="shared" si="172"/>
        <v>1</v>
      </c>
      <c r="AB1407" s="20">
        <f t="shared" ca="1" si="173"/>
        <v>48</v>
      </c>
      <c r="AC1407" s="20">
        <f t="shared" ca="1" si="174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75"/>
        <v>48</v>
      </c>
      <c r="AG1407" s="21">
        <f ca="1">SUMIFS(AF$2:AF1407,D$2:D1407,D1407)</f>
        <v>2110</v>
      </c>
      <c r="AJ1407" s="22">
        <f t="shared" si="176"/>
        <v>3</v>
      </c>
      <c r="AK1407" s="22">
        <f t="shared" si="177"/>
        <v>0</v>
      </c>
    </row>
    <row r="1408" spans="1:37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71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70"/>
        <v>0</v>
      </c>
      <c r="AA1408" s="20">
        <f t="shared" si="172"/>
        <v>1</v>
      </c>
      <c r="AB1408" s="20">
        <f t="shared" ca="1" si="173"/>
        <v>48</v>
      </c>
      <c r="AC1408" s="20">
        <f t="shared" ca="1" si="174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75"/>
        <v>48</v>
      </c>
      <c r="AG1408" s="21">
        <f ca="1">SUMIFS(AF$2:AF1408,D$2:D1408,D1408)</f>
        <v>2086</v>
      </c>
      <c r="AJ1408" s="22">
        <f t="shared" si="176"/>
        <v>3</v>
      </c>
      <c r="AK1408" s="22">
        <f t="shared" si="177"/>
        <v>0</v>
      </c>
    </row>
    <row r="1409" spans="1:37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71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70"/>
        <v>0</v>
      </c>
      <c r="AA1409" s="20">
        <f t="shared" si="172"/>
        <v>1</v>
      </c>
      <c r="AB1409" s="20">
        <f t="shared" ca="1" si="173"/>
        <v>48</v>
      </c>
      <c r="AC1409" s="20">
        <f t="shared" ca="1" si="174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75"/>
        <v>48</v>
      </c>
      <c r="AG1409" s="21">
        <f ca="1">SUMIFS(AF$2:AF1409,D$2:D1409,D1409)</f>
        <v>1698</v>
      </c>
      <c r="AJ1409" s="22">
        <f t="shared" si="176"/>
        <v>2</v>
      </c>
      <c r="AK1409" s="22">
        <f t="shared" si="177"/>
        <v>0</v>
      </c>
    </row>
    <row r="1410" spans="1:37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71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78">IF(A1410=0,0,IF(W1410="À venir",0,IF(AND(ISBLANK(P1410),ISBLANK(Q1410)),1,0)))</f>
        <v>1</v>
      </c>
      <c r="AA1410" s="20" t="str">
        <f t="shared" si="172"/>
        <v/>
      </c>
      <c r="AB1410" s="20">
        <f t="shared" ca="1" si="173"/>
        <v>0</v>
      </c>
      <c r="AC1410" s="20">
        <f t="shared" ca="1" si="174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75"/>
        <v>0</v>
      </c>
      <c r="AG1410" s="21">
        <f ca="1">SUMIFS(AF$2:AF1410,D$2:D1410,D1410)</f>
        <v>1384</v>
      </c>
      <c r="AJ1410" s="22">
        <f t="shared" si="176"/>
        <v>0</v>
      </c>
      <c r="AK1410" s="22">
        <f t="shared" si="177"/>
        <v>1</v>
      </c>
    </row>
    <row r="1411" spans="1:37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79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78"/>
        <v>0</v>
      </c>
      <c r="AA1411" s="20">
        <f t="shared" si="172"/>
        <v>1</v>
      </c>
      <c r="AB1411" s="20">
        <f t="shared" ca="1" si="173"/>
        <v>48</v>
      </c>
      <c r="AC1411" s="20">
        <f t="shared" ca="1" si="174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75"/>
        <v>48</v>
      </c>
      <c r="AG1411" s="21">
        <f ca="1">SUMIFS(AF$2:AF1411,D$2:D1411,D1411)</f>
        <v>2051</v>
      </c>
      <c r="AJ1411" s="22">
        <f t="shared" si="176"/>
        <v>3</v>
      </c>
      <c r="AK1411" s="22">
        <f t="shared" si="177"/>
        <v>0</v>
      </c>
    </row>
    <row r="1412" spans="1:37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79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78"/>
        <v>1</v>
      </c>
      <c r="AA1412" s="20" t="str">
        <f t="shared" si="172"/>
        <v/>
      </c>
      <c r="AB1412" s="20">
        <f t="shared" ca="1" si="173"/>
        <v>0</v>
      </c>
      <c r="AC1412" s="20">
        <f t="shared" ca="1" si="174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75"/>
        <v>0</v>
      </c>
      <c r="AG1412" s="21">
        <f ca="1">SUMIFS(AF$2:AF1412,D$2:D1412,D1412)</f>
        <v>1079</v>
      </c>
      <c r="AJ1412" s="22">
        <f t="shared" si="176"/>
        <v>0</v>
      </c>
      <c r="AK1412" s="22">
        <f t="shared" si="177"/>
        <v>1</v>
      </c>
    </row>
    <row r="1413" spans="1:37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79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78"/>
        <v>0</v>
      </c>
      <c r="AA1413" s="20">
        <f t="shared" si="172"/>
        <v>1</v>
      </c>
      <c r="AB1413" s="20">
        <f t="shared" ca="1" si="173"/>
        <v>48</v>
      </c>
      <c r="AC1413" s="20">
        <f t="shared" ca="1" si="174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75"/>
        <v>98</v>
      </c>
      <c r="AG1413" s="21">
        <f ca="1">SUMIFS(AF$2:AF1413,D$2:D1413,D1413)</f>
        <v>1680</v>
      </c>
      <c r="AJ1413" s="22">
        <f t="shared" si="176"/>
        <v>3</v>
      </c>
      <c r="AK1413" s="22">
        <f t="shared" si="177"/>
        <v>0</v>
      </c>
    </row>
    <row r="1414" spans="1:37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79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78"/>
        <v>0</v>
      </c>
      <c r="AA1414" s="20">
        <f t="shared" si="172"/>
        <v>1</v>
      </c>
      <c r="AB1414" s="20">
        <f t="shared" ca="1" si="173"/>
        <v>48</v>
      </c>
      <c r="AC1414" s="20">
        <f t="shared" ca="1" si="174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75"/>
        <v>48</v>
      </c>
      <c r="AG1414" s="21">
        <f ca="1">SUMIFS(AF$2:AF1414,D$2:D1414,D1414)</f>
        <v>1996</v>
      </c>
      <c r="AJ1414" s="22">
        <f t="shared" si="176"/>
        <v>3</v>
      </c>
      <c r="AK1414" s="22">
        <f t="shared" si="177"/>
        <v>0</v>
      </c>
    </row>
    <row r="1415" spans="1:37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79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78"/>
        <v>0</v>
      </c>
      <c r="AA1415" s="20">
        <f t="shared" si="172"/>
        <v>0</v>
      </c>
      <c r="AB1415" s="20">
        <f t="shared" ca="1" si="173"/>
        <v>0</v>
      </c>
      <c r="AC1415" s="20">
        <f t="shared" ca="1" si="174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75"/>
        <v>0</v>
      </c>
      <c r="AG1415" s="21">
        <f ca="1">SUMIFS(AF$2:AF1415,D$2:D1415,D1415)</f>
        <v>1728</v>
      </c>
      <c r="AJ1415" s="22">
        <f t="shared" si="176"/>
        <v>0</v>
      </c>
      <c r="AK1415" s="22">
        <f t="shared" si="177"/>
        <v>1</v>
      </c>
    </row>
    <row r="1416" spans="1:37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79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78"/>
        <v>0</v>
      </c>
      <c r="AA1416" s="20">
        <f t="shared" si="172"/>
        <v>1</v>
      </c>
      <c r="AB1416" s="20">
        <f t="shared" ca="1" si="173"/>
        <v>48</v>
      </c>
      <c r="AC1416" s="20">
        <f t="shared" ca="1" si="174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75"/>
        <v>48</v>
      </c>
      <c r="AG1416" s="21">
        <f ca="1">SUMIFS(AF$2:AF1416,D$2:D1416,D1416)</f>
        <v>2168</v>
      </c>
      <c r="AJ1416" s="22">
        <f t="shared" si="176"/>
        <v>2</v>
      </c>
      <c r="AK1416" s="22">
        <f t="shared" si="177"/>
        <v>0</v>
      </c>
    </row>
    <row r="1417" spans="1:37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79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78"/>
        <v>0</v>
      </c>
      <c r="AA1417" s="20">
        <f t="shared" si="172"/>
        <v>1</v>
      </c>
      <c r="AB1417" s="20">
        <f t="shared" ca="1" si="173"/>
        <v>48</v>
      </c>
      <c r="AC1417" s="20">
        <f t="shared" ca="1" si="174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75"/>
        <v>48</v>
      </c>
      <c r="AG1417" s="21">
        <f ca="1">SUMIFS(AF$2:AF1417,D$2:D1417,D1417)</f>
        <v>2076</v>
      </c>
      <c r="AJ1417" s="22">
        <f t="shared" si="176"/>
        <v>2</v>
      </c>
      <c r="AK1417" s="22">
        <f t="shared" si="177"/>
        <v>0</v>
      </c>
    </row>
    <row r="1418" spans="1:37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79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78"/>
        <v>0</v>
      </c>
      <c r="AA1418" s="20">
        <f t="shared" si="172"/>
        <v>0</v>
      </c>
      <c r="AB1418" s="20">
        <f t="shared" ca="1" si="173"/>
        <v>0</v>
      </c>
      <c r="AC1418" s="20">
        <f t="shared" ca="1" si="174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75"/>
        <v>0</v>
      </c>
      <c r="AG1418" s="21">
        <f ca="1">SUMIFS(AF$2:AF1418,D$2:D1418,D1418)</f>
        <v>2217</v>
      </c>
      <c r="AJ1418" s="22">
        <f t="shared" si="176"/>
        <v>0</v>
      </c>
      <c r="AK1418" s="22">
        <f t="shared" si="177"/>
        <v>1</v>
      </c>
    </row>
    <row r="1419" spans="1:37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79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78"/>
        <v>0</v>
      </c>
      <c r="AA1419" s="20">
        <f t="shared" si="172"/>
        <v>1</v>
      </c>
      <c r="AB1419" s="20">
        <f t="shared" ca="1" si="173"/>
        <v>48</v>
      </c>
      <c r="AC1419" s="20">
        <f t="shared" ca="1" si="174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75"/>
        <v>48</v>
      </c>
      <c r="AG1419" s="21">
        <f ca="1">SUMIFS(AF$2:AF1419,D$2:D1419,D1419)</f>
        <v>1986</v>
      </c>
      <c r="AJ1419" s="22">
        <f t="shared" si="176"/>
        <v>3</v>
      </c>
      <c r="AK1419" s="22">
        <f t="shared" si="177"/>
        <v>0</v>
      </c>
    </row>
    <row r="1420" spans="1:37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79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78"/>
        <v>0</v>
      </c>
      <c r="AA1420" s="20">
        <f t="shared" si="172"/>
        <v>1</v>
      </c>
      <c r="AB1420" s="20">
        <f t="shared" ca="1" si="173"/>
        <v>48</v>
      </c>
      <c r="AC1420" s="20">
        <f t="shared" ca="1" si="174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75"/>
        <v>48</v>
      </c>
      <c r="AG1420" s="21">
        <f ca="1">SUMIFS(AF$2:AF1420,D$2:D1420,D1420)</f>
        <v>1985</v>
      </c>
      <c r="AJ1420" s="22">
        <f t="shared" si="176"/>
        <v>3</v>
      </c>
      <c r="AK1420" s="22">
        <f t="shared" si="177"/>
        <v>0</v>
      </c>
    </row>
    <row r="1421" spans="1:37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79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78"/>
        <v>0</v>
      </c>
      <c r="AA1421" s="20">
        <f t="shared" si="172"/>
        <v>1</v>
      </c>
      <c r="AB1421" s="20">
        <f t="shared" ca="1" si="173"/>
        <v>48</v>
      </c>
      <c r="AC1421" s="20">
        <f t="shared" ca="1" si="174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75"/>
        <v>48</v>
      </c>
      <c r="AG1421" s="21">
        <f ca="1">SUMIFS(AF$2:AF1421,D$2:D1421,D1421)</f>
        <v>1619</v>
      </c>
      <c r="AJ1421" s="22">
        <f t="shared" si="176"/>
        <v>3</v>
      </c>
      <c r="AK1421" s="22">
        <f t="shared" si="177"/>
        <v>0</v>
      </c>
    </row>
    <row r="1422" spans="1:37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79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78"/>
        <v>0</v>
      </c>
      <c r="AA1422" s="20">
        <f t="shared" si="172"/>
        <v>1</v>
      </c>
      <c r="AB1422" s="20">
        <f t="shared" ca="1" si="173"/>
        <v>48</v>
      </c>
      <c r="AC1422" s="20">
        <f t="shared" ca="1" si="174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75"/>
        <v>48</v>
      </c>
      <c r="AG1422" s="21">
        <f ca="1">SUMIFS(AF$2:AF1422,D$2:D1422,D1422)</f>
        <v>1749</v>
      </c>
      <c r="AJ1422" s="22">
        <f t="shared" si="176"/>
        <v>2</v>
      </c>
      <c r="AK1422" s="22">
        <f t="shared" si="177"/>
        <v>0</v>
      </c>
    </row>
    <row r="1423" spans="1:37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79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78"/>
        <v>0</v>
      </c>
      <c r="AA1423" s="20">
        <f t="shared" si="172"/>
        <v>0</v>
      </c>
      <c r="AB1423" s="20">
        <f t="shared" ca="1" si="173"/>
        <v>0</v>
      </c>
      <c r="AC1423" s="20">
        <f t="shared" ca="1" si="174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75"/>
        <v>0</v>
      </c>
      <c r="AG1423" s="21">
        <f ca="1">SUMIFS(AF$2:AF1423,D$2:D1423,D1423)</f>
        <v>1939</v>
      </c>
      <c r="AJ1423" s="22">
        <f t="shared" si="176"/>
        <v>0</v>
      </c>
      <c r="AK1423" s="22">
        <f t="shared" si="177"/>
        <v>1</v>
      </c>
    </row>
    <row r="1424" spans="1:37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79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78"/>
        <v>0</v>
      </c>
      <c r="AA1424" s="20">
        <f t="shared" si="172"/>
        <v>1</v>
      </c>
      <c r="AB1424" s="20">
        <f t="shared" ca="1" si="173"/>
        <v>48</v>
      </c>
      <c r="AC1424" s="20">
        <f t="shared" ca="1" si="174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75"/>
        <v>48</v>
      </c>
      <c r="AG1424" s="21">
        <f ca="1">SUMIFS(AF$2:AF1424,D$2:D1424,D1424)</f>
        <v>1751</v>
      </c>
      <c r="AJ1424" s="22">
        <f t="shared" si="176"/>
        <v>3</v>
      </c>
      <c r="AK1424" s="22">
        <f t="shared" si="177"/>
        <v>0</v>
      </c>
    </row>
    <row r="1425" spans="1:37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79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78"/>
        <v>0</v>
      </c>
      <c r="AA1425" s="20">
        <f t="shared" si="172"/>
        <v>1</v>
      </c>
      <c r="AB1425" s="20">
        <f t="shared" ca="1" si="173"/>
        <v>48</v>
      </c>
      <c r="AC1425" s="20">
        <f t="shared" ca="1" si="174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75"/>
        <v>48</v>
      </c>
      <c r="AG1425" s="21">
        <f ca="1">SUMIFS(AF$2:AF1425,D$2:D1425,D1425)</f>
        <v>2041</v>
      </c>
      <c r="AJ1425" s="22">
        <f t="shared" si="176"/>
        <v>3</v>
      </c>
      <c r="AK1425" s="22">
        <f t="shared" si="177"/>
        <v>0</v>
      </c>
    </row>
    <row r="1426" spans="1:37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79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78"/>
        <v>1</v>
      </c>
      <c r="AA1426" s="20" t="str">
        <f t="shared" si="172"/>
        <v/>
      </c>
      <c r="AB1426" s="20">
        <f t="shared" ca="1" si="173"/>
        <v>0</v>
      </c>
      <c r="AC1426" s="20">
        <f t="shared" ca="1" si="174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75"/>
        <v>0</v>
      </c>
      <c r="AG1426" s="21">
        <f ca="1">SUMIFS(AF$2:AF1426,D$2:D1426,D1426)</f>
        <v>1665</v>
      </c>
      <c r="AJ1426" s="22">
        <f t="shared" si="176"/>
        <v>0</v>
      </c>
      <c r="AK1426" s="22">
        <f t="shared" si="177"/>
        <v>1</v>
      </c>
    </row>
    <row r="1427" spans="1:37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79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78"/>
        <v>0</v>
      </c>
      <c r="AA1427" s="20">
        <f t="shared" si="172"/>
        <v>1</v>
      </c>
      <c r="AB1427" s="20">
        <f t="shared" ca="1" si="173"/>
        <v>48</v>
      </c>
      <c r="AC1427" s="20">
        <f t="shared" ca="1" si="174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75"/>
        <v>48</v>
      </c>
      <c r="AG1427" s="21">
        <f ca="1">SUMIFS(AF$2:AF1427,D$2:D1427,D1427)</f>
        <v>1523</v>
      </c>
      <c r="AJ1427" s="22">
        <f t="shared" si="176"/>
        <v>2</v>
      </c>
      <c r="AK1427" s="22">
        <f t="shared" si="177"/>
        <v>0</v>
      </c>
    </row>
    <row r="1428" spans="1:37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79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78"/>
        <v>0</v>
      </c>
      <c r="AA1428" s="20">
        <f t="shared" si="172"/>
        <v>1</v>
      </c>
      <c r="AB1428" s="20">
        <f t="shared" ca="1" si="173"/>
        <v>48</v>
      </c>
      <c r="AC1428" s="20">
        <f t="shared" ca="1" si="174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75"/>
        <v>98</v>
      </c>
      <c r="AG1428" s="21">
        <f ca="1">SUMIFS(AF$2:AF1428,D$2:D1428,D1428)</f>
        <v>1470</v>
      </c>
      <c r="AJ1428" s="22">
        <f t="shared" si="176"/>
        <v>2</v>
      </c>
      <c r="AK1428" s="22">
        <f t="shared" si="177"/>
        <v>0</v>
      </c>
    </row>
    <row r="1429" spans="1:37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79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78"/>
        <v>0</v>
      </c>
      <c r="AA1429" s="20">
        <f t="shared" si="172"/>
        <v>1</v>
      </c>
      <c r="AB1429" s="20">
        <f t="shared" ca="1" si="173"/>
        <v>48</v>
      </c>
      <c r="AC1429" s="20">
        <f t="shared" ca="1" si="174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75"/>
        <v>48</v>
      </c>
      <c r="AG1429" s="21">
        <f ca="1">SUMIFS(AF$2:AF1429,D$2:D1429,D1429)</f>
        <v>2166</v>
      </c>
      <c r="AJ1429" s="22">
        <f t="shared" si="176"/>
        <v>4</v>
      </c>
      <c r="AK1429" s="22">
        <f t="shared" si="177"/>
        <v>0</v>
      </c>
    </row>
    <row r="1430" spans="1:37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79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78"/>
        <v>0</v>
      </c>
      <c r="AA1430" s="20">
        <f t="shared" si="172"/>
        <v>1</v>
      </c>
      <c r="AB1430" s="20">
        <f t="shared" ca="1" si="173"/>
        <v>48</v>
      </c>
      <c r="AC1430" s="20">
        <f t="shared" ca="1" si="174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75"/>
        <v>48</v>
      </c>
      <c r="AG1430" s="21">
        <f ca="1">SUMIFS(AF$2:AF1430,D$2:D1430,D1430)</f>
        <v>1904</v>
      </c>
      <c r="AJ1430" s="22">
        <f t="shared" si="176"/>
        <v>3</v>
      </c>
      <c r="AK1430" s="22">
        <f t="shared" si="177"/>
        <v>0</v>
      </c>
    </row>
    <row r="1431" spans="1:37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79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78"/>
        <v>0</v>
      </c>
      <c r="AA1431" s="20">
        <f t="shared" si="172"/>
        <v>1</v>
      </c>
      <c r="AB1431" s="20">
        <f t="shared" ca="1" si="173"/>
        <v>48</v>
      </c>
      <c r="AC1431" s="20">
        <f t="shared" ca="1" si="174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75"/>
        <v>48</v>
      </c>
      <c r="AG1431" s="21">
        <f ca="1">SUMIFS(AF$2:AF1431,D$2:D1431,D1431)</f>
        <v>1388</v>
      </c>
      <c r="AJ1431" s="22">
        <f t="shared" si="176"/>
        <v>2</v>
      </c>
      <c r="AK1431" s="22">
        <f t="shared" si="177"/>
        <v>0</v>
      </c>
    </row>
    <row r="1432" spans="1:37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79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78"/>
        <v>1</v>
      </c>
      <c r="AA1432" s="20" t="str">
        <f t="shared" si="172"/>
        <v/>
      </c>
      <c r="AB1432" s="20">
        <f t="shared" ca="1" si="173"/>
        <v>0</v>
      </c>
      <c r="AC1432" s="20">
        <f t="shared" ca="1" si="174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75"/>
        <v>0</v>
      </c>
      <c r="AG1432" s="21">
        <f ca="1">SUMIFS(AF$2:AF1432,D$2:D1432,D1432)</f>
        <v>1097</v>
      </c>
      <c r="AJ1432" s="22">
        <f t="shared" si="176"/>
        <v>0</v>
      </c>
      <c r="AK1432" s="22">
        <f t="shared" si="177"/>
        <v>0</v>
      </c>
    </row>
    <row r="1433" spans="1:37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79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78"/>
        <v>0</v>
      </c>
      <c r="AA1433" s="20">
        <f t="shared" si="172"/>
        <v>0</v>
      </c>
      <c r="AB1433" s="20">
        <f t="shared" ca="1" si="173"/>
        <v>0</v>
      </c>
      <c r="AC1433" s="20">
        <f t="shared" ca="1" si="174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75"/>
        <v>0</v>
      </c>
      <c r="AG1433" s="21">
        <f ca="1">SUMIFS(AF$2:AF1433,D$2:D1433,D1433)</f>
        <v>1796</v>
      </c>
      <c r="AJ1433" s="22">
        <f t="shared" si="176"/>
        <v>0</v>
      </c>
      <c r="AK1433" s="22">
        <f t="shared" si="177"/>
        <v>2</v>
      </c>
    </row>
    <row r="1434" spans="1:37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79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78"/>
        <v>0</v>
      </c>
      <c r="AA1434" s="20">
        <f t="shared" si="172"/>
        <v>0</v>
      </c>
      <c r="AB1434" s="20">
        <f t="shared" ca="1" si="173"/>
        <v>0</v>
      </c>
      <c r="AC1434" s="20">
        <f t="shared" ca="1" si="174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75"/>
        <v>0</v>
      </c>
      <c r="AG1434" s="21">
        <f ca="1">SUMIFS(AF$2:AF1434,D$2:D1434,D1434)</f>
        <v>2110</v>
      </c>
      <c r="AJ1434" s="22">
        <f t="shared" si="176"/>
        <v>0</v>
      </c>
      <c r="AK1434" s="22">
        <f t="shared" si="177"/>
        <v>1</v>
      </c>
    </row>
    <row r="1435" spans="1:37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79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78"/>
        <v>0</v>
      </c>
      <c r="AA1435" s="20">
        <f t="shared" si="172"/>
        <v>0</v>
      </c>
      <c r="AB1435" s="20">
        <f t="shared" ca="1" si="173"/>
        <v>0</v>
      </c>
      <c r="AC1435" s="20">
        <f t="shared" ca="1" si="174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75"/>
        <v>0</v>
      </c>
      <c r="AG1435" s="21">
        <f ca="1">SUMIFS(AF$2:AF1435,D$2:D1435,D1435)</f>
        <v>2086</v>
      </c>
      <c r="AJ1435" s="22">
        <f t="shared" si="176"/>
        <v>0</v>
      </c>
      <c r="AK1435" s="22">
        <f t="shared" si="177"/>
        <v>1</v>
      </c>
    </row>
    <row r="1436" spans="1:37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79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78"/>
        <v>0</v>
      </c>
      <c r="AA1436" s="20">
        <f t="shared" si="172"/>
        <v>0</v>
      </c>
      <c r="AB1436" s="20">
        <f t="shared" ca="1" si="173"/>
        <v>0</v>
      </c>
      <c r="AC1436" s="20">
        <f t="shared" ca="1" si="174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75"/>
        <v>0</v>
      </c>
      <c r="AG1436" s="21">
        <f ca="1">SUMIFS(AF$2:AF1436,D$2:D1436,D1436)</f>
        <v>1698</v>
      </c>
      <c r="AJ1436" s="22">
        <f t="shared" si="176"/>
        <v>0</v>
      </c>
      <c r="AK1436" s="22">
        <f t="shared" si="177"/>
        <v>1</v>
      </c>
    </row>
    <row r="1437" spans="1:37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79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78"/>
        <v>0</v>
      </c>
      <c r="AA1437" s="20">
        <f t="shared" ref="AA1437:AA1500" si="180">IF(OR(ISBLANK(P1437),ISBLANK(Q1437)),"",IF(OR(AND(P1437&gt;Q1437,X1437&gt;Y1437),AND(P1437=Q1437,X1437=Y1437),AND(P1437&lt;Q1437,X1437&lt;Y1437)),1,0))</f>
        <v>0</v>
      </c>
      <c r="AB1437" s="20">
        <f t="shared" ref="AB1437:AB1500" ca="1" si="181">IF(C1437&lt;NOW(),IF(AND(P1437&gt;Q1437,X1437&gt;Y1437),T1437,IF(AND(P1437=Q1437,X1437=Y1437),U1437,IF(AND(P1437&lt;Q1437,X1437&lt;Y1437),V1437,0))),"")</f>
        <v>0</v>
      </c>
      <c r="AC1437" s="20">
        <f t="shared" ref="AC1437:AC1500" ca="1" si="182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83">IFERROR(IF(OR(ISBLANK(P1437),ISBLANK(Q1437)),0,IF(AB1437&lt;&gt;"", AB1437 + IF(AC1437=1,AE1437, 0), "") * (S1437+1)),"")</f>
        <v>0</v>
      </c>
      <c r="AG1437" s="21">
        <f ca="1">SUMIFS(AF$2:AF1437,D$2:D1437,D1437)</f>
        <v>1384</v>
      </c>
      <c r="AJ1437" s="22">
        <f t="shared" si="176"/>
        <v>0</v>
      </c>
      <c r="AK1437" s="22">
        <f t="shared" si="177"/>
        <v>2</v>
      </c>
    </row>
    <row r="1438" spans="1:37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79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78"/>
        <v>0</v>
      </c>
      <c r="AA1438" s="20">
        <f t="shared" si="180"/>
        <v>0</v>
      </c>
      <c r="AB1438" s="20">
        <f t="shared" ca="1" si="181"/>
        <v>0</v>
      </c>
      <c r="AC1438" s="20">
        <f t="shared" ca="1" si="182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83"/>
        <v>0</v>
      </c>
      <c r="AG1438" s="21">
        <f ca="1">SUMIFS(AF$2:AF1438,D$2:D1438,D1438)</f>
        <v>2051</v>
      </c>
      <c r="AJ1438" s="22">
        <f t="shared" si="176"/>
        <v>0</v>
      </c>
      <c r="AK1438" s="22">
        <f t="shared" si="177"/>
        <v>1</v>
      </c>
    </row>
    <row r="1439" spans="1:37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79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78"/>
        <v>1</v>
      </c>
      <c r="AA1439" s="20" t="str">
        <f t="shared" si="180"/>
        <v/>
      </c>
      <c r="AB1439" s="20">
        <f t="shared" ca="1" si="181"/>
        <v>0</v>
      </c>
      <c r="AC1439" s="20">
        <f t="shared" ca="1" si="182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83"/>
        <v>0</v>
      </c>
      <c r="AG1439" s="21">
        <f ca="1">SUMIFS(AF$2:AF1439,D$2:D1439,D1439)</f>
        <v>1079</v>
      </c>
      <c r="AJ1439" s="22">
        <f t="shared" si="176"/>
        <v>0</v>
      </c>
      <c r="AK1439" s="22">
        <f t="shared" si="177"/>
        <v>1</v>
      </c>
    </row>
    <row r="1440" spans="1:37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79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78"/>
        <v>0</v>
      </c>
      <c r="AA1440" s="20">
        <f t="shared" si="180"/>
        <v>0</v>
      </c>
      <c r="AB1440" s="20">
        <f t="shared" ca="1" si="181"/>
        <v>0</v>
      </c>
      <c r="AC1440" s="20">
        <f t="shared" ca="1" si="182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83"/>
        <v>0</v>
      </c>
      <c r="AG1440" s="21">
        <f ca="1">SUMIFS(AF$2:AF1440,D$2:D1440,D1440)</f>
        <v>1680</v>
      </c>
      <c r="AJ1440" s="22">
        <f t="shared" si="176"/>
        <v>0</v>
      </c>
      <c r="AK1440" s="22">
        <f t="shared" si="177"/>
        <v>1</v>
      </c>
    </row>
    <row r="1441" spans="1:37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79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78"/>
        <v>0</v>
      </c>
      <c r="AA1441" s="20">
        <f t="shared" si="180"/>
        <v>0</v>
      </c>
      <c r="AB1441" s="20">
        <f t="shared" ca="1" si="181"/>
        <v>0</v>
      </c>
      <c r="AC1441" s="20">
        <f t="shared" ca="1" si="182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83"/>
        <v>0</v>
      </c>
      <c r="AG1441" s="21">
        <f ca="1">SUMIFS(AF$2:AF1441,D$2:D1441,D1441)</f>
        <v>1996</v>
      </c>
      <c r="AJ1441" s="22">
        <f t="shared" si="176"/>
        <v>0</v>
      </c>
      <c r="AK1441" s="22">
        <f t="shared" si="177"/>
        <v>1</v>
      </c>
    </row>
    <row r="1442" spans="1:37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79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78"/>
        <v>0</v>
      </c>
      <c r="AA1442" s="20">
        <f t="shared" si="180"/>
        <v>0</v>
      </c>
      <c r="AB1442" s="20">
        <f t="shared" ca="1" si="181"/>
        <v>0</v>
      </c>
      <c r="AC1442" s="20">
        <f t="shared" ca="1" si="182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83"/>
        <v>0</v>
      </c>
      <c r="AG1442" s="21">
        <f ca="1">SUMIFS(AF$2:AF1442,D$2:D1442,D1442)</f>
        <v>1728</v>
      </c>
      <c r="AJ1442" s="22">
        <f t="shared" si="176"/>
        <v>0</v>
      </c>
      <c r="AK1442" s="22">
        <f t="shared" si="177"/>
        <v>2</v>
      </c>
    </row>
    <row r="1443" spans="1:37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79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78"/>
        <v>0</v>
      </c>
      <c r="AA1443" s="20">
        <f t="shared" si="180"/>
        <v>0</v>
      </c>
      <c r="AB1443" s="20">
        <f t="shared" ca="1" si="181"/>
        <v>0</v>
      </c>
      <c r="AC1443" s="20">
        <f t="shared" ca="1" si="182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83"/>
        <v>0</v>
      </c>
      <c r="AG1443" s="21">
        <f ca="1">SUMIFS(AF$2:AF1443,D$2:D1443,D1443)</f>
        <v>2168</v>
      </c>
      <c r="AJ1443" s="22">
        <f t="shared" si="176"/>
        <v>0</v>
      </c>
      <c r="AK1443" s="22">
        <f t="shared" si="177"/>
        <v>1</v>
      </c>
    </row>
    <row r="1444" spans="1:37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79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78"/>
        <v>0</v>
      </c>
      <c r="AA1444" s="20">
        <f t="shared" si="180"/>
        <v>0</v>
      </c>
      <c r="AB1444" s="20">
        <f t="shared" ca="1" si="181"/>
        <v>0</v>
      </c>
      <c r="AC1444" s="20">
        <f t="shared" ca="1" si="182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83"/>
        <v>0</v>
      </c>
      <c r="AG1444" s="21">
        <f ca="1">SUMIFS(AF$2:AF1444,D$2:D1444,D1444)</f>
        <v>2076</v>
      </c>
      <c r="AJ1444" s="22">
        <f t="shared" si="176"/>
        <v>0</v>
      </c>
      <c r="AK1444" s="22">
        <f t="shared" si="177"/>
        <v>1</v>
      </c>
    </row>
    <row r="1445" spans="1:37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79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78"/>
        <v>0</v>
      </c>
      <c r="AA1445" s="20">
        <f t="shared" si="180"/>
        <v>0</v>
      </c>
      <c r="AB1445" s="20">
        <f t="shared" ca="1" si="181"/>
        <v>0</v>
      </c>
      <c r="AC1445" s="20">
        <f t="shared" ca="1" si="182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83"/>
        <v>0</v>
      </c>
      <c r="AG1445" s="21">
        <f ca="1">SUMIFS(AF$2:AF1445,D$2:D1445,D1445)</f>
        <v>2217</v>
      </c>
      <c r="AJ1445" s="22">
        <f t="shared" si="176"/>
        <v>0</v>
      </c>
      <c r="AK1445" s="22">
        <f t="shared" si="177"/>
        <v>2</v>
      </c>
    </row>
    <row r="1446" spans="1:37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79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78"/>
        <v>0</v>
      </c>
      <c r="AA1446" s="20">
        <f t="shared" si="180"/>
        <v>0</v>
      </c>
      <c r="AB1446" s="20">
        <f t="shared" ca="1" si="181"/>
        <v>0</v>
      </c>
      <c r="AC1446" s="20">
        <f t="shared" ca="1" si="182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83"/>
        <v>0</v>
      </c>
      <c r="AG1446" s="21">
        <f ca="1">SUMIFS(AF$2:AF1446,D$2:D1446,D1446)</f>
        <v>1986</v>
      </c>
      <c r="AJ1446" s="22">
        <f t="shared" si="176"/>
        <v>0</v>
      </c>
      <c r="AK1446" s="22">
        <f t="shared" si="177"/>
        <v>1</v>
      </c>
    </row>
    <row r="1447" spans="1:37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79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78"/>
        <v>0</v>
      </c>
      <c r="AA1447" s="20">
        <f t="shared" si="180"/>
        <v>0</v>
      </c>
      <c r="AB1447" s="20">
        <f t="shared" ca="1" si="181"/>
        <v>0</v>
      </c>
      <c r="AC1447" s="20">
        <f t="shared" ca="1" si="182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83"/>
        <v>0</v>
      </c>
      <c r="AG1447" s="21">
        <f ca="1">SUMIFS(AF$2:AF1447,D$2:D1447,D1447)</f>
        <v>1985</v>
      </c>
      <c r="AJ1447" s="22">
        <f t="shared" si="176"/>
        <v>0</v>
      </c>
      <c r="AK1447" s="22">
        <f t="shared" si="177"/>
        <v>1</v>
      </c>
    </row>
    <row r="1448" spans="1:37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79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78"/>
        <v>0</v>
      </c>
      <c r="AA1448" s="20">
        <f t="shared" si="180"/>
        <v>1</v>
      </c>
      <c r="AB1448" s="20">
        <f t="shared" ca="1" si="181"/>
        <v>117</v>
      </c>
      <c r="AC1448" s="20">
        <f t="shared" ca="1" si="182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83"/>
        <v>137</v>
      </c>
      <c r="AG1448" s="21">
        <f ca="1">SUMIFS(AF$2:AF1448,D$2:D1448,D1448)</f>
        <v>1756</v>
      </c>
      <c r="AJ1448" s="22">
        <f t="shared" si="176"/>
        <v>4</v>
      </c>
      <c r="AK1448" s="22">
        <f t="shared" si="177"/>
        <v>0</v>
      </c>
    </row>
    <row r="1449" spans="1:37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79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78"/>
        <v>0</v>
      </c>
      <c r="AA1449" s="20">
        <f t="shared" si="180"/>
        <v>0</v>
      </c>
      <c r="AB1449" s="20">
        <f t="shared" ca="1" si="181"/>
        <v>0</v>
      </c>
      <c r="AC1449" s="20">
        <f t="shared" ca="1" si="182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83"/>
        <v>0</v>
      </c>
      <c r="AG1449" s="21">
        <f ca="1">SUMIFS(AF$2:AF1449,D$2:D1449,D1449)</f>
        <v>1749</v>
      </c>
      <c r="AJ1449" s="22">
        <f t="shared" si="176"/>
        <v>0</v>
      </c>
      <c r="AK1449" s="22">
        <f t="shared" si="177"/>
        <v>1</v>
      </c>
    </row>
    <row r="1450" spans="1:37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79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78"/>
        <v>0</v>
      </c>
      <c r="AA1450" s="20">
        <f t="shared" si="180"/>
        <v>0</v>
      </c>
      <c r="AB1450" s="20">
        <f t="shared" ca="1" si="181"/>
        <v>0</v>
      </c>
      <c r="AC1450" s="20">
        <f t="shared" ca="1" si="182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83"/>
        <v>0</v>
      </c>
      <c r="AG1450" s="21">
        <f ca="1">SUMIFS(AF$2:AF1450,D$2:D1450,D1450)</f>
        <v>1939</v>
      </c>
      <c r="AJ1450" s="22">
        <f t="shared" si="176"/>
        <v>0</v>
      </c>
      <c r="AK1450" s="22">
        <f t="shared" si="177"/>
        <v>2</v>
      </c>
    </row>
    <row r="1451" spans="1:37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79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78"/>
        <v>0</v>
      </c>
      <c r="AA1451" s="20">
        <f t="shared" si="180"/>
        <v>0</v>
      </c>
      <c r="AB1451" s="20">
        <f t="shared" ca="1" si="181"/>
        <v>0</v>
      </c>
      <c r="AC1451" s="20">
        <f t="shared" ca="1" si="182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83"/>
        <v>0</v>
      </c>
      <c r="AG1451" s="21">
        <f ca="1">SUMIFS(AF$2:AF1451,D$2:D1451,D1451)</f>
        <v>1751</v>
      </c>
      <c r="AJ1451" s="22">
        <f t="shared" si="176"/>
        <v>0</v>
      </c>
      <c r="AK1451" s="22">
        <f t="shared" si="177"/>
        <v>1</v>
      </c>
    </row>
    <row r="1452" spans="1:37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79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78"/>
        <v>0</v>
      </c>
      <c r="AA1452" s="20">
        <f t="shared" si="180"/>
        <v>0</v>
      </c>
      <c r="AB1452" s="20">
        <f t="shared" ca="1" si="181"/>
        <v>0</v>
      </c>
      <c r="AC1452" s="20">
        <f t="shared" ca="1" si="182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83"/>
        <v>0</v>
      </c>
      <c r="AG1452" s="21">
        <f ca="1">SUMIFS(AF$2:AF1452,D$2:D1452,D1452)</f>
        <v>2041</v>
      </c>
      <c r="AJ1452" s="22">
        <f t="shared" si="176"/>
        <v>0</v>
      </c>
      <c r="AK1452" s="22">
        <f t="shared" si="177"/>
        <v>1</v>
      </c>
    </row>
    <row r="1453" spans="1:37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79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78"/>
        <v>1</v>
      </c>
      <c r="AA1453" s="20" t="str">
        <f t="shared" si="180"/>
        <v/>
      </c>
      <c r="AB1453" s="20">
        <f t="shared" ca="1" si="181"/>
        <v>0</v>
      </c>
      <c r="AC1453" s="20">
        <f t="shared" ca="1" si="182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83"/>
        <v>0</v>
      </c>
      <c r="AG1453" s="21">
        <f ca="1">SUMIFS(AF$2:AF1453,D$2:D1453,D1453)</f>
        <v>1665</v>
      </c>
      <c r="AJ1453" s="22">
        <f t="shared" si="176"/>
        <v>0</v>
      </c>
      <c r="AK1453" s="22">
        <f t="shared" si="177"/>
        <v>1</v>
      </c>
    </row>
    <row r="1454" spans="1:37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79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78"/>
        <v>0</v>
      </c>
      <c r="AA1454" s="20">
        <f t="shared" si="180"/>
        <v>0</v>
      </c>
      <c r="AB1454" s="20">
        <f t="shared" ca="1" si="181"/>
        <v>0</v>
      </c>
      <c r="AC1454" s="20">
        <f t="shared" ca="1" si="182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83"/>
        <v>0</v>
      </c>
      <c r="AG1454" s="21">
        <f ca="1">SUMIFS(AF$2:AF1454,D$2:D1454,D1454)</f>
        <v>1523</v>
      </c>
      <c r="AJ1454" s="22">
        <f t="shared" si="176"/>
        <v>0</v>
      </c>
      <c r="AK1454" s="22">
        <f t="shared" si="177"/>
        <v>1</v>
      </c>
    </row>
    <row r="1455" spans="1:37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79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78"/>
        <v>0</v>
      </c>
      <c r="AA1455" s="20">
        <f t="shared" si="180"/>
        <v>0</v>
      </c>
      <c r="AB1455" s="20">
        <f t="shared" ca="1" si="181"/>
        <v>0</v>
      </c>
      <c r="AC1455" s="20">
        <f t="shared" ca="1" si="182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83"/>
        <v>0</v>
      </c>
      <c r="AG1455" s="21">
        <f ca="1">SUMIFS(AF$2:AF1455,D$2:D1455,D1455)</f>
        <v>1470</v>
      </c>
      <c r="AJ1455" s="22">
        <f t="shared" si="176"/>
        <v>0</v>
      </c>
      <c r="AK1455" s="22">
        <f t="shared" si="177"/>
        <v>1</v>
      </c>
    </row>
    <row r="1456" spans="1:37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79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78"/>
        <v>0</v>
      </c>
      <c r="AA1456" s="20">
        <f t="shared" si="180"/>
        <v>0</v>
      </c>
      <c r="AB1456" s="20">
        <f t="shared" ca="1" si="181"/>
        <v>0</v>
      </c>
      <c r="AC1456" s="20">
        <f t="shared" ca="1" si="182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83"/>
        <v>0</v>
      </c>
      <c r="AG1456" s="21">
        <f ca="1">SUMIFS(AF$2:AF1456,D$2:D1456,D1456)</f>
        <v>2166</v>
      </c>
      <c r="AJ1456" s="22">
        <f t="shared" si="176"/>
        <v>0</v>
      </c>
      <c r="AK1456" s="22">
        <f t="shared" si="177"/>
        <v>1</v>
      </c>
    </row>
    <row r="1457" spans="1:37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79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78"/>
        <v>0</v>
      </c>
      <c r="AA1457" s="20">
        <f t="shared" si="180"/>
        <v>0</v>
      </c>
      <c r="AB1457" s="20">
        <f t="shared" ca="1" si="181"/>
        <v>0</v>
      </c>
      <c r="AC1457" s="20">
        <f t="shared" ca="1" si="182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83"/>
        <v>0</v>
      </c>
      <c r="AG1457" s="21">
        <f ca="1">SUMIFS(AF$2:AF1457,D$2:D1457,D1457)</f>
        <v>1904</v>
      </c>
      <c r="AJ1457" s="22">
        <f t="shared" si="176"/>
        <v>0</v>
      </c>
      <c r="AK1457" s="22">
        <f t="shared" si="177"/>
        <v>1</v>
      </c>
    </row>
    <row r="1458" spans="1:37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79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78"/>
        <v>0</v>
      </c>
      <c r="AA1458" s="20">
        <f t="shared" si="180"/>
        <v>0</v>
      </c>
      <c r="AB1458" s="20">
        <f t="shared" ca="1" si="181"/>
        <v>0</v>
      </c>
      <c r="AC1458" s="20">
        <f t="shared" ca="1" si="182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83"/>
        <v>0</v>
      </c>
      <c r="AG1458" s="21">
        <f ca="1">SUMIFS(AF$2:AF1458,D$2:D1458,D1458)</f>
        <v>1388</v>
      </c>
      <c r="AJ1458" s="22">
        <f t="shared" si="176"/>
        <v>0</v>
      </c>
      <c r="AK1458" s="22">
        <f t="shared" si="177"/>
        <v>1</v>
      </c>
    </row>
    <row r="1459" spans="1:37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79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78"/>
        <v>0</v>
      </c>
      <c r="AA1459" s="20">
        <f t="shared" si="180"/>
        <v>0</v>
      </c>
      <c r="AB1459" s="20">
        <f t="shared" ca="1" si="181"/>
        <v>0</v>
      </c>
      <c r="AC1459" s="20">
        <f t="shared" ca="1" si="182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83"/>
        <v>0</v>
      </c>
      <c r="AG1459" s="21">
        <f ca="1">SUMIFS(AF$2:AF1459,D$2:D1459,D1459)</f>
        <v>1097</v>
      </c>
      <c r="AJ1459" s="22">
        <f t="shared" si="176"/>
        <v>0</v>
      </c>
      <c r="AK1459" s="22">
        <f t="shared" si="177"/>
        <v>1</v>
      </c>
    </row>
    <row r="1460" spans="1:37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79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78"/>
        <v>0</v>
      </c>
      <c r="AA1460" s="20">
        <f t="shared" si="180"/>
        <v>1</v>
      </c>
      <c r="AB1460" s="20">
        <f t="shared" ca="1" si="181"/>
        <v>91</v>
      </c>
      <c r="AC1460" s="20">
        <f t="shared" ca="1" si="182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83"/>
        <v>91</v>
      </c>
      <c r="AG1460" s="21">
        <f ca="1">SUMIFS(AF$2:AF1460,D$2:D1460,D1460)</f>
        <v>1887</v>
      </c>
      <c r="AJ1460" s="22">
        <f t="shared" si="176"/>
        <v>1</v>
      </c>
      <c r="AK1460" s="22">
        <f t="shared" si="177"/>
        <v>0</v>
      </c>
    </row>
    <row r="1461" spans="1:37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79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78"/>
        <v>0</v>
      </c>
      <c r="AA1461" s="20">
        <f t="shared" si="180"/>
        <v>1</v>
      </c>
      <c r="AB1461" s="20">
        <f t="shared" ca="1" si="181"/>
        <v>91</v>
      </c>
      <c r="AC1461" s="20">
        <f t="shared" ca="1" si="182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83"/>
        <v>91</v>
      </c>
      <c r="AG1461" s="21">
        <f ca="1">SUMIFS(AF$2:AF1461,D$2:D1461,D1461)</f>
        <v>2201</v>
      </c>
      <c r="AJ1461" s="22">
        <f t="shared" si="176"/>
        <v>1</v>
      </c>
      <c r="AK1461" s="22">
        <f t="shared" si="177"/>
        <v>0</v>
      </c>
    </row>
    <row r="1462" spans="1:37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79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78"/>
        <v>0</v>
      </c>
      <c r="AA1462" s="20">
        <f t="shared" si="180"/>
        <v>1</v>
      </c>
      <c r="AB1462" s="20">
        <f t="shared" ca="1" si="181"/>
        <v>91</v>
      </c>
      <c r="AC1462" s="20">
        <f t="shared" ca="1" si="182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83"/>
        <v>91</v>
      </c>
      <c r="AG1462" s="21">
        <f ca="1">SUMIFS(AF$2:AF1462,D$2:D1462,D1462)</f>
        <v>2177</v>
      </c>
      <c r="AJ1462" s="22">
        <f t="shared" si="176"/>
        <v>1</v>
      </c>
      <c r="AK1462" s="22">
        <f t="shared" si="177"/>
        <v>0</v>
      </c>
    </row>
    <row r="1463" spans="1:37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79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78"/>
        <v>0</v>
      </c>
      <c r="AA1463" s="20">
        <f t="shared" si="180"/>
        <v>1</v>
      </c>
      <c r="AB1463" s="20">
        <f t="shared" ca="1" si="181"/>
        <v>91</v>
      </c>
      <c r="AC1463" s="20">
        <f t="shared" ca="1" si="182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83"/>
        <v>91</v>
      </c>
      <c r="AG1463" s="21">
        <f ca="1">SUMIFS(AF$2:AF1463,D$2:D1463,D1463)</f>
        <v>1789</v>
      </c>
      <c r="AJ1463" s="22">
        <f t="shared" si="176"/>
        <v>1</v>
      </c>
      <c r="AK1463" s="22">
        <f t="shared" si="177"/>
        <v>0</v>
      </c>
    </row>
    <row r="1464" spans="1:37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79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78"/>
        <v>0</v>
      </c>
      <c r="AA1464" s="20">
        <f t="shared" si="180"/>
        <v>1</v>
      </c>
      <c r="AB1464" s="20">
        <f t="shared" ca="1" si="181"/>
        <v>91</v>
      </c>
      <c r="AC1464" s="20">
        <f t="shared" ca="1" si="182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83"/>
        <v>91</v>
      </c>
      <c r="AG1464" s="21">
        <f ca="1">SUMIFS(AF$2:AF1464,D$2:D1464,D1464)</f>
        <v>1475</v>
      </c>
      <c r="AJ1464" s="22">
        <f t="shared" si="176"/>
        <v>1</v>
      </c>
      <c r="AK1464" s="22">
        <f t="shared" si="177"/>
        <v>0</v>
      </c>
    </row>
    <row r="1465" spans="1:37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79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78"/>
        <v>0</v>
      </c>
      <c r="AA1465" s="20">
        <f t="shared" si="180"/>
        <v>1</v>
      </c>
      <c r="AB1465" s="20">
        <f t="shared" ca="1" si="181"/>
        <v>91</v>
      </c>
      <c r="AC1465" s="20">
        <f t="shared" ca="1" si="182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83"/>
        <v>91</v>
      </c>
      <c r="AG1465" s="21">
        <f ca="1">SUMIFS(AF$2:AF1465,D$2:D1465,D1465)</f>
        <v>2142</v>
      </c>
      <c r="AJ1465" s="22">
        <f t="shared" ref="AJ1465:AJ1528" si="184">IF(AA1465=1,AJ1438+1,0)</f>
        <v>1</v>
      </c>
      <c r="AK1465" s="22">
        <f t="shared" ref="AK1465:AK1528" si="185">IF(Z1465=1,AK1438,IF(AA1465=0,AK1438+1,0))</f>
        <v>0</v>
      </c>
    </row>
    <row r="1466" spans="1:37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79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78"/>
        <v>1</v>
      </c>
      <c r="AA1466" s="20" t="str">
        <f t="shared" si="180"/>
        <v/>
      </c>
      <c r="AB1466" s="20">
        <f t="shared" ca="1" si="181"/>
        <v>0</v>
      </c>
      <c r="AC1466" s="20">
        <f t="shared" ca="1" si="182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83"/>
        <v>0</v>
      </c>
      <c r="AG1466" s="21">
        <f ca="1">SUMIFS(AF$2:AF1466,D$2:D1466,D1466)</f>
        <v>1079</v>
      </c>
      <c r="AJ1466" s="22">
        <f t="shared" si="184"/>
        <v>0</v>
      </c>
      <c r="AK1466" s="22">
        <f t="shared" si="185"/>
        <v>1</v>
      </c>
    </row>
    <row r="1467" spans="1:37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79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78"/>
        <v>0</v>
      </c>
      <c r="AA1467" s="20">
        <f t="shared" si="180"/>
        <v>1</v>
      </c>
      <c r="AB1467" s="20">
        <f t="shared" ca="1" si="181"/>
        <v>91</v>
      </c>
      <c r="AC1467" s="20">
        <f t="shared" ca="1" si="182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83"/>
        <v>91</v>
      </c>
      <c r="AG1467" s="21">
        <f ca="1">SUMIFS(AF$2:AF1467,D$2:D1467,D1467)</f>
        <v>1771</v>
      </c>
      <c r="AJ1467" s="22">
        <f t="shared" si="184"/>
        <v>1</v>
      </c>
      <c r="AK1467" s="22">
        <f t="shared" si="185"/>
        <v>0</v>
      </c>
    </row>
    <row r="1468" spans="1:37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79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78"/>
        <v>0</v>
      </c>
      <c r="AA1468" s="20">
        <f t="shared" si="180"/>
        <v>1</v>
      </c>
      <c r="AB1468" s="20">
        <f t="shared" ca="1" si="181"/>
        <v>91</v>
      </c>
      <c r="AC1468" s="20">
        <f t="shared" ca="1" si="182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83"/>
        <v>91</v>
      </c>
      <c r="AG1468" s="21">
        <f ca="1">SUMIFS(AF$2:AF1468,D$2:D1468,D1468)</f>
        <v>2087</v>
      </c>
      <c r="AJ1468" s="22">
        <f t="shared" si="184"/>
        <v>1</v>
      </c>
      <c r="AK1468" s="22">
        <f t="shared" si="185"/>
        <v>0</v>
      </c>
    </row>
    <row r="1469" spans="1:37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79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78"/>
        <v>0</v>
      </c>
      <c r="AA1469" s="20">
        <f t="shared" si="180"/>
        <v>1</v>
      </c>
      <c r="AB1469" s="20">
        <f t="shared" ca="1" si="181"/>
        <v>91</v>
      </c>
      <c r="AC1469" s="20">
        <f t="shared" ca="1" si="182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83"/>
        <v>91</v>
      </c>
      <c r="AG1469" s="21">
        <f ca="1">SUMIFS(AF$2:AF1469,D$2:D1469,D1469)</f>
        <v>1819</v>
      </c>
      <c r="AJ1469" s="22">
        <f t="shared" si="184"/>
        <v>1</v>
      </c>
      <c r="AK1469" s="22">
        <f t="shared" si="185"/>
        <v>0</v>
      </c>
    </row>
    <row r="1470" spans="1:37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79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78"/>
        <v>0</v>
      </c>
      <c r="AA1470" s="20">
        <f t="shared" si="180"/>
        <v>1</v>
      </c>
      <c r="AB1470" s="20">
        <f t="shared" ca="1" si="181"/>
        <v>91</v>
      </c>
      <c r="AC1470" s="20">
        <f t="shared" ca="1" si="182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83"/>
        <v>91</v>
      </c>
      <c r="AG1470" s="21">
        <f ca="1">SUMIFS(AF$2:AF1470,D$2:D1470,D1470)</f>
        <v>2259</v>
      </c>
      <c r="AJ1470" s="22">
        <f t="shared" si="184"/>
        <v>1</v>
      </c>
      <c r="AK1470" s="22">
        <f t="shared" si="185"/>
        <v>0</v>
      </c>
    </row>
    <row r="1471" spans="1:37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79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78"/>
        <v>0</v>
      </c>
      <c r="AA1471" s="20">
        <f t="shared" si="180"/>
        <v>1</v>
      </c>
      <c r="AB1471" s="20">
        <f t="shared" ca="1" si="181"/>
        <v>91</v>
      </c>
      <c r="AC1471" s="20">
        <f t="shared" ca="1" si="182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83"/>
        <v>91</v>
      </c>
      <c r="AG1471" s="21">
        <f ca="1">SUMIFS(AF$2:AF1471,D$2:D1471,D1471)</f>
        <v>2167</v>
      </c>
      <c r="AJ1471" s="22">
        <f t="shared" si="184"/>
        <v>1</v>
      </c>
      <c r="AK1471" s="22">
        <f t="shared" si="185"/>
        <v>0</v>
      </c>
    </row>
    <row r="1472" spans="1:37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79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78"/>
        <v>0</v>
      </c>
      <c r="AA1472" s="20">
        <f t="shared" si="180"/>
        <v>0</v>
      </c>
      <c r="AB1472" s="20">
        <f t="shared" ca="1" si="181"/>
        <v>0</v>
      </c>
      <c r="AC1472" s="20">
        <f t="shared" ca="1" si="182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83"/>
        <v>0</v>
      </c>
      <c r="AG1472" s="21">
        <f ca="1">SUMIFS(AF$2:AF1472,D$2:D1472,D1472)</f>
        <v>2217</v>
      </c>
      <c r="AJ1472" s="22">
        <f t="shared" si="184"/>
        <v>0</v>
      </c>
      <c r="AK1472" s="22">
        <f t="shared" si="185"/>
        <v>3</v>
      </c>
    </row>
    <row r="1473" spans="1:37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79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78"/>
        <v>0</v>
      </c>
      <c r="AA1473" s="20">
        <f t="shared" si="180"/>
        <v>1</v>
      </c>
      <c r="AB1473" s="20">
        <f t="shared" ca="1" si="181"/>
        <v>91</v>
      </c>
      <c r="AC1473" s="20">
        <f t="shared" ca="1" si="182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83"/>
        <v>91</v>
      </c>
      <c r="AG1473" s="21">
        <f ca="1">SUMIFS(AF$2:AF1473,D$2:D1473,D1473)</f>
        <v>2077</v>
      </c>
      <c r="AJ1473" s="22">
        <f t="shared" si="184"/>
        <v>1</v>
      </c>
      <c r="AK1473" s="22">
        <f t="shared" si="185"/>
        <v>0</v>
      </c>
    </row>
    <row r="1474" spans="1:37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79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86">IF(A1474=0,0,IF(W1474="À venir",0,IF(AND(ISBLANK(P1474),ISBLANK(Q1474)),1,0)))</f>
        <v>0</v>
      </c>
      <c r="AA1474" s="20">
        <f t="shared" si="180"/>
        <v>0</v>
      </c>
      <c r="AB1474" s="20">
        <f t="shared" ca="1" si="181"/>
        <v>0</v>
      </c>
      <c r="AC1474" s="20">
        <f t="shared" ca="1" si="182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83"/>
        <v>0</v>
      </c>
      <c r="AG1474" s="21">
        <f ca="1">SUMIFS(AF$2:AF1474,D$2:D1474,D1474)</f>
        <v>1985</v>
      </c>
      <c r="AJ1474" s="22">
        <f t="shared" si="184"/>
        <v>0</v>
      </c>
      <c r="AK1474" s="22">
        <f t="shared" si="185"/>
        <v>2</v>
      </c>
    </row>
    <row r="1475" spans="1:37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87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86"/>
        <v>0</v>
      </c>
      <c r="AA1475" s="20">
        <f t="shared" si="180"/>
        <v>0</v>
      </c>
      <c r="AB1475" s="20">
        <f t="shared" ca="1" si="181"/>
        <v>0</v>
      </c>
      <c r="AC1475" s="20">
        <f t="shared" ca="1" si="182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83"/>
        <v>0</v>
      </c>
      <c r="AG1475" s="21">
        <f ca="1">SUMIFS(AF$2:AF1475,D$2:D1475,D1475)</f>
        <v>1756</v>
      </c>
      <c r="AJ1475" s="22">
        <f t="shared" si="184"/>
        <v>0</v>
      </c>
      <c r="AK1475" s="22">
        <f t="shared" si="185"/>
        <v>1</v>
      </c>
    </row>
    <row r="1476" spans="1:37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87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86"/>
        <v>0</v>
      </c>
      <c r="AA1476" s="20">
        <f t="shared" si="180"/>
        <v>0</v>
      </c>
      <c r="AB1476" s="20">
        <f t="shared" ca="1" si="181"/>
        <v>0</v>
      </c>
      <c r="AC1476" s="20">
        <f t="shared" ca="1" si="182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83"/>
        <v>0</v>
      </c>
      <c r="AG1476" s="21">
        <f ca="1">SUMIFS(AF$2:AF1476,D$2:D1476,D1476)</f>
        <v>1749</v>
      </c>
      <c r="AJ1476" s="22">
        <f t="shared" si="184"/>
        <v>0</v>
      </c>
      <c r="AK1476" s="22">
        <f t="shared" si="185"/>
        <v>2</v>
      </c>
    </row>
    <row r="1477" spans="1:37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87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86"/>
        <v>0</v>
      </c>
      <c r="AA1477" s="20">
        <f t="shared" si="180"/>
        <v>1</v>
      </c>
      <c r="AB1477" s="20">
        <f t="shared" ca="1" si="181"/>
        <v>91</v>
      </c>
      <c r="AC1477" s="20">
        <f t="shared" ca="1" si="182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83"/>
        <v>91</v>
      </c>
      <c r="AG1477" s="21">
        <f ca="1">SUMIFS(AF$2:AF1477,D$2:D1477,D1477)</f>
        <v>2030</v>
      </c>
      <c r="AJ1477" s="22">
        <f t="shared" si="184"/>
        <v>1</v>
      </c>
      <c r="AK1477" s="22">
        <f t="shared" si="185"/>
        <v>0</v>
      </c>
    </row>
    <row r="1478" spans="1:37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87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86"/>
        <v>0</v>
      </c>
      <c r="AA1478" s="20">
        <f t="shared" si="180"/>
        <v>1</v>
      </c>
      <c r="AB1478" s="20">
        <f t="shared" ca="1" si="181"/>
        <v>91</v>
      </c>
      <c r="AC1478" s="20">
        <f t="shared" ca="1" si="182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83"/>
        <v>91</v>
      </c>
      <c r="AG1478" s="21">
        <f ca="1">SUMIFS(AF$2:AF1478,D$2:D1478,D1478)</f>
        <v>1842</v>
      </c>
      <c r="AJ1478" s="22">
        <f t="shared" si="184"/>
        <v>1</v>
      </c>
      <c r="AK1478" s="22">
        <f t="shared" si="185"/>
        <v>0</v>
      </c>
    </row>
    <row r="1479" spans="1:37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87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86"/>
        <v>0</v>
      </c>
      <c r="AA1479" s="20">
        <f t="shared" si="180"/>
        <v>1</v>
      </c>
      <c r="AB1479" s="20">
        <f t="shared" ca="1" si="181"/>
        <v>91</v>
      </c>
      <c r="AC1479" s="20">
        <f t="shared" ca="1" si="182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83"/>
        <v>91</v>
      </c>
      <c r="AG1479" s="21">
        <f ca="1">SUMIFS(AF$2:AF1479,D$2:D1479,D1479)</f>
        <v>2132</v>
      </c>
      <c r="AJ1479" s="22">
        <f t="shared" si="184"/>
        <v>1</v>
      </c>
      <c r="AK1479" s="22">
        <f t="shared" si="185"/>
        <v>0</v>
      </c>
    </row>
    <row r="1480" spans="1:37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87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86"/>
        <v>1</v>
      </c>
      <c r="AA1480" s="20" t="str">
        <f t="shared" si="180"/>
        <v/>
      </c>
      <c r="AB1480" s="20">
        <f t="shared" ca="1" si="181"/>
        <v>0</v>
      </c>
      <c r="AC1480" s="20">
        <f t="shared" ca="1" si="182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83"/>
        <v>0</v>
      </c>
      <c r="AG1480" s="21">
        <f ca="1">SUMIFS(AF$2:AF1480,D$2:D1480,D1480)</f>
        <v>1665</v>
      </c>
      <c r="AJ1480" s="22">
        <f t="shared" si="184"/>
        <v>0</v>
      </c>
      <c r="AK1480" s="22">
        <f t="shared" si="185"/>
        <v>1</v>
      </c>
    </row>
    <row r="1481" spans="1:37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87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86"/>
        <v>0</v>
      </c>
      <c r="AA1481" s="20">
        <f t="shared" si="180"/>
        <v>0</v>
      </c>
      <c r="AB1481" s="20">
        <f t="shared" ca="1" si="181"/>
        <v>0</v>
      </c>
      <c r="AC1481" s="20">
        <f t="shared" ca="1" si="182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83"/>
        <v>0</v>
      </c>
      <c r="AG1481" s="21">
        <f ca="1">SUMIFS(AF$2:AF1481,D$2:D1481,D1481)</f>
        <v>1523</v>
      </c>
      <c r="AJ1481" s="22">
        <f t="shared" si="184"/>
        <v>0</v>
      </c>
      <c r="AK1481" s="22">
        <f t="shared" si="185"/>
        <v>2</v>
      </c>
    </row>
    <row r="1482" spans="1:37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87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86"/>
        <v>0</v>
      </c>
      <c r="AA1482" s="20">
        <f t="shared" si="180"/>
        <v>1</v>
      </c>
      <c r="AB1482" s="20">
        <f t="shared" ca="1" si="181"/>
        <v>91</v>
      </c>
      <c r="AC1482" s="20">
        <f t="shared" ca="1" si="182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83"/>
        <v>91</v>
      </c>
      <c r="AG1482" s="21">
        <f ca="1">SUMIFS(AF$2:AF1482,D$2:D1482,D1482)</f>
        <v>1561</v>
      </c>
      <c r="AJ1482" s="22">
        <f t="shared" si="184"/>
        <v>1</v>
      </c>
      <c r="AK1482" s="22">
        <f t="shared" si="185"/>
        <v>0</v>
      </c>
    </row>
    <row r="1483" spans="1:37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87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86"/>
        <v>0</v>
      </c>
      <c r="AA1483" s="20">
        <f t="shared" si="180"/>
        <v>1</v>
      </c>
      <c r="AB1483" s="20">
        <f t="shared" ca="1" si="181"/>
        <v>91</v>
      </c>
      <c r="AC1483" s="20">
        <f t="shared" ca="1" si="182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83"/>
        <v>91</v>
      </c>
      <c r="AG1483" s="21">
        <f ca="1">SUMIFS(AF$2:AF1483,D$2:D1483,D1483)</f>
        <v>2257</v>
      </c>
      <c r="AJ1483" s="22">
        <f t="shared" si="184"/>
        <v>1</v>
      </c>
      <c r="AK1483" s="22">
        <f t="shared" si="185"/>
        <v>0</v>
      </c>
    </row>
    <row r="1484" spans="1:37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87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86"/>
        <v>0</v>
      </c>
      <c r="AA1484" s="20">
        <f t="shared" si="180"/>
        <v>1</v>
      </c>
      <c r="AB1484" s="20">
        <f t="shared" ca="1" si="181"/>
        <v>91</v>
      </c>
      <c r="AC1484" s="20">
        <f t="shared" ca="1" si="182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83"/>
        <v>91</v>
      </c>
      <c r="AG1484" s="21">
        <f ca="1">SUMIFS(AF$2:AF1484,D$2:D1484,D1484)</f>
        <v>1995</v>
      </c>
      <c r="AJ1484" s="22">
        <f t="shared" si="184"/>
        <v>1</v>
      </c>
      <c r="AK1484" s="22">
        <f t="shared" si="185"/>
        <v>0</v>
      </c>
    </row>
    <row r="1485" spans="1:37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87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86"/>
        <v>0</v>
      </c>
      <c r="AA1485" s="20">
        <f t="shared" si="180"/>
        <v>1</v>
      </c>
      <c r="AB1485" s="20">
        <f t="shared" ca="1" si="181"/>
        <v>91</v>
      </c>
      <c r="AC1485" s="20">
        <f t="shared" ca="1" si="182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83"/>
        <v>91</v>
      </c>
      <c r="AG1485" s="21">
        <f ca="1">SUMIFS(AF$2:AF1485,D$2:D1485,D1485)</f>
        <v>1479</v>
      </c>
      <c r="AJ1485" s="22">
        <f t="shared" si="184"/>
        <v>1</v>
      </c>
      <c r="AK1485" s="22">
        <f t="shared" si="185"/>
        <v>0</v>
      </c>
    </row>
    <row r="1486" spans="1:37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87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86"/>
        <v>0</v>
      </c>
      <c r="AA1486" s="20">
        <f t="shared" si="180"/>
        <v>1</v>
      </c>
      <c r="AB1486" s="20">
        <f t="shared" ca="1" si="181"/>
        <v>91</v>
      </c>
      <c r="AC1486" s="20">
        <f t="shared" ca="1" si="182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83"/>
        <v>91</v>
      </c>
      <c r="AG1486" s="21">
        <f ca="1">SUMIFS(AF$2:AF1486,D$2:D1486,D1486)</f>
        <v>1188</v>
      </c>
      <c r="AJ1486" s="22">
        <f t="shared" si="184"/>
        <v>1</v>
      </c>
      <c r="AK1486" s="22">
        <f t="shared" si="185"/>
        <v>0</v>
      </c>
    </row>
    <row r="1487" spans="1:37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87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86"/>
        <v>0</v>
      </c>
      <c r="AA1487" s="20">
        <f t="shared" si="180"/>
        <v>1</v>
      </c>
      <c r="AB1487" s="20">
        <f t="shared" ca="1" si="181"/>
        <v>53</v>
      </c>
      <c r="AC1487" s="20">
        <f t="shared" ca="1" si="182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83"/>
        <v>73</v>
      </c>
      <c r="AG1487" s="21">
        <f ca="1">SUMIFS(AF$2:AF1487,D$2:D1487,D1487)</f>
        <v>1960</v>
      </c>
      <c r="AJ1487" s="22">
        <f t="shared" si="184"/>
        <v>2</v>
      </c>
      <c r="AK1487" s="22">
        <f t="shared" si="185"/>
        <v>0</v>
      </c>
    </row>
    <row r="1488" spans="1:37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87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86"/>
        <v>0</v>
      </c>
      <c r="AA1488" s="20">
        <f t="shared" si="180"/>
        <v>1</v>
      </c>
      <c r="AB1488" s="20">
        <f t="shared" ca="1" si="181"/>
        <v>53</v>
      </c>
      <c r="AC1488" s="20">
        <f t="shared" ca="1" si="182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83"/>
        <v>53</v>
      </c>
      <c r="AG1488" s="21">
        <f ca="1">SUMIFS(AF$2:AF1488,D$2:D1488,D1488)</f>
        <v>2254</v>
      </c>
      <c r="AJ1488" s="22">
        <f t="shared" si="184"/>
        <v>2</v>
      </c>
      <c r="AK1488" s="22">
        <f t="shared" si="185"/>
        <v>0</v>
      </c>
    </row>
    <row r="1489" spans="1:37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87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86"/>
        <v>0</v>
      </c>
      <c r="AA1489" s="20">
        <f t="shared" si="180"/>
        <v>1</v>
      </c>
      <c r="AB1489" s="20">
        <f t="shared" ca="1" si="181"/>
        <v>53</v>
      </c>
      <c r="AC1489" s="20">
        <f t="shared" ca="1" si="182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83"/>
        <v>53</v>
      </c>
      <c r="AG1489" s="21">
        <f ca="1">SUMIFS(AF$2:AF1489,D$2:D1489,D1489)</f>
        <v>2230</v>
      </c>
      <c r="AJ1489" s="22">
        <f t="shared" si="184"/>
        <v>2</v>
      </c>
      <c r="AK1489" s="22">
        <f t="shared" si="185"/>
        <v>0</v>
      </c>
    </row>
    <row r="1490" spans="1:37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87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86"/>
        <v>0</v>
      </c>
      <c r="AA1490" s="20">
        <f t="shared" si="180"/>
        <v>1</v>
      </c>
      <c r="AB1490" s="20">
        <f t="shared" ca="1" si="181"/>
        <v>53</v>
      </c>
      <c r="AC1490" s="20">
        <f t="shared" ca="1" si="182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83"/>
        <v>53</v>
      </c>
      <c r="AG1490" s="21">
        <f ca="1">SUMIFS(AF$2:AF1490,D$2:D1490,D1490)</f>
        <v>1842</v>
      </c>
      <c r="AJ1490" s="22">
        <f t="shared" si="184"/>
        <v>2</v>
      </c>
      <c r="AK1490" s="22">
        <f t="shared" si="185"/>
        <v>0</v>
      </c>
    </row>
    <row r="1491" spans="1:37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87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86"/>
        <v>0</v>
      </c>
      <c r="AA1491" s="20">
        <f t="shared" si="180"/>
        <v>0</v>
      </c>
      <c r="AB1491" s="20">
        <f t="shared" ca="1" si="181"/>
        <v>0</v>
      </c>
      <c r="AC1491" s="20">
        <f t="shared" ca="1" si="182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83"/>
        <v>0</v>
      </c>
      <c r="AG1491" s="21">
        <f ca="1">SUMIFS(AF$2:AF1491,D$2:D1491,D1491)</f>
        <v>1475</v>
      </c>
      <c r="AJ1491" s="22">
        <f t="shared" si="184"/>
        <v>0</v>
      </c>
      <c r="AK1491" s="22">
        <f t="shared" si="185"/>
        <v>1</v>
      </c>
    </row>
    <row r="1492" spans="1:37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87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86"/>
        <v>0</v>
      </c>
      <c r="AA1492" s="20">
        <f t="shared" si="180"/>
        <v>1</v>
      </c>
      <c r="AB1492" s="20">
        <f t="shared" ca="1" si="181"/>
        <v>53</v>
      </c>
      <c r="AC1492" s="20">
        <f t="shared" ca="1" si="182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83"/>
        <v>53</v>
      </c>
      <c r="AG1492" s="21">
        <f ca="1">SUMIFS(AF$2:AF1492,D$2:D1492,D1492)</f>
        <v>2195</v>
      </c>
      <c r="AJ1492" s="22">
        <f t="shared" si="184"/>
        <v>2</v>
      </c>
      <c r="AK1492" s="22">
        <f t="shared" si="185"/>
        <v>0</v>
      </c>
    </row>
    <row r="1493" spans="1:37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87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86"/>
        <v>0</v>
      </c>
      <c r="AA1493" s="20">
        <f t="shared" si="180"/>
        <v>1</v>
      </c>
      <c r="AB1493" s="20">
        <f t="shared" ca="1" si="181"/>
        <v>53</v>
      </c>
      <c r="AC1493" s="20">
        <f t="shared" ca="1" si="182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83"/>
        <v>53</v>
      </c>
      <c r="AG1493" s="21">
        <f ca="1">SUMIFS(AF$2:AF1493,D$2:D1493,D1493)</f>
        <v>1132</v>
      </c>
      <c r="AJ1493" s="22">
        <f t="shared" si="184"/>
        <v>1</v>
      </c>
      <c r="AK1493" s="22">
        <f t="shared" si="185"/>
        <v>0</v>
      </c>
    </row>
    <row r="1494" spans="1:37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87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86"/>
        <v>0</v>
      </c>
      <c r="AA1494" s="20">
        <f t="shared" si="180"/>
        <v>1</v>
      </c>
      <c r="AB1494" s="20">
        <f t="shared" ca="1" si="181"/>
        <v>53</v>
      </c>
      <c r="AC1494" s="20">
        <f t="shared" ca="1" si="182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83"/>
        <v>73</v>
      </c>
      <c r="AG1494" s="21">
        <f ca="1">SUMIFS(AF$2:AF1494,D$2:D1494,D1494)</f>
        <v>1844</v>
      </c>
      <c r="AJ1494" s="22">
        <f t="shared" si="184"/>
        <v>2</v>
      </c>
      <c r="AK1494" s="22">
        <f t="shared" si="185"/>
        <v>0</v>
      </c>
    </row>
    <row r="1495" spans="1:37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87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86"/>
        <v>0</v>
      </c>
      <c r="AA1495" s="20">
        <f t="shared" si="180"/>
        <v>1</v>
      </c>
      <c r="AB1495" s="20">
        <f t="shared" ca="1" si="181"/>
        <v>53</v>
      </c>
      <c r="AC1495" s="20">
        <f t="shared" ca="1" si="182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83"/>
        <v>73</v>
      </c>
      <c r="AG1495" s="21">
        <f ca="1">SUMIFS(AF$2:AF1495,D$2:D1495,D1495)</f>
        <v>2160</v>
      </c>
      <c r="AJ1495" s="22">
        <f t="shared" si="184"/>
        <v>2</v>
      </c>
      <c r="AK1495" s="22">
        <f t="shared" si="185"/>
        <v>0</v>
      </c>
    </row>
    <row r="1496" spans="1:37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87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86"/>
        <v>0</v>
      </c>
      <c r="AA1496" s="20">
        <f t="shared" si="180"/>
        <v>1</v>
      </c>
      <c r="AB1496" s="20">
        <f t="shared" ca="1" si="181"/>
        <v>53</v>
      </c>
      <c r="AC1496" s="20">
        <f t="shared" ca="1" si="182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83"/>
        <v>53</v>
      </c>
      <c r="AG1496" s="21">
        <f ca="1">SUMIFS(AF$2:AF1496,D$2:D1496,D1496)</f>
        <v>1872</v>
      </c>
      <c r="AJ1496" s="22">
        <f t="shared" si="184"/>
        <v>2</v>
      </c>
      <c r="AK1496" s="22">
        <f t="shared" si="185"/>
        <v>0</v>
      </c>
    </row>
    <row r="1497" spans="1:37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87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86"/>
        <v>0</v>
      </c>
      <c r="AA1497" s="20">
        <f t="shared" si="180"/>
        <v>1</v>
      </c>
      <c r="AB1497" s="20">
        <f t="shared" ca="1" si="181"/>
        <v>53</v>
      </c>
      <c r="AC1497" s="20">
        <f t="shared" ca="1" si="182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83"/>
        <v>73</v>
      </c>
      <c r="AG1497" s="21">
        <f ca="1">SUMIFS(AF$2:AF1497,D$2:D1497,D1497)</f>
        <v>2332</v>
      </c>
      <c r="AJ1497" s="22">
        <f t="shared" si="184"/>
        <v>2</v>
      </c>
      <c r="AK1497" s="22">
        <f t="shared" si="185"/>
        <v>0</v>
      </c>
    </row>
    <row r="1498" spans="1:37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87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86"/>
        <v>0</v>
      </c>
      <c r="AA1498" s="20">
        <f t="shared" si="180"/>
        <v>1</v>
      </c>
      <c r="AB1498" s="20">
        <f t="shared" ca="1" si="181"/>
        <v>53</v>
      </c>
      <c r="AC1498" s="20">
        <f t="shared" ca="1" si="182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83"/>
        <v>53</v>
      </c>
      <c r="AG1498" s="21">
        <f ca="1">SUMIFS(AF$2:AF1498,D$2:D1498,D1498)</f>
        <v>2220</v>
      </c>
      <c r="AJ1498" s="22">
        <f t="shared" si="184"/>
        <v>2</v>
      </c>
      <c r="AK1498" s="22">
        <f t="shared" si="185"/>
        <v>0</v>
      </c>
    </row>
    <row r="1499" spans="1:37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87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86"/>
        <v>0</v>
      </c>
      <c r="AA1499" s="20">
        <f t="shared" si="180"/>
        <v>1</v>
      </c>
      <c r="AB1499" s="20">
        <f t="shared" ca="1" si="181"/>
        <v>53</v>
      </c>
      <c r="AC1499" s="20">
        <f t="shared" ca="1" si="182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83"/>
        <v>53</v>
      </c>
      <c r="AG1499" s="21">
        <f ca="1">SUMIFS(AF$2:AF1499,D$2:D1499,D1499)</f>
        <v>2270</v>
      </c>
      <c r="AJ1499" s="22">
        <f t="shared" si="184"/>
        <v>1</v>
      </c>
      <c r="AK1499" s="22">
        <f t="shared" si="185"/>
        <v>0</v>
      </c>
    </row>
    <row r="1500" spans="1:37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87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86"/>
        <v>1</v>
      </c>
      <c r="AA1500" s="20" t="str">
        <f t="shared" si="180"/>
        <v/>
      </c>
      <c r="AB1500" s="20">
        <f t="shared" ca="1" si="181"/>
        <v>0</v>
      </c>
      <c r="AC1500" s="20">
        <f t="shared" ca="1" si="182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83"/>
        <v>0</v>
      </c>
      <c r="AG1500" s="21">
        <f ca="1">SUMIFS(AF$2:AF1500,D$2:D1500,D1500)</f>
        <v>2077</v>
      </c>
      <c r="AJ1500" s="22">
        <f t="shared" si="184"/>
        <v>0</v>
      </c>
      <c r="AK1500" s="22">
        <f t="shared" si="185"/>
        <v>0</v>
      </c>
    </row>
    <row r="1501" spans="1:37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87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86"/>
        <v>0</v>
      </c>
      <c r="AA1501" s="20">
        <f t="shared" ref="AA1501:AA1564" si="188">IF(OR(ISBLANK(P1501),ISBLANK(Q1501)),"",IF(OR(AND(P1501&gt;Q1501,X1501&gt;Y1501),AND(P1501=Q1501,X1501=Y1501),AND(P1501&lt;Q1501,X1501&lt;Y1501)),1,0))</f>
        <v>1</v>
      </c>
      <c r="AB1501" s="20">
        <f t="shared" ref="AB1501:AB1564" ca="1" si="189">IF(C1501&lt;NOW(),IF(AND(P1501&gt;Q1501,X1501&gt;Y1501),T1501,IF(AND(P1501=Q1501,X1501=Y1501),U1501,IF(AND(P1501&lt;Q1501,X1501&lt;Y1501),V1501,0))),"")</f>
        <v>53</v>
      </c>
      <c r="AC1501" s="20">
        <f t="shared" ref="AC1501:AC1564" ca="1" si="190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91">IFERROR(IF(OR(ISBLANK(P1501),ISBLANK(Q1501)),0,IF(AB1501&lt;&gt;"", AB1501 + IF(AC1501=1,AE1501, 0), "") * (S1501+1)),"")</f>
        <v>53</v>
      </c>
      <c r="AG1501" s="21">
        <f ca="1">SUMIFS(AF$2:AF1501,D$2:D1501,D1501)</f>
        <v>2038</v>
      </c>
      <c r="AJ1501" s="22">
        <f t="shared" si="184"/>
        <v>1</v>
      </c>
      <c r="AK1501" s="22">
        <f t="shared" si="185"/>
        <v>0</v>
      </c>
    </row>
    <row r="1502" spans="1:37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87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86"/>
        <v>0</v>
      </c>
      <c r="AA1502" s="20">
        <f t="shared" si="188"/>
        <v>1</v>
      </c>
      <c r="AB1502" s="20">
        <f t="shared" ca="1" si="189"/>
        <v>53</v>
      </c>
      <c r="AC1502" s="20">
        <f t="shared" ca="1" si="190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91"/>
        <v>73</v>
      </c>
      <c r="AG1502" s="21">
        <f ca="1">SUMIFS(AF$2:AF1502,D$2:D1502,D1502)</f>
        <v>1829</v>
      </c>
      <c r="AJ1502" s="22">
        <f t="shared" si="184"/>
        <v>1</v>
      </c>
      <c r="AK1502" s="22">
        <f t="shared" si="185"/>
        <v>0</v>
      </c>
    </row>
    <row r="1503" spans="1:37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87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86"/>
        <v>0</v>
      </c>
      <c r="AA1503" s="20">
        <f t="shared" si="188"/>
        <v>1</v>
      </c>
      <c r="AB1503" s="20">
        <f t="shared" ca="1" si="189"/>
        <v>53</v>
      </c>
      <c r="AC1503" s="20">
        <f t="shared" ca="1" si="190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91"/>
        <v>53</v>
      </c>
      <c r="AG1503" s="21">
        <f ca="1">SUMIFS(AF$2:AF1503,D$2:D1503,D1503)</f>
        <v>1802</v>
      </c>
      <c r="AJ1503" s="22">
        <f t="shared" si="184"/>
        <v>1</v>
      </c>
      <c r="AK1503" s="22">
        <f t="shared" si="185"/>
        <v>0</v>
      </c>
    </row>
    <row r="1504" spans="1:37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87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86"/>
        <v>0</v>
      </c>
      <c r="AA1504" s="20">
        <f t="shared" si="188"/>
        <v>1</v>
      </c>
      <c r="AB1504" s="20">
        <f t="shared" ca="1" si="189"/>
        <v>53</v>
      </c>
      <c r="AC1504" s="20">
        <f t="shared" ca="1" si="190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91"/>
        <v>53</v>
      </c>
      <c r="AG1504" s="21">
        <f ca="1">SUMIFS(AF$2:AF1504,D$2:D1504,D1504)</f>
        <v>2083</v>
      </c>
      <c r="AJ1504" s="22">
        <f t="shared" si="184"/>
        <v>2</v>
      </c>
      <c r="AK1504" s="22">
        <f t="shared" si="185"/>
        <v>0</v>
      </c>
    </row>
    <row r="1505" spans="1:37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87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86"/>
        <v>0</v>
      </c>
      <c r="AA1505" s="20">
        <f t="shared" si="188"/>
        <v>1</v>
      </c>
      <c r="AB1505" s="20">
        <f t="shared" ca="1" si="189"/>
        <v>53</v>
      </c>
      <c r="AC1505" s="20">
        <f t="shared" ca="1" si="190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91"/>
        <v>73</v>
      </c>
      <c r="AG1505" s="21">
        <f ca="1">SUMIFS(AF$2:AF1505,D$2:D1505,D1505)</f>
        <v>1915</v>
      </c>
      <c r="AJ1505" s="22">
        <f t="shared" si="184"/>
        <v>2</v>
      </c>
      <c r="AK1505" s="22">
        <f t="shared" si="185"/>
        <v>0</v>
      </c>
    </row>
    <row r="1506" spans="1:37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87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86"/>
        <v>0</v>
      </c>
      <c r="AA1506" s="20">
        <f t="shared" si="188"/>
        <v>1</v>
      </c>
      <c r="AB1506" s="20">
        <f t="shared" ca="1" si="189"/>
        <v>53</v>
      </c>
      <c r="AC1506" s="20">
        <f t="shared" ca="1" si="190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91"/>
        <v>53</v>
      </c>
      <c r="AG1506" s="21">
        <f ca="1">SUMIFS(AF$2:AF1506,D$2:D1506,D1506)</f>
        <v>2185</v>
      </c>
      <c r="AJ1506" s="22">
        <f t="shared" si="184"/>
        <v>2</v>
      </c>
      <c r="AK1506" s="22">
        <f t="shared" si="185"/>
        <v>0</v>
      </c>
    </row>
    <row r="1507" spans="1:37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87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86"/>
        <v>0</v>
      </c>
      <c r="AA1507" s="20">
        <f t="shared" si="188"/>
        <v>0</v>
      </c>
      <c r="AB1507" s="20">
        <f t="shared" ca="1" si="189"/>
        <v>0</v>
      </c>
      <c r="AC1507" s="20">
        <f t="shared" ca="1" si="190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91"/>
        <v>0</v>
      </c>
      <c r="AG1507" s="21">
        <f ca="1">SUMIFS(AF$2:AF1507,D$2:D1507,D1507)</f>
        <v>1665</v>
      </c>
      <c r="AJ1507" s="22">
        <f t="shared" si="184"/>
        <v>0</v>
      </c>
      <c r="AK1507" s="22">
        <f t="shared" si="185"/>
        <v>2</v>
      </c>
    </row>
    <row r="1508" spans="1:37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87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86"/>
        <v>0</v>
      </c>
      <c r="AA1508" s="20">
        <f t="shared" si="188"/>
        <v>0</v>
      </c>
      <c r="AB1508" s="20">
        <f t="shared" ca="1" si="189"/>
        <v>0</v>
      </c>
      <c r="AC1508" s="20">
        <f t="shared" ca="1" si="190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91"/>
        <v>0</v>
      </c>
      <c r="AG1508" s="21">
        <f ca="1">SUMIFS(AF$2:AF1508,D$2:D1508,D1508)</f>
        <v>1523</v>
      </c>
      <c r="AJ1508" s="22">
        <f t="shared" si="184"/>
        <v>0</v>
      </c>
      <c r="AK1508" s="22">
        <f t="shared" si="185"/>
        <v>3</v>
      </c>
    </row>
    <row r="1509" spans="1:37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87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86"/>
        <v>0</v>
      </c>
      <c r="AA1509" s="20">
        <f t="shared" si="188"/>
        <v>1</v>
      </c>
      <c r="AB1509" s="20">
        <f t="shared" ca="1" si="189"/>
        <v>53</v>
      </c>
      <c r="AC1509" s="20">
        <f t="shared" ca="1" si="190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91"/>
        <v>53</v>
      </c>
      <c r="AG1509" s="21">
        <f ca="1">SUMIFS(AF$2:AF1509,D$2:D1509,D1509)</f>
        <v>1614</v>
      </c>
      <c r="AJ1509" s="22">
        <f t="shared" si="184"/>
        <v>2</v>
      </c>
      <c r="AK1509" s="22">
        <f t="shared" si="185"/>
        <v>0</v>
      </c>
    </row>
    <row r="1510" spans="1:37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87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86"/>
        <v>0</v>
      </c>
      <c r="AA1510" s="20">
        <f t="shared" si="188"/>
        <v>0</v>
      </c>
      <c r="AB1510" s="20">
        <f t="shared" ca="1" si="189"/>
        <v>0</v>
      </c>
      <c r="AC1510" s="20">
        <f t="shared" ca="1" si="190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91"/>
        <v>0</v>
      </c>
      <c r="AG1510" s="21">
        <f ca="1">SUMIFS(AF$2:AF1510,D$2:D1510,D1510)</f>
        <v>2257</v>
      </c>
      <c r="AJ1510" s="22">
        <f t="shared" si="184"/>
        <v>0</v>
      </c>
      <c r="AK1510" s="22">
        <f t="shared" si="185"/>
        <v>1</v>
      </c>
    </row>
    <row r="1511" spans="1:37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87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86"/>
        <v>0</v>
      </c>
      <c r="AA1511" s="20">
        <f t="shared" si="188"/>
        <v>1</v>
      </c>
      <c r="AB1511" s="20">
        <f t="shared" ca="1" si="189"/>
        <v>53</v>
      </c>
      <c r="AC1511" s="20">
        <f t="shared" ca="1" si="190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91"/>
        <v>53</v>
      </c>
      <c r="AG1511" s="21">
        <f ca="1">SUMIFS(AF$2:AF1511,D$2:D1511,D1511)</f>
        <v>2048</v>
      </c>
      <c r="AJ1511" s="22">
        <f t="shared" si="184"/>
        <v>2</v>
      </c>
      <c r="AK1511" s="22">
        <f t="shared" si="185"/>
        <v>0</v>
      </c>
    </row>
    <row r="1512" spans="1:37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87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86"/>
        <v>0</v>
      </c>
      <c r="AA1512" s="20">
        <f t="shared" si="188"/>
        <v>1</v>
      </c>
      <c r="AB1512" s="20">
        <f t="shared" ca="1" si="189"/>
        <v>53</v>
      </c>
      <c r="AC1512" s="20">
        <f t="shared" ca="1" si="190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91"/>
        <v>73</v>
      </c>
      <c r="AG1512" s="21">
        <f ca="1">SUMIFS(AF$2:AF1512,D$2:D1512,D1512)</f>
        <v>1552</v>
      </c>
      <c r="AJ1512" s="22">
        <f t="shared" si="184"/>
        <v>2</v>
      </c>
      <c r="AK1512" s="22">
        <f t="shared" si="185"/>
        <v>0</v>
      </c>
    </row>
    <row r="1513" spans="1:37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87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86"/>
        <v>0</v>
      </c>
      <c r="AA1513" s="20">
        <f t="shared" si="188"/>
        <v>1</v>
      </c>
      <c r="AB1513" s="20">
        <f t="shared" ca="1" si="189"/>
        <v>53</v>
      </c>
      <c r="AC1513" s="20">
        <f t="shared" ca="1" si="190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91"/>
        <v>73</v>
      </c>
      <c r="AG1513" s="21">
        <f ca="1">SUMIFS(AF$2:AF1513,D$2:D1513,D1513)</f>
        <v>1261</v>
      </c>
      <c r="AJ1513" s="22">
        <f t="shared" si="184"/>
        <v>2</v>
      </c>
      <c r="AK1513" s="22">
        <f t="shared" si="185"/>
        <v>0</v>
      </c>
    </row>
    <row r="1514" spans="1:37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87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86"/>
        <v>0</v>
      </c>
      <c r="AA1514" s="20">
        <f t="shared" si="188"/>
        <v>0</v>
      </c>
      <c r="AB1514" s="20">
        <f t="shared" ca="1" si="189"/>
        <v>0</v>
      </c>
      <c r="AC1514" s="20">
        <f t="shared" ca="1" si="190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91"/>
        <v>0</v>
      </c>
      <c r="AG1514" s="21">
        <f ca="1">SUMIFS(AF$2:AF1514,D$2:D1514,D1514)</f>
        <v>1960</v>
      </c>
      <c r="AJ1514" s="22">
        <f t="shared" si="184"/>
        <v>0</v>
      </c>
      <c r="AK1514" s="22">
        <f t="shared" si="185"/>
        <v>1</v>
      </c>
    </row>
    <row r="1515" spans="1:37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87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86"/>
        <v>0</v>
      </c>
      <c r="AA1515" s="20">
        <f t="shared" si="188"/>
        <v>0</v>
      </c>
      <c r="AB1515" s="20">
        <f t="shared" ca="1" si="189"/>
        <v>0</v>
      </c>
      <c r="AC1515" s="20">
        <f t="shared" ca="1" si="190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91"/>
        <v>0</v>
      </c>
      <c r="AG1515" s="21">
        <f ca="1">SUMIFS(AF$2:AF1515,D$2:D1515,D1515)</f>
        <v>2254</v>
      </c>
      <c r="AJ1515" s="22">
        <f t="shared" si="184"/>
        <v>0</v>
      </c>
      <c r="AK1515" s="22">
        <f t="shared" si="185"/>
        <v>1</v>
      </c>
    </row>
    <row r="1516" spans="1:37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87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86"/>
        <v>0</v>
      </c>
      <c r="AA1516" s="20">
        <f t="shared" si="188"/>
        <v>0</v>
      </c>
      <c r="AB1516" s="20">
        <f t="shared" ca="1" si="189"/>
        <v>0</v>
      </c>
      <c r="AC1516" s="20">
        <f t="shared" ca="1" si="190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91"/>
        <v>0</v>
      </c>
      <c r="AG1516" s="21">
        <f ca="1">SUMIFS(AF$2:AF1516,D$2:D1516,D1516)</f>
        <v>2230</v>
      </c>
      <c r="AJ1516" s="22">
        <f t="shared" si="184"/>
        <v>0</v>
      </c>
      <c r="AK1516" s="22">
        <f t="shared" si="185"/>
        <v>1</v>
      </c>
    </row>
    <row r="1517" spans="1:37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87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86"/>
        <v>0</v>
      </c>
      <c r="AA1517" s="20">
        <f t="shared" si="188"/>
        <v>0</v>
      </c>
      <c r="AB1517" s="20">
        <f t="shared" ca="1" si="189"/>
        <v>0</v>
      </c>
      <c r="AC1517" s="20">
        <f t="shared" ca="1" si="190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91"/>
        <v>0</v>
      </c>
      <c r="AG1517" s="21">
        <f ca="1">SUMIFS(AF$2:AF1517,D$2:D1517,D1517)</f>
        <v>1842</v>
      </c>
      <c r="AJ1517" s="22">
        <f t="shared" si="184"/>
        <v>0</v>
      </c>
      <c r="AK1517" s="22">
        <f t="shared" si="185"/>
        <v>1</v>
      </c>
    </row>
    <row r="1518" spans="1:37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87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86"/>
        <v>0</v>
      </c>
      <c r="AA1518" s="20">
        <f t="shared" si="188"/>
        <v>0</v>
      </c>
      <c r="AB1518" s="20">
        <f t="shared" ca="1" si="189"/>
        <v>0</v>
      </c>
      <c r="AC1518" s="20">
        <f t="shared" ca="1" si="190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91"/>
        <v>0</v>
      </c>
      <c r="AG1518" s="21">
        <f ca="1">SUMIFS(AF$2:AF1518,D$2:D1518,D1518)</f>
        <v>1475</v>
      </c>
      <c r="AJ1518" s="22">
        <f t="shared" si="184"/>
        <v>0</v>
      </c>
      <c r="AK1518" s="22">
        <f t="shared" si="185"/>
        <v>2</v>
      </c>
    </row>
    <row r="1519" spans="1:37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87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86"/>
        <v>0</v>
      </c>
      <c r="AA1519" s="20">
        <f t="shared" si="188"/>
        <v>0</v>
      </c>
      <c r="AB1519" s="20">
        <f t="shared" ca="1" si="189"/>
        <v>0</v>
      </c>
      <c r="AC1519" s="20">
        <f t="shared" ca="1" si="190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91"/>
        <v>0</v>
      </c>
      <c r="AG1519" s="21">
        <f ca="1">SUMIFS(AF$2:AF1519,D$2:D1519,D1519)</f>
        <v>2195</v>
      </c>
      <c r="AJ1519" s="22">
        <f t="shared" si="184"/>
        <v>0</v>
      </c>
      <c r="AK1519" s="22">
        <f t="shared" si="185"/>
        <v>1</v>
      </c>
    </row>
    <row r="1520" spans="1:37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87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86"/>
        <v>0</v>
      </c>
      <c r="AA1520" s="20">
        <f t="shared" si="188"/>
        <v>0</v>
      </c>
      <c r="AB1520" s="20">
        <f t="shared" ca="1" si="189"/>
        <v>0</v>
      </c>
      <c r="AC1520" s="20">
        <f t="shared" ca="1" si="190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91"/>
        <v>0</v>
      </c>
      <c r="AG1520" s="21">
        <f ca="1">SUMIFS(AF$2:AF1520,D$2:D1520,D1520)</f>
        <v>1132</v>
      </c>
      <c r="AJ1520" s="22">
        <f t="shared" si="184"/>
        <v>0</v>
      </c>
      <c r="AK1520" s="22">
        <f t="shared" si="185"/>
        <v>1</v>
      </c>
    </row>
    <row r="1521" spans="1:37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87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86"/>
        <v>0</v>
      </c>
      <c r="AA1521" s="20">
        <f t="shared" si="188"/>
        <v>0</v>
      </c>
      <c r="AB1521" s="20">
        <f t="shared" ca="1" si="189"/>
        <v>0</v>
      </c>
      <c r="AC1521" s="20">
        <f t="shared" ca="1" si="190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91"/>
        <v>0</v>
      </c>
      <c r="AG1521" s="21">
        <f ca="1">SUMIFS(AF$2:AF1521,D$2:D1521,D1521)</f>
        <v>1844</v>
      </c>
      <c r="AJ1521" s="22">
        <f t="shared" si="184"/>
        <v>0</v>
      </c>
      <c r="AK1521" s="22">
        <f t="shared" si="185"/>
        <v>1</v>
      </c>
    </row>
    <row r="1522" spans="1:37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87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86"/>
        <v>0</v>
      </c>
      <c r="AA1522" s="20">
        <f t="shared" si="188"/>
        <v>0</v>
      </c>
      <c r="AB1522" s="20">
        <f t="shared" ca="1" si="189"/>
        <v>0</v>
      </c>
      <c r="AC1522" s="20">
        <f t="shared" ca="1" si="190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91"/>
        <v>0</v>
      </c>
      <c r="AG1522" s="21">
        <f ca="1">SUMIFS(AF$2:AF1522,D$2:D1522,D1522)</f>
        <v>2160</v>
      </c>
      <c r="AJ1522" s="22">
        <f t="shared" si="184"/>
        <v>0</v>
      </c>
      <c r="AK1522" s="22">
        <f t="shared" si="185"/>
        <v>1</v>
      </c>
    </row>
    <row r="1523" spans="1:37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87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86"/>
        <v>0</v>
      </c>
      <c r="AA1523" s="20">
        <f t="shared" si="188"/>
        <v>0</v>
      </c>
      <c r="AB1523" s="20">
        <f t="shared" ca="1" si="189"/>
        <v>0</v>
      </c>
      <c r="AC1523" s="20">
        <f t="shared" ca="1" si="190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91"/>
        <v>0</v>
      </c>
      <c r="AG1523" s="21">
        <f ca="1">SUMIFS(AF$2:AF1523,D$2:D1523,D1523)</f>
        <v>1872</v>
      </c>
      <c r="AJ1523" s="22">
        <f t="shared" si="184"/>
        <v>0</v>
      </c>
      <c r="AK1523" s="22">
        <f t="shared" si="185"/>
        <v>1</v>
      </c>
    </row>
    <row r="1524" spans="1:37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87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86"/>
        <v>0</v>
      </c>
      <c r="AA1524" s="20">
        <f t="shared" si="188"/>
        <v>0</v>
      </c>
      <c r="AB1524" s="20">
        <f t="shared" ca="1" si="189"/>
        <v>0</v>
      </c>
      <c r="AC1524" s="20">
        <f t="shared" ca="1" si="190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91"/>
        <v>0</v>
      </c>
      <c r="AG1524" s="21">
        <f ca="1">SUMIFS(AF$2:AF1524,D$2:D1524,D1524)</f>
        <v>2332</v>
      </c>
      <c r="AJ1524" s="22">
        <f t="shared" si="184"/>
        <v>0</v>
      </c>
      <c r="AK1524" s="22">
        <f t="shared" si="185"/>
        <v>1</v>
      </c>
    </row>
    <row r="1525" spans="1:37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87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86"/>
        <v>0</v>
      </c>
      <c r="AA1525" s="20">
        <f t="shared" si="188"/>
        <v>0</v>
      </c>
      <c r="AB1525" s="20">
        <f t="shared" ca="1" si="189"/>
        <v>0</v>
      </c>
      <c r="AC1525" s="20">
        <f t="shared" ca="1" si="190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91"/>
        <v>0</v>
      </c>
      <c r="AG1525" s="21">
        <f ca="1">SUMIFS(AF$2:AF1525,D$2:D1525,D1525)</f>
        <v>2220</v>
      </c>
      <c r="AJ1525" s="22">
        <f t="shared" si="184"/>
        <v>0</v>
      </c>
      <c r="AK1525" s="22">
        <f t="shared" si="185"/>
        <v>1</v>
      </c>
    </row>
    <row r="1526" spans="1:37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87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86"/>
        <v>0</v>
      </c>
      <c r="AA1526" s="20">
        <f t="shared" si="188"/>
        <v>0</v>
      </c>
      <c r="AB1526" s="20">
        <f t="shared" ca="1" si="189"/>
        <v>0</v>
      </c>
      <c r="AC1526" s="20">
        <f t="shared" ca="1" si="190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91"/>
        <v>0</v>
      </c>
      <c r="AG1526" s="21">
        <f ca="1">SUMIFS(AF$2:AF1526,D$2:D1526,D1526)</f>
        <v>2270</v>
      </c>
      <c r="AJ1526" s="22">
        <f t="shared" si="184"/>
        <v>0</v>
      </c>
      <c r="AK1526" s="22">
        <f t="shared" si="185"/>
        <v>1</v>
      </c>
    </row>
    <row r="1527" spans="1:37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87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86"/>
        <v>1</v>
      </c>
      <c r="AA1527" s="20" t="str">
        <f t="shared" si="188"/>
        <v/>
      </c>
      <c r="AB1527" s="20">
        <f t="shared" ca="1" si="189"/>
        <v>0</v>
      </c>
      <c r="AC1527" s="20">
        <f t="shared" ca="1" si="190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91"/>
        <v>0</v>
      </c>
      <c r="AG1527" s="21">
        <f ca="1">SUMIFS(AF$2:AF1527,D$2:D1527,D1527)</f>
        <v>2077</v>
      </c>
      <c r="AJ1527" s="22">
        <f t="shared" si="184"/>
        <v>0</v>
      </c>
      <c r="AK1527" s="22">
        <f t="shared" si="185"/>
        <v>0</v>
      </c>
    </row>
    <row r="1528" spans="1:37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87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86"/>
        <v>0</v>
      </c>
      <c r="AA1528" s="20">
        <f t="shared" si="188"/>
        <v>0</v>
      </c>
      <c r="AB1528" s="20">
        <f t="shared" ca="1" si="189"/>
        <v>0</v>
      </c>
      <c r="AC1528" s="20">
        <f t="shared" ca="1" si="190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91"/>
        <v>0</v>
      </c>
      <c r="AG1528" s="21">
        <f ca="1">SUMIFS(AF$2:AF1528,D$2:D1528,D1528)</f>
        <v>2038</v>
      </c>
      <c r="AJ1528" s="22">
        <f t="shared" si="184"/>
        <v>0</v>
      </c>
      <c r="AK1528" s="22">
        <f t="shared" si="185"/>
        <v>1</v>
      </c>
    </row>
    <row r="1529" spans="1:37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87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86"/>
        <v>0</v>
      </c>
      <c r="AA1529" s="20">
        <f t="shared" si="188"/>
        <v>0</v>
      </c>
      <c r="AB1529" s="20">
        <f t="shared" ca="1" si="189"/>
        <v>0</v>
      </c>
      <c r="AC1529" s="20">
        <f t="shared" ca="1" si="190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91"/>
        <v>0</v>
      </c>
      <c r="AG1529" s="21">
        <f ca="1">SUMIFS(AF$2:AF1529,D$2:D1529,D1529)</f>
        <v>1829</v>
      </c>
      <c r="AJ1529" s="22">
        <f t="shared" ref="AJ1529:AJ1592" si="192">IF(AA1529=1,AJ1502+1,0)</f>
        <v>0</v>
      </c>
      <c r="AK1529" s="22">
        <f t="shared" ref="AK1529:AK1592" si="193">IF(Z1529=1,AK1502,IF(AA1529=0,AK1502+1,0))</f>
        <v>1</v>
      </c>
    </row>
    <row r="1530" spans="1:37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87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86"/>
        <v>0</v>
      </c>
      <c r="AA1530" s="20">
        <f t="shared" si="188"/>
        <v>0</v>
      </c>
      <c r="AB1530" s="20">
        <f t="shared" ca="1" si="189"/>
        <v>0</v>
      </c>
      <c r="AC1530" s="20">
        <f t="shared" ca="1" si="190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91"/>
        <v>0</v>
      </c>
      <c r="AG1530" s="21">
        <f ca="1">SUMIFS(AF$2:AF1530,D$2:D1530,D1530)</f>
        <v>1802</v>
      </c>
      <c r="AJ1530" s="22">
        <f t="shared" si="192"/>
        <v>0</v>
      </c>
      <c r="AK1530" s="22">
        <f t="shared" si="193"/>
        <v>1</v>
      </c>
    </row>
    <row r="1531" spans="1:37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87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86"/>
        <v>0</v>
      </c>
      <c r="AA1531" s="20">
        <f t="shared" si="188"/>
        <v>0</v>
      </c>
      <c r="AB1531" s="20">
        <f t="shared" ca="1" si="189"/>
        <v>0</v>
      </c>
      <c r="AC1531" s="20">
        <f t="shared" ca="1" si="190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91"/>
        <v>0</v>
      </c>
      <c r="AG1531" s="21">
        <f ca="1">SUMIFS(AF$2:AF1531,D$2:D1531,D1531)</f>
        <v>2083</v>
      </c>
      <c r="AJ1531" s="22">
        <f t="shared" si="192"/>
        <v>0</v>
      </c>
      <c r="AK1531" s="22">
        <f t="shared" si="193"/>
        <v>1</v>
      </c>
    </row>
    <row r="1532" spans="1:37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87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86"/>
        <v>0</v>
      </c>
      <c r="AA1532" s="20">
        <f t="shared" si="188"/>
        <v>0</v>
      </c>
      <c r="AB1532" s="20">
        <f t="shared" ca="1" si="189"/>
        <v>0</v>
      </c>
      <c r="AC1532" s="20">
        <f t="shared" ca="1" si="190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91"/>
        <v>0</v>
      </c>
      <c r="AG1532" s="21">
        <f ca="1">SUMIFS(AF$2:AF1532,D$2:D1532,D1532)</f>
        <v>1915</v>
      </c>
      <c r="AJ1532" s="22">
        <f t="shared" si="192"/>
        <v>0</v>
      </c>
      <c r="AK1532" s="22">
        <f t="shared" si="193"/>
        <v>1</v>
      </c>
    </row>
    <row r="1533" spans="1:37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87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86"/>
        <v>0</v>
      </c>
      <c r="AA1533" s="20">
        <f t="shared" si="188"/>
        <v>0</v>
      </c>
      <c r="AB1533" s="20">
        <f t="shared" ca="1" si="189"/>
        <v>0</v>
      </c>
      <c r="AC1533" s="20">
        <f t="shared" ca="1" si="190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91"/>
        <v>0</v>
      </c>
      <c r="AG1533" s="21">
        <f ca="1">SUMIFS(AF$2:AF1533,D$2:D1533,D1533)</f>
        <v>2185</v>
      </c>
      <c r="AJ1533" s="22">
        <f t="shared" si="192"/>
        <v>0</v>
      </c>
      <c r="AK1533" s="22">
        <f t="shared" si="193"/>
        <v>1</v>
      </c>
    </row>
    <row r="1534" spans="1:37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87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86"/>
        <v>0</v>
      </c>
      <c r="AA1534" s="20">
        <f t="shared" si="188"/>
        <v>0</v>
      </c>
      <c r="AB1534" s="20">
        <f t="shared" ca="1" si="189"/>
        <v>0</v>
      </c>
      <c r="AC1534" s="20">
        <f t="shared" ca="1" si="190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91"/>
        <v>0</v>
      </c>
      <c r="AG1534" s="21">
        <f ca="1">SUMIFS(AF$2:AF1534,D$2:D1534,D1534)</f>
        <v>1665</v>
      </c>
      <c r="AJ1534" s="22">
        <f t="shared" si="192"/>
        <v>0</v>
      </c>
      <c r="AK1534" s="22">
        <f t="shared" si="193"/>
        <v>3</v>
      </c>
    </row>
    <row r="1535" spans="1:37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87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86"/>
        <v>0</v>
      </c>
      <c r="AA1535" s="20">
        <f t="shared" si="188"/>
        <v>0</v>
      </c>
      <c r="AB1535" s="20">
        <f t="shared" ca="1" si="189"/>
        <v>0</v>
      </c>
      <c r="AC1535" s="20">
        <f t="shared" ca="1" si="190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91"/>
        <v>0</v>
      </c>
      <c r="AG1535" s="21">
        <f ca="1">SUMIFS(AF$2:AF1535,D$2:D1535,D1535)</f>
        <v>1523</v>
      </c>
      <c r="AJ1535" s="22">
        <f t="shared" si="192"/>
        <v>0</v>
      </c>
      <c r="AK1535" s="22">
        <f t="shared" si="193"/>
        <v>4</v>
      </c>
    </row>
    <row r="1536" spans="1:37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87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86"/>
        <v>0</v>
      </c>
      <c r="AA1536" s="20">
        <f t="shared" si="188"/>
        <v>0</v>
      </c>
      <c r="AB1536" s="20">
        <f t="shared" ca="1" si="189"/>
        <v>0</v>
      </c>
      <c r="AC1536" s="20">
        <f t="shared" ca="1" si="190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91"/>
        <v>0</v>
      </c>
      <c r="AG1536" s="21">
        <f ca="1">SUMIFS(AF$2:AF1536,D$2:D1536,D1536)</f>
        <v>1614</v>
      </c>
      <c r="AJ1536" s="22">
        <f t="shared" si="192"/>
        <v>0</v>
      </c>
      <c r="AK1536" s="22">
        <f t="shared" si="193"/>
        <v>1</v>
      </c>
    </row>
    <row r="1537" spans="1:37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87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86"/>
        <v>0</v>
      </c>
      <c r="AA1537" s="20">
        <f t="shared" si="188"/>
        <v>0</v>
      </c>
      <c r="AB1537" s="20">
        <f t="shared" ca="1" si="189"/>
        <v>0</v>
      </c>
      <c r="AC1537" s="20">
        <f t="shared" ca="1" si="190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91"/>
        <v>0</v>
      </c>
      <c r="AG1537" s="21">
        <f ca="1">SUMIFS(AF$2:AF1537,D$2:D1537,D1537)</f>
        <v>2257</v>
      </c>
      <c r="AJ1537" s="22">
        <f t="shared" si="192"/>
        <v>0</v>
      </c>
      <c r="AK1537" s="22">
        <f t="shared" si="193"/>
        <v>2</v>
      </c>
    </row>
    <row r="1538" spans="1:37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87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94">IF(A1538=0,0,IF(W1538="À venir",0,IF(AND(ISBLANK(P1538),ISBLANK(Q1538)),1,0)))</f>
        <v>0</v>
      </c>
      <c r="AA1538" s="20">
        <f t="shared" si="188"/>
        <v>0</v>
      </c>
      <c r="AB1538" s="20">
        <f t="shared" ca="1" si="189"/>
        <v>0</v>
      </c>
      <c r="AC1538" s="20">
        <f t="shared" ca="1" si="190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91"/>
        <v>0</v>
      </c>
      <c r="AG1538" s="21">
        <f ca="1">SUMIFS(AF$2:AF1538,D$2:D1538,D1538)</f>
        <v>2048</v>
      </c>
      <c r="AJ1538" s="22">
        <f t="shared" si="192"/>
        <v>0</v>
      </c>
      <c r="AK1538" s="22">
        <f t="shared" si="193"/>
        <v>1</v>
      </c>
    </row>
    <row r="1539" spans="1:37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9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94"/>
        <v>0</v>
      </c>
      <c r="AA1539" s="20">
        <f t="shared" si="188"/>
        <v>0</v>
      </c>
      <c r="AB1539" s="20">
        <f t="shared" ca="1" si="189"/>
        <v>0</v>
      </c>
      <c r="AC1539" s="20">
        <f t="shared" ca="1" si="190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91"/>
        <v>0</v>
      </c>
      <c r="AG1539" s="21">
        <f ca="1">SUMIFS(AF$2:AF1539,D$2:D1539,D1539)</f>
        <v>1552</v>
      </c>
      <c r="AJ1539" s="22">
        <f t="shared" si="192"/>
        <v>0</v>
      </c>
      <c r="AK1539" s="22">
        <f t="shared" si="193"/>
        <v>1</v>
      </c>
    </row>
    <row r="1540" spans="1:37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9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94"/>
        <v>0</v>
      </c>
      <c r="AA1540" s="20">
        <f t="shared" si="188"/>
        <v>0</v>
      </c>
      <c r="AB1540" s="20">
        <f t="shared" ca="1" si="189"/>
        <v>0</v>
      </c>
      <c r="AC1540" s="20">
        <f t="shared" ca="1" si="190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91"/>
        <v>0</v>
      </c>
      <c r="AG1540" s="21">
        <f ca="1">SUMIFS(AF$2:AF1540,D$2:D1540,D1540)</f>
        <v>1261</v>
      </c>
      <c r="AJ1540" s="22">
        <f t="shared" si="192"/>
        <v>0</v>
      </c>
      <c r="AK1540" s="22">
        <f t="shared" si="193"/>
        <v>1</v>
      </c>
    </row>
    <row r="1541" spans="1:37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9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94"/>
        <v>0</v>
      </c>
      <c r="AA1541" s="20">
        <f t="shared" si="188"/>
        <v>1</v>
      </c>
      <c r="AB1541" s="20">
        <f t="shared" ca="1" si="189"/>
        <v>56</v>
      </c>
      <c r="AC1541" s="20">
        <f t="shared" ca="1" si="190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91"/>
        <v>56</v>
      </c>
      <c r="AG1541" s="21">
        <f ca="1">SUMIFS(AF$2:AF1541,D$2:D1541,D1541)</f>
        <v>2016</v>
      </c>
      <c r="AJ1541" s="22">
        <f t="shared" si="192"/>
        <v>1</v>
      </c>
      <c r="AK1541" s="22">
        <f t="shared" si="193"/>
        <v>0</v>
      </c>
    </row>
    <row r="1542" spans="1:37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9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94"/>
        <v>0</v>
      </c>
      <c r="AA1542" s="20">
        <f t="shared" si="188"/>
        <v>1</v>
      </c>
      <c r="AB1542" s="20">
        <f t="shared" ca="1" si="189"/>
        <v>56</v>
      </c>
      <c r="AC1542" s="20">
        <f t="shared" ca="1" si="190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91"/>
        <v>56</v>
      </c>
      <c r="AG1542" s="21">
        <f ca="1">SUMIFS(AF$2:AF1542,D$2:D1542,D1542)</f>
        <v>2310</v>
      </c>
      <c r="AJ1542" s="22">
        <f t="shared" si="192"/>
        <v>1</v>
      </c>
      <c r="AK1542" s="22">
        <f t="shared" si="193"/>
        <v>0</v>
      </c>
    </row>
    <row r="1543" spans="1:37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9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94"/>
        <v>0</v>
      </c>
      <c r="AA1543" s="20">
        <f t="shared" si="188"/>
        <v>1</v>
      </c>
      <c r="AB1543" s="20">
        <f t="shared" ca="1" si="189"/>
        <v>56</v>
      </c>
      <c r="AC1543" s="20">
        <f t="shared" ca="1" si="190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91"/>
        <v>56</v>
      </c>
      <c r="AG1543" s="21">
        <f ca="1">SUMIFS(AF$2:AF1543,D$2:D1543,D1543)</f>
        <v>2286</v>
      </c>
      <c r="AJ1543" s="22">
        <f t="shared" si="192"/>
        <v>1</v>
      </c>
      <c r="AK1543" s="22">
        <f t="shared" si="193"/>
        <v>0</v>
      </c>
    </row>
    <row r="1544" spans="1:37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9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94"/>
        <v>0</v>
      </c>
      <c r="AA1544" s="20">
        <f t="shared" si="188"/>
        <v>1</v>
      </c>
      <c r="AB1544" s="20">
        <f t="shared" ca="1" si="189"/>
        <v>56</v>
      </c>
      <c r="AC1544" s="20">
        <f t="shared" ca="1" si="190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91"/>
        <v>56</v>
      </c>
      <c r="AG1544" s="21">
        <f ca="1">SUMIFS(AF$2:AF1544,D$2:D1544,D1544)</f>
        <v>1898</v>
      </c>
      <c r="AJ1544" s="22">
        <f t="shared" si="192"/>
        <v>1</v>
      </c>
      <c r="AK1544" s="22">
        <f t="shared" si="193"/>
        <v>0</v>
      </c>
    </row>
    <row r="1545" spans="1:37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9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94"/>
        <v>0</v>
      </c>
      <c r="AA1545" s="20">
        <f t="shared" si="188"/>
        <v>1</v>
      </c>
      <c r="AB1545" s="20">
        <f t="shared" ca="1" si="189"/>
        <v>56</v>
      </c>
      <c r="AC1545" s="20">
        <f t="shared" ca="1" si="190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91"/>
        <v>56</v>
      </c>
      <c r="AG1545" s="21">
        <f ca="1">SUMIFS(AF$2:AF1545,D$2:D1545,D1545)</f>
        <v>1531</v>
      </c>
      <c r="AJ1545" s="22">
        <f t="shared" si="192"/>
        <v>1</v>
      </c>
      <c r="AK1545" s="22">
        <f t="shared" si="193"/>
        <v>0</v>
      </c>
    </row>
    <row r="1546" spans="1:37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9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94"/>
        <v>0</v>
      </c>
      <c r="AA1546" s="20">
        <f t="shared" si="188"/>
        <v>1</v>
      </c>
      <c r="AB1546" s="20">
        <f t="shared" ca="1" si="189"/>
        <v>56</v>
      </c>
      <c r="AC1546" s="20">
        <f t="shared" ca="1" si="190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91"/>
        <v>56</v>
      </c>
      <c r="AG1546" s="21">
        <f ca="1">SUMIFS(AF$2:AF1546,D$2:D1546,D1546)</f>
        <v>2251</v>
      </c>
      <c r="AJ1546" s="22">
        <f t="shared" si="192"/>
        <v>1</v>
      </c>
      <c r="AK1546" s="22">
        <f t="shared" si="193"/>
        <v>0</v>
      </c>
    </row>
    <row r="1547" spans="1:37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9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94"/>
        <v>0</v>
      </c>
      <c r="AA1547" s="20">
        <f t="shared" si="188"/>
        <v>1</v>
      </c>
      <c r="AB1547" s="20">
        <f t="shared" ca="1" si="189"/>
        <v>56</v>
      </c>
      <c r="AC1547" s="20">
        <f t="shared" ca="1" si="190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91"/>
        <v>106</v>
      </c>
      <c r="AG1547" s="21">
        <f ca="1">SUMIFS(AF$2:AF1547,D$2:D1547,D1547)</f>
        <v>1238</v>
      </c>
      <c r="AJ1547" s="22">
        <f t="shared" si="192"/>
        <v>1</v>
      </c>
      <c r="AK1547" s="22">
        <f t="shared" si="193"/>
        <v>0</v>
      </c>
    </row>
    <row r="1548" spans="1:37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9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94"/>
        <v>0</v>
      </c>
      <c r="AA1548" s="20">
        <f t="shared" si="188"/>
        <v>1</v>
      </c>
      <c r="AB1548" s="20">
        <f t="shared" ca="1" si="189"/>
        <v>56</v>
      </c>
      <c r="AC1548" s="20">
        <f t="shared" ca="1" si="190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91"/>
        <v>56</v>
      </c>
      <c r="AG1548" s="21">
        <f ca="1">SUMIFS(AF$2:AF1548,D$2:D1548,D1548)</f>
        <v>1900</v>
      </c>
      <c r="AJ1548" s="22">
        <f t="shared" si="192"/>
        <v>1</v>
      </c>
      <c r="AK1548" s="22">
        <f t="shared" si="193"/>
        <v>0</v>
      </c>
    </row>
    <row r="1549" spans="1:37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9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94"/>
        <v>0</v>
      </c>
      <c r="AA1549" s="20">
        <f t="shared" si="188"/>
        <v>1</v>
      </c>
      <c r="AB1549" s="20">
        <f t="shared" ca="1" si="189"/>
        <v>56</v>
      </c>
      <c r="AC1549" s="20">
        <f t="shared" ca="1" si="190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91"/>
        <v>56</v>
      </c>
      <c r="AG1549" s="21">
        <f ca="1">SUMIFS(AF$2:AF1549,D$2:D1549,D1549)</f>
        <v>2216</v>
      </c>
      <c r="AJ1549" s="22">
        <f t="shared" si="192"/>
        <v>1</v>
      </c>
      <c r="AK1549" s="22">
        <f t="shared" si="193"/>
        <v>0</v>
      </c>
    </row>
    <row r="1550" spans="1:37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9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94"/>
        <v>0</v>
      </c>
      <c r="AA1550" s="20">
        <f t="shared" si="188"/>
        <v>1</v>
      </c>
      <c r="AB1550" s="20">
        <f t="shared" ca="1" si="189"/>
        <v>56</v>
      </c>
      <c r="AC1550" s="20">
        <f t="shared" ca="1" si="190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91"/>
        <v>56</v>
      </c>
      <c r="AG1550" s="21">
        <f ca="1">SUMIFS(AF$2:AF1550,D$2:D1550,D1550)</f>
        <v>1928</v>
      </c>
      <c r="AJ1550" s="22">
        <f t="shared" si="192"/>
        <v>1</v>
      </c>
      <c r="AK1550" s="22">
        <f t="shared" si="193"/>
        <v>0</v>
      </c>
    </row>
    <row r="1551" spans="1:37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9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94"/>
        <v>0</v>
      </c>
      <c r="AA1551" s="20">
        <f t="shared" si="188"/>
        <v>1</v>
      </c>
      <c r="AB1551" s="20">
        <f t="shared" ca="1" si="189"/>
        <v>56</v>
      </c>
      <c r="AC1551" s="20">
        <f t="shared" ca="1" si="190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91"/>
        <v>56</v>
      </c>
      <c r="AG1551" s="21">
        <f ca="1">SUMIFS(AF$2:AF1551,D$2:D1551,D1551)</f>
        <v>2388</v>
      </c>
      <c r="AJ1551" s="22">
        <f t="shared" si="192"/>
        <v>1</v>
      </c>
      <c r="AK1551" s="22">
        <f t="shared" si="193"/>
        <v>0</v>
      </c>
    </row>
    <row r="1552" spans="1:37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9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94"/>
        <v>0</v>
      </c>
      <c r="AA1552" s="20">
        <f t="shared" si="188"/>
        <v>1</v>
      </c>
      <c r="AB1552" s="20">
        <f t="shared" ca="1" si="189"/>
        <v>56</v>
      </c>
      <c r="AC1552" s="20">
        <f t="shared" ca="1" si="190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91"/>
        <v>56</v>
      </c>
      <c r="AG1552" s="21">
        <f ca="1">SUMIFS(AF$2:AF1552,D$2:D1552,D1552)</f>
        <v>2276</v>
      </c>
      <c r="AJ1552" s="22">
        <f t="shared" si="192"/>
        <v>1</v>
      </c>
      <c r="AK1552" s="22">
        <f t="shared" si="193"/>
        <v>0</v>
      </c>
    </row>
    <row r="1553" spans="1:37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9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94"/>
        <v>0</v>
      </c>
      <c r="AA1553" s="20">
        <f t="shared" si="188"/>
        <v>1</v>
      </c>
      <c r="AB1553" s="20">
        <f t="shared" ca="1" si="189"/>
        <v>56</v>
      </c>
      <c r="AC1553" s="20">
        <f t="shared" ca="1" si="190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91"/>
        <v>106</v>
      </c>
      <c r="AG1553" s="21">
        <f ca="1">SUMIFS(AF$2:AF1553,D$2:D1553,D1553)</f>
        <v>2376</v>
      </c>
      <c r="AJ1553" s="22">
        <f t="shared" si="192"/>
        <v>1</v>
      </c>
      <c r="AK1553" s="22">
        <f t="shared" si="193"/>
        <v>0</v>
      </c>
    </row>
    <row r="1554" spans="1:37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9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94"/>
        <v>0</v>
      </c>
      <c r="AA1554" s="20">
        <f t="shared" si="188"/>
        <v>1</v>
      </c>
      <c r="AB1554" s="20">
        <f t="shared" ca="1" si="189"/>
        <v>56</v>
      </c>
      <c r="AC1554" s="20">
        <f t="shared" ca="1" si="190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91"/>
        <v>56</v>
      </c>
      <c r="AG1554" s="21">
        <f ca="1">SUMIFS(AF$2:AF1554,D$2:D1554,D1554)</f>
        <v>2133</v>
      </c>
      <c r="AJ1554" s="22">
        <f t="shared" si="192"/>
        <v>1</v>
      </c>
      <c r="AK1554" s="22">
        <f t="shared" si="193"/>
        <v>0</v>
      </c>
    </row>
    <row r="1555" spans="1:37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9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94"/>
        <v>0</v>
      </c>
      <c r="AA1555" s="20">
        <f t="shared" si="188"/>
        <v>1</v>
      </c>
      <c r="AB1555" s="20">
        <f t="shared" ca="1" si="189"/>
        <v>56</v>
      </c>
      <c r="AC1555" s="20">
        <f t="shared" ca="1" si="190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91"/>
        <v>56</v>
      </c>
      <c r="AG1555" s="21">
        <f ca="1">SUMIFS(AF$2:AF1555,D$2:D1555,D1555)</f>
        <v>2094</v>
      </c>
      <c r="AJ1555" s="22">
        <f t="shared" si="192"/>
        <v>1</v>
      </c>
      <c r="AK1555" s="22">
        <f t="shared" si="193"/>
        <v>0</v>
      </c>
    </row>
    <row r="1556" spans="1:37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9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94"/>
        <v>0</v>
      </c>
      <c r="AA1556" s="20">
        <f t="shared" si="188"/>
        <v>1</v>
      </c>
      <c r="AB1556" s="20">
        <f t="shared" ca="1" si="189"/>
        <v>56</v>
      </c>
      <c r="AC1556" s="20">
        <f t="shared" ca="1" si="190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91"/>
        <v>56</v>
      </c>
      <c r="AG1556" s="21">
        <f ca="1">SUMIFS(AF$2:AF1556,D$2:D1556,D1556)</f>
        <v>1885</v>
      </c>
      <c r="AJ1556" s="22">
        <f t="shared" si="192"/>
        <v>1</v>
      </c>
      <c r="AK1556" s="22">
        <f t="shared" si="193"/>
        <v>0</v>
      </c>
    </row>
    <row r="1557" spans="1:37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9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94"/>
        <v>0</v>
      </c>
      <c r="AA1557" s="20">
        <f t="shared" si="188"/>
        <v>1</v>
      </c>
      <c r="AB1557" s="20">
        <f t="shared" ca="1" si="189"/>
        <v>56</v>
      </c>
      <c r="AC1557" s="20">
        <f t="shared" ca="1" si="190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91"/>
        <v>56</v>
      </c>
      <c r="AG1557" s="21">
        <f ca="1">SUMIFS(AF$2:AF1557,D$2:D1557,D1557)</f>
        <v>1858</v>
      </c>
      <c r="AJ1557" s="22">
        <f t="shared" si="192"/>
        <v>1</v>
      </c>
      <c r="AK1557" s="22">
        <f t="shared" si="193"/>
        <v>0</v>
      </c>
    </row>
    <row r="1558" spans="1:37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9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94"/>
        <v>0</v>
      </c>
      <c r="AA1558" s="20">
        <f t="shared" si="188"/>
        <v>1</v>
      </c>
      <c r="AB1558" s="20">
        <f t="shared" ca="1" si="189"/>
        <v>56</v>
      </c>
      <c r="AC1558" s="20">
        <f t="shared" ca="1" si="190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91"/>
        <v>56</v>
      </c>
      <c r="AG1558" s="21">
        <f ca="1">SUMIFS(AF$2:AF1558,D$2:D1558,D1558)</f>
        <v>2139</v>
      </c>
      <c r="AJ1558" s="22">
        <f t="shared" si="192"/>
        <v>1</v>
      </c>
      <c r="AK1558" s="22">
        <f t="shared" si="193"/>
        <v>0</v>
      </c>
    </row>
    <row r="1559" spans="1:37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9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94"/>
        <v>0</v>
      </c>
      <c r="AA1559" s="20">
        <f t="shared" si="188"/>
        <v>1</v>
      </c>
      <c r="AB1559" s="20">
        <f t="shared" ca="1" si="189"/>
        <v>56</v>
      </c>
      <c r="AC1559" s="20">
        <f t="shared" ca="1" si="190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91"/>
        <v>56</v>
      </c>
      <c r="AG1559" s="21">
        <f ca="1">SUMIFS(AF$2:AF1559,D$2:D1559,D1559)</f>
        <v>1971</v>
      </c>
      <c r="AJ1559" s="22">
        <f t="shared" si="192"/>
        <v>1</v>
      </c>
      <c r="AK1559" s="22">
        <f t="shared" si="193"/>
        <v>0</v>
      </c>
    </row>
    <row r="1560" spans="1:37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9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94"/>
        <v>0</v>
      </c>
      <c r="AA1560" s="20">
        <f t="shared" si="188"/>
        <v>1</v>
      </c>
      <c r="AB1560" s="20">
        <f t="shared" ca="1" si="189"/>
        <v>56</v>
      </c>
      <c r="AC1560" s="20">
        <f t="shared" ca="1" si="190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91"/>
        <v>56</v>
      </c>
      <c r="AG1560" s="21">
        <f ca="1">SUMIFS(AF$2:AF1560,D$2:D1560,D1560)</f>
        <v>2241</v>
      </c>
      <c r="AJ1560" s="22">
        <f t="shared" si="192"/>
        <v>1</v>
      </c>
      <c r="AK1560" s="22">
        <f t="shared" si="193"/>
        <v>0</v>
      </c>
    </row>
    <row r="1561" spans="1:37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9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94"/>
        <v>0</v>
      </c>
      <c r="AA1561" s="20">
        <f t="shared" si="188"/>
        <v>1</v>
      </c>
      <c r="AB1561" s="20">
        <f t="shared" ca="1" si="189"/>
        <v>56</v>
      </c>
      <c r="AC1561" s="20">
        <f t="shared" ca="1" si="190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91"/>
        <v>106</v>
      </c>
      <c r="AG1561" s="21">
        <f ca="1">SUMIFS(AF$2:AF1561,D$2:D1561,D1561)</f>
        <v>1771</v>
      </c>
      <c r="AJ1561" s="22">
        <f t="shared" si="192"/>
        <v>1</v>
      </c>
      <c r="AK1561" s="22">
        <f t="shared" si="193"/>
        <v>0</v>
      </c>
    </row>
    <row r="1562" spans="1:37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9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94"/>
        <v>0</v>
      </c>
      <c r="AA1562" s="20">
        <f t="shared" si="188"/>
        <v>0</v>
      </c>
      <c r="AB1562" s="20">
        <f t="shared" ca="1" si="189"/>
        <v>0</v>
      </c>
      <c r="AC1562" s="20">
        <f t="shared" ca="1" si="190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91"/>
        <v>0</v>
      </c>
      <c r="AG1562" s="21">
        <f ca="1">SUMIFS(AF$2:AF1562,D$2:D1562,D1562)</f>
        <v>1523</v>
      </c>
      <c r="AJ1562" s="22">
        <f t="shared" si="192"/>
        <v>0</v>
      </c>
      <c r="AK1562" s="22">
        <f t="shared" si="193"/>
        <v>5</v>
      </c>
    </row>
    <row r="1563" spans="1:37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9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94"/>
        <v>0</v>
      </c>
      <c r="AA1563" s="20">
        <f t="shared" si="188"/>
        <v>1</v>
      </c>
      <c r="AB1563" s="20">
        <f t="shared" ca="1" si="189"/>
        <v>56</v>
      </c>
      <c r="AC1563" s="20">
        <f t="shared" ca="1" si="190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91"/>
        <v>56</v>
      </c>
      <c r="AG1563" s="21">
        <f ca="1">SUMIFS(AF$2:AF1563,D$2:D1563,D1563)</f>
        <v>1670</v>
      </c>
      <c r="AJ1563" s="22">
        <f t="shared" si="192"/>
        <v>1</v>
      </c>
      <c r="AK1563" s="22">
        <f t="shared" si="193"/>
        <v>0</v>
      </c>
    </row>
    <row r="1564" spans="1:37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9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94"/>
        <v>0</v>
      </c>
      <c r="AA1564" s="20">
        <f t="shared" si="188"/>
        <v>1</v>
      </c>
      <c r="AB1564" s="20">
        <f t="shared" ca="1" si="189"/>
        <v>56</v>
      </c>
      <c r="AC1564" s="20">
        <f t="shared" ca="1" si="190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91"/>
        <v>56</v>
      </c>
      <c r="AG1564" s="21">
        <f ca="1">SUMIFS(AF$2:AF1564,D$2:D1564,D1564)</f>
        <v>2313</v>
      </c>
      <c r="AJ1564" s="22">
        <f t="shared" si="192"/>
        <v>1</v>
      </c>
      <c r="AK1564" s="22">
        <f t="shared" si="193"/>
        <v>0</v>
      </c>
    </row>
    <row r="1565" spans="1:37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9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94"/>
        <v>0</v>
      </c>
      <c r="AA1565" s="20">
        <f t="shared" ref="AA1565:AA1628" si="196">IF(OR(ISBLANK(P1565),ISBLANK(Q1565)),"",IF(OR(AND(P1565&gt;Q1565,X1565&gt;Y1565),AND(P1565=Q1565,X1565=Y1565),AND(P1565&lt;Q1565,X1565&lt;Y1565)),1,0))</f>
        <v>0</v>
      </c>
      <c r="AB1565" s="20">
        <f t="shared" ref="AB1565:AB1628" ca="1" si="197">IF(C1565&lt;NOW(),IF(AND(P1565&gt;Q1565,X1565&gt;Y1565),T1565,IF(AND(P1565=Q1565,X1565=Y1565),U1565,IF(AND(P1565&lt;Q1565,X1565&lt;Y1565),V1565,0))),"")</f>
        <v>0</v>
      </c>
      <c r="AC1565" s="20">
        <f t="shared" ref="AC1565:AC1628" ca="1" si="19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99">IFERROR(IF(OR(ISBLANK(P1565),ISBLANK(Q1565)),0,IF(AB1565&lt;&gt;"", AB1565 + IF(AC1565=1,AE1565, 0), "") * (S1565+1)),"")</f>
        <v>0</v>
      </c>
      <c r="AG1565" s="21">
        <f ca="1">SUMIFS(AF$2:AF1565,D$2:D1565,D1565)</f>
        <v>2048</v>
      </c>
      <c r="AJ1565" s="22">
        <f t="shared" si="192"/>
        <v>0</v>
      </c>
      <c r="AK1565" s="22">
        <f t="shared" si="193"/>
        <v>2</v>
      </c>
    </row>
    <row r="1566" spans="1:37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9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94"/>
        <v>0</v>
      </c>
      <c r="AA1566" s="20">
        <f t="shared" si="196"/>
        <v>1</v>
      </c>
      <c r="AB1566" s="20">
        <f t="shared" ca="1" si="197"/>
        <v>56</v>
      </c>
      <c r="AC1566" s="20">
        <f t="shared" ca="1" si="19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99"/>
        <v>56</v>
      </c>
      <c r="AG1566" s="21">
        <f ca="1">SUMIFS(AF$2:AF1566,D$2:D1566,D1566)</f>
        <v>1608</v>
      </c>
      <c r="AJ1566" s="22">
        <f t="shared" si="192"/>
        <v>1</v>
      </c>
      <c r="AK1566" s="22">
        <f t="shared" si="193"/>
        <v>0</v>
      </c>
    </row>
    <row r="1567" spans="1:37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9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94"/>
        <v>0</v>
      </c>
      <c r="AA1567" s="20">
        <f t="shared" si="196"/>
        <v>1</v>
      </c>
      <c r="AB1567" s="20">
        <f t="shared" ca="1" si="197"/>
        <v>56</v>
      </c>
      <c r="AC1567" s="20">
        <f t="shared" ca="1" si="19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99"/>
        <v>56</v>
      </c>
      <c r="AG1567" s="21">
        <f ca="1">SUMIFS(AF$2:AF1567,D$2:D1567,D1567)</f>
        <v>1317</v>
      </c>
      <c r="AJ1567" s="22">
        <f t="shared" si="192"/>
        <v>1</v>
      </c>
      <c r="AK1567" s="22">
        <f t="shared" si="193"/>
        <v>0</v>
      </c>
    </row>
    <row r="1568" spans="1:37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9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94"/>
        <v>0</v>
      </c>
      <c r="AA1568" s="20">
        <f t="shared" si="196"/>
        <v>1</v>
      </c>
      <c r="AB1568" s="20">
        <f t="shared" ca="1" si="197"/>
        <v>108</v>
      </c>
      <c r="AC1568" s="20">
        <f t="shared" ca="1" si="19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99"/>
        <v>128</v>
      </c>
      <c r="AG1568" s="21">
        <f ca="1">SUMIFS(AF$2:AF1568,D$2:D1568,D1568)</f>
        <v>2144</v>
      </c>
      <c r="AJ1568" s="22">
        <f t="shared" si="192"/>
        <v>2</v>
      </c>
      <c r="AK1568" s="22">
        <f t="shared" si="193"/>
        <v>0</v>
      </c>
    </row>
    <row r="1569" spans="1:37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9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94"/>
        <v>0</v>
      </c>
      <c r="AA1569" s="20">
        <f t="shared" si="196"/>
        <v>0</v>
      </c>
      <c r="AB1569" s="20">
        <f t="shared" ca="1" si="197"/>
        <v>0</v>
      </c>
      <c r="AC1569" s="20">
        <f t="shared" ca="1" si="19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99"/>
        <v>0</v>
      </c>
      <c r="AG1569" s="21">
        <f ca="1">SUMIFS(AF$2:AF1569,D$2:D1569,D1569)</f>
        <v>2310</v>
      </c>
      <c r="AJ1569" s="22">
        <f t="shared" si="192"/>
        <v>0</v>
      </c>
      <c r="AK1569" s="22">
        <f t="shared" si="193"/>
        <v>1</v>
      </c>
    </row>
    <row r="1570" spans="1:37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9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94"/>
        <v>0</v>
      </c>
      <c r="AA1570" s="20">
        <f t="shared" si="196"/>
        <v>1</v>
      </c>
      <c r="AB1570" s="20">
        <f t="shared" ca="1" si="197"/>
        <v>108</v>
      </c>
      <c r="AC1570" s="20">
        <f t="shared" ca="1" si="19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99"/>
        <v>128</v>
      </c>
      <c r="AG1570" s="21">
        <f ca="1">SUMIFS(AF$2:AF1570,D$2:D1570,D1570)</f>
        <v>2414</v>
      </c>
      <c r="AJ1570" s="22">
        <f t="shared" si="192"/>
        <v>2</v>
      </c>
      <c r="AK1570" s="22">
        <f t="shared" si="193"/>
        <v>0</v>
      </c>
    </row>
    <row r="1571" spans="1:37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9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94"/>
        <v>0</v>
      </c>
      <c r="AA1571" s="20">
        <f t="shared" si="196"/>
        <v>1</v>
      </c>
      <c r="AB1571" s="20">
        <f t="shared" ca="1" si="197"/>
        <v>108</v>
      </c>
      <c r="AC1571" s="20">
        <f t="shared" ca="1" si="19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99"/>
        <v>128</v>
      </c>
      <c r="AG1571" s="21">
        <f ca="1">SUMIFS(AF$2:AF1571,D$2:D1571,D1571)</f>
        <v>2026</v>
      </c>
      <c r="AJ1571" s="22">
        <f t="shared" si="192"/>
        <v>2</v>
      </c>
      <c r="AK1571" s="22">
        <f t="shared" si="193"/>
        <v>0</v>
      </c>
    </row>
    <row r="1572" spans="1:37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9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94"/>
        <v>0</v>
      </c>
      <c r="AA1572" s="20">
        <f t="shared" si="196"/>
        <v>0</v>
      </c>
      <c r="AB1572" s="20">
        <f t="shared" ca="1" si="197"/>
        <v>0</v>
      </c>
      <c r="AC1572" s="20">
        <f t="shared" ca="1" si="19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99"/>
        <v>0</v>
      </c>
      <c r="AG1572" s="21">
        <f ca="1">SUMIFS(AF$2:AF1572,D$2:D1572,D1572)</f>
        <v>1531</v>
      </c>
      <c r="AJ1572" s="22">
        <f t="shared" si="192"/>
        <v>0</v>
      </c>
      <c r="AK1572" s="22">
        <f t="shared" si="193"/>
        <v>1</v>
      </c>
    </row>
    <row r="1573" spans="1:37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9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94"/>
        <v>0</v>
      </c>
      <c r="AA1573" s="20">
        <f t="shared" si="196"/>
        <v>0</v>
      </c>
      <c r="AB1573" s="20">
        <f t="shared" ca="1" si="197"/>
        <v>0</v>
      </c>
      <c r="AC1573" s="20">
        <f t="shared" ca="1" si="19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99"/>
        <v>0</v>
      </c>
      <c r="AG1573" s="21">
        <f ca="1">SUMIFS(AF$2:AF1573,D$2:D1573,D1573)</f>
        <v>2251</v>
      </c>
      <c r="AJ1573" s="22">
        <f t="shared" si="192"/>
        <v>0</v>
      </c>
      <c r="AK1573" s="22">
        <f t="shared" si="193"/>
        <v>1</v>
      </c>
    </row>
    <row r="1574" spans="1:37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9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94"/>
        <v>0</v>
      </c>
      <c r="AA1574" s="20">
        <f t="shared" si="196"/>
        <v>1</v>
      </c>
      <c r="AB1574" s="20">
        <f t="shared" ca="1" si="197"/>
        <v>108</v>
      </c>
      <c r="AC1574" s="20">
        <f t="shared" ca="1" si="19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99"/>
        <v>128</v>
      </c>
      <c r="AG1574" s="21">
        <f ca="1">SUMIFS(AF$2:AF1574,D$2:D1574,D1574)</f>
        <v>1366</v>
      </c>
      <c r="AJ1574" s="22">
        <f t="shared" si="192"/>
        <v>2</v>
      </c>
      <c r="AK1574" s="22">
        <f t="shared" si="193"/>
        <v>0</v>
      </c>
    </row>
    <row r="1575" spans="1:37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9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94"/>
        <v>0</v>
      </c>
      <c r="AA1575" s="20">
        <f t="shared" si="196"/>
        <v>1</v>
      </c>
      <c r="AB1575" s="20">
        <f t="shared" ca="1" si="197"/>
        <v>108</v>
      </c>
      <c r="AC1575" s="20">
        <f t="shared" ca="1" si="19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99"/>
        <v>128</v>
      </c>
      <c r="AG1575" s="21">
        <f ca="1">SUMIFS(AF$2:AF1575,D$2:D1575,D1575)</f>
        <v>2028</v>
      </c>
      <c r="AJ1575" s="22">
        <f t="shared" si="192"/>
        <v>2</v>
      </c>
      <c r="AK1575" s="22">
        <f t="shared" si="193"/>
        <v>0</v>
      </c>
    </row>
    <row r="1576" spans="1:37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9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94"/>
        <v>0</v>
      </c>
      <c r="AA1576" s="20">
        <f t="shared" si="196"/>
        <v>0</v>
      </c>
      <c r="AB1576" s="20">
        <f t="shared" ca="1" si="197"/>
        <v>0</v>
      </c>
      <c r="AC1576" s="20">
        <f t="shared" ca="1" si="19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99"/>
        <v>0</v>
      </c>
      <c r="AG1576" s="21">
        <f ca="1">SUMIFS(AF$2:AF1576,D$2:D1576,D1576)</f>
        <v>2216</v>
      </c>
      <c r="AJ1576" s="22">
        <f t="shared" si="192"/>
        <v>0</v>
      </c>
      <c r="AK1576" s="22">
        <f t="shared" si="193"/>
        <v>1</v>
      </c>
    </row>
    <row r="1577" spans="1:37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9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94"/>
        <v>0</v>
      </c>
      <c r="AA1577" s="20">
        <f t="shared" si="196"/>
        <v>0</v>
      </c>
      <c r="AB1577" s="20">
        <f t="shared" ca="1" si="197"/>
        <v>0</v>
      </c>
      <c r="AC1577" s="20">
        <f t="shared" ca="1" si="19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99"/>
        <v>0</v>
      </c>
      <c r="AG1577" s="21">
        <f ca="1">SUMIFS(AF$2:AF1577,D$2:D1577,D1577)</f>
        <v>1928</v>
      </c>
      <c r="AJ1577" s="22">
        <f t="shared" si="192"/>
        <v>0</v>
      </c>
      <c r="AK1577" s="22">
        <f t="shared" si="193"/>
        <v>1</v>
      </c>
    </row>
    <row r="1578" spans="1:37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9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94"/>
        <v>0</v>
      </c>
      <c r="AA1578" s="20">
        <f t="shared" si="196"/>
        <v>0</v>
      </c>
      <c r="AB1578" s="20">
        <f t="shared" ca="1" si="197"/>
        <v>0</v>
      </c>
      <c r="AC1578" s="20">
        <f t="shared" ca="1" si="19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99"/>
        <v>0</v>
      </c>
      <c r="AG1578" s="21">
        <f ca="1">SUMIFS(AF$2:AF1578,D$2:D1578,D1578)</f>
        <v>2388</v>
      </c>
      <c r="AJ1578" s="22">
        <f t="shared" si="192"/>
        <v>0</v>
      </c>
      <c r="AK1578" s="22">
        <f t="shared" si="193"/>
        <v>1</v>
      </c>
    </row>
    <row r="1579" spans="1:37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9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94"/>
        <v>0</v>
      </c>
      <c r="AA1579" s="20">
        <f t="shared" si="196"/>
        <v>0</v>
      </c>
      <c r="AB1579" s="20">
        <f t="shared" ca="1" si="197"/>
        <v>0</v>
      </c>
      <c r="AC1579" s="20">
        <f t="shared" ca="1" si="19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99"/>
        <v>0</v>
      </c>
      <c r="AG1579" s="21">
        <f ca="1">SUMIFS(AF$2:AF1579,D$2:D1579,D1579)</f>
        <v>2276</v>
      </c>
      <c r="AJ1579" s="22">
        <f t="shared" si="192"/>
        <v>0</v>
      </c>
      <c r="AK1579" s="22">
        <f t="shared" si="193"/>
        <v>1</v>
      </c>
    </row>
    <row r="1580" spans="1:37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9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94"/>
        <v>0</v>
      </c>
      <c r="AA1580" s="20">
        <f t="shared" si="196"/>
        <v>0</v>
      </c>
      <c r="AB1580" s="20">
        <f t="shared" ca="1" si="197"/>
        <v>0</v>
      </c>
      <c r="AC1580" s="20">
        <f t="shared" ca="1" si="19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99"/>
        <v>0</v>
      </c>
      <c r="AG1580" s="21">
        <f ca="1">SUMIFS(AF$2:AF1580,D$2:D1580,D1580)</f>
        <v>2376</v>
      </c>
      <c r="AJ1580" s="22">
        <f t="shared" si="192"/>
        <v>0</v>
      </c>
      <c r="AK1580" s="22">
        <f t="shared" si="193"/>
        <v>1</v>
      </c>
    </row>
    <row r="1581" spans="1:37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9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94"/>
        <v>0</v>
      </c>
      <c r="AA1581" s="20">
        <f t="shared" si="196"/>
        <v>1</v>
      </c>
      <c r="AB1581" s="20">
        <f t="shared" ca="1" si="197"/>
        <v>108</v>
      </c>
      <c r="AC1581" s="20">
        <f t="shared" ca="1" si="19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99"/>
        <v>128</v>
      </c>
      <c r="AG1581" s="21">
        <f ca="1">SUMIFS(AF$2:AF1581,D$2:D1581,D1581)</f>
        <v>2261</v>
      </c>
      <c r="AJ1581" s="22">
        <f t="shared" si="192"/>
        <v>2</v>
      </c>
      <c r="AK1581" s="22">
        <f t="shared" si="193"/>
        <v>0</v>
      </c>
    </row>
    <row r="1582" spans="1:37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9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94"/>
        <v>0</v>
      </c>
      <c r="AA1582" s="20">
        <f t="shared" si="196"/>
        <v>0</v>
      </c>
      <c r="AB1582" s="20">
        <f t="shared" ca="1" si="197"/>
        <v>0</v>
      </c>
      <c r="AC1582" s="20">
        <f t="shared" ca="1" si="19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99"/>
        <v>0</v>
      </c>
      <c r="AG1582" s="21">
        <f ca="1">SUMIFS(AF$2:AF1582,D$2:D1582,D1582)</f>
        <v>2094</v>
      </c>
      <c r="AJ1582" s="22">
        <f t="shared" si="192"/>
        <v>0</v>
      </c>
      <c r="AK1582" s="22">
        <f t="shared" si="193"/>
        <v>1</v>
      </c>
    </row>
    <row r="1583" spans="1:37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9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94"/>
        <v>0</v>
      </c>
      <c r="AA1583" s="20">
        <f t="shared" si="196"/>
        <v>0</v>
      </c>
      <c r="AB1583" s="20">
        <f t="shared" ca="1" si="197"/>
        <v>0</v>
      </c>
      <c r="AC1583" s="20">
        <f t="shared" ca="1" si="19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99"/>
        <v>0</v>
      </c>
      <c r="AG1583" s="21">
        <f ca="1">SUMIFS(AF$2:AF1583,D$2:D1583,D1583)</f>
        <v>1885</v>
      </c>
      <c r="AJ1583" s="22">
        <f t="shared" si="192"/>
        <v>0</v>
      </c>
      <c r="AK1583" s="22">
        <f t="shared" si="193"/>
        <v>1</v>
      </c>
    </row>
    <row r="1584" spans="1:37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9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94"/>
        <v>0</v>
      </c>
      <c r="AA1584" s="20">
        <f t="shared" si="196"/>
        <v>1</v>
      </c>
      <c r="AB1584" s="20">
        <f t="shared" ca="1" si="197"/>
        <v>108</v>
      </c>
      <c r="AC1584" s="20">
        <f t="shared" ca="1" si="19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99"/>
        <v>108</v>
      </c>
      <c r="AG1584" s="21">
        <f ca="1">SUMIFS(AF$2:AF1584,D$2:D1584,D1584)</f>
        <v>1966</v>
      </c>
      <c r="AJ1584" s="22">
        <f t="shared" si="192"/>
        <v>2</v>
      </c>
      <c r="AK1584" s="22">
        <f t="shared" si="193"/>
        <v>0</v>
      </c>
    </row>
    <row r="1585" spans="1:37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9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94"/>
        <v>0</v>
      </c>
      <c r="AA1585" s="20">
        <f t="shared" si="196"/>
        <v>0</v>
      </c>
      <c r="AB1585" s="20">
        <f t="shared" ca="1" si="197"/>
        <v>0</v>
      </c>
      <c r="AC1585" s="20">
        <f t="shared" ca="1" si="19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99"/>
        <v>0</v>
      </c>
      <c r="AG1585" s="21">
        <f ca="1">SUMIFS(AF$2:AF1585,D$2:D1585,D1585)</f>
        <v>2139</v>
      </c>
      <c r="AJ1585" s="22">
        <f t="shared" si="192"/>
        <v>0</v>
      </c>
      <c r="AK1585" s="22">
        <f t="shared" si="193"/>
        <v>1</v>
      </c>
    </row>
    <row r="1586" spans="1:37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9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94"/>
        <v>0</v>
      </c>
      <c r="AA1586" s="20">
        <f t="shared" si="196"/>
        <v>0</v>
      </c>
      <c r="AB1586" s="20">
        <f t="shared" ca="1" si="197"/>
        <v>0</v>
      </c>
      <c r="AC1586" s="20">
        <f t="shared" ca="1" si="19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99"/>
        <v>0</v>
      </c>
      <c r="AG1586" s="21">
        <f ca="1">SUMIFS(AF$2:AF1586,D$2:D1586,D1586)</f>
        <v>1971</v>
      </c>
      <c r="AJ1586" s="22">
        <f t="shared" si="192"/>
        <v>0</v>
      </c>
      <c r="AK1586" s="22">
        <f t="shared" si="193"/>
        <v>1</v>
      </c>
    </row>
    <row r="1587" spans="1:37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9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94"/>
        <v>0</v>
      </c>
      <c r="AA1587" s="20">
        <f t="shared" si="196"/>
        <v>0</v>
      </c>
      <c r="AB1587" s="20">
        <f t="shared" ca="1" si="197"/>
        <v>0</v>
      </c>
      <c r="AC1587" s="20">
        <f t="shared" ca="1" si="19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99"/>
        <v>0</v>
      </c>
      <c r="AG1587" s="21">
        <f ca="1">SUMIFS(AF$2:AF1587,D$2:D1587,D1587)</f>
        <v>2241</v>
      </c>
      <c r="AJ1587" s="22">
        <f t="shared" si="192"/>
        <v>0</v>
      </c>
      <c r="AK1587" s="22">
        <f t="shared" si="193"/>
        <v>1</v>
      </c>
    </row>
    <row r="1588" spans="1:37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9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94"/>
        <v>0</v>
      </c>
      <c r="AA1588" s="20">
        <f t="shared" si="196"/>
        <v>1</v>
      </c>
      <c r="AB1588" s="20">
        <f t="shared" ca="1" si="197"/>
        <v>108</v>
      </c>
      <c r="AC1588" s="20">
        <f t="shared" ca="1" si="19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99"/>
        <v>128</v>
      </c>
      <c r="AG1588" s="21">
        <f ca="1">SUMIFS(AF$2:AF1588,D$2:D1588,D1588)</f>
        <v>1899</v>
      </c>
      <c r="AJ1588" s="22">
        <f t="shared" si="192"/>
        <v>2</v>
      </c>
      <c r="AK1588" s="22">
        <f t="shared" si="193"/>
        <v>0</v>
      </c>
    </row>
    <row r="1589" spans="1:37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9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94"/>
        <v>0</v>
      </c>
      <c r="AA1589" s="20">
        <f t="shared" si="196"/>
        <v>1</v>
      </c>
      <c r="AB1589" s="20">
        <f t="shared" ca="1" si="197"/>
        <v>108</v>
      </c>
      <c r="AC1589" s="20">
        <f t="shared" ca="1" si="19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99"/>
        <v>128</v>
      </c>
      <c r="AG1589" s="21">
        <f ca="1">SUMIFS(AF$2:AF1589,D$2:D1589,D1589)</f>
        <v>1651</v>
      </c>
      <c r="AJ1589" s="22">
        <f t="shared" si="192"/>
        <v>1</v>
      </c>
      <c r="AK1589" s="22">
        <f t="shared" si="193"/>
        <v>0</v>
      </c>
    </row>
    <row r="1590" spans="1:37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9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94"/>
        <v>0</v>
      </c>
      <c r="AA1590" s="20">
        <f t="shared" si="196"/>
        <v>0</v>
      </c>
      <c r="AB1590" s="20">
        <f t="shared" ca="1" si="197"/>
        <v>0</v>
      </c>
      <c r="AC1590" s="20">
        <f t="shared" ca="1" si="19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99"/>
        <v>0</v>
      </c>
      <c r="AG1590" s="21">
        <f ca="1">SUMIFS(AF$2:AF1590,D$2:D1590,D1590)</f>
        <v>1670</v>
      </c>
      <c r="AJ1590" s="22">
        <f t="shared" si="192"/>
        <v>0</v>
      </c>
      <c r="AK1590" s="22">
        <f t="shared" si="193"/>
        <v>1</v>
      </c>
    </row>
    <row r="1591" spans="1:37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9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94"/>
        <v>0</v>
      </c>
      <c r="AA1591" s="20">
        <f t="shared" si="196"/>
        <v>1</v>
      </c>
      <c r="AB1591" s="20">
        <f t="shared" ca="1" si="197"/>
        <v>108</v>
      </c>
      <c r="AC1591" s="20">
        <f t="shared" ca="1" si="19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99"/>
        <v>128</v>
      </c>
      <c r="AG1591" s="21">
        <f ca="1">SUMIFS(AF$2:AF1591,D$2:D1591,D1591)</f>
        <v>2441</v>
      </c>
      <c r="AJ1591" s="22">
        <f t="shared" si="192"/>
        <v>2</v>
      </c>
      <c r="AK1591" s="22">
        <f t="shared" si="193"/>
        <v>0</v>
      </c>
    </row>
    <row r="1592" spans="1:37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9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94"/>
        <v>0</v>
      </c>
      <c r="AA1592" s="20">
        <f t="shared" si="196"/>
        <v>0</v>
      </c>
      <c r="AB1592" s="20">
        <f t="shared" ca="1" si="197"/>
        <v>0</v>
      </c>
      <c r="AC1592" s="20">
        <f t="shared" ca="1" si="19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99"/>
        <v>0</v>
      </c>
      <c r="AG1592" s="21">
        <f ca="1">SUMIFS(AF$2:AF1592,D$2:D1592,D1592)</f>
        <v>2048</v>
      </c>
      <c r="AJ1592" s="22">
        <f t="shared" si="192"/>
        <v>0</v>
      </c>
      <c r="AK1592" s="22">
        <f t="shared" si="193"/>
        <v>3</v>
      </c>
    </row>
    <row r="1593" spans="1:37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9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94"/>
        <v>0</v>
      </c>
      <c r="AA1593" s="20">
        <f t="shared" si="196"/>
        <v>0</v>
      </c>
      <c r="AB1593" s="20">
        <f t="shared" ca="1" si="197"/>
        <v>0</v>
      </c>
      <c r="AC1593" s="20">
        <f t="shared" ca="1" si="19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99"/>
        <v>0</v>
      </c>
      <c r="AG1593" s="21">
        <f ca="1">SUMIFS(AF$2:AF1593,D$2:D1593,D1593)</f>
        <v>1608</v>
      </c>
      <c r="AJ1593" s="22">
        <f t="shared" ref="AJ1593:AJ1656" si="200">IF(AA1593=1,AJ1566+1,0)</f>
        <v>0</v>
      </c>
      <c r="AK1593" s="22">
        <f t="shared" ref="AK1593:AK1656" si="201">IF(Z1593=1,AK1566,IF(AA1593=0,AK1566+1,0))</f>
        <v>1</v>
      </c>
    </row>
    <row r="1594" spans="1:37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9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94"/>
        <v>0</v>
      </c>
      <c r="AA1594" s="20">
        <f t="shared" si="196"/>
        <v>0</v>
      </c>
      <c r="AB1594" s="20">
        <f t="shared" ca="1" si="197"/>
        <v>0</v>
      </c>
      <c r="AC1594" s="20">
        <f t="shared" ca="1" si="19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99"/>
        <v>0</v>
      </c>
      <c r="AG1594" s="21">
        <f ca="1">SUMIFS(AF$2:AF1594,D$2:D1594,D1594)</f>
        <v>1317</v>
      </c>
      <c r="AJ1594" s="22">
        <f t="shared" si="200"/>
        <v>0</v>
      </c>
      <c r="AK1594" s="22">
        <f t="shared" si="201"/>
        <v>1</v>
      </c>
    </row>
    <row r="1595" spans="1:37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9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94"/>
        <v>0</v>
      </c>
      <c r="AA1595" s="20">
        <f t="shared" si="196"/>
        <v>0</v>
      </c>
      <c r="AB1595" s="20">
        <f t="shared" ca="1" si="197"/>
        <v>0</v>
      </c>
      <c r="AC1595" s="20">
        <f t="shared" ca="1" si="19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99"/>
        <v>0</v>
      </c>
      <c r="AG1595" s="21">
        <f ca="1">SUMIFS(AF$2:AF1595,D$2:D1595,D1595)</f>
        <v>2144</v>
      </c>
      <c r="AJ1595" s="22">
        <f t="shared" si="200"/>
        <v>0</v>
      </c>
      <c r="AK1595" s="22">
        <f t="shared" si="201"/>
        <v>1</v>
      </c>
    </row>
    <row r="1596" spans="1:37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9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94"/>
        <v>0</v>
      </c>
      <c r="AA1596" s="20">
        <f t="shared" si="196"/>
        <v>0</v>
      </c>
      <c r="AB1596" s="20">
        <f t="shared" ca="1" si="197"/>
        <v>0</v>
      </c>
      <c r="AC1596" s="20">
        <f t="shared" ca="1" si="19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99"/>
        <v>0</v>
      </c>
      <c r="AG1596" s="21">
        <f ca="1">SUMIFS(AF$2:AF1596,D$2:D1596,D1596)</f>
        <v>2310</v>
      </c>
      <c r="AJ1596" s="22">
        <f t="shared" si="200"/>
        <v>0</v>
      </c>
      <c r="AK1596" s="22">
        <f t="shared" si="201"/>
        <v>2</v>
      </c>
    </row>
    <row r="1597" spans="1:37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9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94"/>
        <v>0</v>
      </c>
      <c r="AA1597" s="20">
        <f t="shared" si="196"/>
        <v>0</v>
      </c>
      <c r="AB1597" s="20">
        <f t="shared" ca="1" si="197"/>
        <v>0</v>
      </c>
      <c r="AC1597" s="20">
        <f t="shared" ca="1" si="19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99"/>
        <v>0</v>
      </c>
      <c r="AG1597" s="21">
        <f ca="1">SUMIFS(AF$2:AF1597,D$2:D1597,D1597)</f>
        <v>2414</v>
      </c>
      <c r="AJ1597" s="22">
        <f t="shared" si="200"/>
        <v>0</v>
      </c>
      <c r="AK1597" s="22">
        <f t="shared" si="201"/>
        <v>1</v>
      </c>
    </row>
    <row r="1598" spans="1:37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9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94"/>
        <v>0</v>
      </c>
      <c r="AA1598" s="20">
        <f t="shared" si="196"/>
        <v>0</v>
      </c>
      <c r="AB1598" s="20">
        <f t="shared" ca="1" si="197"/>
        <v>0</v>
      </c>
      <c r="AC1598" s="20">
        <f t="shared" ca="1" si="19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99"/>
        <v>0</v>
      </c>
      <c r="AG1598" s="21">
        <f ca="1">SUMIFS(AF$2:AF1598,D$2:D1598,D1598)</f>
        <v>2026</v>
      </c>
      <c r="AJ1598" s="22">
        <f t="shared" si="200"/>
        <v>0</v>
      </c>
      <c r="AK1598" s="22">
        <f t="shared" si="201"/>
        <v>1</v>
      </c>
    </row>
    <row r="1599" spans="1:37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9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94"/>
        <v>0</v>
      </c>
      <c r="AA1599" s="20">
        <f t="shared" si="196"/>
        <v>0</v>
      </c>
      <c r="AB1599" s="20">
        <f t="shared" ca="1" si="197"/>
        <v>0</v>
      </c>
      <c r="AC1599" s="20">
        <f t="shared" ca="1" si="19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99"/>
        <v>0</v>
      </c>
      <c r="AG1599" s="21">
        <f ca="1">SUMIFS(AF$2:AF1599,D$2:D1599,D1599)</f>
        <v>1531</v>
      </c>
      <c r="AJ1599" s="22">
        <f t="shared" si="200"/>
        <v>0</v>
      </c>
      <c r="AK1599" s="22">
        <f t="shared" si="201"/>
        <v>2</v>
      </c>
    </row>
    <row r="1600" spans="1:37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9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94"/>
        <v>0</v>
      </c>
      <c r="AA1600" s="20">
        <f t="shared" si="196"/>
        <v>0</v>
      </c>
      <c r="AB1600" s="20">
        <f t="shared" ca="1" si="197"/>
        <v>0</v>
      </c>
      <c r="AC1600" s="20">
        <f t="shared" ca="1" si="19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99"/>
        <v>0</v>
      </c>
      <c r="AG1600" s="21">
        <f ca="1">SUMIFS(AF$2:AF1600,D$2:D1600,D1600)</f>
        <v>2251</v>
      </c>
      <c r="AJ1600" s="22">
        <f t="shared" si="200"/>
        <v>0</v>
      </c>
      <c r="AK1600" s="22">
        <f t="shared" si="201"/>
        <v>2</v>
      </c>
    </row>
    <row r="1601" spans="1:37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9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94"/>
        <v>0</v>
      </c>
      <c r="AA1601" s="20">
        <f t="shared" si="196"/>
        <v>0</v>
      </c>
      <c r="AB1601" s="20">
        <f t="shared" ca="1" si="197"/>
        <v>0</v>
      </c>
      <c r="AC1601" s="20">
        <f t="shared" ca="1" si="19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99"/>
        <v>0</v>
      </c>
      <c r="AG1601" s="21">
        <f ca="1">SUMIFS(AF$2:AF1601,D$2:D1601,D1601)</f>
        <v>1366</v>
      </c>
      <c r="AJ1601" s="22">
        <f t="shared" si="200"/>
        <v>0</v>
      </c>
      <c r="AK1601" s="22">
        <f t="shared" si="201"/>
        <v>1</v>
      </c>
    </row>
    <row r="1602" spans="1:37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9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202">IF(A1602=0,0,IF(W1602="À venir",0,IF(AND(ISBLANK(P1602),ISBLANK(Q1602)),1,0)))</f>
        <v>0</v>
      </c>
      <c r="AA1602" s="20">
        <f t="shared" si="196"/>
        <v>0</v>
      </c>
      <c r="AB1602" s="20">
        <f t="shared" ca="1" si="197"/>
        <v>0</v>
      </c>
      <c r="AC1602" s="20">
        <f t="shared" ca="1" si="19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99"/>
        <v>0</v>
      </c>
      <c r="AG1602" s="21">
        <f ca="1">SUMIFS(AF$2:AF1602,D$2:D1602,D1602)</f>
        <v>2028</v>
      </c>
      <c r="AJ1602" s="22">
        <f t="shared" si="200"/>
        <v>0</v>
      </c>
      <c r="AK1602" s="22">
        <f t="shared" si="201"/>
        <v>1</v>
      </c>
    </row>
    <row r="1603" spans="1:37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203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202"/>
        <v>0</v>
      </c>
      <c r="AA1603" s="20">
        <f t="shared" si="196"/>
        <v>0</v>
      </c>
      <c r="AB1603" s="20">
        <f t="shared" ca="1" si="197"/>
        <v>0</v>
      </c>
      <c r="AC1603" s="20">
        <f t="shared" ca="1" si="19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99"/>
        <v>0</v>
      </c>
      <c r="AG1603" s="21">
        <f ca="1">SUMIFS(AF$2:AF1603,D$2:D1603,D1603)</f>
        <v>2216</v>
      </c>
      <c r="AJ1603" s="22">
        <f t="shared" si="200"/>
        <v>0</v>
      </c>
      <c r="AK1603" s="22">
        <f t="shared" si="201"/>
        <v>2</v>
      </c>
    </row>
    <row r="1604" spans="1:37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203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202"/>
        <v>0</v>
      </c>
      <c r="AA1604" s="20">
        <f t="shared" si="196"/>
        <v>0</v>
      </c>
      <c r="AB1604" s="20">
        <f t="shared" ca="1" si="197"/>
        <v>0</v>
      </c>
      <c r="AC1604" s="20">
        <f t="shared" ca="1" si="19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99"/>
        <v>0</v>
      </c>
      <c r="AG1604" s="21">
        <f ca="1">SUMIFS(AF$2:AF1604,D$2:D1604,D1604)</f>
        <v>1928</v>
      </c>
      <c r="AJ1604" s="22">
        <f t="shared" si="200"/>
        <v>0</v>
      </c>
      <c r="AK1604" s="22">
        <f t="shared" si="201"/>
        <v>2</v>
      </c>
    </row>
    <row r="1605" spans="1:37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203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202"/>
        <v>0</v>
      </c>
      <c r="AA1605" s="20">
        <f t="shared" si="196"/>
        <v>0</v>
      </c>
      <c r="AB1605" s="20">
        <f t="shared" ca="1" si="197"/>
        <v>0</v>
      </c>
      <c r="AC1605" s="20">
        <f t="shared" ca="1" si="19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99"/>
        <v>0</v>
      </c>
      <c r="AG1605" s="21">
        <f ca="1">SUMIFS(AF$2:AF1605,D$2:D1605,D1605)</f>
        <v>2388</v>
      </c>
      <c r="AJ1605" s="22">
        <f t="shared" si="200"/>
        <v>0</v>
      </c>
      <c r="AK1605" s="22">
        <f t="shared" si="201"/>
        <v>2</v>
      </c>
    </row>
    <row r="1606" spans="1:37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203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202"/>
        <v>0</v>
      </c>
      <c r="AA1606" s="20">
        <f t="shared" si="196"/>
        <v>0</v>
      </c>
      <c r="AB1606" s="20">
        <f t="shared" ca="1" si="197"/>
        <v>0</v>
      </c>
      <c r="AC1606" s="20">
        <f t="shared" ca="1" si="19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99"/>
        <v>0</v>
      </c>
      <c r="AG1606" s="21">
        <f ca="1">SUMIFS(AF$2:AF1606,D$2:D1606,D1606)</f>
        <v>2276</v>
      </c>
      <c r="AJ1606" s="22">
        <f t="shared" si="200"/>
        <v>0</v>
      </c>
      <c r="AK1606" s="22">
        <f t="shared" si="201"/>
        <v>2</v>
      </c>
    </row>
    <row r="1607" spans="1:37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203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202"/>
        <v>0</v>
      </c>
      <c r="AA1607" s="20">
        <f t="shared" si="196"/>
        <v>0</v>
      </c>
      <c r="AB1607" s="20">
        <f t="shared" ca="1" si="197"/>
        <v>0</v>
      </c>
      <c r="AC1607" s="20">
        <f t="shared" ca="1" si="19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99"/>
        <v>0</v>
      </c>
      <c r="AG1607" s="21">
        <f ca="1">SUMIFS(AF$2:AF1607,D$2:D1607,D1607)</f>
        <v>2376</v>
      </c>
      <c r="AJ1607" s="22">
        <f t="shared" si="200"/>
        <v>0</v>
      </c>
      <c r="AK1607" s="22">
        <f t="shared" si="201"/>
        <v>2</v>
      </c>
    </row>
    <row r="1608" spans="1:37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203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202"/>
        <v>0</v>
      </c>
      <c r="AA1608" s="20">
        <f t="shared" si="196"/>
        <v>0</v>
      </c>
      <c r="AB1608" s="20">
        <f t="shared" ca="1" si="197"/>
        <v>0</v>
      </c>
      <c r="AC1608" s="20">
        <f t="shared" ca="1" si="19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99"/>
        <v>0</v>
      </c>
      <c r="AG1608" s="21">
        <f ca="1">SUMIFS(AF$2:AF1608,D$2:D1608,D1608)</f>
        <v>2261</v>
      </c>
      <c r="AJ1608" s="22">
        <f t="shared" si="200"/>
        <v>0</v>
      </c>
      <c r="AK1608" s="22">
        <f t="shared" si="201"/>
        <v>1</v>
      </c>
    </row>
    <row r="1609" spans="1:37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203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202"/>
        <v>0</v>
      </c>
      <c r="AA1609" s="20">
        <f t="shared" si="196"/>
        <v>0</v>
      </c>
      <c r="AB1609" s="20">
        <f t="shared" ca="1" si="197"/>
        <v>0</v>
      </c>
      <c r="AC1609" s="20">
        <f t="shared" ca="1" si="19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99"/>
        <v>0</v>
      </c>
      <c r="AG1609" s="21">
        <f ca="1">SUMIFS(AF$2:AF1609,D$2:D1609,D1609)</f>
        <v>2094</v>
      </c>
      <c r="AJ1609" s="22">
        <f t="shared" si="200"/>
        <v>0</v>
      </c>
      <c r="AK1609" s="22">
        <f t="shared" si="201"/>
        <v>2</v>
      </c>
    </row>
    <row r="1610" spans="1:37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203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202"/>
        <v>0</v>
      </c>
      <c r="AA1610" s="20">
        <f t="shared" si="196"/>
        <v>0</v>
      </c>
      <c r="AB1610" s="20">
        <f t="shared" ca="1" si="197"/>
        <v>0</v>
      </c>
      <c r="AC1610" s="20">
        <f t="shared" ca="1" si="19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99"/>
        <v>0</v>
      </c>
      <c r="AG1610" s="21">
        <f ca="1">SUMIFS(AF$2:AF1610,D$2:D1610,D1610)</f>
        <v>1885</v>
      </c>
      <c r="AJ1610" s="22">
        <f t="shared" si="200"/>
        <v>0</v>
      </c>
      <c r="AK1610" s="22">
        <f t="shared" si="201"/>
        <v>2</v>
      </c>
    </row>
    <row r="1611" spans="1:37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203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202"/>
        <v>0</v>
      </c>
      <c r="AA1611" s="20">
        <f t="shared" si="196"/>
        <v>0</v>
      </c>
      <c r="AB1611" s="20">
        <f t="shared" ca="1" si="197"/>
        <v>0</v>
      </c>
      <c r="AC1611" s="20">
        <f t="shared" ca="1" si="19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99"/>
        <v>0</v>
      </c>
      <c r="AG1611" s="21">
        <f ca="1">SUMIFS(AF$2:AF1611,D$2:D1611,D1611)</f>
        <v>1966</v>
      </c>
      <c r="AJ1611" s="22">
        <f t="shared" si="200"/>
        <v>0</v>
      </c>
      <c r="AK1611" s="22">
        <f t="shared" si="201"/>
        <v>1</v>
      </c>
    </row>
    <row r="1612" spans="1:37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203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202"/>
        <v>0</v>
      </c>
      <c r="AA1612" s="20">
        <f t="shared" si="196"/>
        <v>0</v>
      </c>
      <c r="AB1612" s="20">
        <f t="shared" ca="1" si="197"/>
        <v>0</v>
      </c>
      <c r="AC1612" s="20">
        <f t="shared" ca="1" si="19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99"/>
        <v>0</v>
      </c>
      <c r="AG1612" s="21">
        <f ca="1">SUMIFS(AF$2:AF1612,D$2:D1612,D1612)</f>
        <v>2139</v>
      </c>
      <c r="AJ1612" s="22">
        <f t="shared" si="200"/>
        <v>0</v>
      </c>
      <c r="AK1612" s="22">
        <f t="shared" si="201"/>
        <v>2</v>
      </c>
    </row>
    <row r="1613" spans="1:37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203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202"/>
        <v>0</v>
      </c>
      <c r="AA1613" s="20">
        <f t="shared" si="196"/>
        <v>0</v>
      </c>
      <c r="AB1613" s="20">
        <f t="shared" ca="1" si="197"/>
        <v>0</v>
      </c>
      <c r="AC1613" s="20">
        <f t="shared" ca="1" si="19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99"/>
        <v>0</v>
      </c>
      <c r="AG1613" s="21">
        <f ca="1">SUMIFS(AF$2:AF1613,D$2:D1613,D1613)</f>
        <v>1971</v>
      </c>
      <c r="AJ1613" s="22">
        <f t="shared" si="200"/>
        <v>0</v>
      </c>
      <c r="AK1613" s="22">
        <f t="shared" si="201"/>
        <v>2</v>
      </c>
    </row>
    <row r="1614" spans="1:37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203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202"/>
        <v>0</v>
      </c>
      <c r="AA1614" s="20">
        <f t="shared" si="196"/>
        <v>0</v>
      </c>
      <c r="AB1614" s="20">
        <f t="shared" ca="1" si="197"/>
        <v>0</v>
      </c>
      <c r="AC1614" s="20">
        <f t="shared" ca="1" si="19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99"/>
        <v>0</v>
      </c>
      <c r="AG1614" s="21">
        <f ca="1">SUMIFS(AF$2:AF1614,D$2:D1614,D1614)</f>
        <v>2241</v>
      </c>
      <c r="AJ1614" s="22">
        <f t="shared" si="200"/>
        <v>0</v>
      </c>
      <c r="AK1614" s="22">
        <f t="shared" si="201"/>
        <v>2</v>
      </c>
    </row>
    <row r="1615" spans="1:37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203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202"/>
        <v>0</v>
      </c>
      <c r="AA1615" s="20">
        <f t="shared" si="196"/>
        <v>0</v>
      </c>
      <c r="AB1615" s="20">
        <f t="shared" ca="1" si="197"/>
        <v>0</v>
      </c>
      <c r="AC1615" s="20">
        <f t="shared" ca="1" si="19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99"/>
        <v>0</v>
      </c>
      <c r="AG1615" s="21">
        <f ca="1">SUMIFS(AF$2:AF1615,D$2:D1615,D1615)</f>
        <v>1899</v>
      </c>
      <c r="AJ1615" s="22">
        <f t="shared" si="200"/>
        <v>0</v>
      </c>
      <c r="AK1615" s="22">
        <f t="shared" si="201"/>
        <v>1</v>
      </c>
    </row>
    <row r="1616" spans="1:37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203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202"/>
        <v>0</v>
      </c>
      <c r="AA1616" s="20">
        <f t="shared" si="196"/>
        <v>0</v>
      </c>
      <c r="AB1616" s="20">
        <f t="shared" ca="1" si="197"/>
        <v>0</v>
      </c>
      <c r="AC1616" s="20">
        <f t="shared" ca="1" si="19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99"/>
        <v>0</v>
      </c>
      <c r="AG1616" s="21">
        <f ca="1">SUMIFS(AF$2:AF1616,D$2:D1616,D1616)</f>
        <v>1651</v>
      </c>
      <c r="AJ1616" s="22">
        <f t="shared" si="200"/>
        <v>0</v>
      </c>
      <c r="AK1616" s="22">
        <f t="shared" si="201"/>
        <v>1</v>
      </c>
    </row>
    <row r="1617" spans="1:37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203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202"/>
        <v>0</v>
      </c>
      <c r="AA1617" s="20">
        <f t="shared" si="196"/>
        <v>0</v>
      </c>
      <c r="AB1617" s="20">
        <f t="shared" ca="1" si="197"/>
        <v>0</v>
      </c>
      <c r="AC1617" s="20">
        <f t="shared" ca="1" si="19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99"/>
        <v>0</v>
      </c>
      <c r="AG1617" s="21">
        <f ca="1">SUMIFS(AF$2:AF1617,D$2:D1617,D1617)</f>
        <v>1670</v>
      </c>
      <c r="AJ1617" s="22">
        <f t="shared" si="200"/>
        <v>0</v>
      </c>
      <c r="AK1617" s="22">
        <f t="shared" si="201"/>
        <v>2</v>
      </c>
    </row>
    <row r="1618" spans="1:37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203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202"/>
        <v>0</v>
      </c>
      <c r="AA1618" s="20">
        <f t="shared" si="196"/>
        <v>0</v>
      </c>
      <c r="AB1618" s="20">
        <f t="shared" ca="1" si="197"/>
        <v>0</v>
      </c>
      <c r="AC1618" s="20">
        <f t="shared" ca="1" si="19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99"/>
        <v>0</v>
      </c>
      <c r="AG1618" s="21">
        <f ca="1">SUMIFS(AF$2:AF1618,D$2:D1618,D1618)</f>
        <v>2441</v>
      </c>
      <c r="AJ1618" s="22">
        <f t="shared" si="200"/>
        <v>0</v>
      </c>
      <c r="AK1618" s="22">
        <f t="shared" si="201"/>
        <v>1</v>
      </c>
    </row>
    <row r="1619" spans="1:37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203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202"/>
        <v>0</v>
      </c>
      <c r="AA1619" s="20">
        <f t="shared" si="196"/>
        <v>1</v>
      </c>
      <c r="AB1619" s="20">
        <f t="shared" ca="1" si="197"/>
        <v>109</v>
      </c>
      <c r="AC1619" s="20">
        <f t="shared" ca="1" si="19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99"/>
        <v>109</v>
      </c>
      <c r="AG1619" s="21">
        <f ca="1">SUMIFS(AF$2:AF1619,D$2:D1619,D1619)</f>
        <v>2157</v>
      </c>
      <c r="AJ1619" s="22">
        <f t="shared" si="200"/>
        <v>1</v>
      </c>
      <c r="AK1619" s="22">
        <f t="shared" si="201"/>
        <v>0</v>
      </c>
    </row>
    <row r="1620" spans="1:37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203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202"/>
        <v>0</v>
      </c>
      <c r="AA1620" s="20">
        <f t="shared" si="196"/>
        <v>0</v>
      </c>
      <c r="AB1620" s="20">
        <f t="shared" ca="1" si="197"/>
        <v>0</v>
      </c>
      <c r="AC1620" s="20">
        <f t="shared" ca="1" si="19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99"/>
        <v>0</v>
      </c>
      <c r="AG1620" s="21">
        <f ca="1">SUMIFS(AF$2:AF1620,D$2:D1620,D1620)</f>
        <v>1608</v>
      </c>
      <c r="AJ1620" s="22">
        <f t="shared" si="200"/>
        <v>0</v>
      </c>
      <c r="AK1620" s="22">
        <f t="shared" si="201"/>
        <v>2</v>
      </c>
    </row>
    <row r="1621" spans="1:37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203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202"/>
        <v>0</v>
      </c>
      <c r="AA1621" s="20">
        <f t="shared" si="196"/>
        <v>0</v>
      </c>
      <c r="AB1621" s="20">
        <f t="shared" ca="1" si="197"/>
        <v>0</v>
      </c>
      <c r="AC1621" s="20">
        <f t="shared" ca="1" si="19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99"/>
        <v>0</v>
      </c>
      <c r="AG1621" s="21">
        <f ca="1">SUMIFS(AF$2:AF1621,D$2:D1621,D1621)</f>
        <v>1317</v>
      </c>
      <c r="AJ1621" s="22">
        <f t="shared" si="200"/>
        <v>0</v>
      </c>
      <c r="AK1621" s="22">
        <f t="shared" si="201"/>
        <v>2</v>
      </c>
    </row>
    <row r="1622" spans="1:37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203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202"/>
        <v>0</v>
      </c>
      <c r="AA1622" s="20">
        <f t="shared" si="196"/>
        <v>0</v>
      </c>
      <c r="AB1622" s="20">
        <f t="shared" ca="1" si="197"/>
        <v>0</v>
      </c>
      <c r="AC1622" s="20">
        <f t="shared" ca="1" si="19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99"/>
        <v>0</v>
      </c>
      <c r="AG1622" s="21">
        <f ca="1">SUMIFS(AF$2:AF1622,D$2:D1622,D1622)</f>
        <v>2144</v>
      </c>
      <c r="AJ1622" s="22">
        <f t="shared" si="200"/>
        <v>0</v>
      </c>
      <c r="AK1622" s="22">
        <f t="shared" si="201"/>
        <v>2</v>
      </c>
    </row>
    <row r="1623" spans="1:37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203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202"/>
        <v>0</v>
      </c>
      <c r="AA1623" s="20">
        <f t="shared" si="196"/>
        <v>1</v>
      </c>
      <c r="AB1623" s="20">
        <f t="shared" ca="1" si="197"/>
        <v>104</v>
      </c>
      <c r="AC1623" s="20">
        <f t="shared" ca="1" si="19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99"/>
        <v>104</v>
      </c>
      <c r="AG1623" s="21">
        <f ca="1">SUMIFS(AF$2:AF1623,D$2:D1623,D1623)</f>
        <v>2414</v>
      </c>
      <c r="AJ1623" s="22">
        <f t="shared" si="200"/>
        <v>1</v>
      </c>
      <c r="AK1623" s="22">
        <f t="shared" si="201"/>
        <v>0</v>
      </c>
    </row>
    <row r="1624" spans="1:37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203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202"/>
        <v>0</v>
      </c>
      <c r="AA1624" s="20">
        <f t="shared" si="196"/>
        <v>0</v>
      </c>
      <c r="AB1624" s="20">
        <f t="shared" ca="1" si="197"/>
        <v>0</v>
      </c>
      <c r="AC1624" s="20">
        <f t="shared" ca="1" si="19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99"/>
        <v>0</v>
      </c>
      <c r="AG1624" s="21">
        <f ca="1">SUMIFS(AF$2:AF1624,D$2:D1624,D1624)</f>
        <v>2414</v>
      </c>
      <c r="AJ1624" s="22">
        <f t="shared" si="200"/>
        <v>0</v>
      </c>
      <c r="AK1624" s="22">
        <f t="shared" si="201"/>
        <v>2</v>
      </c>
    </row>
    <row r="1625" spans="1:37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203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202"/>
        <v>0</v>
      </c>
      <c r="AA1625" s="20">
        <f t="shared" si="196"/>
        <v>1</v>
      </c>
      <c r="AB1625" s="20">
        <f t="shared" ca="1" si="197"/>
        <v>104</v>
      </c>
      <c r="AC1625" s="20">
        <f t="shared" ca="1" si="19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99"/>
        <v>104</v>
      </c>
      <c r="AG1625" s="21">
        <f ca="1">SUMIFS(AF$2:AF1625,D$2:D1625,D1625)</f>
        <v>2130</v>
      </c>
      <c r="AJ1625" s="22">
        <f t="shared" si="200"/>
        <v>1</v>
      </c>
      <c r="AK1625" s="22">
        <f t="shared" si="201"/>
        <v>0</v>
      </c>
    </row>
    <row r="1626" spans="1:37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203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202"/>
        <v>1</v>
      </c>
      <c r="AA1626" s="20" t="str">
        <f t="shared" si="196"/>
        <v/>
      </c>
      <c r="AB1626" s="20">
        <f t="shared" ca="1" si="197"/>
        <v>104</v>
      </c>
      <c r="AC1626" s="20">
        <f t="shared" ca="1" si="19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99"/>
        <v>0</v>
      </c>
      <c r="AG1626" s="21">
        <f ca="1">SUMIFS(AF$2:AF1626,D$2:D1626,D1626)</f>
        <v>1531</v>
      </c>
      <c r="AJ1626" s="22">
        <f t="shared" si="200"/>
        <v>0</v>
      </c>
      <c r="AK1626" s="22">
        <f t="shared" si="201"/>
        <v>2</v>
      </c>
    </row>
    <row r="1627" spans="1:37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203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202"/>
        <v>0</v>
      </c>
      <c r="AA1627" s="20">
        <f t="shared" si="196"/>
        <v>0</v>
      </c>
      <c r="AB1627" s="20">
        <f t="shared" ca="1" si="197"/>
        <v>0</v>
      </c>
      <c r="AC1627" s="20">
        <f t="shared" ca="1" si="19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99"/>
        <v>0</v>
      </c>
      <c r="AG1627" s="21">
        <f ca="1">SUMIFS(AF$2:AF1627,D$2:D1627,D1627)</f>
        <v>2251</v>
      </c>
      <c r="AJ1627" s="22">
        <f t="shared" si="200"/>
        <v>0</v>
      </c>
      <c r="AK1627" s="22">
        <f t="shared" si="201"/>
        <v>3</v>
      </c>
    </row>
    <row r="1628" spans="1:37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203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202"/>
        <v>0</v>
      </c>
      <c r="AA1628" s="20">
        <f t="shared" si="196"/>
        <v>0</v>
      </c>
      <c r="AB1628" s="20">
        <f t="shared" ca="1" si="197"/>
        <v>0</v>
      </c>
      <c r="AC1628" s="20">
        <f t="shared" ca="1" si="19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99"/>
        <v>0</v>
      </c>
      <c r="AG1628" s="21">
        <f ca="1">SUMIFS(AF$2:AF1628,D$2:D1628,D1628)</f>
        <v>1366</v>
      </c>
      <c r="AJ1628" s="22">
        <f t="shared" si="200"/>
        <v>0</v>
      </c>
      <c r="AK1628" s="22">
        <f t="shared" si="201"/>
        <v>2</v>
      </c>
    </row>
    <row r="1629" spans="1:37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203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202"/>
        <v>0</v>
      </c>
      <c r="AA1629" s="20">
        <f t="shared" ref="AA1629:AA1692" si="204">IF(OR(ISBLANK(P1629),ISBLANK(Q1629)),"",IF(OR(AND(P1629&gt;Q1629,X1629&gt;Y1629),AND(P1629=Q1629,X1629=Y1629),AND(P1629&lt;Q1629,X1629&lt;Y1629)),1,0))</f>
        <v>1</v>
      </c>
      <c r="AB1629" s="20">
        <f t="shared" ref="AB1629:AB1692" ca="1" si="205">IF(C1629&lt;NOW(),IF(AND(P1629&gt;Q1629,X1629&gt;Y1629),T1629,IF(AND(P1629=Q1629,X1629=Y1629),U1629,IF(AND(P1629&lt;Q1629,X1629&lt;Y1629),V1629,0))),"")</f>
        <v>104</v>
      </c>
      <c r="AC1629" s="20">
        <f t="shared" ref="AC1629:AC1692" ca="1" si="206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207">IFERROR(IF(OR(ISBLANK(P1629),ISBLANK(Q1629)),0,IF(AB1629&lt;&gt;"", AB1629 + IF(AC1629=1,AE1629, 0), "") * (S1629+1)),"")</f>
        <v>104</v>
      </c>
      <c r="AG1629" s="21">
        <f ca="1">SUMIFS(AF$2:AF1629,D$2:D1629,D1629)</f>
        <v>2132</v>
      </c>
      <c r="AJ1629" s="22">
        <f t="shared" si="200"/>
        <v>1</v>
      </c>
      <c r="AK1629" s="22">
        <f t="shared" si="201"/>
        <v>0</v>
      </c>
    </row>
    <row r="1630" spans="1:37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203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202"/>
        <v>0</v>
      </c>
      <c r="AA1630" s="20">
        <f t="shared" si="204"/>
        <v>0</v>
      </c>
      <c r="AB1630" s="20">
        <f t="shared" ca="1" si="205"/>
        <v>0</v>
      </c>
      <c r="AC1630" s="20">
        <f t="shared" ca="1" si="206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207"/>
        <v>0</v>
      </c>
      <c r="AG1630" s="21">
        <f ca="1">SUMIFS(AF$2:AF1630,D$2:D1630,D1630)</f>
        <v>2216</v>
      </c>
      <c r="AJ1630" s="22">
        <f t="shared" si="200"/>
        <v>0</v>
      </c>
      <c r="AK1630" s="22">
        <f t="shared" si="201"/>
        <v>3</v>
      </c>
    </row>
    <row r="1631" spans="1:37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203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202"/>
        <v>0</v>
      </c>
      <c r="AA1631" s="20">
        <f t="shared" si="204"/>
        <v>0</v>
      </c>
      <c r="AB1631" s="20">
        <f t="shared" ca="1" si="205"/>
        <v>0</v>
      </c>
      <c r="AC1631" s="20">
        <f t="shared" ca="1" si="206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207"/>
        <v>0</v>
      </c>
      <c r="AG1631" s="21">
        <f ca="1">SUMIFS(AF$2:AF1631,D$2:D1631,D1631)</f>
        <v>1928</v>
      </c>
      <c r="AJ1631" s="22">
        <f t="shared" si="200"/>
        <v>0</v>
      </c>
      <c r="AK1631" s="22">
        <f t="shared" si="201"/>
        <v>3</v>
      </c>
    </row>
    <row r="1632" spans="1:37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203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202"/>
        <v>0</v>
      </c>
      <c r="AA1632" s="20">
        <f t="shared" si="204"/>
        <v>0</v>
      </c>
      <c r="AB1632" s="20">
        <f t="shared" ca="1" si="205"/>
        <v>0</v>
      </c>
      <c r="AC1632" s="20">
        <f t="shared" ca="1" si="206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207"/>
        <v>0</v>
      </c>
      <c r="AG1632" s="21">
        <f ca="1">SUMIFS(AF$2:AF1632,D$2:D1632,D1632)</f>
        <v>2388</v>
      </c>
      <c r="AJ1632" s="22">
        <f t="shared" si="200"/>
        <v>0</v>
      </c>
      <c r="AK1632" s="22">
        <f t="shared" si="201"/>
        <v>3</v>
      </c>
    </row>
    <row r="1633" spans="1:37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203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202"/>
        <v>0</v>
      </c>
      <c r="AA1633" s="20">
        <f t="shared" si="204"/>
        <v>0</v>
      </c>
      <c r="AB1633" s="20">
        <f t="shared" ca="1" si="205"/>
        <v>0</v>
      </c>
      <c r="AC1633" s="20">
        <f t="shared" ca="1" si="206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207"/>
        <v>0</v>
      </c>
      <c r="AG1633" s="21">
        <f ca="1">SUMIFS(AF$2:AF1633,D$2:D1633,D1633)</f>
        <v>2276</v>
      </c>
      <c r="AJ1633" s="22">
        <f t="shared" si="200"/>
        <v>0</v>
      </c>
      <c r="AK1633" s="22">
        <f t="shared" si="201"/>
        <v>3</v>
      </c>
    </row>
    <row r="1634" spans="1:37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203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202"/>
        <v>0</v>
      </c>
      <c r="AA1634" s="20">
        <f t="shared" si="204"/>
        <v>0</v>
      </c>
      <c r="AB1634" s="20">
        <f t="shared" ca="1" si="205"/>
        <v>0</v>
      </c>
      <c r="AC1634" s="20">
        <f t="shared" ca="1" si="206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207"/>
        <v>0</v>
      </c>
      <c r="AG1634" s="21">
        <f ca="1">SUMIFS(AF$2:AF1634,D$2:D1634,D1634)</f>
        <v>2376</v>
      </c>
      <c r="AJ1634" s="22">
        <f t="shared" si="200"/>
        <v>0</v>
      </c>
      <c r="AK1634" s="22">
        <f t="shared" si="201"/>
        <v>3</v>
      </c>
    </row>
    <row r="1635" spans="1:37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203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202"/>
        <v>0</v>
      </c>
      <c r="AA1635" s="20">
        <f t="shared" si="204"/>
        <v>0</v>
      </c>
      <c r="AB1635" s="20">
        <f t="shared" ca="1" si="205"/>
        <v>0</v>
      </c>
      <c r="AC1635" s="20">
        <f t="shared" ca="1" si="206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207"/>
        <v>0</v>
      </c>
      <c r="AG1635" s="21">
        <f ca="1">SUMIFS(AF$2:AF1635,D$2:D1635,D1635)</f>
        <v>2261</v>
      </c>
      <c r="AJ1635" s="22">
        <f t="shared" si="200"/>
        <v>0</v>
      </c>
      <c r="AK1635" s="22">
        <f t="shared" si="201"/>
        <v>2</v>
      </c>
    </row>
    <row r="1636" spans="1:37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203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202"/>
        <v>0</v>
      </c>
      <c r="AA1636" s="20">
        <f t="shared" si="204"/>
        <v>1</v>
      </c>
      <c r="AB1636" s="20">
        <f t="shared" ca="1" si="205"/>
        <v>104</v>
      </c>
      <c r="AC1636" s="20">
        <f t="shared" ca="1" si="206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207"/>
        <v>154</v>
      </c>
      <c r="AG1636" s="21">
        <f ca="1">SUMIFS(AF$2:AF1636,D$2:D1636,D1636)</f>
        <v>2248</v>
      </c>
      <c r="AJ1636" s="22">
        <f t="shared" si="200"/>
        <v>1</v>
      </c>
      <c r="AK1636" s="22">
        <f t="shared" si="201"/>
        <v>0</v>
      </c>
    </row>
    <row r="1637" spans="1:37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203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202"/>
        <v>0</v>
      </c>
      <c r="AA1637" s="20">
        <f t="shared" si="204"/>
        <v>1</v>
      </c>
      <c r="AB1637" s="20">
        <f t="shared" ca="1" si="205"/>
        <v>104</v>
      </c>
      <c r="AC1637" s="20">
        <f t="shared" ca="1" si="206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207"/>
        <v>104</v>
      </c>
      <c r="AG1637" s="21">
        <f ca="1">SUMIFS(AF$2:AF1637,D$2:D1637,D1637)</f>
        <v>1989</v>
      </c>
      <c r="AJ1637" s="22">
        <f t="shared" si="200"/>
        <v>1</v>
      </c>
      <c r="AK1637" s="22">
        <f t="shared" si="201"/>
        <v>0</v>
      </c>
    </row>
    <row r="1638" spans="1:37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203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202"/>
        <v>0</v>
      </c>
      <c r="AA1638" s="20">
        <f t="shared" si="204"/>
        <v>0</v>
      </c>
      <c r="AB1638" s="20">
        <f t="shared" ca="1" si="205"/>
        <v>0</v>
      </c>
      <c r="AC1638" s="20">
        <f t="shared" ca="1" si="206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207"/>
        <v>0</v>
      </c>
      <c r="AG1638" s="21">
        <f ca="1">SUMIFS(AF$2:AF1638,D$2:D1638,D1638)</f>
        <v>1966</v>
      </c>
      <c r="AJ1638" s="22">
        <f t="shared" si="200"/>
        <v>0</v>
      </c>
      <c r="AK1638" s="22">
        <f t="shared" si="201"/>
        <v>2</v>
      </c>
    </row>
    <row r="1639" spans="1:37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203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202"/>
        <v>0</v>
      </c>
      <c r="AA1639" s="20">
        <f t="shared" si="204"/>
        <v>0</v>
      </c>
      <c r="AB1639" s="20">
        <f t="shared" ca="1" si="205"/>
        <v>0</v>
      </c>
      <c r="AC1639" s="20">
        <f t="shared" ca="1" si="206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207"/>
        <v>0</v>
      </c>
      <c r="AG1639" s="21">
        <f ca="1">SUMIFS(AF$2:AF1639,D$2:D1639,D1639)</f>
        <v>2139</v>
      </c>
      <c r="AJ1639" s="22">
        <f t="shared" si="200"/>
        <v>0</v>
      </c>
      <c r="AK1639" s="22">
        <f t="shared" si="201"/>
        <v>3</v>
      </c>
    </row>
    <row r="1640" spans="1:37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203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202"/>
        <v>0</v>
      </c>
      <c r="AA1640" s="20">
        <f t="shared" si="204"/>
        <v>1</v>
      </c>
      <c r="AB1640" s="20">
        <f t="shared" ca="1" si="205"/>
        <v>104</v>
      </c>
      <c r="AC1640" s="20">
        <f t="shared" ca="1" si="206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207"/>
        <v>104</v>
      </c>
      <c r="AG1640" s="21">
        <f ca="1">SUMIFS(AF$2:AF1640,D$2:D1640,D1640)</f>
        <v>2075</v>
      </c>
      <c r="AJ1640" s="22">
        <f t="shared" si="200"/>
        <v>1</v>
      </c>
      <c r="AK1640" s="22">
        <f t="shared" si="201"/>
        <v>0</v>
      </c>
    </row>
    <row r="1641" spans="1:37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203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202"/>
        <v>0</v>
      </c>
      <c r="AA1641" s="20">
        <f t="shared" si="204"/>
        <v>0</v>
      </c>
      <c r="AB1641" s="20">
        <f t="shared" ca="1" si="205"/>
        <v>0</v>
      </c>
      <c r="AC1641" s="20">
        <f t="shared" ca="1" si="206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207"/>
        <v>0</v>
      </c>
      <c r="AG1641" s="21">
        <f ca="1">SUMIFS(AF$2:AF1641,D$2:D1641,D1641)</f>
        <v>2241</v>
      </c>
      <c r="AJ1641" s="22">
        <f t="shared" si="200"/>
        <v>0</v>
      </c>
      <c r="AK1641" s="22">
        <f t="shared" si="201"/>
        <v>3</v>
      </c>
    </row>
    <row r="1642" spans="1:37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203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202"/>
        <v>0</v>
      </c>
      <c r="AA1642" s="20">
        <f t="shared" si="204"/>
        <v>1</v>
      </c>
      <c r="AB1642" s="20">
        <f t="shared" ca="1" si="205"/>
        <v>104</v>
      </c>
      <c r="AC1642" s="20">
        <f t="shared" ca="1" si="206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207"/>
        <v>104</v>
      </c>
      <c r="AG1642" s="21">
        <f ca="1">SUMIFS(AF$2:AF1642,D$2:D1642,D1642)</f>
        <v>2003</v>
      </c>
      <c r="AJ1642" s="22">
        <f t="shared" si="200"/>
        <v>1</v>
      </c>
      <c r="AK1642" s="22">
        <f t="shared" si="201"/>
        <v>0</v>
      </c>
    </row>
    <row r="1643" spans="1:37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203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202"/>
        <v>0</v>
      </c>
      <c r="AA1643" s="20">
        <f t="shared" si="204"/>
        <v>1</v>
      </c>
      <c r="AB1643" s="20">
        <f t="shared" ca="1" si="205"/>
        <v>104</v>
      </c>
      <c r="AC1643" s="20">
        <f t="shared" ca="1" si="206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207"/>
        <v>104</v>
      </c>
      <c r="AG1643" s="21">
        <f ca="1">SUMIFS(AF$2:AF1643,D$2:D1643,D1643)</f>
        <v>1755</v>
      </c>
      <c r="AJ1643" s="22">
        <f t="shared" si="200"/>
        <v>1</v>
      </c>
      <c r="AK1643" s="22">
        <f t="shared" si="201"/>
        <v>0</v>
      </c>
    </row>
    <row r="1644" spans="1:37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203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202"/>
        <v>0</v>
      </c>
      <c r="AA1644" s="20">
        <f t="shared" si="204"/>
        <v>0</v>
      </c>
      <c r="AB1644" s="20">
        <f t="shared" ca="1" si="205"/>
        <v>0</v>
      </c>
      <c r="AC1644" s="20">
        <f t="shared" ca="1" si="206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207"/>
        <v>0</v>
      </c>
      <c r="AG1644" s="21">
        <f ca="1">SUMIFS(AF$2:AF1644,D$2:D1644,D1644)</f>
        <v>1670</v>
      </c>
      <c r="AJ1644" s="22">
        <f t="shared" si="200"/>
        <v>0</v>
      </c>
      <c r="AK1644" s="22">
        <f t="shared" si="201"/>
        <v>3</v>
      </c>
    </row>
    <row r="1645" spans="1:37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203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202"/>
        <v>0</v>
      </c>
      <c r="AA1645" s="20">
        <f t="shared" si="204"/>
        <v>0</v>
      </c>
      <c r="AB1645" s="20">
        <f t="shared" ca="1" si="205"/>
        <v>0</v>
      </c>
      <c r="AC1645" s="20">
        <f t="shared" ca="1" si="206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207"/>
        <v>0</v>
      </c>
      <c r="AG1645" s="21">
        <f ca="1">SUMIFS(AF$2:AF1645,D$2:D1645,D1645)</f>
        <v>2441</v>
      </c>
      <c r="AJ1645" s="22">
        <f t="shared" si="200"/>
        <v>0</v>
      </c>
      <c r="AK1645" s="22">
        <f t="shared" si="201"/>
        <v>2</v>
      </c>
    </row>
    <row r="1646" spans="1:37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203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202"/>
        <v>0</v>
      </c>
      <c r="AA1646" s="20">
        <f t="shared" si="204"/>
        <v>0</v>
      </c>
      <c r="AB1646" s="20">
        <f t="shared" ca="1" si="205"/>
        <v>0</v>
      </c>
      <c r="AC1646" s="20">
        <f t="shared" ca="1" si="206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207"/>
        <v>0</v>
      </c>
      <c r="AG1646" s="21">
        <f ca="1">SUMIFS(AF$2:AF1646,D$2:D1646,D1646)</f>
        <v>2157</v>
      </c>
      <c r="AJ1646" s="22">
        <f t="shared" si="200"/>
        <v>0</v>
      </c>
      <c r="AK1646" s="22">
        <f t="shared" si="201"/>
        <v>1</v>
      </c>
    </row>
    <row r="1647" spans="1:37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203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202"/>
        <v>0</v>
      </c>
      <c r="AA1647" s="20">
        <f t="shared" si="204"/>
        <v>0</v>
      </c>
      <c r="AB1647" s="20">
        <f t="shared" ca="1" si="205"/>
        <v>0</v>
      </c>
      <c r="AC1647" s="20">
        <f t="shared" ca="1" si="206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207"/>
        <v>0</v>
      </c>
      <c r="AG1647" s="21">
        <f ca="1">SUMIFS(AF$2:AF1647,D$2:D1647,D1647)</f>
        <v>1608</v>
      </c>
      <c r="AJ1647" s="22">
        <f t="shared" si="200"/>
        <v>0</v>
      </c>
      <c r="AK1647" s="22">
        <f t="shared" si="201"/>
        <v>3</v>
      </c>
    </row>
    <row r="1648" spans="1:37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203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202"/>
        <v>0</v>
      </c>
      <c r="AA1648" s="20">
        <f t="shared" si="204"/>
        <v>1</v>
      </c>
      <c r="AB1648" s="20">
        <f t="shared" ca="1" si="205"/>
        <v>104</v>
      </c>
      <c r="AC1648" s="20">
        <f t="shared" ca="1" si="206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207"/>
        <v>154</v>
      </c>
      <c r="AG1648" s="21">
        <f ca="1">SUMIFS(AF$2:AF1648,D$2:D1648,D1648)</f>
        <v>1471</v>
      </c>
      <c r="AJ1648" s="22">
        <f t="shared" si="200"/>
        <v>1</v>
      </c>
      <c r="AK1648" s="22">
        <f t="shared" si="201"/>
        <v>0</v>
      </c>
    </row>
    <row r="1649" spans="1:37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203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202"/>
        <v>0</v>
      </c>
      <c r="AA1649" s="20">
        <f t="shared" si="204"/>
        <v>1</v>
      </c>
      <c r="AB1649" s="20">
        <f t="shared" ca="1" si="205"/>
        <v>68</v>
      </c>
      <c r="AC1649" s="20">
        <f t="shared" ca="1" si="206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207"/>
        <v>138</v>
      </c>
      <c r="AG1649" s="21">
        <f ca="1">SUMIFS(AF$2:AF1649,D$2:D1649,D1649)</f>
        <v>2282</v>
      </c>
      <c r="AJ1649" s="22">
        <f t="shared" si="200"/>
        <v>1</v>
      </c>
      <c r="AK1649" s="22">
        <f t="shared" si="201"/>
        <v>0</v>
      </c>
    </row>
    <row r="1650" spans="1:37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203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202"/>
        <v>0</v>
      </c>
      <c r="AA1650" s="20">
        <f t="shared" si="204"/>
        <v>1</v>
      </c>
      <c r="AB1650" s="20">
        <f t="shared" ca="1" si="205"/>
        <v>68</v>
      </c>
      <c r="AC1650" s="20">
        <f t="shared" ca="1" si="206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207"/>
        <v>68</v>
      </c>
      <c r="AG1650" s="21">
        <f ca="1">SUMIFS(AF$2:AF1650,D$2:D1650,D1650)</f>
        <v>2482</v>
      </c>
      <c r="AJ1650" s="22">
        <f t="shared" si="200"/>
        <v>2</v>
      </c>
      <c r="AK1650" s="22">
        <f t="shared" si="201"/>
        <v>0</v>
      </c>
    </row>
    <row r="1651" spans="1:37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203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202"/>
        <v>0</v>
      </c>
      <c r="AA1651" s="20">
        <f t="shared" si="204"/>
        <v>1</v>
      </c>
      <c r="AB1651" s="20">
        <f t="shared" ca="1" si="205"/>
        <v>68</v>
      </c>
      <c r="AC1651" s="20">
        <f t="shared" ca="1" si="206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207"/>
        <v>68</v>
      </c>
      <c r="AG1651" s="21">
        <f ca="1">SUMIFS(AF$2:AF1651,D$2:D1651,D1651)</f>
        <v>2482</v>
      </c>
      <c r="AJ1651" s="22">
        <f t="shared" si="200"/>
        <v>1</v>
      </c>
      <c r="AK1651" s="22">
        <f t="shared" si="201"/>
        <v>0</v>
      </c>
    </row>
    <row r="1652" spans="1:37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203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202"/>
        <v>0</v>
      </c>
      <c r="AA1652" s="20">
        <f t="shared" si="204"/>
        <v>1</v>
      </c>
      <c r="AB1652" s="20">
        <f t="shared" ca="1" si="205"/>
        <v>68</v>
      </c>
      <c r="AC1652" s="20">
        <f t="shared" ca="1" si="206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207"/>
        <v>68</v>
      </c>
      <c r="AG1652" s="21">
        <f ca="1">SUMIFS(AF$2:AF1652,D$2:D1652,D1652)</f>
        <v>2198</v>
      </c>
      <c r="AJ1652" s="22">
        <f t="shared" si="200"/>
        <v>2</v>
      </c>
      <c r="AK1652" s="22">
        <f t="shared" si="201"/>
        <v>0</v>
      </c>
    </row>
    <row r="1653" spans="1:37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203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202"/>
        <v>0</v>
      </c>
      <c r="AA1653" s="20">
        <f t="shared" si="204"/>
        <v>0</v>
      </c>
      <c r="AB1653" s="20">
        <f t="shared" ca="1" si="205"/>
        <v>0</v>
      </c>
      <c r="AC1653" s="20">
        <f t="shared" ca="1" si="206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207"/>
        <v>0</v>
      </c>
      <c r="AG1653" s="21">
        <f ca="1">SUMIFS(AF$2:AF1653,D$2:D1653,D1653)</f>
        <v>1531</v>
      </c>
      <c r="AJ1653" s="22">
        <f t="shared" si="200"/>
        <v>0</v>
      </c>
      <c r="AK1653" s="22">
        <f t="shared" si="201"/>
        <v>3</v>
      </c>
    </row>
    <row r="1654" spans="1:37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203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202"/>
        <v>0</v>
      </c>
      <c r="AA1654" s="20">
        <f t="shared" si="204"/>
        <v>1</v>
      </c>
      <c r="AB1654" s="20">
        <f t="shared" ca="1" si="205"/>
        <v>68</v>
      </c>
      <c r="AC1654" s="20">
        <f t="shared" ca="1" si="206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207"/>
        <v>68</v>
      </c>
      <c r="AG1654" s="21">
        <f ca="1">SUMIFS(AF$2:AF1654,D$2:D1654,D1654)</f>
        <v>2319</v>
      </c>
      <c r="AJ1654" s="22">
        <f t="shared" si="200"/>
        <v>1</v>
      </c>
      <c r="AK1654" s="22">
        <f t="shared" si="201"/>
        <v>0</v>
      </c>
    </row>
    <row r="1655" spans="1:37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203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202"/>
        <v>0</v>
      </c>
      <c r="AA1655" s="20">
        <f t="shared" si="204"/>
        <v>1</v>
      </c>
      <c r="AB1655" s="20">
        <f t="shared" ca="1" si="205"/>
        <v>68</v>
      </c>
      <c r="AC1655" s="20">
        <f t="shared" ca="1" si="206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207"/>
        <v>68</v>
      </c>
      <c r="AG1655" s="21">
        <f ca="1">SUMIFS(AF$2:AF1655,D$2:D1655,D1655)</f>
        <v>1434</v>
      </c>
      <c r="AJ1655" s="22">
        <f t="shared" si="200"/>
        <v>1</v>
      </c>
      <c r="AK1655" s="22">
        <f t="shared" si="201"/>
        <v>0</v>
      </c>
    </row>
    <row r="1656" spans="1:37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203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202"/>
        <v>0</v>
      </c>
      <c r="AA1656" s="20">
        <f t="shared" si="204"/>
        <v>1</v>
      </c>
      <c r="AB1656" s="20">
        <f t="shared" ca="1" si="205"/>
        <v>68</v>
      </c>
      <c r="AC1656" s="20">
        <f t="shared" ca="1" si="206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207"/>
        <v>68</v>
      </c>
      <c r="AG1656" s="21">
        <f ca="1">SUMIFS(AF$2:AF1656,D$2:D1656,D1656)</f>
        <v>2200</v>
      </c>
      <c r="AJ1656" s="22">
        <f t="shared" si="200"/>
        <v>2</v>
      </c>
      <c r="AK1656" s="22">
        <f t="shared" si="201"/>
        <v>0</v>
      </c>
    </row>
    <row r="1657" spans="1:37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203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202"/>
        <v>0</v>
      </c>
      <c r="AA1657" s="20">
        <f t="shared" si="204"/>
        <v>1</v>
      </c>
      <c r="AB1657" s="20">
        <f t="shared" ca="1" si="205"/>
        <v>68</v>
      </c>
      <c r="AC1657" s="20">
        <f t="shared" ca="1" si="206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207"/>
        <v>68</v>
      </c>
      <c r="AG1657" s="21">
        <f ca="1">SUMIFS(AF$2:AF1657,D$2:D1657,D1657)</f>
        <v>2284</v>
      </c>
      <c r="AJ1657" s="22">
        <f t="shared" ref="AJ1657:AJ1720" si="208">IF(AA1657=1,AJ1630+1,0)</f>
        <v>1</v>
      </c>
      <c r="AK1657" s="22">
        <f t="shared" ref="AK1657:AK1720" si="209">IF(Z1657=1,AK1630,IF(AA1657=0,AK1630+1,0))</f>
        <v>0</v>
      </c>
    </row>
    <row r="1658" spans="1:37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203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202"/>
        <v>0</v>
      </c>
      <c r="AA1658" s="20">
        <f t="shared" si="204"/>
        <v>1</v>
      </c>
      <c r="AB1658" s="20">
        <f t="shared" ca="1" si="205"/>
        <v>68</v>
      </c>
      <c r="AC1658" s="20">
        <f t="shared" ca="1" si="206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207"/>
        <v>68</v>
      </c>
      <c r="AG1658" s="21">
        <f ca="1">SUMIFS(AF$2:AF1658,D$2:D1658,D1658)</f>
        <v>1996</v>
      </c>
      <c r="AJ1658" s="22">
        <f t="shared" si="208"/>
        <v>1</v>
      </c>
      <c r="AK1658" s="22">
        <f t="shared" si="209"/>
        <v>0</v>
      </c>
    </row>
    <row r="1659" spans="1:37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203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202"/>
        <v>0</v>
      </c>
      <c r="AA1659" s="20">
        <f t="shared" si="204"/>
        <v>1</v>
      </c>
      <c r="AB1659" s="20">
        <f t="shared" ca="1" si="205"/>
        <v>68</v>
      </c>
      <c r="AC1659" s="20">
        <f t="shared" ca="1" si="206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207"/>
        <v>68</v>
      </c>
      <c r="AG1659" s="21">
        <f ca="1">SUMIFS(AF$2:AF1659,D$2:D1659,D1659)</f>
        <v>2456</v>
      </c>
      <c r="AJ1659" s="22">
        <f t="shared" si="208"/>
        <v>1</v>
      </c>
      <c r="AK1659" s="22">
        <f t="shared" si="209"/>
        <v>0</v>
      </c>
    </row>
    <row r="1660" spans="1:37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203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202"/>
        <v>0</v>
      </c>
      <c r="AA1660" s="20">
        <f t="shared" si="204"/>
        <v>1</v>
      </c>
      <c r="AB1660" s="20">
        <f t="shared" ca="1" si="205"/>
        <v>68</v>
      </c>
      <c r="AC1660" s="20">
        <f t="shared" ca="1" si="206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207"/>
        <v>68</v>
      </c>
      <c r="AG1660" s="21">
        <f ca="1">SUMIFS(AF$2:AF1660,D$2:D1660,D1660)</f>
        <v>2344</v>
      </c>
      <c r="AJ1660" s="22">
        <f t="shared" si="208"/>
        <v>1</v>
      </c>
      <c r="AK1660" s="22">
        <f t="shared" si="209"/>
        <v>0</v>
      </c>
    </row>
    <row r="1661" spans="1:37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203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202"/>
        <v>0</v>
      </c>
      <c r="AA1661" s="20">
        <f t="shared" si="204"/>
        <v>1</v>
      </c>
      <c r="AB1661" s="20">
        <f t="shared" ca="1" si="205"/>
        <v>68</v>
      </c>
      <c r="AC1661" s="20">
        <f t="shared" ca="1" si="206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207"/>
        <v>68</v>
      </c>
      <c r="AG1661" s="21">
        <f ca="1">SUMIFS(AF$2:AF1661,D$2:D1661,D1661)</f>
        <v>2444</v>
      </c>
      <c r="AJ1661" s="22">
        <f t="shared" si="208"/>
        <v>1</v>
      </c>
      <c r="AK1661" s="22">
        <f t="shared" si="209"/>
        <v>0</v>
      </c>
    </row>
    <row r="1662" spans="1:37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203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202"/>
        <v>0</v>
      </c>
      <c r="AA1662" s="20">
        <f t="shared" si="204"/>
        <v>1</v>
      </c>
      <c r="AB1662" s="20">
        <f t="shared" ca="1" si="205"/>
        <v>68</v>
      </c>
      <c r="AC1662" s="20">
        <f t="shared" ca="1" si="206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207"/>
        <v>68</v>
      </c>
      <c r="AG1662" s="21">
        <f ca="1">SUMIFS(AF$2:AF1662,D$2:D1662,D1662)</f>
        <v>2329</v>
      </c>
      <c r="AJ1662" s="22">
        <f t="shared" si="208"/>
        <v>1</v>
      </c>
      <c r="AK1662" s="22">
        <f t="shared" si="209"/>
        <v>0</v>
      </c>
    </row>
    <row r="1663" spans="1:37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203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202"/>
        <v>0</v>
      </c>
      <c r="AA1663" s="20">
        <f t="shared" si="204"/>
        <v>1</v>
      </c>
      <c r="AB1663" s="20">
        <f t="shared" ca="1" si="205"/>
        <v>68</v>
      </c>
      <c r="AC1663" s="20">
        <f t="shared" ca="1" si="206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207"/>
        <v>68</v>
      </c>
      <c r="AG1663" s="21">
        <f ca="1">SUMIFS(AF$2:AF1663,D$2:D1663,D1663)</f>
        <v>2316</v>
      </c>
      <c r="AJ1663" s="22">
        <f t="shared" si="208"/>
        <v>2</v>
      </c>
      <c r="AK1663" s="22">
        <f t="shared" si="209"/>
        <v>0</v>
      </c>
    </row>
    <row r="1664" spans="1:37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203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202"/>
        <v>0</v>
      </c>
      <c r="AA1664" s="20">
        <f t="shared" si="204"/>
        <v>0</v>
      </c>
      <c r="AB1664" s="20">
        <f t="shared" ca="1" si="205"/>
        <v>0</v>
      </c>
      <c r="AC1664" s="20">
        <f t="shared" ca="1" si="206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207"/>
        <v>0</v>
      </c>
      <c r="AG1664" s="21">
        <f ca="1">SUMIFS(AF$2:AF1664,D$2:D1664,D1664)</f>
        <v>1989</v>
      </c>
      <c r="AJ1664" s="22">
        <f t="shared" si="208"/>
        <v>0</v>
      </c>
      <c r="AK1664" s="22">
        <f t="shared" si="209"/>
        <v>1</v>
      </c>
    </row>
    <row r="1665" spans="1:37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203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202"/>
        <v>0</v>
      </c>
      <c r="AA1665" s="20">
        <f t="shared" si="204"/>
        <v>1</v>
      </c>
      <c r="AB1665" s="20">
        <f t="shared" ca="1" si="205"/>
        <v>68</v>
      </c>
      <c r="AC1665" s="20">
        <f t="shared" ca="1" si="206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207"/>
        <v>68</v>
      </c>
      <c r="AG1665" s="21">
        <f ca="1">SUMIFS(AF$2:AF1665,D$2:D1665,D1665)</f>
        <v>2034</v>
      </c>
      <c r="AJ1665" s="22">
        <f t="shared" si="208"/>
        <v>1</v>
      </c>
      <c r="AK1665" s="22">
        <f t="shared" si="209"/>
        <v>0</v>
      </c>
    </row>
    <row r="1666" spans="1:37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203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210">IF(A1666=0,0,IF(W1666="À venir",0,IF(AND(ISBLANK(P1666),ISBLANK(Q1666)),1,0)))</f>
        <v>0</v>
      </c>
      <c r="AA1666" s="20">
        <f t="shared" si="204"/>
        <v>0</v>
      </c>
      <c r="AB1666" s="20">
        <f t="shared" ca="1" si="205"/>
        <v>0</v>
      </c>
      <c r="AC1666" s="20">
        <f t="shared" ca="1" si="206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207"/>
        <v>0</v>
      </c>
      <c r="AG1666" s="21">
        <f ca="1">SUMIFS(AF$2:AF1666,D$2:D1666,D1666)</f>
        <v>2139</v>
      </c>
      <c r="AJ1666" s="22">
        <f t="shared" si="208"/>
        <v>0</v>
      </c>
      <c r="AK1666" s="22">
        <f t="shared" si="209"/>
        <v>4</v>
      </c>
    </row>
    <row r="1667" spans="1:37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211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210"/>
        <v>0</v>
      </c>
      <c r="AA1667" s="20">
        <f t="shared" si="204"/>
        <v>1</v>
      </c>
      <c r="AB1667" s="20">
        <f t="shared" ca="1" si="205"/>
        <v>68</v>
      </c>
      <c r="AC1667" s="20">
        <f t="shared" ca="1" si="206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207"/>
        <v>68</v>
      </c>
      <c r="AG1667" s="21">
        <f ca="1">SUMIFS(AF$2:AF1667,D$2:D1667,D1667)</f>
        <v>2143</v>
      </c>
      <c r="AJ1667" s="22">
        <f t="shared" si="208"/>
        <v>2</v>
      </c>
      <c r="AK1667" s="22">
        <f t="shared" si="209"/>
        <v>0</v>
      </c>
    </row>
    <row r="1668" spans="1:37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211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210"/>
        <v>0</v>
      </c>
      <c r="AA1668" s="20">
        <f t="shared" si="204"/>
        <v>1</v>
      </c>
      <c r="AB1668" s="20">
        <f t="shared" ca="1" si="205"/>
        <v>68</v>
      </c>
      <c r="AC1668" s="20">
        <f t="shared" ca="1" si="206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207"/>
        <v>68</v>
      </c>
      <c r="AG1668" s="21">
        <f ca="1">SUMIFS(AF$2:AF1668,D$2:D1668,D1668)</f>
        <v>2309</v>
      </c>
      <c r="AJ1668" s="22">
        <f t="shared" si="208"/>
        <v>1</v>
      </c>
      <c r="AK1668" s="22">
        <f t="shared" si="209"/>
        <v>0</v>
      </c>
    </row>
    <row r="1669" spans="1:37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211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210"/>
        <v>0</v>
      </c>
      <c r="AA1669" s="20">
        <f t="shared" si="204"/>
        <v>0</v>
      </c>
      <c r="AB1669" s="20">
        <f t="shared" ca="1" si="205"/>
        <v>0</v>
      </c>
      <c r="AC1669" s="20">
        <f t="shared" ca="1" si="206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207"/>
        <v>0</v>
      </c>
      <c r="AG1669" s="21">
        <f ca="1">SUMIFS(AF$2:AF1669,D$2:D1669,D1669)</f>
        <v>2003</v>
      </c>
      <c r="AJ1669" s="22">
        <f t="shared" si="208"/>
        <v>0</v>
      </c>
      <c r="AK1669" s="22">
        <f t="shared" si="209"/>
        <v>1</v>
      </c>
    </row>
    <row r="1670" spans="1:37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211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210"/>
        <v>0</v>
      </c>
      <c r="AA1670" s="20">
        <f t="shared" si="204"/>
        <v>1</v>
      </c>
      <c r="AB1670" s="20">
        <f t="shared" ca="1" si="205"/>
        <v>68</v>
      </c>
      <c r="AC1670" s="20">
        <f t="shared" ca="1" si="206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207"/>
        <v>68</v>
      </c>
      <c r="AG1670" s="21">
        <f ca="1">SUMIFS(AF$2:AF1670,D$2:D1670,D1670)</f>
        <v>1823</v>
      </c>
      <c r="AJ1670" s="22">
        <f t="shared" si="208"/>
        <v>2</v>
      </c>
      <c r="AK1670" s="22">
        <f t="shared" si="209"/>
        <v>0</v>
      </c>
    </row>
    <row r="1671" spans="1:37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211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210"/>
        <v>0</v>
      </c>
      <c r="AA1671" s="20">
        <f t="shared" si="204"/>
        <v>1</v>
      </c>
      <c r="AB1671" s="20">
        <f t="shared" ca="1" si="205"/>
        <v>68</v>
      </c>
      <c r="AC1671" s="20">
        <f t="shared" ca="1" si="206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207"/>
        <v>68</v>
      </c>
      <c r="AG1671" s="21">
        <f ca="1">SUMIFS(AF$2:AF1671,D$2:D1671,D1671)</f>
        <v>1738</v>
      </c>
      <c r="AJ1671" s="22">
        <f t="shared" si="208"/>
        <v>1</v>
      </c>
      <c r="AK1671" s="22">
        <f t="shared" si="209"/>
        <v>0</v>
      </c>
    </row>
    <row r="1672" spans="1:37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211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210"/>
        <v>0</v>
      </c>
      <c r="AA1672" s="20">
        <f t="shared" si="204"/>
        <v>1</v>
      </c>
      <c r="AB1672" s="20">
        <f t="shared" ca="1" si="205"/>
        <v>68</v>
      </c>
      <c r="AC1672" s="20">
        <f t="shared" ca="1" si="206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207"/>
        <v>68</v>
      </c>
      <c r="AG1672" s="21">
        <f ca="1">SUMIFS(AF$2:AF1672,D$2:D1672,D1672)</f>
        <v>2509</v>
      </c>
      <c r="AJ1672" s="22">
        <f t="shared" si="208"/>
        <v>1</v>
      </c>
      <c r="AK1672" s="22">
        <f t="shared" si="209"/>
        <v>0</v>
      </c>
    </row>
    <row r="1673" spans="1:37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211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210"/>
        <v>0</v>
      </c>
      <c r="AA1673" s="20">
        <f t="shared" si="204"/>
        <v>1</v>
      </c>
      <c r="AB1673" s="20">
        <f t="shared" ca="1" si="205"/>
        <v>68</v>
      </c>
      <c r="AC1673" s="20">
        <f t="shared" ca="1" si="206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207"/>
        <v>68</v>
      </c>
      <c r="AG1673" s="21">
        <f ca="1">SUMIFS(AF$2:AF1673,D$2:D1673,D1673)</f>
        <v>2225</v>
      </c>
      <c r="AJ1673" s="22">
        <f t="shared" si="208"/>
        <v>1</v>
      </c>
      <c r="AK1673" s="22">
        <f t="shared" si="209"/>
        <v>0</v>
      </c>
    </row>
    <row r="1674" spans="1:37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211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210"/>
        <v>0</v>
      </c>
      <c r="AA1674" s="20">
        <f t="shared" si="204"/>
        <v>1</v>
      </c>
      <c r="AB1674" s="20">
        <f t="shared" ca="1" si="205"/>
        <v>68</v>
      </c>
      <c r="AC1674" s="20">
        <f t="shared" ca="1" si="206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207"/>
        <v>68</v>
      </c>
      <c r="AG1674" s="21">
        <f ca="1">SUMIFS(AF$2:AF1674,D$2:D1674,D1674)</f>
        <v>1676</v>
      </c>
      <c r="AJ1674" s="22">
        <f t="shared" si="208"/>
        <v>1</v>
      </c>
      <c r="AK1674" s="22">
        <f t="shared" si="209"/>
        <v>0</v>
      </c>
    </row>
    <row r="1675" spans="1:37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211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210"/>
        <v>0</v>
      </c>
      <c r="AA1675" s="20">
        <f t="shared" si="204"/>
        <v>0</v>
      </c>
      <c r="AB1675" s="20">
        <f t="shared" ca="1" si="205"/>
        <v>0</v>
      </c>
      <c r="AC1675" s="20">
        <f t="shared" ca="1" si="206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207"/>
        <v>0</v>
      </c>
      <c r="AG1675" s="21">
        <f ca="1">SUMIFS(AF$2:AF1675,D$2:D1675,D1675)</f>
        <v>1471</v>
      </c>
      <c r="AJ1675" s="22">
        <f t="shared" si="208"/>
        <v>0</v>
      </c>
      <c r="AK1675" s="22">
        <f t="shared" si="209"/>
        <v>1</v>
      </c>
    </row>
    <row r="1676" spans="1:37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211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210"/>
        <v>0</v>
      </c>
      <c r="AA1676" s="20">
        <f t="shared" si="204"/>
        <v>1</v>
      </c>
      <c r="AB1676" s="20">
        <f t="shared" ca="1" si="205"/>
        <v>54</v>
      </c>
      <c r="AC1676" s="20">
        <f t="shared" ca="1" si="206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207"/>
        <v>54</v>
      </c>
      <c r="AG1676" s="21">
        <f ca="1">SUMIFS(AF$2:AF1676,D$2:D1676,D1676)</f>
        <v>2336</v>
      </c>
      <c r="AJ1676" s="22">
        <f t="shared" si="208"/>
        <v>2</v>
      </c>
      <c r="AK1676" s="22">
        <f t="shared" si="209"/>
        <v>0</v>
      </c>
    </row>
    <row r="1677" spans="1:37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211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210"/>
        <v>0</v>
      </c>
      <c r="AA1677" s="20">
        <f t="shared" si="204"/>
        <v>1</v>
      </c>
      <c r="AB1677" s="20">
        <f t="shared" ca="1" si="205"/>
        <v>54</v>
      </c>
      <c r="AC1677" s="20">
        <f t="shared" ca="1" si="206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207"/>
        <v>54</v>
      </c>
      <c r="AG1677" s="21">
        <f ca="1">SUMIFS(AF$2:AF1677,D$2:D1677,D1677)</f>
        <v>2536</v>
      </c>
      <c r="AJ1677" s="22">
        <f t="shared" si="208"/>
        <v>3</v>
      </c>
      <c r="AK1677" s="22">
        <f t="shared" si="209"/>
        <v>0</v>
      </c>
    </row>
    <row r="1678" spans="1:37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211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210"/>
        <v>0</v>
      </c>
      <c r="AA1678" s="20">
        <f t="shared" si="204"/>
        <v>1</v>
      </c>
      <c r="AB1678" s="20">
        <f t="shared" ca="1" si="205"/>
        <v>54</v>
      </c>
      <c r="AC1678" s="20">
        <f t="shared" ca="1" si="206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207"/>
        <v>54</v>
      </c>
      <c r="AG1678" s="21">
        <f ca="1">SUMIFS(AF$2:AF1678,D$2:D1678,D1678)</f>
        <v>2536</v>
      </c>
      <c r="AJ1678" s="22">
        <f t="shared" si="208"/>
        <v>2</v>
      </c>
      <c r="AK1678" s="22">
        <f t="shared" si="209"/>
        <v>0</v>
      </c>
    </row>
    <row r="1679" spans="1:37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211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210"/>
        <v>0</v>
      </c>
      <c r="AA1679" s="20">
        <f t="shared" si="204"/>
        <v>1</v>
      </c>
      <c r="AB1679" s="20">
        <f t="shared" ca="1" si="205"/>
        <v>54</v>
      </c>
      <c r="AC1679" s="20">
        <f t="shared" ca="1" si="206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207"/>
        <v>54</v>
      </c>
      <c r="AG1679" s="21">
        <f ca="1">SUMIFS(AF$2:AF1679,D$2:D1679,D1679)</f>
        <v>2252</v>
      </c>
      <c r="AJ1679" s="22">
        <f t="shared" si="208"/>
        <v>3</v>
      </c>
      <c r="AK1679" s="22">
        <f t="shared" si="209"/>
        <v>0</v>
      </c>
    </row>
    <row r="1680" spans="1:37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211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210"/>
        <v>0</v>
      </c>
      <c r="AA1680" s="20">
        <f t="shared" si="204"/>
        <v>1</v>
      </c>
      <c r="AB1680" s="20">
        <f t="shared" ca="1" si="205"/>
        <v>54</v>
      </c>
      <c r="AC1680" s="20">
        <f t="shared" ca="1" si="206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207"/>
        <v>54</v>
      </c>
      <c r="AG1680" s="21">
        <f ca="1">SUMIFS(AF$2:AF1680,D$2:D1680,D1680)</f>
        <v>1585</v>
      </c>
      <c r="AJ1680" s="22">
        <f t="shared" si="208"/>
        <v>1</v>
      </c>
      <c r="AK1680" s="22">
        <f t="shared" si="209"/>
        <v>0</v>
      </c>
    </row>
    <row r="1681" spans="1:37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211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210"/>
        <v>0</v>
      </c>
      <c r="AA1681" s="20">
        <f t="shared" si="204"/>
        <v>1</v>
      </c>
      <c r="AB1681" s="20">
        <f t="shared" ca="1" si="205"/>
        <v>54</v>
      </c>
      <c r="AC1681" s="20">
        <f t="shared" ca="1" si="206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207"/>
        <v>54</v>
      </c>
      <c r="AG1681" s="21">
        <f ca="1">SUMIFS(AF$2:AF1681,D$2:D1681,D1681)</f>
        <v>2373</v>
      </c>
      <c r="AJ1681" s="22">
        <f t="shared" si="208"/>
        <v>2</v>
      </c>
      <c r="AK1681" s="22">
        <f t="shared" si="209"/>
        <v>0</v>
      </c>
    </row>
    <row r="1682" spans="1:37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211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210"/>
        <v>1</v>
      </c>
      <c r="AA1682" s="20" t="str">
        <f t="shared" si="204"/>
        <v/>
      </c>
      <c r="AB1682" s="20">
        <f t="shared" ca="1" si="205"/>
        <v>0</v>
      </c>
      <c r="AC1682" s="20">
        <f t="shared" ca="1" si="206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207"/>
        <v>0</v>
      </c>
      <c r="AG1682" s="21">
        <f ca="1">SUMIFS(AF$2:AF1682,D$2:D1682,D1682)</f>
        <v>1434</v>
      </c>
      <c r="AJ1682" s="22">
        <f t="shared" si="208"/>
        <v>0</v>
      </c>
      <c r="AK1682" s="22">
        <f t="shared" si="209"/>
        <v>0</v>
      </c>
    </row>
    <row r="1683" spans="1:37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211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210"/>
        <v>0</v>
      </c>
      <c r="AA1683" s="20">
        <f t="shared" si="204"/>
        <v>1</v>
      </c>
      <c r="AB1683" s="20">
        <f t="shared" ca="1" si="205"/>
        <v>54</v>
      </c>
      <c r="AC1683" s="20">
        <f t="shared" ca="1" si="206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207"/>
        <v>54</v>
      </c>
      <c r="AG1683" s="21">
        <f ca="1">SUMIFS(AF$2:AF1683,D$2:D1683,D1683)</f>
        <v>2254</v>
      </c>
      <c r="AJ1683" s="22">
        <f t="shared" si="208"/>
        <v>3</v>
      </c>
      <c r="AK1683" s="22">
        <f t="shared" si="209"/>
        <v>0</v>
      </c>
    </row>
    <row r="1684" spans="1:37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211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210"/>
        <v>0</v>
      </c>
      <c r="AA1684" s="20">
        <f t="shared" si="204"/>
        <v>1</v>
      </c>
      <c r="AB1684" s="20">
        <f t="shared" ca="1" si="205"/>
        <v>54</v>
      </c>
      <c r="AC1684" s="20">
        <f t="shared" ca="1" si="206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207"/>
        <v>54</v>
      </c>
      <c r="AG1684" s="21">
        <f ca="1">SUMIFS(AF$2:AF1684,D$2:D1684,D1684)</f>
        <v>2338</v>
      </c>
      <c r="AJ1684" s="22">
        <f t="shared" si="208"/>
        <v>2</v>
      </c>
      <c r="AK1684" s="22">
        <f t="shared" si="209"/>
        <v>0</v>
      </c>
    </row>
    <row r="1685" spans="1:37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211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210"/>
        <v>0</v>
      </c>
      <c r="AA1685" s="20">
        <f t="shared" si="204"/>
        <v>1</v>
      </c>
      <c r="AB1685" s="20">
        <f t="shared" ca="1" si="205"/>
        <v>54</v>
      </c>
      <c r="AC1685" s="20">
        <f t="shared" ca="1" si="206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207"/>
        <v>54</v>
      </c>
      <c r="AG1685" s="21">
        <f ca="1">SUMIFS(AF$2:AF1685,D$2:D1685,D1685)</f>
        <v>2050</v>
      </c>
      <c r="AJ1685" s="22">
        <f t="shared" si="208"/>
        <v>2</v>
      </c>
      <c r="AK1685" s="22">
        <f t="shared" si="209"/>
        <v>0</v>
      </c>
    </row>
    <row r="1686" spans="1:37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211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210"/>
        <v>0</v>
      </c>
      <c r="AA1686" s="20">
        <f t="shared" si="204"/>
        <v>1</v>
      </c>
      <c r="AB1686" s="20">
        <f t="shared" ca="1" si="205"/>
        <v>54</v>
      </c>
      <c r="AC1686" s="20">
        <f t="shared" ca="1" si="206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207"/>
        <v>54</v>
      </c>
      <c r="AG1686" s="21">
        <f ca="1">SUMIFS(AF$2:AF1686,D$2:D1686,D1686)</f>
        <v>2510</v>
      </c>
      <c r="AJ1686" s="22">
        <f t="shared" si="208"/>
        <v>2</v>
      </c>
      <c r="AK1686" s="22">
        <f t="shared" si="209"/>
        <v>0</v>
      </c>
    </row>
    <row r="1687" spans="1:37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211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210"/>
        <v>0</v>
      </c>
      <c r="AA1687" s="20">
        <f t="shared" si="204"/>
        <v>1</v>
      </c>
      <c r="AB1687" s="20">
        <f t="shared" ca="1" si="205"/>
        <v>54</v>
      </c>
      <c r="AC1687" s="20">
        <f t="shared" ca="1" si="206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207"/>
        <v>54</v>
      </c>
      <c r="AG1687" s="21">
        <f ca="1">SUMIFS(AF$2:AF1687,D$2:D1687,D1687)</f>
        <v>2398</v>
      </c>
      <c r="AJ1687" s="22">
        <f t="shared" si="208"/>
        <v>2</v>
      </c>
      <c r="AK1687" s="22">
        <f t="shared" si="209"/>
        <v>0</v>
      </c>
    </row>
    <row r="1688" spans="1:37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211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210"/>
        <v>0</v>
      </c>
      <c r="AA1688" s="20">
        <f t="shared" si="204"/>
        <v>1</v>
      </c>
      <c r="AB1688" s="20">
        <f t="shared" ca="1" si="205"/>
        <v>54</v>
      </c>
      <c r="AC1688" s="20">
        <f t="shared" ca="1" si="206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207"/>
        <v>54</v>
      </c>
      <c r="AG1688" s="21">
        <f ca="1">SUMIFS(AF$2:AF1688,D$2:D1688,D1688)</f>
        <v>2498</v>
      </c>
      <c r="AJ1688" s="22">
        <f t="shared" si="208"/>
        <v>2</v>
      </c>
      <c r="AK1688" s="22">
        <f t="shared" si="209"/>
        <v>0</v>
      </c>
    </row>
    <row r="1689" spans="1:37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211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210"/>
        <v>0</v>
      </c>
      <c r="AA1689" s="20">
        <f t="shared" si="204"/>
        <v>1</v>
      </c>
      <c r="AB1689" s="20">
        <f t="shared" ca="1" si="205"/>
        <v>54</v>
      </c>
      <c r="AC1689" s="20">
        <f t="shared" ca="1" si="206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207"/>
        <v>54</v>
      </c>
      <c r="AG1689" s="21">
        <f ca="1">SUMIFS(AF$2:AF1689,D$2:D1689,D1689)</f>
        <v>2383</v>
      </c>
      <c r="AJ1689" s="22">
        <f t="shared" si="208"/>
        <v>2</v>
      </c>
      <c r="AK1689" s="22">
        <f t="shared" si="209"/>
        <v>0</v>
      </c>
    </row>
    <row r="1690" spans="1:37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211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210"/>
        <v>0</v>
      </c>
      <c r="AA1690" s="20">
        <f t="shared" si="204"/>
        <v>1</v>
      </c>
      <c r="AB1690" s="20">
        <f t="shared" ca="1" si="205"/>
        <v>54</v>
      </c>
      <c r="AC1690" s="20">
        <f t="shared" ca="1" si="206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207"/>
        <v>54</v>
      </c>
      <c r="AG1690" s="21">
        <f ca="1">SUMIFS(AF$2:AF1690,D$2:D1690,D1690)</f>
        <v>2370</v>
      </c>
      <c r="AJ1690" s="22">
        <f t="shared" si="208"/>
        <v>3</v>
      </c>
      <c r="AK1690" s="22">
        <f t="shared" si="209"/>
        <v>0</v>
      </c>
    </row>
    <row r="1691" spans="1:37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211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210"/>
        <v>0</v>
      </c>
      <c r="AA1691" s="20">
        <f t="shared" si="204"/>
        <v>1</v>
      </c>
      <c r="AB1691" s="20">
        <f t="shared" ca="1" si="205"/>
        <v>54</v>
      </c>
      <c r="AC1691" s="20">
        <f t="shared" ca="1" si="206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207"/>
        <v>54</v>
      </c>
      <c r="AG1691" s="21">
        <f ca="1">SUMIFS(AF$2:AF1691,D$2:D1691,D1691)</f>
        <v>2043</v>
      </c>
      <c r="AJ1691" s="22">
        <f t="shared" si="208"/>
        <v>1</v>
      </c>
      <c r="AK1691" s="22">
        <f t="shared" si="209"/>
        <v>0</v>
      </c>
    </row>
    <row r="1692" spans="1:37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211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210"/>
        <v>0</v>
      </c>
      <c r="AA1692" s="20">
        <f t="shared" si="204"/>
        <v>1</v>
      </c>
      <c r="AB1692" s="20">
        <f t="shared" ca="1" si="205"/>
        <v>54</v>
      </c>
      <c r="AC1692" s="20">
        <f t="shared" ca="1" si="206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207"/>
        <v>54</v>
      </c>
      <c r="AG1692" s="21">
        <f ca="1">SUMIFS(AF$2:AF1692,D$2:D1692,D1692)</f>
        <v>2088</v>
      </c>
      <c r="AJ1692" s="22">
        <f t="shared" si="208"/>
        <v>2</v>
      </c>
      <c r="AK1692" s="22">
        <f t="shared" si="209"/>
        <v>0</v>
      </c>
    </row>
    <row r="1693" spans="1:37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211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210"/>
        <v>0</v>
      </c>
      <c r="AA1693" s="20">
        <f t="shared" ref="AA1693:AA1756" si="212">IF(OR(ISBLANK(P1693),ISBLANK(Q1693)),"",IF(OR(AND(P1693&gt;Q1693,X1693&gt;Y1693),AND(P1693=Q1693,X1693=Y1693),AND(P1693&lt;Q1693,X1693&lt;Y1693)),1,0))</f>
        <v>1</v>
      </c>
      <c r="AB1693" s="20">
        <f t="shared" ref="AB1693:AB1756" ca="1" si="213">IF(C1693&lt;NOW(),IF(AND(P1693&gt;Q1693,X1693&gt;Y1693),T1693,IF(AND(P1693=Q1693,X1693=Y1693),U1693,IF(AND(P1693&lt;Q1693,X1693&lt;Y1693),V1693,0))),"")</f>
        <v>54</v>
      </c>
      <c r="AC1693" s="20">
        <f t="shared" ref="AC1693:AC1756" ca="1" si="214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215">IFERROR(IF(OR(ISBLANK(P1693),ISBLANK(Q1693)),0,IF(AB1693&lt;&gt;"", AB1693 + IF(AC1693=1,AE1693, 0), "") * (S1693+1)),"")</f>
        <v>54</v>
      </c>
      <c r="AG1693" s="21">
        <f ca="1">SUMIFS(AF$2:AF1693,D$2:D1693,D1693)</f>
        <v>2193</v>
      </c>
      <c r="AJ1693" s="22">
        <f t="shared" si="208"/>
        <v>1</v>
      </c>
      <c r="AK1693" s="22">
        <f t="shared" si="209"/>
        <v>0</v>
      </c>
    </row>
    <row r="1694" spans="1:37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211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210"/>
        <v>0</v>
      </c>
      <c r="AA1694" s="20">
        <f t="shared" si="212"/>
        <v>1</v>
      </c>
      <c r="AB1694" s="20">
        <f t="shared" ca="1" si="213"/>
        <v>54</v>
      </c>
      <c r="AC1694" s="20">
        <f t="shared" ca="1" si="214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215"/>
        <v>54</v>
      </c>
      <c r="AG1694" s="21">
        <f ca="1">SUMIFS(AF$2:AF1694,D$2:D1694,D1694)</f>
        <v>2197</v>
      </c>
      <c r="AJ1694" s="22">
        <f t="shared" si="208"/>
        <v>3</v>
      </c>
      <c r="AK1694" s="22">
        <f t="shared" si="209"/>
        <v>0</v>
      </c>
    </row>
    <row r="1695" spans="1:37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211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210"/>
        <v>0</v>
      </c>
      <c r="AA1695" s="20">
        <f t="shared" si="212"/>
        <v>1</v>
      </c>
      <c r="AB1695" s="20">
        <f t="shared" ca="1" si="213"/>
        <v>54</v>
      </c>
      <c r="AC1695" s="20">
        <f t="shared" ca="1" si="214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215"/>
        <v>54</v>
      </c>
      <c r="AG1695" s="21">
        <f ca="1">SUMIFS(AF$2:AF1695,D$2:D1695,D1695)</f>
        <v>2363</v>
      </c>
      <c r="AJ1695" s="22">
        <f t="shared" si="208"/>
        <v>2</v>
      </c>
      <c r="AK1695" s="22">
        <f t="shared" si="209"/>
        <v>0</v>
      </c>
    </row>
    <row r="1696" spans="1:37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211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210"/>
        <v>0</v>
      </c>
      <c r="AA1696" s="20">
        <f t="shared" si="212"/>
        <v>0</v>
      </c>
      <c r="AB1696" s="20">
        <f t="shared" ca="1" si="213"/>
        <v>0</v>
      </c>
      <c r="AC1696" s="20">
        <f t="shared" ca="1" si="214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215"/>
        <v>0</v>
      </c>
      <c r="AG1696" s="21">
        <f ca="1">SUMIFS(AF$2:AF1696,D$2:D1696,D1696)</f>
        <v>2003</v>
      </c>
      <c r="AJ1696" s="22">
        <f t="shared" si="208"/>
        <v>0</v>
      </c>
      <c r="AK1696" s="22">
        <f t="shared" si="209"/>
        <v>2</v>
      </c>
    </row>
    <row r="1697" spans="1:37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211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210"/>
        <v>0</v>
      </c>
      <c r="AA1697" s="20">
        <f t="shared" si="212"/>
        <v>1</v>
      </c>
      <c r="AB1697" s="20">
        <f t="shared" ca="1" si="213"/>
        <v>54</v>
      </c>
      <c r="AC1697" s="20">
        <f t="shared" ca="1" si="214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215"/>
        <v>54</v>
      </c>
      <c r="AG1697" s="21">
        <f ca="1">SUMIFS(AF$2:AF1697,D$2:D1697,D1697)</f>
        <v>1877</v>
      </c>
      <c r="AJ1697" s="22">
        <f t="shared" si="208"/>
        <v>3</v>
      </c>
      <c r="AK1697" s="22">
        <f t="shared" si="209"/>
        <v>0</v>
      </c>
    </row>
    <row r="1698" spans="1:37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211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210"/>
        <v>0</v>
      </c>
      <c r="AA1698" s="20">
        <f t="shared" si="212"/>
        <v>1</v>
      </c>
      <c r="AB1698" s="20">
        <f t="shared" ca="1" si="213"/>
        <v>54</v>
      </c>
      <c r="AC1698" s="20">
        <f t="shared" ca="1" si="214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215"/>
        <v>54</v>
      </c>
      <c r="AG1698" s="21">
        <f ca="1">SUMIFS(AF$2:AF1698,D$2:D1698,D1698)</f>
        <v>1792</v>
      </c>
      <c r="AJ1698" s="22">
        <f t="shared" si="208"/>
        <v>2</v>
      </c>
      <c r="AK1698" s="22">
        <f t="shared" si="209"/>
        <v>0</v>
      </c>
    </row>
    <row r="1699" spans="1:37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211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210"/>
        <v>0</v>
      </c>
      <c r="AA1699" s="20">
        <f t="shared" si="212"/>
        <v>1</v>
      </c>
      <c r="AB1699" s="20">
        <f t="shared" ca="1" si="213"/>
        <v>54</v>
      </c>
      <c r="AC1699" s="20">
        <f t="shared" ca="1" si="214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215"/>
        <v>54</v>
      </c>
      <c r="AG1699" s="21">
        <f ca="1">SUMIFS(AF$2:AF1699,D$2:D1699,D1699)</f>
        <v>2563</v>
      </c>
      <c r="AJ1699" s="22">
        <f t="shared" si="208"/>
        <v>2</v>
      </c>
      <c r="AK1699" s="22">
        <f t="shared" si="209"/>
        <v>0</v>
      </c>
    </row>
    <row r="1700" spans="1:37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211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210"/>
        <v>0</v>
      </c>
      <c r="AA1700" s="20">
        <f t="shared" si="212"/>
        <v>1</v>
      </c>
      <c r="AB1700" s="20">
        <f t="shared" ca="1" si="213"/>
        <v>54</v>
      </c>
      <c r="AC1700" s="20">
        <f t="shared" ca="1" si="214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215"/>
        <v>54</v>
      </c>
      <c r="AG1700" s="21">
        <f ca="1">SUMIFS(AF$2:AF1700,D$2:D1700,D1700)</f>
        <v>2279</v>
      </c>
      <c r="AJ1700" s="22">
        <f t="shared" si="208"/>
        <v>2</v>
      </c>
      <c r="AK1700" s="22">
        <f t="shared" si="209"/>
        <v>0</v>
      </c>
    </row>
    <row r="1701" spans="1:37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211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210"/>
        <v>0</v>
      </c>
      <c r="AA1701" s="20">
        <f t="shared" si="212"/>
        <v>1</v>
      </c>
      <c r="AB1701" s="20">
        <f t="shared" ca="1" si="213"/>
        <v>54</v>
      </c>
      <c r="AC1701" s="20">
        <f t="shared" ca="1" si="214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215"/>
        <v>54</v>
      </c>
      <c r="AG1701" s="21">
        <f ca="1">SUMIFS(AF$2:AF1701,D$2:D1701,D1701)</f>
        <v>1730</v>
      </c>
      <c r="AJ1701" s="22">
        <f t="shared" si="208"/>
        <v>2</v>
      </c>
      <c r="AK1701" s="22">
        <f t="shared" si="209"/>
        <v>0</v>
      </c>
    </row>
    <row r="1702" spans="1:37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211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210"/>
        <v>0</v>
      </c>
      <c r="AA1702" s="20">
        <f t="shared" si="212"/>
        <v>1</v>
      </c>
      <c r="AB1702" s="20">
        <f t="shared" ca="1" si="213"/>
        <v>54</v>
      </c>
      <c r="AC1702" s="20">
        <f t="shared" ca="1" si="214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215"/>
        <v>54</v>
      </c>
      <c r="AG1702" s="21">
        <f ca="1">SUMIFS(AF$2:AF1702,D$2:D1702,D1702)</f>
        <v>1525</v>
      </c>
      <c r="AJ1702" s="22">
        <f t="shared" si="208"/>
        <v>1</v>
      </c>
      <c r="AK1702" s="22">
        <f t="shared" si="209"/>
        <v>0</v>
      </c>
    </row>
    <row r="1703" spans="1:37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211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210"/>
        <v>0</v>
      </c>
      <c r="AA1703" s="20">
        <f t="shared" si="212"/>
        <v>1</v>
      </c>
      <c r="AB1703" s="20">
        <f t="shared" ca="1" si="213"/>
        <v>123</v>
      </c>
      <c r="AC1703" s="20">
        <f t="shared" ca="1" si="214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215"/>
        <v>153</v>
      </c>
      <c r="AG1703" s="21">
        <f ca="1">SUMIFS(AF$2:AF1703,D$2:D1703,D1703)</f>
        <v>2489</v>
      </c>
      <c r="AJ1703" s="22">
        <f t="shared" si="208"/>
        <v>3</v>
      </c>
      <c r="AK1703" s="22">
        <f t="shared" si="209"/>
        <v>0</v>
      </c>
    </row>
    <row r="1704" spans="1:37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211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210"/>
        <v>0</v>
      </c>
      <c r="AA1704" s="20">
        <f t="shared" si="212"/>
        <v>0</v>
      </c>
      <c r="AB1704" s="20">
        <f t="shared" ca="1" si="213"/>
        <v>0</v>
      </c>
      <c r="AC1704" s="20">
        <f t="shared" ca="1" si="214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215"/>
        <v>0</v>
      </c>
      <c r="AG1704" s="21">
        <f ca="1">SUMIFS(AF$2:AF1704,D$2:D1704,D1704)</f>
        <v>2536</v>
      </c>
      <c r="AJ1704" s="22">
        <f t="shared" si="208"/>
        <v>0</v>
      </c>
      <c r="AK1704" s="22">
        <f t="shared" si="209"/>
        <v>1</v>
      </c>
    </row>
    <row r="1705" spans="1:37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211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210"/>
        <v>0</v>
      </c>
      <c r="AA1705" s="20">
        <f t="shared" si="212"/>
        <v>0</v>
      </c>
      <c r="AB1705" s="20">
        <f t="shared" ca="1" si="213"/>
        <v>0</v>
      </c>
      <c r="AC1705" s="20">
        <f t="shared" ca="1" si="214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215"/>
        <v>0</v>
      </c>
      <c r="AG1705" s="21">
        <f ca="1">SUMIFS(AF$2:AF1705,D$2:D1705,D1705)</f>
        <v>2536</v>
      </c>
      <c r="AJ1705" s="22">
        <f t="shared" si="208"/>
        <v>0</v>
      </c>
      <c r="AK1705" s="22">
        <f t="shared" si="209"/>
        <v>1</v>
      </c>
    </row>
    <row r="1706" spans="1:37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211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210"/>
        <v>0</v>
      </c>
      <c r="AA1706" s="20">
        <f t="shared" si="212"/>
        <v>1</v>
      </c>
      <c r="AB1706" s="20">
        <f t="shared" ca="1" si="213"/>
        <v>123</v>
      </c>
      <c r="AC1706" s="20">
        <f t="shared" ca="1" si="214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215"/>
        <v>123</v>
      </c>
      <c r="AG1706" s="21">
        <f ca="1">SUMIFS(AF$2:AF1706,D$2:D1706,D1706)</f>
        <v>2375</v>
      </c>
      <c r="AJ1706" s="22">
        <f t="shared" si="208"/>
        <v>4</v>
      </c>
      <c r="AK1706" s="22">
        <f t="shared" si="209"/>
        <v>0</v>
      </c>
    </row>
    <row r="1707" spans="1:37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211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210"/>
        <v>0</v>
      </c>
      <c r="AA1707" s="20">
        <f t="shared" si="212"/>
        <v>1</v>
      </c>
      <c r="AB1707" s="20">
        <f t="shared" ca="1" si="213"/>
        <v>123</v>
      </c>
      <c r="AC1707" s="20">
        <f t="shared" ca="1" si="214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215"/>
        <v>153</v>
      </c>
      <c r="AG1707" s="21">
        <f ca="1">SUMIFS(AF$2:AF1707,D$2:D1707,D1707)</f>
        <v>1738</v>
      </c>
      <c r="AJ1707" s="22">
        <f t="shared" si="208"/>
        <v>2</v>
      </c>
      <c r="AK1707" s="22">
        <f t="shared" si="209"/>
        <v>0</v>
      </c>
    </row>
    <row r="1708" spans="1:37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211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210"/>
        <v>0</v>
      </c>
      <c r="AA1708" s="20">
        <f t="shared" si="212"/>
        <v>1</v>
      </c>
      <c r="AB1708" s="20">
        <f t="shared" ca="1" si="213"/>
        <v>123</v>
      </c>
      <c r="AC1708" s="20">
        <f t="shared" ca="1" si="214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215"/>
        <v>123</v>
      </c>
      <c r="AG1708" s="21">
        <f ca="1">SUMIFS(AF$2:AF1708,D$2:D1708,D1708)</f>
        <v>2496</v>
      </c>
      <c r="AJ1708" s="22">
        <f t="shared" si="208"/>
        <v>3</v>
      </c>
      <c r="AK1708" s="22">
        <f t="shared" si="209"/>
        <v>0</v>
      </c>
    </row>
    <row r="1709" spans="1:37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211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210"/>
        <v>1</v>
      </c>
      <c r="AA1709" s="20" t="str">
        <f t="shared" si="212"/>
        <v/>
      </c>
      <c r="AB1709" s="20">
        <f t="shared" ca="1" si="213"/>
        <v>123</v>
      </c>
      <c r="AC1709" s="20">
        <f t="shared" ca="1" si="214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215"/>
        <v>0</v>
      </c>
      <c r="AG1709" s="21">
        <f ca="1">SUMIFS(AF$2:AF1709,D$2:D1709,D1709)</f>
        <v>1434</v>
      </c>
      <c r="AJ1709" s="22">
        <f t="shared" si="208"/>
        <v>0</v>
      </c>
      <c r="AK1709" s="22">
        <f t="shared" si="209"/>
        <v>0</v>
      </c>
    </row>
    <row r="1710" spans="1:37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211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210"/>
        <v>0</v>
      </c>
      <c r="AA1710" s="20">
        <f t="shared" si="212"/>
        <v>0</v>
      </c>
      <c r="AB1710" s="20">
        <f t="shared" ca="1" si="213"/>
        <v>0</v>
      </c>
      <c r="AC1710" s="20">
        <f t="shared" ca="1" si="214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215"/>
        <v>0</v>
      </c>
      <c r="AG1710" s="21">
        <f ca="1">SUMIFS(AF$2:AF1710,D$2:D1710,D1710)</f>
        <v>2254</v>
      </c>
      <c r="AJ1710" s="22">
        <f t="shared" si="208"/>
        <v>0</v>
      </c>
      <c r="AK1710" s="22">
        <f t="shared" si="209"/>
        <v>1</v>
      </c>
    </row>
    <row r="1711" spans="1:37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211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210"/>
        <v>0</v>
      </c>
      <c r="AA1711" s="20">
        <f t="shared" si="212"/>
        <v>1</v>
      </c>
      <c r="AB1711" s="20">
        <f t="shared" ca="1" si="213"/>
        <v>123</v>
      </c>
      <c r="AC1711" s="20">
        <f t="shared" ca="1" si="214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215"/>
        <v>123</v>
      </c>
      <c r="AG1711" s="21">
        <f ca="1">SUMIFS(AF$2:AF1711,D$2:D1711,D1711)</f>
        <v>2461</v>
      </c>
      <c r="AJ1711" s="22">
        <f t="shared" si="208"/>
        <v>3</v>
      </c>
      <c r="AK1711" s="22">
        <f t="shared" si="209"/>
        <v>0</v>
      </c>
    </row>
    <row r="1712" spans="1:37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211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210"/>
        <v>0</v>
      </c>
      <c r="AA1712" s="20">
        <f t="shared" si="212"/>
        <v>0</v>
      </c>
      <c r="AB1712" s="20">
        <f t="shared" ca="1" si="213"/>
        <v>0</v>
      </c>
      <c r="AC1712" s="20">
        <f t="shared" ca="1" si="214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215"/>
        <v>0</v>
      </c>
      <c r="AG1712" s="21">
        <f ca="1">SUMIFS(AF$2:AF1712,D$2:D1712,D1712)</f>
        <v>2050</v>
      </c>
      <c r="AJ1712" s="22">
        <f t="shared" si="208"/>
        <v>0</v>
      </c>
      <c r="AK1712" s="22">
        <f t="shared" si="209"/>
        <v>1</v>
      </c>
    </row>
    <row r="1713" spans="1:37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211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210"/>
        <v>0</v>
      </c>
      <c r="AA1713" s="20">
        <f t="shared" si="212"/>
        <v>1</v>
      </c>
      <c r="AB1713" s="20">
        <f t="shared" ca="1" si="213"/>
        <v>123</v>
      </c>
      <c r="AC1713" s="20">
        <f t="shared" ca="1" si="214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215"/>
        <v>153</v>
      </c>
      <c r="AG1713" s="21">
        <f ca="1">SUMIFS(AF$2:AF1713,D$2:D1713,D1713)</f>
        <v>2663</v>
      </c>
      <c r="AJ1713" s="22">
        <f t="shared" si="208"/>
        <v>3</v>
      </c>
      <c r="AK1713" s="22">
        <f t="shared" si="209"/>
        <v>0</v>
      </c>
    </row>
    <row r="1714" spans="1:37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211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210"/>
        <v>0</v>
      </c>
      <c r="AA1714" s="20">
        <f t="shared" si="212"/>
        <v>0</v>
      </c>
      <c r="AB1714" s="20">
        <f t="shared" ca="1" si="213"/>
        <v>0</v>
      </c>
      <c r="AC1714" s="20">
        <f t="shared" ca="1" si="214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215"/>
        <v>0</v>
      </c>
      <c r="AG1714" s="21">
        <f ca="1">SUMIFS(AF$2:AF1714,D$2:D1714,D1714)</f>
        <v>2398</v>
      </c>
      <c r="AJ1714" s="22">
        <f t="shared" si="208"/>
        <v>0</v>
      </c>
      <c r="AK1714" s="22">
        <f t="shared" si="209"/>
        <v>1</v>
      </c>
    </row>
    <row r="1715" spans="1:37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211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210"/>
        <v>0</v>
      </c>
      <c r="AA1715" s="20">
        <f t="shared" si="212"/>
        <v>0</v>
      </c>
      <c r="AB1715" s="20">
        <f t="shared" ca="1" si="213"/>
        <v>0</v>
      </c>
      <c r="AC1715" s="20">
        <f t="shared" ca="1" si="214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215"/>
        <v>0</v>
      </c>
      <c r="AG1715" s="21">
        <f ca="1">SUMIFS(AF$2:AF1715,D$2:D1715,D1715)</f>
        <v>2498</v>
      </c>
      <c r="AJ1715" s="22">
        <f t="shared" si="208"/>
        <v>0</v>
      </c>
      <c r="AK1715" s="22">
        <f t="shared" si="209"/>
        <v>1</v>
      </c>
    </row>
    <row r="1716" spans="1:37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211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210"/>
        <v>0</v>
      </c>
      <c r="AA1716" s="20">
        <f t="shared" si="212"/>
        <v>0</v>
      </c>
      <c r="AB1716" s="20">
        <f t="shared" ca="1" si="213"/>
        <v>0</v>
      </c>
      <c r="AC1716" s="20">
        <f t="shared" ca="1" si="214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215"/>
        <v>0</v>
      </c>
      <c r="AG1716" s="21">
        <f ca="1">SUMIFS(AF$2:AF1716,D$2:D1716,D1716)</f>
        <v>2383</v>
      </c>
      <c r="AJ1716" s="22">
        <f t="shared" si="208"/>
        <v>0</v>
      </c>
      <c r="AK1716" s="22">
        <f t="shared" si="209"/>
        <v>1</v>
      </c>
    </row>
    <row r="1717" spans="1:37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211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210"/>
        <v>0</v>
      </c>
      <c r="AA1717" s="20">
        <f t="shared" si="212"/>
        <v>0</v>
      </c>
      <c r="AB1717" s="20">
        <f t="shared" ca="1" si="213"/>
        <v>0</v>
      </c>
      <c r="AC1717" s="20">
        <f t="shared" ca="1" si="214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215"/>
        <v>0</v>
      </c>
      <c r="AG1717" s="21">
        <f ca="1">SUMIFS(AF$2:AF1717,D$2:D1717,D1717)</f>
        <v>2370</v>
      </c>
      <c r="AJ1717" s="22">
        <f t="shared" si="208"/>
        <v>0</v>
      </c>
      <c r="AK1717" s="22">
        <f t="shared" si="209"/>
        <v>1</v>
      </c>
    </row>
    <row r="1718" spans="1:37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211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210"/>
        <v>0</v>
      </c>
      <c r="AA1718" s="20">
        <f t="shared" si="212"/>
        <v>1</v>
      </c>
      <c r="AB1718" s="20">
        <f t="shared" ca="1" si="213"/>
        <v>123</v>
      </c>
      <c r="AC1718" s="20">
        <f t="shared" ca="1" si="214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215"/>
        <v>153</v>
      </c>
      <c r="AG1718" s="21">
        <f ca="1">SUMIFS(AF$2:AF1718,D$2:D1718,D1718)</f>
        <v>2196</v>
      </c>
      <c r="AJ1718" s="22">
        <f t="shared" si="208"/>
        <v>2</v>
      </c>
      <c r="AK1718" s="22">
        <f t="shared" si="209"/>
        <v>0</v>
      </c>
    </row>
    <row r="1719" spans="1:37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211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210"/>
        <v>0</v>
      </c>
      <c r="AA1719" s="20">
        <f t="shared" si="212"/>
        <v>1</v>
      </c>
      <c r="AB1719" s="20">
        <f t="shared" ca="1" si="213"/>
        <v>123</v>
      </c>
      <c r="AC1719" s="20">
        <f t="shared" ca="1" si="214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215"/>
        <v>123</v>
      </c>
      <c r="AG1719" s="21">
        <f ca="1">SUMIFS(AF$2:AF1719,D$2:D1719,D1719)</f>
        <v>2211</v>
      </c>
      <c r="AJ1719" s="22">
        <f t="shared" si="208"/>
        <v>3</v>
      </c>
      <c r="AK1719" s="22">
        <f t="shared" si="209"/>
        <v>0</v>
      </c>
    </row>
    <row r="1720" spans="1:37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211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210"/>
        <v>0</v>
      </c>
      <c r="AA1720" s="20">
        <f t="shared" si="212"/>
        <v>1</v>
      </c>
      <c r="AB1720" s="20">
        <f t="shared" ca="1" si="213"/>
        <v>123</v>
      </c>
      <c r="AC1720" s="20">
        <f t="shared" ca="1" si="214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215"/>
        <v>123</v>
      </c>
      <c r="AG1720" s="21">
        <f ca="1">SUMIFS(AF$2:AF1720,D$2:D1720,D1720)</f>
        <v>2316</v>
      </c>
      <c r="AJ1720" s="22">
        <f t="shared" si="208"/>
        <v>2</v>
      </c>
      <c r="AK1720" s="22">
        <f t="shared" si="209"/>
        <v>0</v>
      </c>
    </row>
    <row r="1721" spans="1:37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211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210"/>
        <v>0</v>
      </c>
      <c r="AA1721" s="20">
        <f t="shared" si="212"/>
        <v>0</v>
      </c>
      <c r="AB1721" s="20">
        <f t="shared" ca="1" si="213"/>
        <v>0</v>
      </c>
      <c r="AC1721" s="20">
        <f t="shared" ca="1" si="214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215"/>
        <v>0</v>
      </c>
      <c r="AG1721" s="21">
        <f ca="1">SUMIFS(AF$2:AF1721,D$2:D1721,D1721)</f>
        <v>2197</v>
      </c>
      <c r="AJ1721" s="22">
        <f t="shared" ref="AJ1721:AJ1784" si="216">IF(AA1721=1,AJ1694+1,0)</f>
        <v>0</v>
      </c>
      <c r="AK1721" s="22">
        <f t="shared" ref="AK1721:AK1784" si="217">IF(Z1721=1,AK1694,IF(AA1721=0,AK1694+1,0))</f>
        <v>1</v>
      </c>
    </row>
    <row r="1722" spans="1:37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211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210"/>
        <v>0</v>
      </c>
      <c r="AA1722" s="20">
        <f t="shared" si="212"/>
        <v>0</v>
      </c>
      <c r="AB1722" s="20">
        <f t="shared" ca="1" si="213"/>
        <v>0</v>
      </c>
      <c r="AC1722" s="20">
        <f t="shared" ca="1" si="214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215"/>
        <v>0</v>
      </c>
      <c r="AG1722" s="21">
        <f ca="1">SUMIFS(AF$2:AF1722,D$2:D1722,D1722)</f>
        <v>2363</v>
      </c>
      <c r="AJ1722" s="22">
        <f t="shared" si="216"/>
        <v>0</v>
      </c>
      <c r="AK1722" s="22">
        <f t="shared" si="217"/>
        <v>1</v>
      </c>
    </row>
    <row r="1723" spans="1:37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211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210"/>
        <v>0</v>
      </c>
      <c r="AA1723" s="20">
        <f t="shared" si="212"/>
        <v>0</v>
      </c>
      <c r="AB1723" s="20">
        <f t="shared" ca="1" si="213"/>
        <v>0</v>
      </c>
      <c r="AC1723" s="20">
        <f t="shared" ca="1" si="214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215"/>
        <v>0</v>
      </c>
      <c r="AG1723" s="21">
        <f ca="1">SUMIFS(AF$2:AF1723,D$2:D1723,D1723)</f>
        <v>2003</v>
      </c>
      <c r="AJ1723" s="22">
        <f t="shared" si="216"/>
        <v>0</v>
      </c>
      <c r="AK1723" s="22">
        <f t="shared" si="217"/>
        <v>3</v>
      </c>
    </row>
    <row r="1724" spans="1:37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211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210"/>
        <v>0</v>
      </c>
      <c r="AA1724" s="20">
        <f t="shared" si="212"/>
        <v>1</v>
      </c>
      <c r="AB1724" s="20">
        <f t="shared" ca="1" si="213"/>
        <v>123</v>
      </c>
      <c r="AC1724" s="20">
        <f t="shared" ca="1" si="214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215"/>
        <v>123</v>
      </c>
      <c r="AG1724" s="21">
        <f ca="1">SUMIFS(AF$2:AF1724,D$2:D1724,D1724)</f>
        <v>2000</v>
      </c>
      <c r="AJ1724" s="22">
        <f t="shared" si="216"/>
        <v>4</v>
      </c>
      <c r="AK1724" s="22">
        <f t="shared" si="217"/>
        <v>0</v>
      </c>
    </row>
    <row r="1725" spans="1:37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211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210"/>
        <v>0</v>
      </c>
      <c r="AA1725" s="20">
        <f t="shared" si="212"/>
        <v>1</v>
      </c>
      <c r="AB1725" s="20">
        <f t="shared" ca="1" si="213"/>
        <v>123</v>
      </c>
      <c r="AC1725" s="20">
        <f t="shared" ca="1" si="214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215"/>
        <v>153</v>
      </c>
      <c r="AG1725" s="21">
        <f ca="1">SUMIFS(AF$2:AF1725,D$2:D1725,D1725)</f>
        <v>1945</v>
      </c>
      <c r="AJ1725" s="22">
        <f t="shared" si="216"/>
        <v>3</v>
      </c>
      <c r="AK1725" s="22">
        <f t="shared" si="217"/>
        <v>0</v>
      </c>
    </row>
    <row r="1726" spans="1:37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211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210"/>
        <v>1</v>
      </c>
      <c r="AA1726" s="20" t="str">
        <f t="shared" si="212"/>
        <v/>
      </c>
      <c r="AB1726" s="20">
        <f t="shared" ca="1" si="213"/>
        <v>123</v>
      </c>
      <c r="AC1726" s="20">
        <f t="shared" ca="1" si="214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215"/>
        <v>0</v>
      </c>
      <c r="AG1726" s="21">
        <f ca="1">SUMIFS(AF$2:AF1726,D$2:D1726,D1726)</f>
        <v>2563</v>
      </c>
      <c r="AJ1726" s="22">
        <f t="shared" si="216"/>
        <v>0</v>
      </c>
      <c r="AK1726" s="22">
        <f t="shared" si="217"/>
        <v>0</v>
      </c>
    </row>
    <row r="1727" spans="1:37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211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210"/>
        <v>0</v>
      </c>
      <c r="AA1727" s="20">
        <f t="shared" si="212"/>
        <v>0</v>
      </c>
      <c r="AB1727" s="20">
        <f t="shared" ca="1" si="213"/>
        <v>0</v>
      </c>
      <c r="AC1727" s="20">
        <f t="shared" ca="1" si="214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215"/>
        <v>0</v>
      </c>
      <c r="AG1727" s="21">
        <f ca="1">SUMIFS(AF$2:AF1727,D$2:D1727,D1727)</f>
        <v>2279</v>
      </c>
      <c r="AJ1727" s="22">
        <f t="shared" si="216"/>
        <v>0</v>
      </c>
      <c r="AK1727" s="22">
        <f t="shared" si="217"/>
        <v>1</v>
      </c>
    </row>
    <row r="1728" spans="1:37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211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210"/>
        <v>0</v>
      </c>
      <c r="AA1728" s="20">
        <f t="shared" si="212"/>
        <v>1</v>
      </c>
      <c r="AB1728" s="20">
        <f t="shared" ca="1" si="213"/>
        <v>123</v>
      </c>
      <c r="AC1728" s="20">
        <f t="shared" ca="1" si="214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215"/>
        <v>153</v>
      </c>
      <c r="AG1728" s="21">
        <f ca="1">SUMIFS(AF$2:AF1728,D$2:D1728,D1728)</f>
        <v>1883</v>
      </c>
      <c r="AJ1728" s="22">
        <f t="shared" si="216"/>
        <v>3</v>
      </c>
      <c r="AK1728" s="22">
        <f t="shared" si="217"/>
        <v>0</v>
      </c>
    </row>
    <row r="1729" spans="1:37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211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210"/>
        <v>0</v>
      </c>
      <c r="AA1729" s="20">
        <f t="shared" si="212"/>
        <v>1</v>
      </c>
      <c r="AB1729" s="20">
        <f t="shared" ca="1" si="213"/>
        <v>123</v>
      </c>
      <c r="AC1729" s="20">
        <f t="shared" ca="1" si="214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215"/>
        <v>153</v>
      </c>
      <c r="AG1729" s="21">
        <f ca="1">SUMIFS(AF$2:AF1729,D$2:D1729,D1729)</f>
        <v>1678</v>
      </c>
      <c r="AJ1729" s="22">
        <f t="shared" si="216"/>
        <v>2</v>
      </c>
      <c r="AK1729" s="22">
        <f t="shared" si="217"/>
        <v>0</v>
      </c>
    </row>
    <row r="1730" spans="1:37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211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218">IF(A1730=0,0,IF(W1730="À venir",0,IF(AND(ISBLANK(P1730),ISBLANK(Q1730)),1,0)))</f>
        <v>0</v>
      </c>
      <c r="AA1730" s="20">
        <f t="shared" si="212"/>
        <v>1</v>
      </c>
      <c r="AB1730" s="20">
        <f t="shared" ca="1" si="213"/>
        <v>57</v>
      </c>
      <c r="AC1730" s="20">
        <f t="shared" ca="1" si="214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215"/>
        <v>57</v>
      </c>
      <c r="AG1730" s="21">
        <f ca="1">SUMIFS(AF$2:AF1730,D$2:D1730,D1730)</f>
        <v>2546</v>
      </c>
      <c r="AJ1730" s="22">
        <f t="shared" si="216"/>
        <v>4</v>
      </c>
      <c r="AK1730" s="22">
        <f t="shared" si="217"/>
        <v>0</v>
      </c>
    </row>
    <row r="1731" spans="1:37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219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218"/>
        <v>0</v>
      </c>
      <c r="AA1731" s="20">
        <f t="shared" si="212"/>
        <v>1</v>
      </c>
      <c r="AB1731" s="20">
        <f t="shared" ca="1" si="213"/>
        <v>57</v>
      </c>
      <c r="AC1731" s="20">
        <f t="shared" ca="1" si="214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215"/>
        <v>57</v>
      </c>
      <c r="AG1731" s="21">
        <f ca="1">SUMIFS(AF$2:AF1731,D$2:D1731,D1731)</f>
        <v>2593</v>
      </c>
      <c r="AJ1731" s="22">
        <f t="shared" si="216"/>
        <v>1</v>
      </c>
      <c r="AK1731" s="22">
        <f t="shared" si="217"/>
        <v>0</v>
      </c>
    </row>
    <row r="1732" spans="1:37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219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218"/>
        <v>0</v>
      </c>
      <c r="AA1732" s="20">
        <f t="shared" si="212"/>
        <v>1</v>
      </c>
      <c r="AB1732" s="20">
        <f t="shared" ca="1" si="213"/>
        <v>57</v>
      </c>
      <c r="AC1732" s="20">
        <f t="shared" ca="1" si="214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215"/>
        <v>57</v>
      </c>
      <c r="AG1732" s="21">
        <f ca="1">SUMIFS(AF$2:AF1732,D$2:D1732,D1732)</f>
        <v>2593</v>
      </c>
      <c r="AJ1732" s="22">
        <f t="shared" si="216"/>
        <v>1</v>
      </c>
      <c r="AK1732" s="22">
        <f t="shared" si="217"/>
        <v>0</v>
      </c>
    </row>
    <row r="1733" spans="1:37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219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218"/>
        <v>0</v>
      </c>
      <c r="AA1733" s="20">
        <f t="shared" si="212"/>
        <v>1</v>
      </c>
      <c r="AB1733" s="20">
        <f t="shared" ca="1" si="213"/>
        <v>57</v>
      </c>
      <c r="AC1733" s="20">
        <f t="shared" ca="1" si="214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215"/>
        <v>57</v>
      </c>
      <c r="AG1733" s="21">
        <f ca="1">SUMIFS(AF$2:AF1733,D$2:D1733,D1733)</f>
        <v>2432</v>
      </c>
      <c r="AJ1733" s="22">
        <f t="shared" si="216"/>
        <v>5</v>
      </c>
      <c r="AK1733" s="22">
        <f t="shared" si="217"/>
        <v>0</v>
      </c>
    </row>
    <row r="1734" spans="1:37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219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218"/>
        <v>0</v>
      </c>
      <c r="AA1734" s="20">
        <f t="shared" si="212"/>
        <v>0</v>
      </c>
      <c r="AB1734" s="20">
        <f t="shared" ca="1" si="213"/>
        <v>0</v>
      </c>
      <c r="AC1734" s="20">
        <f t="shared" ca="1" si="214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215"/>
        <v>0</v>
      </c>
      <c r="AG1734" s="21">
        <f ca="1">SUMIFS(AF$2:AF1734,D$2:D1734,D1734)</f>
        <v>1738</v>
      </c>
      <c r="AJ1734" s="22">
        <f t="shared" si="216"/>
        <v>0</v>
      </c>
      <c r="AK1734" s="22">
        <f t="shared" si="217"/>
        <v>1</v>
      </c>
    </row>
    <row r="1735" spans="1:37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219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218"/>
        <v>0</v>
      </c>
      <c r="AA1735" s="20">
        <f t="shared" si="212"/>
        <v>1</v>
      </c>
      <c r="AB1735" s="20">
        <f t="shared" ca="1" si="213"/>
        <v>57</v>
      </c>
      <c r="AC1735" s="20">
        <f t="shared" ca="1" si="214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215"/>
        <v>57</v>
      </c>
      <c r="AG1735" s="21">
        <f ca="1">SUMIFS(AF$2:AF1735,D$2:D1735,D1735)</f>
        <v>2553</v>
      </c>
      <c r="AJ1735" s="22">
        <f t="shared" si="216"/>
        <v>4</v>
      </c>
      <c r="AK1735" s="22">
        <f t="shared" si="217"/>
        <v>0</v>
      </c>
    </row>
    <row r="1736" spans="1:37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219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218"/>
        <v>1</v>
      </c>
      <c r="AA1736" s="20" t="str">
        <f t="shared" si="212"/>
        <v/>
      </c>
      <c r="AB1736" s="20">
        <f t="shared" ca="1" si="213"/>
        <v>0</v>
      </c>
      <c r="AC1736" s="20">
        <f t="shared" ca="1" si="214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215"/>
        <v>0</v>
      </c>
      <c r="AG1736" s="21">
        <f ca="1">SUMIFS(AF$2:AF1736,D$2:D1736,D1736)</f>
        <v>1434</v>
      </c>
      <c r="AJ1736" s="22">
        <f t="shared" si="216"/>
        <v>0</v>
      </c>
      <c r="AK1736" s="22">
        <f t="shared" si="217"/>
        <v>0</v>
      </c>
    </row>
    <row r="1737" spans="1:37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219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218"/>
        <v>0</v>
      </c>
      <c r="AA1737" s="20">
        <f t="shared" si="212"/>
        <v>1</v>
      </c>
      <c r="AB1737" s="20">
        <f t="shared" ca="1" si="213"/>
        <v>57</v>
      </c>
      <c r="AC1737" s="20">
        <f t="shared" ca="1" si="214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215"/>
        <v>57</v>
      </c>
      <c r="AG1737" s="21">
        <f ca="1">SUMIFS(AF$2:AF1737,D$2:D1737,D1737)</f>
        <v>2311</v>
      </c>
      <c r="AJ1737" s="22">
        <f t="shared" si="216"/>
        <v>1</v>
      </c>
      <c r="AK1737" s="22">
        <f t="shared" si="217"/>
        <v>0</v>
      </c>
    </row>
    <row r="1738" spans="1:37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219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218"/>
        <v>0</v>
      </c>
      <c r="AA1738" s="20">
        <f t="shared" si="212"/>
        <v>1</v>
      </c>
      <c r="AB1738" s="20">
        <f t="shared" ca="1" si="213"/>
        <v>57</v>
      </c>
      <c r="AC1738" s="20">
        <f t="shared" ca="1" si="214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215"/>
        <v>57</v>
      </c>
      <c r="AG1738" s="21">
        <f ca="1">SUMIFS(AF$2:AF1738,D$2:D1738,D1738)</f>
        <v>2518</v>
      </c>
      <c r="AJ1738" s="22">
        <f t="shared" si="216"/>
        <v>4</v>
      </c>
      <c r="AK1738" s="22">
        <f t="shared" si="217"/>
        <v>0</v>
      </c>
    </row>
    <row r="1739" spans="1:37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219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218"/>
        <v>0</v>
      </c>
      <c r="AA1739" s="20">
        <f t="shared" si="212"/>
        <v>1</v>
      </c>
      <c r="AB1739" s="20">
        <f t="shared" ca="1" si="213"/>
        <v>57</v>
      </c>
      <c r="AC1739" s="20">
        <f t="shared" ca="1" si="214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215"/>
        <v>57</v>
      </c>
      <c r="AG1739" s="21">
        <f ca="1">SUMIFS(AF$2:AF1739,D$2:D1739,D1739)</f>
        <v>2107</v>
      </c>
      <c r="AJ1739" s="22">
        <f t="shared" si="216"/>
        <v>1</v>
      </c>
      <c r="AK1739" s="22">
        <f t="shared" si="217"/>
        <v>0</v>
      </c>
    </row>
    <row r="1740" spans="1:37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219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218"/>
        <v>0</v>
      </c>
      <c r="AA1740" s="20">
        <f t="shared" si="212"/>
        <v>1</v>
      </c>
      <c r="AB1740" s="20">
        <f t="shared" ca="1" si="213"/>
        <v>57</v>
      </c>
      <c r="AC1740" s="20">
        <f t="shared" ca="1" si="214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215"/>
        <v>57</v>
      </c>
      <c r="AG1740" s="21">
        <f ca="1">SUMIFS(AF$2:AF1740,D$2:D1740,D1740)</f>
        <v>2720</v>
      </c>
      <c r="AJ1740" s="22">
        <f t="shared" si="216"/>
        <v>4</v>
      </c>
      <c r="AK1740" s="22">
        <f t="shared" si="217"/>
        <v>0</v>
      </c>
    </row>
    <row r="1741" spans="1:37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219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218"/>
        <v>0</v>
      </c>
      <c r="AA1741" s="20">
        <f t="shared" si="212"/>
        <v>1</v>
      </c>
      <c r="AB1741" s="20">
        <f t="shared" ca="1" si="213"/>
        <v>57</v>
      </c>
      <c r="AC1741" s="20">
        <f t="shared" ca="1" si="214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215"/>
        <v>57</v>
      </c>
      <c r="AG1741" s="21">
        <f ca="1">SUMIFS(AF$2:AF1741,D$2:D1741,D1741)</f>
        <v>2455</v>
      </c>
      <c r="AJ1741" s="22">
        <f t="shared" si="216"/>
        <v>1</v>
      </c>
      <c r="AK1741" s="22">
        <f t="shared" si="217"/>
        <v>0</v>
      </c>
    </row>
    <row r="1742" spans="1:37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219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218"/>
        <v>0</v>
      </c>
      <c r="AA1742" s="20">
        <f t="shared" si="212"/>
        <v>1</v>
      </c>
      <c r="AB1742" s="20">
        <f t="shared" ca="1" si="213"/>
        <v>57</v>
      </c>
      <c r="AC1742" s="20">
        <f t="shared" ca="1" si="214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215"/>
        <v>57</v>
      </c>
      <c r="AG1742" s="21">
        <f ca="1">SUMIFS(AF$2:AF1742,D$2:D1742,D1742)</f>
        <v>2555</v>
      </c>
      <c r="AJ1742" s="22">
        <f t="shared" si="216"/>
        <v>1</v>
      </c>
      <c r="AK1742" s="22">
        <f t="shared" si="217"/>
        <v>0</v>
      </c>
    </row>
    <row r="1743" spans="1:37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219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218"/>
        <v>0</v>
      </c>
      <c r="AA1743" s="20">
        <f t="shared" si="212"/>
        <v>1</v>
      </c>
      <c r="AB1743" s="20">
        <f t="shared" ca="1" si="213"/>
        <v>57</v>
      </c>
      <c r="AC1743" s="20">
        <f t="shared" ca="1" si="214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215"/>
        <v>57</v>
      </c>
      <c r="AG1743" s="21">
        <f ca="1">SUMIFS(AF$2:AF1743,D$2:D1743,D1743)</f>
        <v>2440</v>
      </c>
      <c r="AJ1743" s="22">
        <f t="shared" si="216"/>
        <v>1</v>
      </c>
      <c r="AK1743" s="22">
        <f t="shared" si="217"/>
        <v>0</v>
      </c>
    </row>
    <row r="1744" spans="1:37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219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218"/>
        <v>0</v>
      </c>
      <c r="AA1744" s="20">
        <f t="shared" si="212"/>
        <v>1</v>
      </c>
      <c r="AB1744" s="20">
        <f t="shared" ca="1" si="213"/>
        <v>57</v>
      </c>
      <c r="AC1744" s="20">
        <f t="shared" ca="1" si="214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215"/>
        <v>57</v>
      </c>
      <c r="AG1744" s="21">
        <f ca="1">SUMIFS(AF$2:AF1744,D$2:D1744,D1744)</f>
        <v>2427</v>
      </c>
      <c r="AJ1744" s="22">
        <f t="shared" si="216"/>
        <v>1</v>
      </c>
      <c r="AK1744" s="22">
        <f t="shared" si="217"/>
        <v>0</v>
      </c>
    </row>
    <row r="1745" spans="1:37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219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218"/>
        <v>0</v>
      </c>
      <c r="AA1745" s="20">
        <f t="shared" si="212"/>
        <v>1</v>
      </c>
      <c r="AB1745" s="20">
        <f t="shared" ca="1" si="213"/>
        <v>57</v>
      </c>
      <c r="AC1745" s="20">
        <f t="shared" ca="1" si="214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215"/>
        <v>57</v>
      </c>
      <c r="AG1745" s="21">
        <f ca="1">SUMIFS(AF$2:AF1745,D$2:D1745,D1745)</f>
        <v>2253</v>
      </c>
      <c r="AJ1745" s="22">
        <f t="shared" si="216"/>
        <v>3</v>
      </c>
      <c r="AK1745" s="22">
        <f t="shared" si="217"/>
        <v>0</v>
      </c>
    </row>
    <row r="1746" spans="1:37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219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218"/>
        <v>0</v>
      </c>
      <c r="AA1746" s="20">
        <f t="shared" si="212"/>
        <v>1</v>
      </c>
      <c r="AB1746" s="20">
        <f t="shared" ca="1" si="213"/>
        <v>57</v>
      </c>
      <c r="AC1746" s="20">
        <f t="shared" ca="1" si="214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215"/>
        <v>57</v>
      </c>
      <c r="AG1746" s="21">
        <f ca="1">SUMIFS(AF$2:AF1746,D$2:D1746,D1746)</f>
        <v>2268</v>
      </c>
      <c r="AJ1746" s="22">
        <f t="shared" si="216"/>
        <v>4</v>
      </c>
      <c r="AK1746" s="22">
        <f t="shared" si="217"/>
        <v>0</v>
      </c>
    </row>
    <row r="1747" spans="1:37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219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218"/>
        <v>0</v>
      </c>
      <c r="AA1747" s="20">
        <f t="shared" si="212"/>
        <v>0</v>
      </c>
      <c r="AB1747" s="20">
        <f t="shared" ca="1" si="213"/>
        <v>0</v>
      </c>
      <c r="AC1747" s="20">
        <f t="shared" ca="1" si="214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215"/>
        <v>0</v>
      </c>
      <c r="AG1747" s="21">
        <f ca="1">SUMIFS(AF$2:AF1747,D$2:D1747,D1747)</f>
        <v>2316</v>
      </c>
      <c r="AJ1747" s="22">
        <f t="shared" si="216"/>
        <v>0</v>
      </c>
      <c r="AK1747" s="22">
        <f t="shared" si="217"/>
        <v>1</v>
      </c>
    </row>
    <row r="1748" spans="1:37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219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218"/>
        <v>0</v>
      </c>
      <c r="AA1748" s="20">
        <f t="shared" si="212"/>
        <v>1</v>
      </c>
      <c r="AB1748" s="20">
        <f t="shared" ca="1" si="213"/>
        <v>57</v>
      </c>
      <c r="AC1748" s="20">
        <f t="shared" ca="1" si="214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215"/>
        <v>57</v>
      </c>
      <c r="AG1748" s="21">
        <f ca="1">SUMIFS(AF$2:AF1748,D$2:D1748,D1748)</f>
        <v>2254</v>
      </c>
      <c r="AJ1748" s="22">
        <f t="shared" si="216"/>
        <v>1</v>
      </c>
      <c r="AK1748" s="22">
        <f t="shared" si="217"/>
        <v>0</v>
      </c>
    </row>
    <row r="1749" spans="1:37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219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218"/>
        <v>0</v>
      </c>
      <c r="AA1749" s="20">
        <f t="shared" si="212"/>
        <v>1</v>
      </c>
      <c r="AB1749" s="20">
        <f t="shared" ca="1" si="213"/>
        <v>57</v>
      </c>
      <c r="AC1749" s="20">
        <f t="shared" ca="1" si="214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215"/>
        <v>57</v>
      </c>
      <c r="AG1749" s="21">
        <f ca="1">SUMIFS(AF$2:AF1749,D$2:D1749,D1749)</f>
        <v>2420</v>
      </c>
      <c r="AJ1749" s="22">
        <f t="shared" si="216"/>
        <v>1</v>
      </c>
      <c r="AK1749" s="22">
        <f t="shared" si="217"/>
        <v>0</v>
      </c>
    </row>
    <row r="1750" spans="1:37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219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218"/>
        <v>0</v>
      </c>
      <c r="AA1750" s="20">
        <f t="shared" si="212"/>
        <v>1</v>
      </c>
      <c r="AB1750" s="20">
        <f t="shared" ca="1" si="213"/>
        <v>57</v>
      </c>
      <c r="AC1750" s="20">
        <f t="shared" ca="1" si="214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215"/>
        <v>57</v>
      </c>
      <c r="AG1750" s="21">
        <f ca="1">SUMIFS(AF$2:AF1750,D$2:D1750,D1750)</f>
        <v>2060</v>
      </c>
      <c r="AJ1750" s="22">
        <f t="shared" si="216"/>
        <v>1</v>
      </c>
      <c r="AK1750" s="22">
        <f t="shared" si="217"/>
        <v>0</v>
      </c>
    </row>
    <row r="1751" spans="1:37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219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218"/>
        <v>0</v>
      </c>
      <c r="AA1751" s="20">
        <f t="shared" si="212"/>
        <v>0</v>
      </c>
      <c r="AB1751" s="20">
        <f t="shared" ca="1" si="213"/>
        <v>0</v>
      </c>
      <c r="AC1751" s="20">
        <f t="shared" ca="1" si="214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215"/>
        <v>0</v>
      </c>
      <c r="AG1751" s="21">
        <f ca="1">SUMIFS(AF$2:AF1751,D$2:D1751,D1751)</f>
        <v>2000</v>
      </c>
      <c r="AJ1751" s="22">
        <f t="shared" si="216"/>
        <v>0</v>
      </c>
      <c r="AK1751" s="22">
        <f t="shared" si="217"/>
        <v>1</v>
      </c>
    </row>
    <row r="1752" spans="1:37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219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218"/>
        <v>0</v>
      </c>
      <c r="AA1752" s="20">
        <f t="shared" si="212"/>
        <v>1</v>
      </c>
      <c r="AB1752" s="20">
        <f t="shared" ca="1" si="213"/>
        <v>57</v>
      </c>
      <c r="AC1752" s="20">
        <f t="shared" ca="1" si="214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215"/>
        <v>57</v>
      </c>
      <c r="AG1752" s="21">
        <f ca="1">SUMIFS(AF$2:AF1752,D$2:D1752,D1752)</f>
        <v>2002</v>
      </c>
      <c r="AJ1752" s="22">
        <f t="shared" si="216"/>
        <v>4</v>
      </c>
      <c r="AK1752" s="22">
        <f t="shared" si="217"/>
        <v>0</v>
      </c>
    </row>
    <row r="1753" spans="1:37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219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218"/>
        <v>1</v>
      </c>
      <c r="AA1753" s="20" t="str">
        <f t="shared" si="212"/>
        <v/>
      </c>
      <c r="AB1753" s="20">
        <f t="shared" ca="1" si="213"/>
        <v>0</v>
      </c>
      <c r="AC1753" s="20">
        <f t="shared" ca="1" si="214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215"/>
        <v>0</v>
      </c>
      <c r="AG1753" s="21">
        <f ca="1">SUMIFS(AF$2:AF1753,D$2:D1753,D1753)</f>
        <v>2563</v>
      </c>
      <c r="AJ1753" s="22">
        <f t="shared" si="216"/>
        <v>0</v>
      </c>
      <c r="AK1753" s="22">
        <f t="shared" si="217"/>
        <v>0</v>
      </c>
    </row>
    <row r="1754" spans="1:37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219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218"/>
        <v>0</v>
      </c>
      <c r="AA1754" s="20">
        <f t="shared" si="212"/>
        <v>1</v>
      </c>
      <c r="AB1754" s="20">
        <f t="shared" ca="1" si="213"/>
        <v>57</v>
      </c>
      <c r="AC1754" s="20">
        <f t="shared" ca="1" si="214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215"/>
        <v>57</v>
      </c>
      <c r="AG1754" s="21">
        <f ca="1">SUMIFS(AF$2:AF1754,D$2:D1754,D1754)</f>
        <v>2336</v>
      </c>
      <c r="AJ1754" s="22">
        <f t="shared" si="216"/>
        <v>1</v>
      </c>
      <c r="AK1754" s="22">
        <f t="shared" si="217"/>
        <v>0</v>
      </c>
    </row>
    <row r="1755" spans="1:37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219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218"/>
        <v>0</v>
      </c>
      <c r="AA1755" s="20">
        <f t="shared" si="212"/>
        <v>1</v>
      </c>
      <c r="AB1755" s="20">
        <f t="shared" ca="1" si="213"/>
        <v>57</v>
      </c>
      <c r="AC1755" s="20">
        <f t="shared" ca="1" si="214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215"/>
        <v>57</v>
      </c>
      <c r="AG1755" s="21">
        <f ca="1">SUMIFS(AF$2:AF1755,D$2:D1755,D1755)</f>
        <v>1940</v>
      </c>
      <c r="AJ1755" s="22">
        <f t="shared" si="216"/>
        <v>4</v>
      </c>
      <c r="AK1755" s="22">
        <f t="shared" si="217"/>
        <v>0</v>
      </c>
    </row>
    <row r="1756" spans="1:37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219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218"/>
        <v>0</v>
      </c>
      <c r="AA1756" s="20">
        <f t="shared" si="212"/>
        <v>1</v>
      </c>
      <c r="AB1756" s="20">
        <f t="shared" ca="1" si="213"/>
        <v>57</v>
      </c>
      <c r="AC1756" s="20">
        <f t="shared" ca="1" si="214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215"/>
        <v>57</v>
      </c>
      <c r="AG1756" s="21">
        <f ca="1">SUMIFS(AF$2:AF1756,D$2:D1756,D1756)</f>
        <v>1735</v>
      </c>
      <c r="AJ1756" s="22">
        <f t="shared" si="216"/>
        <v>3</v>
      </c>
      <c r="AK1756" s="22">
        <f t="shared" si="217"/>
        <v>0</v>
      </c>
    </row>
    <row r="1757" spans="1:37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219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218"/>
        <v>0</v>
      </c>
      <c r="AA1757" s="20">
        <f t="shared" ref="AA1757:AA1820" si="220">IF(OR(ISBLANK(P1757),ISBLANK(Q1757)),"",IF(OR(AND(P1757&gt;Q1757,X1757&gt;Y1757),AND(P1757=Q1757,X1757=Y1757),AND(P1757&lt;Q1757,X1757&lt;Y1757)),1,0))</f>
        <v>0</v>
      </c>
      <c r="AB1757" s="20">
        <f t="shared" ref="AB1757:AB1820" ca="1" si="221">IF(C1757&lt;NOW(),IF(AND(P1757&gt;Q1757,X1757&gt;Y1757),T1757,IF(AND(P1757=Q1757,X1757=Y1757),U1757,IF(AND(P1757&lt;Q1757,X1757&lt;Y1757),V1757,0))),"")</f>
        <v>0</v>
      </c>
      <c r="AC1757" s="20">
        <f t="shared" ref="AC1757:AC1820" ca="1" si="222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223">IFERROR(IF(OR(ISBLANK(P1757),ISBLANK(Q1757)),0,IF(AB1757&lt;&gt;"", AB1757 + IF(AC1757=1,AE1757, 0), "") * (S1757+1)),"")</f>
        <v>0</v>
      </c>
      <c r="AG1757" s="21">
        <f ca="1">SUMIFS(AF$2:AF1757,D$2:D1757,D1757)</f>
        <v>2546</v>
      </c>
      <c r="AJ1757" s="22">
        <f t="shared" si="216"/>
        <v>0</v>
      </c>
      <c r="AK1757" s="22">
        <f t="shared" si="217"/>
        <v>1</v>
      </c>
    </row>
    <row r="1758" spans="1:37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219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218"/>
        <v>0</v>
      </c>
      <c r="AA1758" s="20">
        <f t="shared" si="220"/>
        <v>0</v>
      </c>
      <c r="AB1758" s="20">
        <f t="shared" ca="1" si="221"/>
        <v>0</v>
      </c>
      <c r="AC1758" s="20">
        <f t="shared" ca="1" si="222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223"/>
        <v>0</v>
      </c>
      <c r="AG1758" s="21">
        <f ca="1">SUMIFS(AF$2:AF1758,D$2:D1758,D1758)</f>
        <v>2593</v>
      </c>
      <c r="AJ1758" s="22">
        <f t="shared" si="216"/>
        <v>0</v>
      </c>
      <c r="AK1758" s="22">
        <f t="shared" si="217"/>
        <v>1</v>
      </c>
    </row>
    <row r="1759" spans="1:37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219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218"/>
        <v>0</v>
      </c>
      <c r="AA1759" s="20">
        <f t="shared" si="220"/>
        <v>1</v>
      </c>
      <c r="AB1759" s="20">
        <f t="shared" ca="1" si="221"/>
        <v>32</v>
      </c>
      <c r="AC1759" s="20">
        <f t="shared" ca="1" si="222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223"/>
        <v>32</v>
      </c>
      <c r="AG1759" s="21">
        <f ca="1">SUMIFS(AF$2:AF1759,D$2:D1759,D1759)</f>
        <v>2625</v>
      </c>
      <c r="AJ1759" s="22">
        <f t="shared" si="216"/>
        <v>2</v>
      </c>
      <c r="AK1759" s="22">
        <f t="shared" si="217"/>
        <v>0</v>
      </c>
    </row>
    <row r="1760" spans="1:37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219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218"/>
        <v>0</v>
      </c>
      <c r="AA1760" s="20">
        <f t="shared" si="220"/>
        <v>1</v>
      </c>
      <c r="AB1760" s="20">
        <f t="shared" ca="1" si="221"/>
        <v>32</v>
      </c>
      <c r="AC1760" s="20">
        <f t="shared" ca="1" si="222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223"/>
        <v>32</v>
      </c>
      <c r="AG1760" s="21">
        <f ca="1">SUMIFS(AF$2:AF1760,D$2:D1760,D1760)</f>
        <v>2464</v>
      </c>
      <c r="AJ1760" s="22">
        <f t="shared" si="216"/>
        <v>6</v>
      </c>
      <c r="AK1760" s="22">
        <f t="shared" si="217"/>
        <v>0</v>
      </c>
    </row>
    <row r="1761" spans="1:37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219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218"/>
        <v>0</v>
      </c>
      <c r="AA1761" s="20">
        <f t="shared" si="220"/>
        <v>1</v>
      </c>
      <c r="AB1761" s="20">
        <f t="shared" ca="1" si="221"/>
        <v>32</v>
      </c>
      <c r="AC1761" s="20">
        <f t="shared" ca="1" si="222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223"/>
        <v>32</v>
      </c>
      <c r="AG1761" s="21">
        <f ca="1">SUMIFS(AF$2:AF1761,D$2:D1761,D1761)</f>
        <v>1770</v>
      </c>
      <c r="AJ1761" s="22">
        <f t="shared" si="216"/>
        <v>1</v>
      </c>
      <c r="AK1761" s="22">
        <f t="shared" si="217"/>
        <v>0</v>
      </c>
    </row>
    <row r="1762" spans="1:37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219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218"/>
        <v>0</v>
      </c>
      <c r="AA1762" s="20">
        <f t="shared" si="220"/>
        <v>1</v>
      </c>
      <c r="AB1762" s="20">
        <f t="shared" ca="1" si="221"/>
        <v>32</v>
      </c>
      <c r="AC1762" s="20">
        <f t="shared" ca="1" si="222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223"/>
        <v>32</v>
      </c>
      <c r="AG1762" s="21">
        <f ca="1">SUMIFS(AF$2:AF1762,D$2:D1762,D1762)</f>
        <v>2585</v>
      </c>
      <c r="AJ1762" s="22">
        <f t="shared" si="216"/>
        <v>5</v>
      </c>
      <c r="AK1762" s="22">
        <f t="shared" si="217"/>
        <v>0</v>
      </c>
    </row>
    <row r="1763" spans="1:37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219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218"/>
        <v>1</v>
      </c>
      <c r="AA1763" s="20" t="str">
        <f t="shared" si="220"/>
        <v/>
      </c>
      <c r="AB1763" s="20">
        <f t="shared" ca="1" si="221"/>
        <v>0</v>
      </c>
      <c r="AC1763" s="20">
        <f t="shared" ca="1" si="222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223"/>
        <v>0</v>
      </c>
      <c r="AG1763" s="21">
        <f ca="1">SUMIFS(AF$2:AF1763,D$2:D1763,D1763)</f>
        <v>1434</v>
      </c>
      <c r="AJ1763" s="22">
        <f t="shared" si="216"/>
        <v>0</v>
      </c>
      <c r="AK1763" s="22">
        <f t="shared" si="217"/>
        <v>0</v>
      </c>
    </row>
    <row r="1764" spans="1:37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219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218"/>
        <v>0</v>
      </c>
      <c r="AA1764" s="20">
        <f t="shared" si="220"/>
        <v>1</v>
      </c>
      <c r="AB1764" s="20">
        <f t="shared" ca="1" si="221"/>
        <v>32</v>
      </c>
      <c r="AC1764" s="20">
        <f t="shared" ca="1" si="222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223"/>
        <v>32</v>
      </c>
      <c r="AG1764" s="21">
        <f ca="1">SUMIFS(AF$2:AF1764,D$2:D1764,D1764)</f>
        <v>2343</v>
      </c>
      <c r="AJ1764" s="22">
        <f t="shared" si="216"/>
        <v>2</v>
      </c>
      <c r="AK1764" s="22">
        <f t="shared" si="217"/>
        <v>0</v>
      </c>
    </row>
    <row r="1765" spans="1:37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219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218"/>
        <v>1</v>
      </c>
      <c r="AA1765" s="20" t="str">
        <f t="shared" si="220"/>
        <v/>
      </c>
      <c r="AB1765" s="20">
        <f t="shared" ca="1" si="221"/>
        <v>0</v>
      </c>
      <c r="AC1765" s="20">
        <f t="shared" ca="1" si="222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223"/>
        <v>0</v>
      </c>
      <c r="AG1765" s="21">
        <f ca="1">SUMIFS(AF$2:AF1765,D$2:D1765,D1765)</f>
        <v>2518</v>
      </c>
      <c r="AJ1765" s="22">
        <f t="shared" si="216"/>
        <v>0</v>
      </c>
      <c r="AK1765" s="22">
        <f t="shared" si="217"/>
        <v>0</v>
      </c>
    </row>
    <row r="1766" spans="1:37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219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218"/>
        <v>0</v>
      </c>
      <c r="AA1766" s="20">
        <f t="shared" si="220"/>
        <v>1</v>
      </c>
      <c r="AB1766" s="20">
        <f t="shared" ca="1" si="221"/>
        <v>32</v>
      </c>
      <c r="AC1766" s="20">
        <f t="shared" ca="1" si="222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223"/>
        <v>32</v>
      </c>
      <c r="AG1766" s="21">
        <f ca="1">SUMIFS(AF$2:AF1766,D$2:D1766,D1766)</f>
        <v>2139</v>
      </c>
      <c r="AJ1766" s="22">
        <f t="shared" si="216"/>
        <v>2</v>
      </c>
      <c r="AK1766" s="22">
        <f t="shared" si="217"/>
        <v>0</v>
      </c>
    </row>
    <row r="1767" spans="1:37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219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218"/>
        <v>0</v>
      </c>
      <c r="AA1767" s="20">
        <f t="shared" si="220"/>
        <v>1</v>
      </c>
      <c r="AB1767" s="20">
        <f t="shared" ca="1" si="221"/>
        <v>32</v>
      </c>
      <c r="AC1767" s="20">
        <f t="shared" ca="1" si="222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223"/>
        <v>32</v>
      </c>
      <c r="AG1767" s="21">
        <f ca="1">SUMIFS(AF$2:AF1767,D$2:D1767,D1767)</f>
        <v>2752</v>
      </c>
      <c r="AJ1767" s="22">
        <f t="shared" si="216"/>
        <v>5</v>
      </c>
      <c r="AK1767" s="22">
        <f t="shared" si="217"/>
        <v>0</v>
      </c>
    </row>
    <row r="1768" spans="1:37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219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218"/>
        <v>0</v>
      </c>
      <c r="AA1768" s="20">
        <f t="shared" si="220"/>
        <v>1</v>
      </c>
      <c r="AB1768" s="20">
        <f t="shared" ca="1" si="221"/>
        <v>32</v>
      </c>
      <c r="AC1768" s="20">
        <f t="shared" ca="1" si="222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223"/>
        <v>32</v>
      </c>
      <c r="AG1768" s="21">
        <f ca="1">SUMIFS(AF$2:AF1768,D$2:D1768,D1768)</f>
        <v>2487</v>
      </c>
      <c r="AJ1768" s="22">
        <f t="shared" si="216"/>
        <v>2</v>
      </c>
      <c r="AK1768" s="22">
        <f t="shared" si="217"/>
        <v>0</v>
      </c>
    </row>
    <row r="1769" spans="1:37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219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218"/>
        <v>0</v>
      </c>
      <c r="AA1769" s="20">
        <f t="shared" si="220"/>
        <v>1</v>
      </c>
      <c r="AB1769" s="20">
        <f t="shared" ca="1" si="221"/>
        <v>32</v>
      </c>
      <c r="AC1769" s="20">
        <f t="shared" ca="1" si="222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223"/>
        <v>32</v>
      </c>
      <c r="AG1769" s="21">
        <f ca="1">SUMIFS(AF$2:AF1769,D$2:D1769,D1769)</f>
        <v>2587</v>
      </c>
      <c r="AJ1769" s="22">
        <f t="shared" si="216"/>
        <v>2</v>
      </c>
      <c r="AK1769" s="22">
        <f t="shared" si="217"/>
        <v>0</v>
      </c>
    </row>
    <row r="1770" spans="1:37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219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218"/>
        <v>0</v>
      </c>
      <c r="AA1770" s="20">
        <f t="shared" si="220"/>
        <v>1</v>
      </c>
      <c r="AB1770" s="20">
        <f t="shared" ca="1" si="221"/>
        <v>32</v>
      </c>
      <c r="AC1770" s="20">
        <f t="shared" ca="1" si="222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223"/>
        <v>32</v>
      </c>
      <c r="AG1770" s="21">
        <f ca="1">SUMIFS(AF$2:AF1770,D$2:D1770,D1770)</f>
        <v>2472</v>
      </c>
      <c r="AJ1770" s="22">
        <f t="shared" si="216"/>
        <v>2</v>
      </c>
      <c r="AK1770" s="22">
        <f t="shared" si="217"/>
        <v>0</v>
      </c>
    </row>
    <row r="1771" spans="1:37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219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218"/>
        <v>0</v>
      </c>
      <c r="AA1771" s="20">
        <f t="shared" si="220"/>
        <v>1</v>
      </c>
      <c r="AB1771" s="20">
        <f t="shared" ca="1" si="221"/>
        <v>32</v>
      </c>
      <c r="AC1771" s="20">
        <f t="shared" ca="1" si="222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223"/>
        <v>32</v>
      </c>
      <c r="AG1771" s="21">
        <f ca="1">SUMIFS(AF$2:AF1771,D$2:D1771,D1771)</f>
        <v>2459</v>
      </c>
      <c r="AJ1771" s="22">
        <f t="shared" si="216"/>
        <v>2</v>
      </c>
      <c r="AK1771" s="22">
        <f t="shared" si="217"/>
        <v>0</v>
      </c>
    </row>
    <row r="1772" spans="1:37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219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218"/>
        <v>0</v>
      </c>
      <c r="AA1772" s="20">
        <f t="shared" si="220"/>
        <v>1</v>
      </c>
      <c r="AB1772" s="20">
        <f t="shared" ca="1" si="221"/>
        <v>32</v>
      </c>
      <c r="AC1772" s="20">
        <f t="shared" ca="1" si="222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223"/>
        <v>32</v>
      </c>
      <c r="AG1772" s="21">
        <f ca="1">SUMIFS(AF$2:AF1772,D$2:D1772,D1772)</f>
        <v>2285</v>
      </c>
      <c r="AJ1772" s="22">
        <f t="shared" si="216"/>
        <v>4</v>
      </c>
      <c r="AK1772" s="22">
        <f t="shared" si="217"/>
        <v>0</v>
      </c>
    </row>
    <row r="1773" spans="1:37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219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218"/>
        <v>0</v>
      </c>
      <c r="AA1773" s="20">
        <f t="shared" si="220"/>
        <v>1</v>
      </c>
      <c r="AB1773" s="20">
        <f t="shared" ca="1" si="221"/>
        <v>32</v>
      </c>
      <c r="AC1773" s="20">
        <f t="shared" ca="1" si="222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223"/>
        <v>32</v>
      </c>
      <c r="AG1773" s="21">
        <f ca="1">SUMIFS(AF$2:AF1773,D$2:D1773,D1773)</f>
        <v>2300</v>
      </c>
      <c r="AJ1773" s="22">
        <f t="shared" si="216"/>
        <v>5</v>
      </c>
      <c r="AK1773" s="22">
        <f t="shared" si="217"/>
        <v>0</v>
      </c>
    </row>
    <row r="1774" spans="1:37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219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218"/>
        <v>0</v>
      </c>
      <c r="AA1774" s="20">
        <f t="shared" si="220"/>
        <v>1</v>
      </c>
      <c r="AB1774" s="20">
        <f t="shared" ca="1" si="221"/>
        <v>32</v>
      </c>
      <c r="AC1774" s="20">
        <f t="shared" ca="1" si="222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223"/>
        <v>32</v>
      </c>
      <c r="AG1774" s="21">
        <f ca="1">SUMIFS(AF$2:AF1774,D$2:D1774,D1774)</f>
        <v>2348</v>
      </c>
      <c r="AJ1774" s="22">
        <f t="shared" si="216"/>
        <v>1</v>
      </c>
      <c r="AK1774" s="22">
        <f t="shared" si="217"/>
        <v>0</v>
      </c>
    </row>
    <row r="1775" spans="1:37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219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218"/>
        <v>0</v>
      </c>
      <c r="AA1775" s="20">
        <f t="shared" si="220"/>
        <v>1</v>
      </c>
      <c r="AB1775" s="20">
        <f t="shared" ca="1" si="221"/>
        <v>32</v>
      </c>
      <c r="AC1775" s="20">
        <f t="shared" ca="1" si="222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223"/>
        <v>32</v>
      </c>
      <c r="AG1775" s="21">
        <f ca="1">SUMIFS(AF$2:AF1775,D$2:D1775,D1775)</f>
        <v>2286</v>
      </c>
      <c r="AJ1775" s="22">
        <f t="shared" si="216"/>
        <v>2</v>
      </c>
      <c r="AK1775" s="22">
        <f t="shared" si="217"/>
        <v>0</v>
      </c>
    </row>
    <row r="1776" spans="1:37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219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218"/>
        <v>0</v>
      </c>
      <c r="AA1776" s="20">
        <f t="shared" si="220"/>
        <v>1</v>
      </c>
      <c r="AB1776" s="20">
        <f t="shared" ca="1" si="221"/>
        <v>32</v>
      </c>
      <c r="AC1776" s="20">
        <f t="shared" ca="1" si="222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223"/>
        <v>32</v>
      </c>
      <c r="AG1776" s="21">
        <f ca="1">SUMIFS(AF$2:AF1776,D$2:D1776,D1776)</f>
        <v>2452</v>
      </c>
      <c r="AJ1776" s="22">
        <f t="shared" si="216"/>
        <v>2</v>
      </c>
      <c r="AK1776" s="22">
        <f t="shared" si="217"/>
        <v>0</v>
      </c>
    </row>
    <row r="1777" spans="1:37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219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218"/>
        <v>0</v>
      </c>
      <c r="AA1777" s="20">
        <f t="shared" si="220"/>
        <v>1</v>
      </c>
      <c r="AB1777" s="20">
        <f t="shared" ca="1" si="221"/>
        <v>32</v>
      </c>
      <c r="AC1777" s="20">
        <f t="shared" ca="1" si="222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223"/>
        <v>32</v>
      </c>
      <c r="AG1777" s="21">
        <f ca="1">SUMIFS(AF$2:AF1777,D$2:D1777,D1777)</f>
        <v>2092</v>
      </c>
      <c r="AJ1777" s="22">
        <f t="shared" si="216"/>
        <v>2</v>
      </c>
      <c r="AK1777" s="22">
        <f t="shared" si="217"/>
        <v>0</v>
      </c>
    </row>
    <row r="1778" spans="1:37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219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218"/>
        <v>0</v>
      </c>
      <c r="AA1778" s="20">
        <f t="shared" si="220"/>
        <v>0</v>
      </c>
      <c r="AB1778" s="20">
        <f t="shared" ca="1" si="221"/>
        <v>0</v>
      </c>
      <c r="AC1778" s="20">
        <f t="shared" ca="1" si="222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223"/>
        <v>0</v>
      </c>
      <c r="AG1778" s="21">
        <f ca="1">SUMIFS(AF$2:AF1778,D$2:D1778,D1778)</f>
        <v>2000</v>
      </c>
      <c r="AJ1778" s="22">
        <f t="shared" si="216"/>
        <v>0</v>
      </c>
      <c r="AK1778" s="22">
        <f t="shared" si="217"/>
        <v>2</v>
      </c>
    </row>
    <row r="1779" spans="1:37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219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218"/>
        <v>0</v>
      </c>
      <c r="AA1779" s="20">
        <f t="shared" si="220"/>
        <v>0</v>
      </c>
      <c r="AB1779" s="20">
        <f t="shared" ca="1" si="221"/>
        <v>0</v>
      </c>
      <c r="AC1779" s="20">
        <f t="shared" ca="1" si="222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223"/>
        <v>0</v>
      </c>
      <c r="AG1779" s="21">
        <f ca="1">SUMIFS(AF$2:AF1779,D$2:D1779,D1779)</f>
        <v>2002</v>
      </c>
      <c r="AJ1779" s="22">
        <f t="shared" si="216"/>
        <v>0</v>
      </c>
      <c r="AK1779" s="22">
        <f t="shared" si="217"/>
        <v>1</v>
      </c>
    </row>
    <row r="1780" spans="1:37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219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218"/>
        <v>1</v>
      </c>
      <c r="AA1780" s="20" t="str">
        <f t="shared" si="220"/>
        <v/>
      </c>
      <c r="AB1780" s="20">
        <f t="shared" ca="1" si="221"/>
        <v>0</v>
      </c>
      <c r="AC1780" s="20">
        <f t="shared" ca="1" si="222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223"/>
        <v>0</v>
      </c>
      <c r="AG1780" s="21">
        <f ca="1">SUMIFS(AF$2:AF1780,D$2:D1780,D1780)</f>
        <v>2563</v>
      </c>
      <c r="AJ1780" s="22">
        <f t="shared" si="216"/>
        <v>0</v>
      </c>
      <c r="AK1780" s="22">
        <f t="shared" si="217"/>
        <v>0</v>
      </c>
    </row>
    <row r="1781" spans="1:37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219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218"/>
        <v>0</v>
      </c>
      <c r="AA1781" s="20">
        <f t="shared" si="220"/>
        <v>1</v>
      </c>
      <c r="AB1781" s="20">
        <f t="shared" ca="1" si="221"/>
        <v>32</v>
      </c>
      <c r="AC1781" s="20">
        <f t="shared" ca="1" si="222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223"/>
        <v>32</v>
      </c>
      <c r="AG1781" s="21">
        <f ca="1">SUMIFS(AF$2:AF1781,D$2:D1781,D1781)</f>
        <v>2368</v>
      </c>
      <c r="AJ1781" s="22">
        <f t="shared" si="216"/>
        <v>2</v>
      </c>
      <c r="AK1781" s="22">
        <f t="shared" si="217"/>
        <v>0</v>
      </c>
    </row>
    <row r="1782" spans="1:37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219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218"/>
        <v>0</v>
      </c>
      <c r="AA1782" s="20">
        <f t="shared" si="220"/>
        <v>1</v>
      </c>
      <c r="AB1782" s="20">
        <f t="shared" ca="1" si="221"/>
        <v>32</v>
      </c>
      <c r="AC1782" s="20">
        <f t="shared" ca="1" si="222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223"/>
        <v>32</v>
      </c>
      <c r="AG1782" s="21">
        <f ca="1">SUMIFS(AF$2:AF1782,D$2:D1782,D1782)</f>
        <v>1972</v>
      </c>
      <c r="AJ1782" s="22">
        <f t="shared" si="216"/>
        <v>5</v>
      </c>
      <c r="AK1782" s="22">
        <f t="shared" si="217"/>
        <v>0</v>
      </c>
    </row>
    <row r="1783" spans="1:37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219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218"/>
        <v>0</v>
      </c>
      <c r="AA1783" s="20">
        <f t="shared" si="220"/>
        <v>1</v>
      </c>
      <c r="AB1783" s="20">
        <f t="shared" ca="1" si="221"/>
        <v>32</v>
      </c>
      <c r="AC1783" s="20">
        <f t="shared" ca="1" si="222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223"/>
        <v>32</v>
      </c>
      <c r="AG1783" s="21">
        <f ca="1">SUMIFS(AF$2:AF1783,D$2:D1783,D1783)</f>
        <v>1767</v>
      </c>
      <c r="AJ1783" s="22">
        <f t="shared" si="216"/>
        <v>4</v>
      </c>
      <c r="AK1783" s="22">
        <f t="shared" si="217"/>
        <v>0</v>
      </c>
    </row>
    <row r="1784" spans="1:37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219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218"/>
        <v>0</v>
      </c>
      <c r="AA1784" s="20">
        <f t="shared" si="220"/>
        <v>0</v>
      </c>
      <c r="AB1784" s="20">
        <f t="shared" ca="1" si="221"/>
        <v>0</v>
      </c>
      <c r="AC1784" s="20">
        <f t="shared" ca="1" si="222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223"/>
        <v>0</v>
      </c>
      <c r="AG1784" s="21">
        <f ca="1">SUMIFS(AF$2:AF1784,D$2:D1784,D1784)</f>
        <v>2546</v>
      </c>
      <c r="AJ1784" s="22">
        <f t="shared" si="216"/>
        <v>0</v>
      </c>
      <c r="AK1784" s="22">
        <f t="shared" si="217"/>
        <v>2</v>
      </c>
    </row>
    <row r="1785" spans="1:37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219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218"/>
        <v>0</v>
      </c>
      <c r="AA1785" s="20">
        <f t="shared" si="220"/>
        <v>1</v>
      </c>
      <c r="AB1785" s="20">
        <f t="shared" ca="1" si="221"/>
        <v>114</v>
      </c>
      <c r="AC1785" s="20">
        <f t="shared" ca="1" si="222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223"/>
        <v>134</v>
      </c>
      <c r="AG1785" s="21">
        <f ca="1">SUMIFS(AF$2:AF1785,D$2:D1785,D1785)</f>
        <v>2727</v>
      </c>
      <c r="AJ1785" s="22">
        <f t="shared" ref="AJ1785:AJ1848" si="224">IF(AA1785=1,AJ1758+1,0)</f>
        <v>1</v>
      </c>
      <c r="AK1785" s="22">
        <f t="shared" ref="AK1785:AK1848" si="225">IF(Z1785=1,AK1758,IF(AA1785=0,AK1758+1,0))</f>
        <v>0</v>
      </c>
    </row>
    <row r="1786" spans="1:37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219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218"/>
        <v>0</v>
      </c>
      <c r="AA1786" s="20">
        <f t="shared" si="220"/>
        <v>0</v>
      </c>
      <c r="AB1786" s="20">
        <f t="shared" ca="1" si="221"/>
        <v>0</v>
      </c>
      <c r="AC1786" s="20">
        <f t="shared" ca="1" si="222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223"/>
        <v>0</v>
      </c>
      <c r="AG1786" s="21">
        <f ca="1">SUMIFS(AF$2:AF1786,D$2:D1786,D1786)</f>
        <v>2625</v>
      </c>
      <c r="AJ1786" s="22">
        <f t="shared" si="224"/>
        <v>0</v>
      </c>
      <c r="AK1786" s="22">
        <f t="shared" si="225"/>
        <v>1</v>
      </c>
    </row>
    <row r="1787" spans="1:37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219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218"/>
        <v>0</v>
      </c>
      <c r="AA1787" s="20">
        <f t="shared" si="220"/>
        <v>0</v>
      </c>
      <c r="AB1787" s="20">
        <f t="shared" ca="1" si="221"/>
        <v>0</v>
      </c>
      <c r="AC1787" s="20">
        <f t="shared" ca="1" si="222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223"/>
        <v>0</v>
      </c>
      <c r="AG1787" s="21">
        <f ca="1">SUMIFS(AF$2:AF1787,D$2:D1787,D1787)</f>
        <v>2464</v>
      </c>
      <c r="AJ1787" s="22">
        <f t="shared" si="224"/>
        <v>0</v>
      </c>
      <c r="AK1787" s="22">
        <f t="shared" si="225"/>
        <v>1</v>
      </c>
    </row>
    <row r="1788" spans="1:37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219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218"/>
        <v>0</v>
      </c>
      <c r="AA1788" s="20">
        <f t="shared" si="220"/>
        <v>1</v>
      </c>
      <c r="AB1788" s="20">
        <f t="shared" ca="1" si="221"/>
        <v>114</v>
      </c>
      <c r="AC1788" s="20">
        <f t="shared" ca="1" si="222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223"/>
        <v>114</v>
      </c>
      <c r="AG1788" s="21">
        <f ca="1">SUMIFS(AF$2:AF1788,D$2:D1788,D1788)</f>
        <v>1884</v>
      </c>
      <c r="AJ1788" s="22">
        <f t="shared" si="224"/>
        <v>2</v>
      </c>
      <c r="AK1788" s="22">
        <f t="shared" si="225"/>
        <v>0</v>
      </c>
    </row>
    <row r="1789" spans="1:37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219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218"/>
        <v>0</v>
      </c>
      <c r="AA1789" s="20">
        <f t="shared" si="220"/>
        <v>0</v>
      </c>
      <c r="AB1789" s="20">
        <f t="shared" ca="1" si="221"/>
        <v>0</v>
      </c>
      <c r="AC1789" s="20">
        <f t="shared" ca="1" si="222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223"/>
        <v>0</v>
      </c>
      <c r="AG1789" s="21">
        <f ca="1">SUMIFS(AF$2:AF1789,D$2:D1789,D1789)</f>
        <v>2585</v>
      </c>
      <c r="AJ1789" s="22">
        <f t="shared" si="224"/>
        <v>0</v>
      </c>
      <c r="AK1789" s="22">
        <f t="shared" si="225"/>
        <v>1</v>
      </c>
    </row>
    <row r="1790" spans="1:37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219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218"/>
        <v>1</v>
      </c>
      <c r="AA1790" s="20" t="str">
        <f t="shared" si="220"/>
        <v/>
      </c>
      <c r="AB1790" s="20">
        <f t="shared" ca="1" si="221"/>
        <v>114</v>
      </c>
      <c r="AC1790" s="20">
        <f t="shared" ca="1" si="222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223"/>
        <v>0</v>
      </c>
      <c r="AG1790" s="21">
        <f ca="1">SUMIFS(AF$2:AF1790,D$2:D1790,D1790)</f>
        <v>1434</v>
      </c>
      <c r="AJ1790" s="22">
        <f t="shared" si="224"/>
        <v>0</v>
      </c>
      <c r="AK1790" s="22">
        <f t="shared" si="225"/>
        <v>0</v>
      </c>
    </row>
    <row r="1791" spans="1:37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219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218"/>
        <v>0</v>
      </c>
      <c r="AA1791" s="20">
        <f t="shared" si="220"/>
        <v>0</v>
      </c>
      <c r="AB1791" s="20">
        <f t="shared" ca="1" si="221"/>
        <v>0</v>
      </c>
      <c r="AC1791" s="20">
        <f t="shared" ca="1" si="222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223"/>
        <v>0</v>
      </c>
      <c r="AG1791" s="21">
        <f ca="1">SUMIFS(AF$2:AF1791,D$2:D1791,D1791)</f>
        <v>2343</v>
      </c>
      <c r="AJ1791" s="22">
        <f t="shared" si="224"/>
        <v>0</v>
      </c>
      <c r="AK1791" s="22">
        <f t="shared" si="225"/>
        <v>1</v>
      </c>
    </row>
    <row r="1792" spans="1:37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219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218"/>
        <v>1</v>
      </c>
      <c r="AA1792" s="20" t="str">
        <f t="shared" si="220"/>
        <v/>
      </c>
      <c r="AB1792" s="20">
        <f t="shared" ca="1" si="221"/>
        <v>114</v>
      </c>
      <c r="AC1792" s="20">
        <f t="shared" ca="1" si="222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223"/>
        <v>0</v>
      </c>
      <c r="AG1792" s="21">
        <f ca="1">SUMIFS(AF$2:AF1792,D$2:D1792,D1792)</f>
        <v>2518</v>
      </c>
      <c r="AJ1792" s="22">
        <f t="shared" si="224"/>
        <v>0</v>
      </c>
      <c r="AK1792" s="22">
        <f t="shared" si="225"/>
        <v>0</v>
      </c>
    </row>
    <row r="1793" spans="1:37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219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218"/>
        <v>0</v>
      </c>
      <c r="AA1793" s="20">
        <f t="shared" si="220"/>
        <v>1</v>
      </c>
      <c r="AB1793" s="20">
        <f t="shared" ca="1" si="221"/>
        <v>114</v>
      </c>
      <c r="AC1793" s="20">
        <f t="shared" ca="1" si="222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223"/>
        <v>114</v>
      </c>
      <c r="AG1793" s="21">
        <f ca="1">SUMIFS(AF$2:AF1793,D$2:D1793,D1793)</f>
        <v>2253</v>
      </c>
      <c r="AJ1793" s="22">
        <f t="shared" si="224"/>
        <v>3</v>
      </c>
      <c r="AK1793" s="22">
        <f t="shared" si="225"/>
        <v>0</v>
      </c>
    </row>
    <row r="1794" spans="1:37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219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226">IF(A1794=0,0,IF(W1794="À venir",0,IF(AND(ISBLANK(P1794),ISBLANK(Q1794)),1,0)))</f>
        <v>0</v>
      </c>
      <c r="AA1794" s="20">
        <f t="shared" si="220"/>
        <v>0</v>
      </c>
      <c r="AB1794" s="20">
        <f t="shared" ca="1" si="221"/>
        <v>0</v>
      </c>
      <c r="AC1794" s="20">
        <f t="shared" ca="1" si="222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223"/>
        <v>0</v>
      </c>
      <c r="AG1794" s="21">
        <f ca="1">SUMIFS(AF$2:AF1794,D$2:D1794,D1794)</f>
        <v>2752</v>
      </c>
      <c r="AJ1794" s="22">
        <f t="shared" si="224"/>
        <v>0</v>
      </c>
      <c r="AK1794" s="22">
        <f t="shared" si="225"/>
        <v>1</v>
      </c>
    </row>
    <row r="1795" spans="1:37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227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226"/>
        <v>0</v>
      </c>
      <c r="AA1795" s="20">
        <f t="shared" si="220"/>
        <v>0</v>
      </c>
      <c r="AB1795" s="20">
        <f t="shared" ca="1" si="221"/>
        <v>0</v>
      </c>
      <c r="AC1795" s="20">
        <f t="shared" ca="1" si="222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223"/>
        <v>0</v>
      </c>
      <c r="AG1795" s="21">
        <f ca="1">SUMIFS(AF$2:AF1795,D$2:D1795,D1795)</f>
        <v>2487</v>
      </c>
      <c r="AJ1795" s="22">
        <f t="shared" si="224"/>
        <v>0</v>
      </c>
      <c r="AK1795" s="22">
        <f t="shared" si="225"/>
        <v>1</v>
      </c>
    </row>
    <row r="1796" spans="1:37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227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226"/>
        <v>0</v>
      </c>
      <c r="AA1796" s="20">
        <f t="shared" si="220"/>
        <v>0</v>
      </c>
      <c r="AB1796" s="20">
        <f t="shared" ca="1" si="221"/>
        <v>0</v>
      </c>
      <c r="AC1796" s="20">
        <f t="shared" ca="1" si="222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223"/>
        <v>0</v>
      </c>
      <c r="AG1796" s="21">
        <f ca="1">SUMIFS(AF$2:AF1796,D$2:D1796,D1796)</f>
        <v>2587</v>
      </c>
      <c r="AJ1796" s="22">
        <f t="shared" si="224"/>
        <v>0</v>
      </c>
      <c r="AK1796" s="22">
        <f t="shared" si="225"/>
        <v>1</v>
      </c>
    </row>
    <row r="1797" spans="1:37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227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226"/>
        <v>0</v>
      </c>
      <c r="AA1797" s="20">
        <f t="shared" si="220"/>
        <v>1</v>
      </c>
      <c r="AB1797" s="20">
        <f t="shared" ca="1" si="221"/>
        <v>114</v>
      </c>
      <c r="AC1797" s="20">
        <f t="shared" ca="1" si="222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223"/>
        <v>134</v>
      </c>
      <c r="AG1797" s="21">
        <f ca="1">SUMIFS(AF$2:AF1797,D$2:D1797,D1797)</f>
        <v>2606</v>
      </c>
      <c r="AJ1797" s="22">
        <f t="shared" si="224"/>
        <v>3</v>
      </c>
      <c r="AK1797" s="22">
        <f t="shared" si="225"/>
        <v>0</v>
      </c>
    </row>
    <row r="1798" spans="1:37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227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226"/>
        <v>0</v>
      </c>
      <c r="AA1798" s="20">
        <f t="shared" si="220"/>
        <v>1</v>
      </c>
      <c r="AB1798" s="20">
        <f t="shared" ca="1" si="221"/>
        <v>114</v>
      </c>
      <c r="AC1798" s="20">
        <f t="shared" ca="1" si="222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223"/>
        <v>134</v>
      </c>
      <c r="AG1798" s="21">
        <f ca="1">SUMIFS(AF$2:AF1798,D$2:D1798,D1798)</f>
        <v>2593</v>
      </c>
      <c r="AJ1798" s="22">
        <f t="shared" si="224"/>
        <v>3</v>
      </c>
      <c r="AK1798" s="22">
        <f t="shared" si="225"/>
        <v>0</v>
      </c>
    </row>
    <row r="1799" spans="1:37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227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226"/>
        <v>0</v>
      </c>
      <c r="AA1799" s="20">
        <f t="shared" si="220"/>
        <v>0</v>
      </c>
      <c r="AB1799" s="20">
        <f t="shared" ca="1" si="221"/>
        <v>0</v>
      </c>
      <c r="AC1799" s="20">
        <f t="shared" ca="1" si="222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223"/>
        <v>0</v>
      </c>
      <c r="AG1799" s="21">
        <f ca="1">SUMIFS(AF$2:AF1799,D$2:D1799,D1799)</f>
        <v>2285</v>
      </c>
      <c r="AJ1799" s="22">
        <f t="shared" si="224"/>
        <v>0</v>
      </c>
      <c r="AK1799" s="22">
        <f t="shared" si="225"/>
        <v>1</v>
      </c>
    </row>
    <row r="1800" spans="1:37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227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226"/>
        <v>0</v>
      </c>
      <c r="AA1800" s="20">
        <f t="shared" si="220"/>
        <v>0</v>
      </c>
      <c r="AB1800" s="20">
        <f t="shared" ca="1" si="221"/>
        <v>0</v>
      </c>
      <c r="AC1800" s="20">
        <f t="shared" ca="1" si="222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223"/>
        <v>0</v>
      </c>
      <c r="AG1800" s="21">
        <f ca="1">SUMIFS(AF$2:AF1800,D$2:D1800,D1800)</f>
        <v>2300</v>
      </c>
      <c r="AJ1800" s="22">
        <f t="shared" si="224"/>
        <v>0</v>
      </c>
      <c r="AK1800" s="22">
        <f t="shared" si="225"/>
        <v>1</v>
      </c>
    </row>
    <row r="1801" spans="1:37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227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226"/>
        <v>0</v>
      </c>
      <c r="AA1801" s="20">
        <f t="shared" si="220"/>
        <v>0</v>
      </c>
      <c r="AB1801" s="20">
        <f t="shared" ca="1" si="221"/>
        <v>0</v>
      </c>
      <c r="AC1801" s="20">
        <f t="shared" ca="1" si="222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223"/>
        <v>0</v>
      </c>
      <c r="AG1801" s="21">
        <f ca="1">SUMIFS(AF$2:AF1801,D$2:D1801,D1801)</f>
        <v>2348</v>
      </c>
      <c r="AJ1801" s="22">
        <f t="shared" si="224"/>
        <v>0</v>
      </c>
      <c r="AK1801" s="22">
        <f t="shared" si="225"/>
        <v>1</v>
      </c>
    </row>
    <row r="1802" spans="1:37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227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226"/>
        <v>0</v>
      </c>
      <c r="AA1802" s="20">
        <f t="shared" si="220"/>
        <v>0</v>
      </c>
      <c r="AB1802" s="20">
        <f t="shared" ca="1" si="221"/>
        <v>0</v>
      </c>
      <c r="AC1802" s="20">
        <f t="shared" ca="1" si="222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223"/>
        <v>0</v>
      </c>
      <c r="AG1802" s="21">
        <f ca="1">SUMIFS(AF$2:AF1802,D$2:D1802,D1802)</f>
        <v>2286</v>
      </c>
      <c r="AJ1802" s="22">
        <f t="shared" si="224"/>
        <v>0</v>
      </c>
      <c r="AK1802" s="22">
        <f t="shared" si="225"/>
        <v>1</v>
      </c>
    </row>
    <row r="1803" spans="1:37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227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226"/>
        <v>0</v>
      </c>
      <c r="AA1803" s="20">
        <f t="shared" si="220"/>
        <v>0</v>
      </c>
      <c r="AB1803" s="20">
        <f t="shared" ca="1" si="221"/>
        <v>0</v>
      </c>
      <c r="AC1803" s="20">
        <f t="shared" ca="1" si="222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223"/>
        <v>0</v>
      </c>
      <c r="AG1803" s="21">
        <f ca="1">SUMIFS(AF$2:AF1803,D$2:D1803,D1803)</f>
        <v>2452</v>
      </c>
      <c r="AJ1803" s="22">
        <f t="shared" si="224"/>
        <v>0</v>
      </c>
      <c r="AK1803" s="22">
        <f t="shared" si="225"/>
        <v>1</v>
      </c>
    </row>
    <row r="1804" spans="1:37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227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226"/>
        <v>0</v>
      </c>
      <c r="AA1804" s="20">
        <f t="shared" si="220"/>
        <v>1</v>
      </c>
      <c r="AB1804" s="20">
        <f t="shared" ca="1" si="221"/>
        <v>114</v>
      </c>
      <c r="AC1804" s="20">
        <f t="shared" ca="1" si="222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223"/>
        <v>114</v>
      </c>
      <c r="AG1804" s="21">
        <f ca="1">SUMIFS(AF$2:AF1804,D$2:D1804,D1804)</f>
        <v>2206</v>
      </c>
      <c r="AJ1804" s="22">
        <f t="shared" si="224"/>
        <v>3</v>
      </c>
      <c r="AK1804" s="22">
        <f t="shared" si="225"/>
        <v>0</v>
      </c>
    </row>
    <row r="1805" spans="1:37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227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226"/>
        <v>0</v>
      </c>
      <c r="AA1805" s="20">
        <f t="shared" si="220"/>
        <v>1</v>
      </c>
      <c r="AB1805" s="20">
        <f t="shared" ca="1" si="221"/>
        <v>114</v>
      </c>
      <c r="AC1805" s="20">
        <f t="shared" ca="1" si="222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223"/>
        <v>114</v>
      </c>
      <c r="AG1805" s="21">
        <f ca="1">SUMIFS(AF$2:AF1805,D$2:D1805,D1805)</f>
        <v>2114</v>
      </c>
      <c r="AJ1805" s="22">
        <f t="shared" si="224"/>
        <v>1</v>
      </c>
      <c r="AK1805" s="22">
        <f t="shared" si="225"/>
        <v>0</v>
      </c>
    </row>
    <row r="1806" spans="1:37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227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226"/>
        <v>1</v>
      </c>
      <c r="AA1806" s="20" t="str">
        <f t="shared" si="220"/>
        <v/>
      </c>
      <c r="AB1806" s="20">
        <f t="shared" ca="1" si="221"/>
        <v>114</v>
      </c>
      <c r="AC1806" s="20">
        <f t="shared" ca="1" si="222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223"/>
        <v>0</v>
      </c>
      <c r="AG1806" s="21">
        <f ca="1">SUMIFS(AF$2:AF1806,D$2:D1806,D1806)</f>
        <v>2002</v>
      </c>
      <c r="AJ1806" s="22">
        <f t="shared" si="224"/>
        <v>0</v>
      </c>
      <c r="AK1806" s="22">
        <f t="shared" si="225"/>
        <v>1</v>
      </c>
    </row>
    <row r="1807" spans="1:37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227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226"/>
        <v>1</v>
      </c>
      <c r="AA1807" s="20" t="str">
        <f t="shared" si="220"/>
        <v/>
      </c>
      <c r="AB1807" s="20">
        <f t="shared" ca="1" si="221"/>
        <v>114</v>
      </c>
      <c r="AC1807" s="20">
        <f t="shared" ca="1" si="222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223"/>
        <v>0</v>
      </c>
      <c r="AG1807" s="21">
        <f ca="1">SUMIFS(AF$2:AF1807,D$2:D1807,D1807)</f>
        <v>2563</v>
      </c>
      <c r="AJ1807" s="22">
        <f t="shared" si="224"/>
        <v>0</v>
      </c>
      <c r="AK1807" s="22">
        <f t="shared" si="225"/>
        <v>0</v>
      </c>
    </row>
    <row r="1808" spans="1:37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227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226"/>
        <v>0</v>
      </c>
      <c r="AA1808" s="20">
        <f t="shared" si="220"/>
        <v>1</v>
      </c>
      <c r="AB1808" s="20">
        <f t="shared" ca="1" si="221"/>
        <v>114</v>
      </c>
      <c r="AC1808" s="20">
        <f t="shared" ca="1" si="222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223"/>
        <v>134</v>
      </c>
      <c r="AG1808" s="21">
        <f ca="1">SUMIFS(AF$2:AF1808,D$2:D1808,D1808)</f>
        <v>2502</v>
      </c>
      <c r="AJ1808" s="22">
        <f t="shared" si="224"/>
        <v>3</v>
      </c>
      <c r="AK1808" s="22">
        <f t="shared" si="225"/>
        <v>0</v>
      </c>
    </row>
    <row r="1809" spans="1:37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227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226"/>
        <v>0</v>
      </c>
      <c r="AA1809" s="20">
        <f t="shared" si="220"/>
        <v>1</v>
      </c>
      <c r="AB1809" s="20">
        <f t="shared" ca="1" si="221"/>
        <v>114</v>
      </c>
      <c r="AC1809" s="20">
        <f t="shared" ca="1" si="222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223"/>
        <v>134</v>
      </c>
      <c r="AG1809" s="21">
        <f ca="1">SUMIFS(AF$2:AF1809,D$2:D1809,D1809)</f>
        <v>2106</v>
      </c>
      <c r="AJ1809" s="22">
        <f t="shared" si="224"/>
        <v>6</v>
      </c>
      <c r="AK1809" s="22">
        <f t="shared" si="225"/>
        <v>0</v>
      </c>
    </row>
    <row r="1810" spans="1:37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227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226"/>
        <v>0</v>
      </c>
      <c r="AA1810" s="20">
        <f t="shared" si="220"/>
        <v>1</v>
      </c>
      <c r="AB1810" s="20">
        <f t="shared" ca="1" si="221"/>
        <v>114</v>
      </c>
      <c r="AC1810" s="20">
        <f t="shared" ca="1" si="222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223"/>
        <v>134</v>
      </c>
      <c r="AG1810" s="21">
        <f ca="1">SUMIFS(AF$2:AF1810,D$2:D1810,D1810)</f>
        <v>1901</v>
      </c>
      <c r="AJ1810" s="22">
        <f t="shared" si="224"/>
        <v>5</v>
      </c>
      <c r="AK1810" s="22">
        <f t="shared" si="225"/>
        <v>0</v>
      </c>
    </row>
    <row r="1811" spans="1:37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227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226"/>
        <v>0</v>
      </c>
      <c r="AA1811" s="20">
        <f t="shared" si="220"/>
        <v>1</v>
      </c>
      <c r="AB1811" s="20">
        <f t="shared" ca="1" si="221"/>
        <v>32</v>
      </c>
      <c r="AC1811" s="20">
        <f t="shared" ca="1" si="222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223"/>
        <v>32</v>
      </c>
      <c r="AG1811" s="21">
        <f ca="1">SUMIFS(AF$2:AF1811,D$2:D1811,D1811)</f>
        <v>2578</v>
      </c>
      <c r="AJ1811" s="22">
        <f t="shared" si="224"/>
        <v>1</v>
      </c>
      <c r="AK1811" s="22">
        <f t="shared" si="225"/>
        <v>0</v>
      </c>
    </row>
    <row r="1812" spans="1:37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227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226"/>
        <v>0</v>
      </c>
      <c r="AA1812" s="20">
        <f t="shared" si="220"/>
        <v>1</v>
      </c>
      <c r="AB1812" s="20">
        <f t="shared" ca="1" si="221"/>
        <v>32</v>
      </c>
      <c r="AC1812" s="20">
        <f t="shared" ca="1" si="222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223"/>
        <v>32</v>
      </c>
      <c r="AG1812" s="21">
        <f ca="1">SUMIFS(AF$2:AF1812,D$2:D1812,D1812)</f>
        <v>2759</v>
      </c>
      <c r="AJ1812" s="22">
        <f t="shared" si="224"/>
        <v>2</v>
      </c>
      <c r="AK1812" s="22">
        <f t="shared" si="225"/>
        <v>0</v>
      </c>
    </row>
    <row r="1813" spans="1:37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227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226"/>
        <v>0</v>
      </c>
      <c r="AA1813" s="20">
        <f t="shared" si="220"/>
        <v>1</v>
      </c>
      <c r="AB1813" s="20">
        <f t="shared" ca="1" si="221"/>
        <v>32</v>
      </c>
      <c r="AC1813" s="20">
        <f t="shared" ca="1" si="222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223"/>
        <v>32</v>
      </c>
      <c r="AG1813" s="21">
        <f ca="1">SUMIFS(AF$2:AF1813,D$2:D1813,D1813)</f>
        <v>2657</v>
      </c>
      <c r="AJ1813" s="22">
        <f t="shared" si="224"/>
        <v>1</v>
      </c>
      <c r="AK1813" s="22">
        <f t="shared" si="225"/>
        <v>0</v>
      </c>
    </row>
    <row r="1814" spans="1:37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227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226"/>
        <v>0</v>
      </c>
      <c r="AA1814" s="20">
        <f t="shared" si="220"/>
        <v>1</v>
      </c>
      <c r="AB1814" s="20">
        <f t="shared" ca="1" si="221"/>
        <v>32</v>
      </c>
      <c r="AC1814" s="20">
        <f t="shared" ca="1" si="222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223"/>
        <v>62</v>
      </c>
      <c r="AG1814" s="21">
        <f ca="1">SUMIFS(AF$2:AF1814,D$2:D1814,D1814)</f>
        <v>2526</v>
      </c>
      <c r="AJ1814" s="22">
        <f t="shared" si="224"/>
        <v>1</v>
      </c>
      <c r="AK1814" s="22">
        <f t="shared" si="225"/>
        <v>0</v>
      </c>
    </row>
    <row r="1815" spans="1:37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227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226"/>
        <v>0</v>
      </c>
      <c r="AA1815" s="20">
        <f t="shared" si="220"/>
        <v>1</v>
      </c>
      <c r="AB1815" s="20">
        <f t="shared" ca="1" si="221"/>
        <v>32</v>
      </c>
      <c r="AC1815" s="20">
        <f t="shared" ca="1" si="222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223"/>
        <v>32</v>
      </c>
      <c r="AG1815" s="21">
        <f ca="1">SUMIFS(AF$2:AF1815,D$2:D1815,D1815)</f>
        <v>1916</v>
      </c>
      <c r="AJ1815" s="22">
        <f t="shared" si="224"/>
        <v>3</v>
      </c>
      <c r="AK1815" s="22">
        <f t="shared" si="225"/>
        <v>0</v>
      </c>
    </row>
    <row r="1816" spans="1:37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227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226"/>
        <v>0</v>
      </c>
      <c r="AA1816" s="20">
        <f t="shared" si="220"/>
        <v>1</v>
      </c>
      <c r="AB1816" s="20">
        <f t="shared" ca="1" si="221"/>
        <v>32</v>
      </c>
      <c r="AC1816" s="20">
        <f t="shared" ca="1" si="222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223"/>
        <v>32</v>
      </c>
      <c r="AG1816" s="21">
        <f ca="1">SUMIFS(AF$2:AF1816,D$2:D1816,D1816)</f>
        <v>2617</v>
      </c>
      <c r="AJ1816" s="22">
        <f t="shared" si="224"/>
        <v>1</v>
      </c>
      <c r="AK1816" s="22">
        <f t="shared" si="225"/>
        <v>0</v>
      </c>
    </row>
    <row r="1817" spans="1:37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227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226"/>
        <v>1</v>
      </c>
      <c r="AA1817" s="20" t="str">
        <f t="shared" si="220"/>
        <v/>
      </c>
      <c r="AB1817" s="20">
        <f t="shared" ca="1" si="221"/>
        <v>0</v>
      </c>
      <c r="AC1817" s="20">
        <f t="shared" ca="1" si="222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223"/>
        <v>0</v>
      </c>
      <c r="AG1817" s="21">
        <f ca="1">SUMIFS(AF$2:AF1817,D$2:D1817,D1817)</f>
        <v>1434</v>
      </c>
      <c r="AJ1817" s="22">
        <f t="shared" si="224"/>
        <v>0</v>
      </c>
      <c r="AK1817" s="22">
        <f t="shared" si="225"/>
        <v>0</v>
      </c>
    </row>
    <row r="1818" spans="1:37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227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226"/>
        <v>0</v>
      </c>
      <c r="AA1818" s="20">
        <f t="shared" si="220"/>
        <v>1</v>
      </c>
      <c r="AB1818" s="20">
        <f t="shared" ca="1" si="221"/>
        <v>32</v>
      </c>
      <c r="AC1818" s="20">
        <f t="shared" ca="1" si="222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223"/>
        <v>32</v>
      </c>
      <c r="AG1818" s="21">
        <f ca="1">SUMIFS(AF$2:AF1818,D$2:D1818,D1818)</f>
        <v>2375</v>
      </c>
      <c r="AJ1818" s="22">
        <f t="shared" si="224"/>
        <v>1</v>
      </c>
      <c r="AK1818" s="22">
        <f t="shared" si="225"/>
        <v>0</v>
      </c>
    </row>
    <row r="1819" spans="1:37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227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226"/>
        <v>0</v>
      </c>
      <c r="AA1819" s="20">
        <f t="shared" si="220"/>
        <v>1</v>
      </c>
      <c r="AB1819" s="20">
        <f t="shared" ca="1" si="221"/>
        <v>32</v>
      </c>
      <c r="AC1819" s="20">
        <f t="shared" ca="1" si="222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223"/>
        <v>32</v>
      </c>
      <c r="AG1819" s="21">
        <f ca="1">SUMIFS(AF$2:AF1819,D$2:D1819,D1819)</f>
        <v>2550</v>
      </c>
      <c r="AJ1819" s="22">
        <f t="shared" si="224"/>
        <v>1</v>
      </c>
      <c r="AK1819" s="22">
        <f t="shared" si="225"/>
        <v>0</v>
      </c>
    </row>
    <row r="1820" spans="1:37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227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226"/>
        <v>0</v>
      </c>
      <c r="AA1820" s="20">
        <f t="shared" si="220"/>
        <v>1</v>
      </c>
      <c r="AB1820" s="20">
        <f t="shared" ca="1" si="221"/>
        <v>32</v>
      </c>
      <c r="AC1820" s="20">
        <f t="shared" ca="1" si="222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223"/>
        <v>32</v>
      </c>
      <c r="AG1820" s="21">
        <f ca="1">SUMIFS(AF$2:AF1820,D$2:D1820,D1820)</f>
        <v>2285</v>
      </c>
      <c r="AJ1820" s="22">
        <f t="shared" si="224"/>
        <v>4</v>
      </c>
      <c r="AK1820" s="22">
        <f t="shared" si="225"/>
        <v>0</v>
      </c>
    </row>
    <row r="1821" spans="1:37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227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226"/>
        <v>0</v>
      </c>
      <c r="AA1821" s="20">
        <f t="shared" ref="AA1821:AA1884" si="228">IF(OR(ISBLANK(P1821),ISBLANK(Q1821)),"",IF(OR(AND(P1821&gt;Q1821,X1821&gt;Y1821),AND(P1821=Q1821,X1821=Y1821),AND(P1821&lt;Q1821,X1821&lt;Y1821)),1,0))</f>
        <v>1</v>
      </c>
      <c r="AB1821" s="20">
        <f t="shared" ref="AB1821:AB1884" ca="1" si="229">IF(C1821&lt;NOW(),IF(AND(P1821&gt;Q1821,X1821&gt;Y1821),T1821,IF(AND(P1821=Q1821,X1821=Y1821),U1821,IF(AND(P1821&lt;Q1821,X1821&lt;Y1821),V1821,0))),"")</f>
        <v>32</v>
      </c>
      <c r="AC1821" s="20">
        <f t="shared" ref="AC1821:AC1884" ca="1" si="230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231">IFERROR(IF(OR(ISBLANK(P1821),ISBLANK(Q1821)),0,IF(AB1821&lt;&gt;"", AB1821 + IF(AC1821=1,AE1821, 0), "") * (S1821+1)),"")</f>
        <v>32</v>
      </c>
      <c r="AG1821" s="21">
        <f ca="1">SUMIFS(AF$2:AF1821,D$2:D1821,D1821)</f>
        <v>2784</v>
      </c>
      <c r="AJ1821" s="22">
        <f t="shared" si="224"/>
        <v>1</v>
      </c>
      <c r="AK1821" s="22">
        <f t="shared" si="225"/>
        <v>0</v>
      </c>
    </row>
    <row r="1822" spans="1:37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227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226"/>
        <v>0</v>
      </c>
      <c r="AA1822" s="20">
        <f t="shared" si="228"/>
        <v>1</v>
      </c>
      <c r="AB1822" s="20">
        <f t="shared" ca="1" si="229"/>
        <v>32</v>
      </c>
      <c r="AC1822" s="20">
        <f t="shared" ca="1" si="230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231"/>
        <v>32</v>
      </c>
      <c r="AG1822" s="21">
        <f ca="1">SUMIFS(AF$2:AF1822,D$2:D1822,D1822)</f>
        <v>2519</v>
      </c>
      <c r="AJ1822" s="22">
        <f t="shared" si="224"/>
        <v>1</v>
      </c>
      <c r="AK1822" s="22">
        <f t="shared" si="225"/>
        <v>0</v>
      </c>
    </row>
    <row r="1823" spans="1:37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227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226"/>
        <v>0</v>
      </c>
      <c r="AA1823" s="20">
        <f t="shared" si="228"/>
        <v>1</v>
      </c>
      <c r="AB1823" s="20">
        <f t="shared" ca="1" si="229"/>
        <v>32</v>
      </c>
      <c r="AC1823" s="20">
        <f t="shared" ca="1" si="230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231"/>
        <v>32</v>
      </c>
      <c r="AG1823" s="21">
        <f ca="1">SUMIFS(AF$2:AF1823,D$2:D1823,D1823)</f>
        <v>2619</v>
      </c>
      <c r="AJ1823" s="22">
        <f t="shared" si="224"/>
        <v>1</v>
      </c>
      <c r="AK1823" s="22">
        <f t="shared" si="225"/>
        <v>0</v>
      </c>
    </row>
    <row r="1824" spans="1:37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227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226"/>
        <v>0</v>
      </c>
      <c r="AA1824" s="20">
        <f t="shared" si="228"/>
        <v>1</v>
      </c>
      <c r="AB1824" s="20">
        <f t="shared" ca="1" si="229"/>
        <v>32</v>
      </c>
      <c r="AC1824" s="20">
        <f t="shared" ca="1" si="230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231"/>
        <v>32</v>
      </c>
      <c r="AG1824" s="21">
        <f ca="1">SUMIFS(AF$2:AF1824,D$2:D1824,D1824)</f>
        <v>2638</v>
      </c>
      <c r="AJ1824" s="22">
        <f t="shared" si="224"/>
        <v>4</v>
      </c>
      <c r="AK1824" s="22">
        <f t="shared" si="225"/>
        <v>0</v>
      </c>
    </row>
    <row r="1825" spans="1:37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227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226"/>
        <v>0</v>
      </c>
      <c r="AA1825" s="20">
        <f t="shared" si="228"/>
        <v>1</v>
      </c>
      <c r="AB1825" s="20">
        <f t="shared" ca="1" si="229"/>
        <v>32</v>
      </c>
      <c r="AC1825" s="20">
        <f t="shared" ca="1" si="230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231"/>
        <v>32</v>
      </c>
      <c r="AG1825" s="21">
        <f ca="1">SUMIFS(AF$2:AF1825,D$2:D1825,D1825)</f>
        <v>2625</v>
      </c>
      <c r="AJ1825" s="22">
        <f t="shared" si="224"/>
        <v>4</v>
      </c>
      <c r="AK1825" s="22">
        <f t="shared" si="225"/>
        <v>0</v>
      </c>
    </row>
    <row r="1826" spans="1:37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227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226"/>
        <v>0</v>
      </c>
      <c r="AA1826" s="20">
        <f t="shared" si="228"/>
        <v>0</v>
      </c>
      <c r="AB1826" s="20">
        <f t="shared" ca="1" si="229"/>
        <v>0</v>
      </c>
      <c r="AC1826" s="20">
        <f t="shared" ca="1" si="230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231"/>
        <v>0</v>
      </c>
      <c r="AG1826" s="21">
        <f ca="1">SUMIFS(AF$2:AF1826,D$2:D1826,D1826)</f>
        <v>2285</v>
      </c>
      <c r="AJ1826" s="22">
        <f t="shared" si="224"/>
        <v>0</v>
      </c>
      <c r="AK1826" s="22">
        <f t="shared" si="225"/>
        <v>2</v>
      </c>
    </row>
    <row r="1827" spans="1:37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227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226"/>
        <v>0</v>
      </c>
      <c r="AA1827" s="20">
        <f t="shared" si="228"/>
        <v>1</v>
      </c>
      <c r="AB1827" s="20">
        <f t="shared" ca="1" si="229"/>
        <v>32</v>
      </c>
      <c r="AC1827" s="20">
        <f t="shared" ca="1" si="230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231"/>
        <v>62</v>
      </c>
      <c r="AG1827" s="21">
        <f ca="1">SUMIFS(AF$2:AF1827,D$2:D1827,D1827)</f>
        <v>2362</v>
      </c>
      <c r="AJ1827" s="22">
        <f t="shared" si="224"/>
        <v>1</v>
      </c>
      <c r="AK1827" s="22">
        <f t="shared" si="225"/>
        <v>0</v>
      </c>
    </row>
    <row r="1828" spans="1:37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227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226"/>
        <v>0</v>
      </c>
      <c r="AA1828" s="20">
        <f t="shared" si="228"/>
        <v>1</v>
      </c>
      <c r="AB1828" s="20">
        <f t="shared" ca="1" si="229"/>
        <v>32</v>
      </c>
      <c r="AC1828" s="20">
        <f t="shared" ca="1" si="230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231"/>
        <v>32</v>
      </c>
      <c r="AG1828" s="21">
        <f ca="1">SUMIFS(AF$2:AF1828,D$2:D1828,D1828)</f>
        <v>2380</v>
      </c>
      <c r="AJ1828" s="22">
        <f t="shared" si="224"/>
        <v>1</v>
      </c>
      <c r="AK1828" s="22">
        <f t="shared" si="225"/>
        <v>0</v>
      </c>
    </row>
    <row r="1829" spans="1:37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227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226"/>
        <v>0</v>
      </c>
      <c r="AA1829" s="20">
        <f t="shared" si="228"/>
        <v>1</v>
      </c>
      <c r="AB1829" s="20">
        <f t="shared" ca="1" si="229"/>
        <v>32</v>
      </c>
      <c r="AC1829" s="20">
        <f t="shared" ca="1" si="230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231"/>
        <v>32</v>
      </c>
      <c r="AG1829" s="21">
        <f ca="1">SUMIFS(AF$2:AF1829,D$2:D1829,D1829)</f>
        <v>2318</v>
      </c>
      <c r="AJ1829" s="22">
        <f t="shared" si="224"/>
        <v>1</v>
      </c>
      <c r="AK1829" s="22">
        <f t="shared" si="225"/>
        <v>0</v>
      </c>
    </row>
    <row r="1830" spans="1:37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227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226"/>
        <v>0</v>
      </c>
      <c r="AA1830" s="20">
        <f t="shared" si="228"/>
        <v>1</v>
      </c>
      <c r="AB1830" s="20">
        <f t="shared" ca="1" si="229"/>
        <v>32</v>
      </c>
      <c r="AC1830" s="20">
        <f t="shared" ca="1" si="230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231"/>
        <v>32</v>
      </c>
      <c r="AG1830" s="21">
        <f ca="1">SUMIFS(AF$2:AF1830,D$2:D1830,D1830)</f>
        <v>2484</v>
      </c>
      <c r="AJ1830" s="22">
        <f t="shared" si="224"/>
        <v>1</v>
      </c>
      <c r="AK1830" s="22">
        <f t="shared" si="225"/>
        <v>0</v>
      </c>
    </row>
    <row r="1831" spans="1:37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227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226"/>
        <v>0</v>
      </c>
      <c r="AA1831" s="20">
        <f t="shared" si="228"/>
        <v>0</v>
      </c>
      <c r="AB1831" s="20">
        <f t="shared" ca="1" si="229"/>
        <v>0</v>
      </c>
      <c r="AC1831" s="20">
        <f t="shared" ca="1" si="230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231"/>
        <v>0</v>
      </c>
      <c r="AG1831" s="21">
        <f ca="1">SUMIFS(AF$2:AF1831,D$2:D1831,D1831)</f>
        <v>2206</v>
      </c>
      <c r="AJ1831" s="22">
        <f t="shared" si="224"/>
        <v>0</v>
      </c>
      <c r="AK1831" s="22">
        <f t="shared" si="225"/>
        <v>1</v>
      </c>
    </row>
    <row r="1832" spans="1:37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227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226"/>
        <v>0</v>
      </c>
      <c r="AA1832" s="20">
        <f t="shared" si="228"/>
        <v>1</v>
      </c>
      <c r="AB1832" s="20">
        <f t="shared" ca="1" si="229"/>
        <v>32</v>
      </c>
      <c r="AC1832" s="20">
        <f t="shared" ca="1" si="230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231"/>
        <v>32</v>
      </c>
      <c r="AG1832" s="21">
        <f ca="1">SUMIFS(AF$2:AF1832,D$2:D1832,D1832)</f>
        <v>2146</v>
      </c>
      <c r="AJ1832" s="22">
        <f t="shared" si="224"/>
        <v>2</v>
      </c>
      <c r="AK1832" s="22">
        <f t="shared" si="225"/>
        <v>0</v>
      </c>
    </row>
    <row r="1833" spans="1:37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227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226"/>
        <v>1</v>
      </c>
      <c r="AA1833" s="20" t="str">
        <f t="shared" si="228"/>
        <v/>
      </c>
      <c r="AB1833" s="20">
        <f t="shared" ca="1" si="229"/>
        <v>0</v>
      </c>
      <c r="AC1833" s="20">
        <f t="shared" ca="1" si="230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231"/>
        <v>0</v>
      </c>
      <c r="AG1833" s="21">
        <f ca="1">SUMIFS(AF$2:AF1833,D$2:D1833,D1833)</f>
        <v>2002</v>
      </c>
      <c r="AJ1833" s="22">
        <f t="shared" si="224"/>
        <v>0</v>
      </c>
      <c r="AK1833" s="22">
        <f t="shared" si="225"/>
        <v>1</v>
      </c>
    </row>
    <row r="1834" spans="1:37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227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226"/>
        <v>0</v>
      </c>
      <c r="AA1834" s="20">
        <f t="shared" si="228"/>
        <v>0</v>
      </c>
      <c r="AB1834" s="20">
        <f t="shared" ca="1" si="229"/>
        <v>0</v>
      </c>
      <c r="AC1834" s="20">
        <f t="shared" ca="1" si="230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231"/>
        <v>0</v>
      </c>
      <c r="AG1834" s="21">
        <f ca="1">SUMIFS(AF$2:AF1834,D$2:D1834,D1834)</f>
        <v>2563</v>
      </c>
      <c r="AJ1834" s="22">
        <f t="shared" si="224"/>
        <v>0</v>
      </c>
      <c r="AK1834" s="22">
        <f t="shared" si="225"/>
        <v>1</v>
      </c>
    </row>
    <row r="1835" spans="1:37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227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226"/>
        <v>0</v>
      </c>
      <c r="AA1835" s="20">
        <f t="shared" si="228"/>
        <v>1</v>
      </c>
      <c r="AB1835" s="20">
        <f t="shared" ca="1" si="229"/>
        <v>32</v>
      </c>
      <c r="AC1835" s="20">
        <f t="shared" ca="1" si="230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231"/>
        <v>32</v>
      </c>
      <c r="AG1835" s="21">
        <f ca="1">SUMIFS(AF$2:AF1835,D$2:D1835,D1835)</f>
        <v>2534</v>
      </c>
      <c r="AJ1835" s="22">
        <f t="shared" si="224"/>
        <v>4</v>
      </c>
      <c r="AK1835" s="22">
        <f t="shared" si="225"/>
        <v>0</v>
      </c>
    </row>
    <row r="1836" spans="1:37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227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226"/>
        <v>0</v>
      </c>
      <c r="AA1836" s="20">
        <f t="shared" si="228"/>
        <v>1</v>
      </c>
      <c r="AB1836" s="20">
        <f t="shared" ca="1" si="229"/>
        <v>32</v>
      </c>
      <c r="AC1836" s="20">
        <f t="shared" ca="1" si="230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231"/>
        <v>32</v>
      </c>
      <c r="AG1836" s="21">
        <f ca="1">SUMIFS(AF$2:AF1836,D$2:D1836,D1836)</f>
        <v>2138</v>
      </c>
      <c r="AJ1836" s="22">
        <f t="shared" si="224"/>
        <v>7</v>
      </c>
      <c r="AK1836" s="22">
        <f t="shared" si="225"/>
        <v>0</v>
      </c>
    </row>
    <row r="1837" spans="1:37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227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226"/>
        <v>0</v>
      </c>
      <c r="AA1837" s="20">
        <f t="shared" si="228"/>
        <v>1</v>
      </c>
      <c r="AB1837" s="20">
        <f t="shared" ca="1" si="229"/>
        <v>32</v>
      </c>
      <c r="AC1837" s="20">
        <f t="shared" ca="1" si="230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231"/>
        <v>32</v>
      </c>
      <c r="AG1837" s="21">
        <f ca="1">SUMIFS(AF$2:AF1837,D$2:D1837,D1837)</f>
        <v>1933</v>
      </c>
      <c r="AJ1837" s="22">
        <f t="shared" si="224"/>
        <v>6</v>
      </c>
      <c r="AK1837" s="22">
        <f t="shared" si="225"/>
        <v>0</v>
      </c>
    </row>
    <row r="1838" spans="1:37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227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226"/>
        <v>0</v>
      </c>
      <c r="AA1838" s="20">
        <f t="shared" si="228"/>
        <v>1</v>
      </c>
      <c r="AB1838" s="20">
        <f t="shared" ca="1" si="229"/>
        <v>57</v>
      </c>
      <c r="AC1838" s="20">
        <f t="shared" ca="1" si="230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231"/>
        <v>77</v>
      </c>
      <c r="AG1838" s="21">
        <f ca="1">SUMIFS(AF$2:AF1838,D$2:D1838,D1838)</f>
        <v>2655</v>
      </c>
      <c r="AJ1838" s="22">
        <f t="shared" si="224"/>
        <v>2</v>
      </c>
      <c r="AK1838" s="22">
        <f t="shared" si="225"/>
        <v>0</v>
      </c>
    </row>
    <row r="1839" spans="1:37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227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226"/>
        <v>0</v>
      </c>
      <c r="AA1839" s="20">
        <f t="shared" si="228"/>
        <v>0</v>
      </c>
      <c r="AB1839" s="20">
        <f t="shared" ca="1" si="229"/>
        <v>0</v>
      </c>
      <c r="AC1839" s="20">
        <f t="shared" ca="1" si="230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231"/>
        <v>0</v>
      </c>
      <c r="AG1839" s="21">
        <f ca="1">SUMIFS(AF$2:AF1839,D$2:D1839,D1839)</f>
        <v>2759</v>
      </c>
      <c r="AJ1839" s="22">
        <f t="shared" si="224"/>
        <v>0</v>
      </c>
      <c r="AK1839" s="22">
        <f t="shared" si="225"/>
        <v>1</v>
      </c>
    </row>
    <row r="1840" spans="1:37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227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226"/>
        <v>0</v>
      </c>
      <c r="AA1840" s="20">
        <f t="shared" si="228"/>
        <v>0</v>
      </c>
      <c r="AB1840" s="20">
        <f t="shared" ca="1" si="229"/>
        <v>0</v>
      </c>
      <c r="AC1840" s="20">
        <f t="shared" ca="1" si="230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231"/>
        <v>0</v>
      </c>
      <c r="AG1840" s="21">
        <f ca="1">SUMIFS(AF$2:AF1840,D$2:D1840,D1840)</f>
        <v>2657</v>
      </c>
      <c r="AJ1840" s="22">
        <f t="shared" si="224"/>
        <v>0</v>
      </c>
      <c r="AK1840" s="22">
        <f t="shared" si="225"/>
        <v>1</v>
      </c>
    </row>
    <row r="1841" spans="1:37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227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226"/>
        <v>0</v>
      </c>
      <c r="AA1841" s="20">
        <f t="shared" si="228"/>
        <v>1</v>
      </c>
      <c r="AB1841" s="20">
        <f t="shared" ca="1" si="229"/>
        <v>57</v>
      </c>
      <c r="AC1841" s="20">
        <f t="shared" ca="1" si="230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231"/>
        <v>77</v>
      </c>
      <c r="AG1841" s="21">
        <f ca="1">SUMIFS(AF$2:AF1841,D$2:D1841,D1841)</f>
        <v>2603</v>
      </c>
      <c r="AJ1841" s="22">
        <f t="shared" si="224"/>
        <v>2</v>
      </c>
      <c r="AK1841" s="22">
        <f t="shared" si="225"/>
        <v>0</v>
      </c>
    </row>
    <row r="1842" spans="1:37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227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226"/>
        <v>0</v>
      </c>
      <c r="AA1842" s="20">
        <f t="shared" si="228"/>
        <v>1</v>
      </c>
      <c r="AB1842" s="20">
        <f t="shared" ca="1" si="229"/>
        <v>57</v>
      </c>
      <c r="AC1842" s="20">
        <f t="shared" ca="1" si="230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231"/>
        <v>77</v>
      </c>
      <c r="AG1842" s="21">
        <f ca="1">SUMIFS(AF$2:AF1842,D$2:D1842,D1842)</f>
        <v>1993</v>
      </c>
      <c r="AJ1842" s="22">
        <f t="shared" si="224"/>
        <v>4</v>
      </c>
      <c r="AK1842" s="22">
        <f t="shared" si="225"/>
        <v>0</v>
      </c>
    </row>
    <row r="1843" spans="1:37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227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226"/>
        <v>0</v>
      </c>
      <c r="AA1843" s="20">
        <f t="shared" si="228"/>
        <v>1</v>
      </c>
      <c r="AB1843" s="20">
        <f t="shared" ca="1" si="229"/>
        <v>57</v>
      </c>
      <c r="AC1843" s="20">
        <f t="shared" ca="1" si="230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231"/>
        <v>77</v>
      </c>
      <c r="AG1843" s="21">
        <f ca="1">SUMIFS(AF$2:AF1843,D$2:D1843,D1843)</f>
        <v>2694</v>
      </c>
      <c r="AJ1843" s="22">
        <f t="shared" si="224"/>
        <v>2</v>
      </c>
      <c r="AK1843" s="22">
        <f t="shared" si="225"/>
        <v>0</v>
      </c>
    </row>
    <row r="1844" spans="1:37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227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226"/>
        <v>1</v>
      </c>
      <c r="AA1844" s="20" t="str">
        <f t="shared" si="228"/>
        <v/>
      </c>
      <c r="AB1844" s="20">
        <f t="shared" ca="1" si="229"/>
        <v>0</v>
      </c>
      <c r="AC1844" s="20">
        <f t="shared" ca="1" si="230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231"/>
        <v>0</v>
      </c>
      <c r="AG1844" s="21">
        <f ca="1">SUMIFS(AF$2:AF1844,D$2:D1844,D1844)</f>
        <v>1434</v>
      </c>
      <c r="AJ1844" s="22">
        <f t="shared" si="224"/>
        <v>0</v>
      </c>
      <c r="AK1844" s="22">
        <f t="shared" si="225"/>
        <v>0</v>
      </c>
    </row>
    <row r="1845" spans="1:37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227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226"/>
        <v>0</v>
      </c>
      <c r="AA1845" s="20">
        <f t="shared" si="228"/>
        <v>1</v>
      </c>
      <c r="AB1845" s="20">
        <f t="shared" ca="1" si="229"/>
        <v>57</v>
      </c>
      <c r="AC1845" s="20">
        <f t="shared" ca="1" si="230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231"/>
        <v>57</v>
      </c>
      <c r="AG1845" s="21">
        <f ca="1">SUMIFS(AF$2:AF1845,D$2:D1845,D1845)</f>
        <v>2432</v>
      </c>
      <c r="AJ1845" s="22">
        <f t="shared" si="224"/>
        <v>2</v>
      </c>
      <c r="AK1845" s="22">
        <f t="shared" si="225"/>
        <v>0</v>
      </c>
    </row>
    <row r="1846" spans="1:37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227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226"/>
        <v>0</v>
      </c>
      <c r="AA1846" s="20">
        <f t="shared" si="228"/>
        <v>1</v>
      </c>
      <c r="AB1846" s="20">
        <f t="shared" ca="1" si="229"/>
        <v>57</v>
      </c>
      <c r="AC1846" s="20">
        <f t="shared" ca="1" si="230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231"/>
        <v>77</v>
      </c>
      <c r="AG1846" s="21">
        <f ca="1">SUMIFS(AF$2:AF1846,D$2:D1846,D1846)</f>
        <v>2627</v>
      </c>
      <c r="AJ1846" s="22">
        <f t="shared" si="224"/>
        <v>2</v>
      </c>
      <c r="AK1846" s="22">
        <f t="shared" si="225"/>
        <v>0</v>
      </c>
    </row>
    <row r="1847" spans="1:37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227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226"/>
        <v>0</v>
      </c>
      <c r="AA1847" s="20">
        <f t="shared" si="228"/>
        <v>0</v>
      </c>
      <c r="AB1847" s="20">
        <f t="shared" ca="1" si="229"/>
        <v>0</v>
      </c>
      <c r="AC1847" s="20">
        <f t="shared" ca="1" si="230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231"/>
        <v>0</v>
      </c>
      <c r="AG1847" s="21">
        <f ca="1">SUMIFS(AF$2:AF1847,D$2:D1847,D1847)</f>
        <v>2285</v>
      </c>
      <c r="AJ1847" s="22">
        <f t="shared" si="224"/>
        <v>0</v>
      </c>
      <c r="AK1847" s="22">
        <f t="shared" si="225"/>
        <v>1</v>
      </c>
    </row>
    <row r="1848" spans="1:37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227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226"/>
        <v>0</v>
      </c>
      <c r="AA1848" s="20">
        <f t="shared" si="228"/>
        <v>1</v>
      </c>
      <c r="AB1848" s="20">
        <f t="shared" ca="1" si="229"/>
        <v>57</v>
      </c>
      <c r="AC1848" s="20">
        <f t="shared" ca="1" si="230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231"/>
        <v>57</v>
      </c>
      <c r="AG1848" s="21">
        <f ca="1">SUMIFS(AF$2:AF1848,D$2:D1848,D1848)</f>
        <v>2841</v>
      </c>
      <c r="AJ1848" s="22">
        <f t="shared" si="224"/>
        <v>2</v>
      </c>
      <c r="AK1848" s="22">
        <f t="shared" si="225"/>
        <v>0</v>
      </c>
    </row>
    <row r="1849" spans="1:37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227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226"/>
        <v>0</v>
      </c>
      <c r="AA1849" s="20">
        <f t="shared" si="228"/>
        <v>1</v>
      </c>
      <c r="AB1849" s="20">
        <f t="shared" ca="1" si="229"/>
        <v>57</v>
      </c>
      <c r="AC1849" s="20">
        <f t="shared" ca="1" si="230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231"/>
        <v>57</v>
      </c>
      <c r="AG1849" s="21">
        <f ca="1">SUMIFS(AF$2:AF1849,D$2:D1849,D1849)</f>
        <v>2576</v>
      </c>
      <c r="AJ1849" s="22">
        <f t="shared" ref="AJ1849:AJ1912" si="232">IF(AA1849=1,AJ1822+1,0)</f>
        <v>2</v>
      </c>
      <c r="AK1849" s="22">
        <f t="shared" ref="AK1849:AK1912" si="233">IF(Z1849=1,AK1822,IF(AA1849=0,AK1822+1,0))</f>
        <v>0</v>
      </c>
    </row>
    <row r="1850" spans="1:37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227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226"/>
        <v>0</v>
      </c>
      <c r="AA1850" s="20">
        <f t="shared" si="228"/>
        <v>0</v>
      </c>
      <c r="AB1850" s="20">
        <f t="shared" ca="1" si="229"/>
        <v>0</v>
      </c>
      <c r="AC1850" s="20">
        <f t="shared" ca="1" si="230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231"/>
        <v>0</v>
      </c>
      <c r="AG1850" s="21">
        <f ca="1">SUMIFS(AF$2:AF1850,D$2:D1850,D1850)</f>
        <v>2619</v>
      </c>
      <c r="AJ1850" s="22">
        <f t="shared" si="232"/>
        <v>0</v>
      </c>
      <c r="AK1850" s="22">
        <f t="shared" si="233"/>
        <v>1</v>
      </c>
    </row>
    <row r="1851" spans="1:37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227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226"/>
        <v>0</v>
      </c>
      <c r="AA1851" s="20">
        <f t="shared" si="228"/>
        <v>1</v>
      </c>
      <c r="AB1851" s="20">
        <f t="shared" ca="1" si="229"/>
        <v>57</v>
      </c>
      <c r="AC1851" s="20">
        <f t="shared" ca="1" si="230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231"/>
        <v>57</v>
      </c>
      <c r="AG1851" s="21">
        <f ca="1">SUMIFS(AF$2:AF1851,D$2:D1851,D1851)</f>
        <v>2695</v>
      </c>
      <c r="AJ1851" s="22">
        <f t="shared" si="232"/>
        <v>5</v>
      </c>
      <c r="AK1851" s="22">
        <f t="shared" si="233"/>
        <v>0</v>
      </c>
    </row>
    <row r="1852" spans="1:37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227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226"/>
        <v>0</v>
      </c>
      <c r="AA1852" s="20">
        <f t="shared" si="228"/>
        <v>0</v>
      </c>
      <c r="AB1852" s="20">
        <f t="shared" ca="1" si="229"/>
        <v>0</v>
      </c>
      <c r="AC1852" s="20">
        <f t="shared" ca="1" si="230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231"/>
        <v>0</v>
      </c>
      <c r="AG1852" s="21">
        <f ca="1">SUMIFS(AF$2:AF1852,D$2:D1852,D1852)</f>
        <v>2625</v>
      </c>
      <c r="AJ1852" s="22">
        <f t="shared" si="232"/>
        <v>0</v>
      </c>
      <c r="AK1852" s="22">
        <f t="shared" si="233"/>
        <v>1</v>
      </c>
    </row>
    <row r="1853" spans="1:37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227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226"/>
        <v>0</v>
      </c>
      <c r="AA1853" s="20">
        <f t="shared" si="228"/>
        <v>0</v>
      </c>
      <c r="AB1853" s="20">
        <f t="shared" ca="1" si="229"/>
        <v>0</v>
      </c>
      <c r="AC1853" s="20">
        <f t="shared" ca="1" si="230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231"/>
        <v>0</v>
      </c>
      <c r="AG1853" s="21">
        <f ca="1">SUMIFS(AF$2:AF1853,D$2:D1853,D1853)</f>
        <v>2285</v>
      </c>
      <c r="AJ1853" s="22">
        <f t="shared" si="232"/>
        <v>0</v>
      </c>
      <c r="AK1853" s="22">
        <f t="shared" si="233"/>
        <v>3</v>
      </c>
    </row>
    <row r="1854" spans="1:37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227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226"/>
        <v>0</v>
      </c>
      <c r="AA1854" s="20">
        <f t="shared" si="228"/>
        <v>1</v>
      </c>
      <c r="AB1854" s="20">
        <f t="shared" ca="1" si="229"/>
        <v>57</v>
      </c>
      <c r="AC1854" s="20">
        <f t="shared" ca="1" si="230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231"/>
        <v>77</v>
      </c>
      <c r="AG1854" s="21">
        <f ca="1">SUMIFS(AF$2:AF1854,D$2:D1854,D1854)</f>
        <v>2439</v>
      </c>
      <c r="AJ1854" s="22">
        <f t="shared" si="232"/>
        <v>2</v>
      </c>
      <c r="AK1854" s="22">
        <f t="shared" si="233"/>
        <v>0</v>
      </c>
    </row>
    <row r="1855" spans="1:37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227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226"/>
        <v>0</v>
      </c>
      <c r="AA1855" s="20">
        <f t="shared" si="228"/>
        <v>0</v>
      </c>
      <c r="AB1855" s="20">
        <f t="shared" ca="1" si="229"/>
        <v>0</v>
      </c>
      <c r="AC1855" s="20">
        <f t="shared" ca="1" si="230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231"/>
        <v>0</v>
      </c>
      <c r="AG1855" s="21">
        <f ca="1">SUMIFS(AF$2:AF1855,D$2:D1855,D1855)</f>
        <v>2380</v>
      </c>
      <c r="AJ1855" s="22">
        <f t="shared" si="232"/>
        <v>0</v>
      </c>
      <c r="AK1855" s="22">
        <f t="shared" si="233"/>
        <v>1</v>
      </c>
    </row>
    <row r="1856" spans="1:37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227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226"/>
        <v>0</v>
      </c>
      <c r="AA1856" s="20">
        <f t="shared" si="228"/>
        <v>0</v>
      </c>
      <c r="AB1856" s="20">
        <f t="shared" ca="1" si="229"/>
        <v>0</v>
      </c>
      <c r="AC1856" s="20">
        <f t="shared" ca="1" si="230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231"/>
        <v>0</v>
      </c>
      <c r="AG1856" s="21">
        <f ca="1">SUMIFS(AF$2:AF1856,D$2:D1856,D1856)</f>
        <v>2318</v>
      </c>
      <c r="AJ1856" s="22">
        <f t="shared" si="232"/>
        <v>0</v>
      </c>
      <c r="AK1856" s="22">
        <f t="shared" si="233"/>
        <v>1</v>
      </c>
    </row>
    <row r="1857" spans="1:37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227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226"/>
        <v>0</v>
      </c>
      <c r="AA1857" s="20">
        <f t="shared" si="228"/>
        <v>1</v>
      </c>
      <c r="AB1857" s="20">
        <f t="shared" ca="1" si="229"/>
        <v>57</v>
      </c>
      <c r="AC1857" s="20">
        <f t="shared" ca="1" si="230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231"/>
        <v>77</v>
      </c>
      <c r="AG1857" s="21">
        <f ca="1">SUMIFS(AF$2:AF1857,D$2:D1857,D1857)</f>
        <v>2561</v>
      </c>
      <c r="AJ1857" s="22">
        <f t="shared" si="232"/>
        <v>2</v>
      </c>
      <c r="AK1857" s="22">
        <f t="shared" si="233"/>
        <v>0</v>
      </c>
    </row>
    <row r="1858" spans="1:37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227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234">IF(A1858=0,0,IF(W1858="À venir",0,IF(AND(ISBLANK(P1858),ISBLANK(Q1858)),1,0)))</f>
        <v>0</v>
      </c>
      <c r="AA1858" s="20">
        <f t="shared" si="228"/>
        <v>1</v>
      </c>
      <c r="AB1858" s="20">
        <f t="shared" ca="1" si="229"/>
        <v>57</v>
      </c>
      <c r="AC1858" s="20">
        <f t="shared" ca="1" si="230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231"/>
        <v>57</v>
      </c>
      <c r="AG1858" s="21">
        <f ca="1">SUMIFS(AF$2:AF1858,D$2:D1858,D1858)</f>
        <v>2263</v>
      </c>
      <c r="AJ1858" s="22">
        <f t="shared" si="232"/>
        <v>1</v>
      </c>
      <c r="AK1858" s="22">
        <f t="shared" si="233"/>
        <v>0</v>
      </c>
    </row>
    <row r="1859" spans="1:37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23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234"/>
        <v>0</v>
      </c>
      <c r="AA1859" s="20">
        <f t="shared" si="228"/>
        <v>1</v>
      </c>
      <c r="AB1859" s="20">
        <f t="shared" ca="1" si="229"/>
        <v>57</v>
      </c>
      <c r="AC1859" s="20">
        <f t="shared" ca="1" si="230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231"/>
        <v>57</v>
      </c>
      <c r="AG1859" s="21">
        <f ca="1">SUMIFS(AF$2:AF1859,D$2:D1859,D1859)</f>
        <v>2203</v>
      </c>
      <c r="AJ1859" s="22">
        <f t="shared" si="232"/>
        <v>3</v>
      </c>
      <c r="AK1859" s="22">
        <f t="shared" si="233"/>
        <v>0</v>
      </c>
    </row>
    <row r="1860" spans="1:37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23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234"/>
        <v>1</v>
      </c>
      <c r="AA1860" s="20" t="str">
        <f t="shared" si="228"/>
        <v/>
      </c>
      <c r="AB1860" s="20">
        <f t="shared" ca="1" si="229"/>
        <v>0</v>
      </c>
      <c r="AC1860" s="20">
        <f t="shared" ca="1" si="230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231"/>
        <v>0</v>
      </c>
      <c r="AG1860" s="21">
        <f ca="1">SUMIFS(AF$2:AF1860,D$2:D1860,D1860)</f>
        <v>2002</v>
      </c>
      <c r="AJ1860" s="22">
        <f t="shared" si="232"/>
        <v>0</v>
      </c>
      <c r="AK1860" s="22">
        <f t="shared" si="233"/>
        <v>1</v>
      </c>
    </row>
    <row r="1861" spans="1:37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23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234"/>
        <v>0</v>
      </c>
      <c r="AA1861" s="20">
        <f t="shared" si="228"/>
        <v>0</v>
      </c>
      <c r="AB1861" s="20">
        <f t="shared" ca="1" si="229"/>
        <v>0</v>
      </c>
      <c r="AC1861" s="20">
        <f t="shared" ca="1" si="230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231"/>
        <v>0</v>
      </c>
      <c r="AG1861" s="21">
        <f ca="1">SUMIFS(AF$2:AF1861,D$2:D1861,D1861)</f>
        <v>2563</v>
      </c>
      <c r="AJ1861" s="22">
        <f t="shared" si="232"/>
        <v>0</v>
      </c>
      <c r="AK1861" s="22">
        <f t="shared" si="233"/>
        <v>2</v>
      </c>
    </row>
    <row r="1862" spans="1:37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23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234"/>
        <v>0</v>
      </c>
      <c r="AA1862" s="20">
        <f t="shared" si="228"/>
        <v>1</v>
      </c>
      <c r="AB1862" s="20">
        <f t="shared" ca="1" si="229"/>
        <v>57</v>
      </c>
      <c r="AC1862" s="20">
        <f t="shared" ca="1" si="230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231"/>
        <v>77</v>
      </c>
      <c r="AG1862" s="21">
        <f ca="1">SUMIFS(AF$2:AF1862,D$2:D1862,D1862)</f>
        <v>2611</v>
      </c>
      <c r="AJ1862" s="22">
        <f t="shared" si="232"/>
        <v>5</v>
      </c>
      <c r="AK1862" s="22">
        <f t="shared" si="233"/>
        <v>0</v>
      </c>
    </row>
    <row r="1863" spans="1:37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23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234"/>
        <v>0</v>
      </c>
      <c r="AA1863" s="20">
        <f t="shared" si="228"/>
        <v>0</v>
      </c>
      <c r="AB1863" s="20">
        <f t="shared" ca="1" si="229"/>
        <v>0</v>
      </c>
      <c r="AC1863" s="20">
        <f t="shared" ca="1" si="230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231"/>
        <v>0</v>
      </c>
      <c r="AG1863" s="21">
        <f ca="1">SUMIFS(AF$2:AF1863,D$2:D1863,D1863)</f>
        <v>2138</v>
      </c>
      <c r="AJ1863" s="22">
        <f t="shared" si="232"/>
        <v>0</v>
      </c>
      <c r="AK1863" s="22">
        <f t="shared" si="233"/>
        <v>1</v>
      </c>
    </row>
    <row r="1864" spans="1:37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23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234"/>
        <v>0</v>
      </c>
      <c r="AA1864" s="20">
        <f t="shared" si="228"/>
        <v>0</v>
      </c>
      <c r="AB1864" s="20">
        <f t="shared" ca="1" si="229"/>
        <v>0</v>
      </c>
      <c r="AC1864" s="20">
        <f t="shared" ca="1" si="230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231"/>
        <v>0</v>
      </c>
      <c r="AG1864" s="21">
        <f ca="1">SUMIFS(AF$2:AF1864,D$2:D1864,D1864)</f>
        <v>1933</v>
      </c>
      <c r="AJ1864" s="22">
        <f t="shared" si="232"/>
        <v>0</v>
      </c>
      <c r="AK1864" s="22">
        <f t="shared" si="233"/>
        <v>1</v>
      </c>
    </row>
    <row r="1865" spans="1:37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23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234"/>
        <v>0</v>
      </c>
      <c r="AA1865" s="20">
        <f t="shared" si="228"/>
        <v>0</v>
      </c>
      <c r="AB1865" s="20">
        <f t="shared" ca="1" si="229"/>
        <v>0</v>
      </c>
      <c r="AC1865" s="20">
        <f t="shared" ca="1" si="230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231"/>
        <v>0</v>
      </c>
      <c r="AG1865" s="21">
        <f ca="1">SUMIFS(AF$2:AF1865,D$2:D1865,D1865)</f>
        <v>2655</v>
      </c>
      <c r="AJ1865" s="22">
        <f t="shared" si="232"/>
        <v>0</v>
      </c>
      <c r="AK1865" s="22">
        <f t="shared" si="233"/>
        <v>1</v>
      </c>
    </row>
    <row r="1866" spans="1:37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23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234"/>
        <v>0</v>
      </c>
      <c r="AA1866" s="20">
        <f t="shared" si="228"/>
        <v>1</v>
      </c>
      <c r="AB1866" s="20">
        <f t="shared" ca="1" si="229"/>
        <v>102</v>
      </c>
      <c r="AC1866" s="20">
        <f t="shared" ca="1" si="230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231"/>
        <v>102</v>
      </c>
      <c r="AG1866" s="21">
        <f ca="1">SUMIFS(AF$2:AF1866,D$2:D1866,D1866)</f>
        <v>2861</v>
      </c>
      <c r="AJ1866" s="22">
        <f t="shared" si="232"/>
        <v>1</v>
      </c>
      <c r="AK1866" s="22">
        <f t="shared" si="233"/>
        <v>0</v>
      </c>
    </row>
    <row r="1867" spans="1:37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23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234"/>
        <v>0</v>
      </c>
      <c r="AA1867" s="20">
        <f t="shared" si="228"/>
        <v>0</v>
      </c>
      <c r="AB1867" s="20">
        <f t="shared" ca="1" si="229"/>
        <v>0</v>
      </c>
      <c r="AC1867" s="20">
        <f t="shared" ca="1" si="230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231"/>
        <v>0</v>
      </c>
      <c r="AG1867" s="21">
        <f ca="1">SUMIFS(AF$2:AF1867,D$2:D1867,D1867)</f>
        <v>2657</v>
      </c>
      <c r="AJ1867" s="22">
        <f t="shared" si="232"/>
        <v>0</v>
      </c>
      <c r="AK1867" s="22">
        <f t="shared" si="233"/>
        <v>2</v>
      </c>
    </row>
    <row r="1868" spans="1:37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23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234"/>
        <v>0</v>
      </c>
      <c r="AA1868" s="20">
        <f t="shared" si="228"/>
        <v>0</v>
      </c>
      <c r="AB1868" s="20">
        <f t="shared" ca="1" si="229"/>
        <v>0</v>
      </c>
      <c r="AC1868" s="20">
        <f t="shared" ca="1" si="230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231"/>
        <v>0</v>
      </c>
      <c r="AG1868" s="21">
        <f ca="1">SUMIFS(AF$2:AF1868,D$2:D1868,D1868)</f>
        <v>2603</v>
      </c>
      <c r="AJ1868" s="22">
        <f t="shared" si="232"/>
        <v>0</v>
      </c>
      <c r="AK1868" s="22">
        <f t="shared" si="233"/>
        <v>1</v>
      </c>
    </row>
    <row r="1869" spans="1:37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23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234"/>
        <v>0</v>
      </c>
      <c r="AA1869" s="20">
        <f t="shared" si="228"/>
        <v>1</v>
      </c>
      <c r="AB1869" s="20">
        <f t="shared" ca="1" si="229"/>
        <v>102</v>
      </c>
      <c r="AC1869" s="20">
        <f t="shared" ca="1" si="230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231"/>
        <v>102</v>
      </c>
      <c r="AG1869" s="21">
        <f ca="1">SUMIFS(AF$2:AF1869,D$2:D1869,D1869)</f>
        <v>2095</v>
      </c>
      <c r="AJ1869" s="22">
        <f t="shared" si="232"/>
        <v>5</v>
      </c>
      <c r="AK1869" s="22">
        <f t="shared" si="233"/>
        <v>0</v>
      </c>
    </row>
    <row r="1870" spans="1:37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23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234"/>
        <v>0</v>
      </c>
      <c r="AA1870" s="20">
        <f t="shared" si="228"/>
        <v>0</v>
      </c>
      <c r="AB1870" s="20">
        <f t="shared" ca="1" si="229"/>
        <v>0</v>
      </c>
      <c r="AC1870" s="20">
        <f t="shared" ca="1" si="230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231"/>
        <v>0</v>
      </c>
      <c r="AG1870" s="21">
        <f ca="1">SUMIFS(AF$2:AF1870,D$2:D1870,D1870)</f>
        <v>2694</v>
      </c>
      <c r="AJ1870" s="22">
        <f t="shared" si="232"/>
        <v>0</v>
      </c>
      <c r="AK1870" s="22">
        <f t="shared" si="233"/>
        <v>1</v>
      </c>
    </row>
    <row r="1871" spans="1:37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23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234"/>
        <v>1</v>
      </c>
      <c r="AA1871" s="20" t="str">
        <f t="shared" si="228"/>
        <v/>
      </c>
      <c r="AB1871" s="20">
        <f t="shared" ca="1" si="229"/>
        <v>102</v>
      </c>
      <c r="AC1871" s="20">
        <f t="shared" ca="1" si="230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231"/>
        <v>0</v>
      </c>
      <c r="AG1871" s="21">
        <f ca="1">SUMIFS(AF$2:AF1871,D$2:D1871,D1871)</f>
        <v>1434</v>
      </c>
      <c r="AJ1871" s="22">
        <f t="shared" si="232"/>
        <v>0</v>
      </c>
      <c r="AK1871" s="22">
        <f t="shared" si="233"/>
        <v>0</v>
      </c>
    </row>
    <row r="1872" spans="1:37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23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234"/>
        <v>0</v>
      </c>
      <c r="AA1872" s="20">
        <f t="shared" si="228"/>
        <v>1</v>
      </c>
      <c r="AB1872" s="20">
        <f t="shared" ca="1" si="229"/>
        <v>102</v>
      </c>
      <c r="AC1872" s="20">
        <f t="shared" ca="1" si="230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231"/>
        <v>102</v>
      </c>
      <c r="AG1872" s="21">
        <f ca="1">SUMIFS(AF$2:AF1872,D$2:D1872,D1872)</f>
        <v>2534</v>
      </c>
      <c r="AJ1872" s="22">
        <f t="shared" si="232"/>
        <v>3</v>
      </c>
      <c r="AK1872" s="22">
        <f t="shared" si="233"/>
        <v>0</v>
      </c>
    </row>
    <row r="1873" spans="1:37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23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234"/>
        <v>0</v>
      </c>
      <c r="AA1873" s="20">
        <f t="shared" si="228"/>
        <v>0</v>
      </c>
      <c r="AB1873" s="20">
        <f t="shared" ca="1" si="229"/>
        <v>0</v>
      </c>
      <c r="AC1873" s="20">
        <f t="shared" ca="1" si="230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231"/>
        <v>0</v>
      </c>
      <c r="AG1873" s="21">
        <f ca="1">SUMIFS(AF$2:AF1873,D$2:D1873,D1873)</f>
        <v>2627</v>
      </c>
      <c r="AJ1873" s="22">
        <f t="shared" si="232"/>
        <v>0</v>
      </c>
      <c r="AK1873" s="22">
        <f t="shared" si="233"/>
        <v>1</v>
      </c>
    </row>
    <row r="1874" spans="1:37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23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234"/>
        <v>0</v>
      </c>
      <c r="AA1874" s="20">
        <f t="shared" si="228"/>
        <v>1</v>
      </c>
      <c r="AB1874" s="20">
        <f t="shared" ca="1" si="229"/>
        <v>102</v>
      </c>
      <c r="AC1874" s="20">
        <f t="shared" ca="1" si="230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231"/>
        <v>102</v>
      </c>
      <c r="AG1874" s="21">
        <f ca="1">SUMIFS(AF$2:AF1874,D$2:D1874,D1874)</f>
        <v>2387</v>
      </c>
      <c r="AJ1874" s="22">
        <f t="shared" si="232"/>
        <v>1</v>
      </c>
      <c r="AK1874" s="22">
        <f t="shared" si="233"/>
        <v>0</v>
      </c>
    </row>
    <row r="1875" spans="1:37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23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234"/>
        <v>0</v>
      </c>
      <c r="AA1875" s="20">
        <f t="shared" si="228"/>
        <v>0</v>
      </c>
      <c r="AB1875" s="20">
        <f t="shared" ca="1" si="229"/>
        <v>0</v>
      </c>
      <c r="AC1875" s="20">
        <f t="shared" ca="1" si="230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231"/>
        <v>0</v>
      </c>
      <c r="AG1875" s="21">
        <f ca="1">SUMIFS(AF$2:AF1875,D$2:D1875,D1875)</f>
        <v>2841</v>
      </c>
      <c r="AJ1875" s="22">
        <f t="shared" si="232"/>
        <v>0</v>
      </c>
      <c r="AK1875" s="22">
        <f t="shared" si="233"/>
        <v>1</v>
      </c>
    </row>
    <row r="1876" spans="1:37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23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234"/>
        <v>0</v>
      </c>
      <c r="AA1876" s="20">
        <f t="shared" si="228"/>
        <v>0</v>
      </c>
      <c r="AB1876" s="20">
        <f t="shared" ca="1" si="229"/>
        <v>0</v>
      </c>
      <c r="AC1876" s="20">
        <f t="shared" ca="1" si="230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231"/>
        <v>0</v>
      </c>
      <c r="AG1876" s="21">
        <f ca="1">SUMIFS(AF$2:AF1876,D$2:D1876,D1876)</f>
        <v>2576</v>
      </c>
      <c r="AJ1876" s="22">
        <f t="shared" si="232"/>
        <v>0</v>
      </c>
      <c r="AK1876" s="22">
        <f t="shared" si="233"/>
        <v>1</v>
      </c>
    </row>
    <row r="1877" spans="1:37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23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234"/>
        <v>0</v>
      </c>
      <c r="AA1877" s="20">
        <f t="shared" si="228"/>
        <v>1</v>
      </c>
      <c r="AB1877" s="20">
        <f t="shared" ca="1" si="229"/>
        <v>102</v>
      </c>
      <c r="AC1877" s="20">
        <f t="shared" ca="1" si="230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231"/>
        <v>102</v>
      </c>
      <c r="AG1877" s="21">
        <f ca="1">SUMIFS(AF$2:AF1877,D$2:D1877,D1877)</f>
        <v>2721</v>
      </c>
      <c r="AJ1877" s="22">
        <f t="shared" si="232"/>
        <v>1</v>
      </c>
      <c r="AK1877" s="22">
        <f t="shared" si="233"/>
        <v>0</v>
      </c>
    </row>
    <row r="1878" spans="1:37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23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234"/>
        <v>0</v>
      </c>
      <c r="AA1878" s="20">
        <f t="shared" si="228"/>
        <v>0</v>
      </c>
      <c r="AB1878" s="20">
        <f t="shared" ca="1" si="229"/>
        <v>0</v>
      </c>
      <c r="AC1878" s="20">
        <f t="shared" ca="1" si="230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231"/>
        <v>0</v>
      </c>
      <c r="AG1878" s="21">
        <f ca="1">SUMIFS(AF$2:AF1878,D$2:D1878,D1878)</f>
        <v>2695</v>
      </c>
      <c r="AJ1878" s="22">
        <f t="shared" si="232"/>
        <v>0</v>
      </c>
      <c r="AK1878" s="22">
        <f t="shared" si="233"/>
        <v>1</v>
      </c>
    </row>
    <row r="1879" spans="1:37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23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234"/>
        <v>0</v>
      </c>
      <c r="AA1879" s="20">
        <f t="shared" si="228"/>
        <v>0</v>
      </c>
      <c r="AB1879" s="20">
        <f t="shared" ca="1" si="229"/>
        <v>0</v>
      </c>
      <c r="AC1879" s="20">
        <f t="shared" ca="1" si="230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231"/>
        <v>0</v>
      </c>
      <c r="AG1879" s="21">
        <f ca="1">SUMIFS(AF$2:AF1879,D$2:D1879,D1879)</f>
        <v>2625</v>
      </c>
      <c r="AJ1879" s="22">
        <f t="shared" si="232"/>
        <v>0</v>
      </c>
      <c r="AK1879" s="22">
        <f t="shared" si="233"/>
        <v>2</v>
      </c>
    </row>
    <row r="1880" spans="1:37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23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234"/>
        <v>0</v>
      </c>
      <c r="AA1880" s="20">
        <f t="shared" si="228"/>
        <v>0</v>
      </c>
      <c r="AB1880" s="20">
        <f t="shared" ca="1" si="229"/>
        <v>0</v>
      </c>
      <c r="AC1880" s="20">
        <f t="shared" ca="1" si="230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231"/>
        <v>0</v>
      </c>
      <c r="AG1880" s="21">
        <f ca="1">SUMIFS(AF$2:AF1880,D$2:D1880,D1880)</f>
        <v>2285</v>
      </c>
      <c r="AJ1880" s="22">
        <f t="shared" si="232"/>
        <v>0</v>
      </c>
      <c r="AK1880" s="22">
        <f t="shared" si="233"/>
        <v>4</v>
      </c>
    </row>
    <row r="1881" spans="1:37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23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234"/>
        <v>0</v>
      </c>
      <c r="AA1881" s="20">
        <f t="shared" si="228"/>
        <v>0</v>
      </c>
      <c r="AB1881" s="20">
        <f t="shared" ca="1" si="229"/>
        <v>0</v>
      </c>
      <c r="AC1881" s="20">
        <f t="shared" ca="1" si="230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231"/>
        <v>0</v>
      </c>
      <c r="AG1881" s="21">
        <f ca="1">SUMIFS(AF$2:AF1881,D$2:D1881,D1881)</f>
        <v>2439</v>
      </c>
      <c r="AJ1881" s="22">
        <f t="shared" si="232"/>
        <v>0</v>
      </c>
      <c r="AK1881" s="22">
        <f t="shared" si="233"/>
        <v>1</v>
      </c>
    </row>
    <row r="1882" spans="1:37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23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234"/>
        <v>0</v>
      </c>
      <c r="AA1882" s="20">
        <f t="shared" si="228"/>
        <v>0</v>
      </c>
      <c r="AB1882" s="20">
        <f t="shared" ca="1" si="229"/>
        <v>0</v>
      </c>
      <c r="AC1882" s="20">
        <f t="shared" ca="1" si="230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231"/>
        <v>0</v>
      </c>
      <c r="AG1882" s="21">
        <f ca="1">SUMIFS(AF$2:AF1882,D$2:D1882,D1882)</f>
        <v>2380</v>
      </c>
      <c r="AJ1882" s="22">
        <f t="shared" si="232"/>
        <v>0</v>
      </c>
      <c r="AK1882" s="22">
        <f t="shared" si="233"/>
        <v>2</v>
      </c>
    </row>
    <row r="1883" spans="1:37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23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234"/>
        <v>0</v>
      </c>
      <c r="AA1883" s="20">
        <f t="shared" si="228"/>
        <v>0</v>
      </c>
      <c r="AB1883" s="20">
        <f t="shared" ca="1" si="229"/>
        <v>0</v>
      </c>
      <c r="AC1883" s="20">
        <f t="shared" ca="1" si="230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231"/>
        <v>0</v>
      </c>
      <c r="AG1883" s="21">
        <f ca="1">SUMIFS(AF$2:AF1883,D$2:D1883,D1883)</f>
        <v>2318</v>
      </c>
      <c r="AJ1883" s="22">
        <f t="shared" si="232"/>
        <v>0</v>
      </c>
      <c r="AK1883" s="22">
        <f t="shared" si="233"/>
        <v>2</v>
      </c>
    </row>
    <row r="1884" spans="1:37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23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234"/>
        <v>0</v>
      </c>
      <c r="AA1884" s="20">
        <f t="shared" si="228"/>
        <v>0</v>
      </c>
      <c r="AB1884" s="20">
        <f t="shared" ca="1" si="229"/>
        <v>0</v>
      </c>
      <c r="AC1884" s="20">
        <f t="shared" ca="1" si="230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231"/>
        <v>0</v>
      </c>
      <c r="AG1884" s="21">
        <f ca="1">SUMIFS(AF$2:AF1884,D$2:D1884,D1884)</f>
        <v>2561</v>
      </c>
      <c r="AJ1884" s="22">
        <f t="shared" si="232"/>
        <v>0</v>
      </c>
      <c r="AK1884" s="22">
        <f t="shared" si="233"/>
        <v>1</v>
      </c>
    </row>
    <row r="1885" spans="1:37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23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234"/>
        <v>0</v>
      </c>
      <c r="AA1885" s="20">
        <f t="shared" ref="AA1885:AA1948" si="236">IF(OR(ISBLANK(P1885),ISBLANK(Q1885)),"",IF(OR(AND(P1885&gt;Q1885,X1885&gt;Y1885),AND(P1885=Q1885,X1885=Y1885),AND(P1885&lt;Q1885,X1885&lt;Y1885)),1,0))</f>
        <v>1</v>
      </c>
      <c r="AB1885" s="20">
        <f t="shared" ref="AB1885:AB1948" ca="1" si="237">IF(C1885&lt;NOW(),IF(AND(P1885&gt;Q1885,X1885&gt;Y1885),T1885,IF(AND(P1885=Q1885,X1885=Y1885),U1885,IF(AND(P1885&lt;Q1885,X1885&lt;Y1885),V1885,0))),"")</f>
        <v>102</v>
      </c>
      <c r="AC1885" s="20">
        <f t="shared" ref="AC1885:AC1948" ca="1" si="23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23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  <c r="AJ1885" s="22">
        <f t="shared" si="232"/>
        <v>2</v>
      </c>
      <c r="AK1885" s="22">
        <f t="shared" si="233"/>
        <v>0</v>
      </c>
    </row>
    <row r="1886" spans="1:37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23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234"/>
        <v>0</v>
      </c>
      <c r="AA1886" s="20">
        <f t="shared" si="236"/>
        <v>0</v>
      </c>
      <c r="AB1886" s="20">
        <f t="shared" ca="1" si="237"/>
        <v>0</v>
      </c>
      <c r="AC1886" s="20">
        <f t="shared" ca="1" si="23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239"/>
        <v>0</v>
      </c>
      <c r="AG1886" s="21">
        <f ca="1">SUMIFS(AF$2:AF1886,D$2:D1886,D1886)</f>
        <v>2203</v>
      </c>
      <c r="AJ1886" s="22">
        <f t="shared" si="232"/>
        <v>0</v>
      </c>
      <c r="AK1886" s="22">
        <f t="shared" si="233"/>
        <v>1</v>
      </c>
    </row>
    <row r="1887" spans="1:37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23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234"/>
        <v>1</v>
      </c>
      <c r="AA1887" s="20" t="str">
        <f t="shared" si="236"/>
        <v/>
      </c>
      <c r="AB1887" s="20">
        <f t="shared" ca="1" si="237"/>
        <v>102</v>
      </c>
      <c r="AC1887" s="20">
        <f t="shared" ca="1" si="23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239"/>
        <v>0</v>
      </c>
      <c r="AG1887" s="21">
        <f ca="1">SUMIFS(AF$2:AF1887,D$2:D1887,D1887)</f>
        <v>2002</v>
      </c>
      <c r="AJ1887" s="22">
        <f t="shared" si="232"/>
        <v>0</v>
      </c>
      <c r="AK1887" s="22">
        <f t="shared" si="233"/>
        <v>1</v>
      </c>
    </row>
    <row r="1888" spans="1:37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23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234"/>
        <v>0</v>
      </c>
      <c r="AA1888" s="20">
        <f t="shared" si="236"/>
        <v>0</v>
      </c>
      <c r="AB1888" s="20">
        <f t="shared" ca="1" si="237"/>
        <v>0</v>
      </c>
      <c r="AC1888" s="20">
        <f t="shared" ca="1" si="23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239"/>
        <v>0</v>
      </c>
      <c r="AG1888" s="21">
        <f ca="1">SUMIFS(AF$2:AF1888,D$2:D1888,D1888)</f>
        <v>2563</v>
      </c>
      <c r="AJ1888" s="22">
        <f t="shared" si="232"/>
        <v>0</v>
      </c>
      <c r="AK1888" s="22">
        <f t="shared" si="233"/>
        <v>3</v>
      </c>
    </row>
    <row r="1889" spans="1:37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23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234"/>
        <v>0</v>
      </c>
      <c r="AA1889" s="20">
        <f t="shared" si="236"/>
        <v>0</v>
      </c>
      <c r="AB1889" s="20">
        <f t="shared" ca="1" si="237"/>
        <v>0</v>
      </c>
      <c r="AC1889" s="20">
        <f t="shared" ca="1" si="23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239"/>
        <v>0</v>
      </c>
      <c r="AG1889" s="21">
        <f ca="1">SUMIFS(AF$2:AF1889,D$2:D1889,D1889)</f>
        <v>2611</v>
      </c>
      <c r="AJ1889" s="22">
        <f t="shared" si="232"/>
        <v>0</v>
      </c>
      <c r="AK1889" s="22">
        <f t="shared" si="233"/>
        <v>1</v>
      </c>
    </row>
    <row r="1890" spans="1:37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23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234"/>
        <v>0</v>
      </c>
      <c r="AA1890" s="20">
        <f t="shared" si="236"/>
        <v>0</v>
      </c>
      <c r="AB1890" s="20">
        <f t="shared" ca="1" si="237"/>
        <v>0</v>
      </c>
      <c r="AC1890" s="20">
        <f t="shared" ca="1" si="23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239"/>
        <v>0</v>
      </c>
      <c r="AG1890" s="21">
        <f ca="1">SUMIFS(AF$2:AF1890,D$2:D1890,D1890)</f>
        <v>2138</v>
      </c>
      <c r="AJ1890" s="22">
        <f t="shared" si="232"/>
        <v>0</v>
      </c>
      <c r="AK1890" s="22">
        <f t="shared" si="233"/>
        <v>2</v>
      </c>
    </row>
    <row r="1891" spans="1:37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23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234"/>
        <v>0</v>
      </c>
      <c r="AA1891" s="20">
        <f t="shared" si="236"/>
        <v>1</v>
      </c>
      <c r="AB1891" s="20">
        <f t="shared" ca="1" si="237"/>
        <v>102</v>
      </c>
      <c r="AC1891" s="20">
        <f t="shared" ca="1" si="23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239"/>
        <v>102</v>
      </c>
      <c r="AG1891" s="21">
        <f ca="1">SUMIFS(AF$2:AF1891,D$2:D1891,D1891)</f>
        <v>2035</v>
      </c>
      <c r="AJ1891" s="22">
        <f t="shared" si="232"/>
        <v>1</v>
      </c>
      <c r="AK1891" s="22">
        <f t="shared" si="233"/>
        <v>0</v>
      </c>
    </row>
    <row r="1892" spans="1:37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23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234"/>
        <v>0</v>
      </c>
      <c r="AA1892" s="20">
        <f t="shared" si="236"/>
        <v>1</v>
      </c>
      <c r="AB1892" s="20">
        <f t="shared" ca="1" si="237"/>
        <v>63</v>
      </c>
      <c r="AC1892" s="20">
        <f t="shared" ca="1" si="23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239"/>
        <v>63</v>
      </c>
      <c r="AG1892" s="21">
        <f ca="1">SUMIFS(AF$2:AF1892,D$2:D1892,D1892)</f>
        <v>2718</v>
      </c>
      <c r="AJ1892" s="22">
        <f t="shared" si="232"/>
        <v>1</v>
      </c>
      <c r="AK1892" s="22">
        <f t="shared" si="233"/>
        <v>0</v>
      </c>
    </row>
    <row r="1893" spans="1:37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23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234"/>
        <v>0</v>
      </c>
      <c r="AA1893" s="20">
        <f t="shared" si="236"/>
        <v>1</v>
      </c>
      <c r="AB1893" s="20">
        <f t="shared" ca="1" si="237"/>
        <v>63</v>
      </c>
      <c r="AC1893" s="20">
        <f t="shared" ca="1" si="23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239"/>
        <v>63</v>
      </c>
      <c r="AG1893" s="21">
        <f ca="1">SUMIFS(AF$2:AF1893,D$2:D1893,D1893)</f>
        <v>2924</v>
      </c>
      <c r="AJ1893" s="22">
        <f t="shared" si="232"/>
        <v>2</v>
      </c>
      <c r="AK1893" s="22">
        <f t="shared" si="233"/>
        <v>0</v>
      </c>
    </row>
    <row r="1894" spans="1:37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23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234"/>
        <v>0</v>
      </c>
      <c r="AA1894" s="20">
        <f t="shared" si="236"/>
        <v>1</v>
      </c>
      <c r="AB1894" s="20">
        <f t="shared" ca="1" si="237"/>
        <v>63</v>
      </c>
      <c r="AC1894" s="20">
        <f t="shared" ca="1" si="23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239"/>
        <v>63</v>
      </c>
      <c r="AG1894" s="21">
        <f ca="1">SUMIFS(AF$2:AF1894,D$2:D1894,D1894)</f>
        <v>2720</v>
      </c>
      <c r="AJ1894" s="22">
        <f t="shared" si="232"/>
        <v>1</v>
      </c>
      <c r="AK1894" s="22">
        <f t="shared" si="233"/>
        <v>0</v>
      </c>
    </row>
    <row r="1895" spans="1:37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23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234"/>
        <v>0</v>
      </c>
      <c r="AA1895" s="20">
        <f t="shared" si="236"/>
        <v>1</v>
      </c>
      <c r="AB1895" s="20">
        <f t="shared" ca="1" si="237"/>
        <v>63</v>
      </c>
      <c r="AC1895" s="20">
        <f t="shared" ca="1" si="23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239"/>
        <v>63</v>
      </c>
      <c r="AG1895" s="21">
        <f ca="1">SUMIFS(AF$2:AF1895,D$2:D1895,D1895)</f>
        <v>2666</v>
      </c>
      <c r="AJ1895" s="22">
        <f t="shared" si="232"/>
        <v>1</v>
      </c>
      <c r="AK1895" s="22">
        <f t="shared" si="233"/>
        <v>0</v>
      </c>
    </row>
    <row r="1896" spans="1:37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23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234"/>
        <v>0</v>
      </c>
      <c r="AA1896" s="20">
        <f t="shared" si="236"/>
        <v>1</v>
      </c>
      <c r="AB1896" s="20">
        <f t="shared" ca="1" si="237"/>
        <v>63</v>
      </c>
      <c r="AC1896" s="20">
        <f t="shared" ca="1" si="23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239"/>
        <v>63</v>
      </c>
      <c r="AG1896" s="21">
        <f ca="1">SUMIFS(AF$2:AF1896,D$2:D1896,D1896)</f>
        <v>2158</v>
      </c>
      <c r="AJ1896" s="22">
        <f t="shared" si="232"/>
        <v>6</v>
      </c>
      <c r="AK1896" s="22">
        <f t="shared" si="233"/>
        <v>0</v>
      </c>
    </row>
    <row r="1897" spans="1:37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23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234"/>
        <v>0</v>
      </c>
      <c r="AA1897" s="20">
        <f t="shared" si="236"/>
        <v>1</v>
      </c>
      <c r="AB1897" s="20">
        <f t="shared" ca="1" si="237"/>
        <v>63</v>
      </c>
      <c r="AC1897" s="20">
        <f t="shared" ca="1" si="23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239"/>
        <v>63</v>
      </c>
      <c r="AG1897" s="21">
        <f ca="1">SUMIFS(AF$2:AF1897,D$2:D1897,D1897)</f>
        <v>2757</v>
      </c>
      <c r="AJ1897" s="22">
        <f t="shared" si="232"/>
        <v>1</v>
      </c>
      <c r="AK1897" s="22">
        <f t="shared" si="233"/>
        <v>0</v>
      </c>
    </row>
    <row r="1898" spans="1:37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23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234"/>
        <v>1</v>
      </c>
      <c r="AA1898" s="20" t="str">
        <f t="shared" si="236"/>
        <v/>
      </c>
      <c r="AB1898" s="20">
        <f t="shared" ca="1" si="237"/>
        <v>0</v>
      </c>
      <c r="AC1898" s="20">
        <f t="shared" ca="1" si="23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239"/>
        <v>0</v>
      </c>
      <c r="AG1898" s="21">
        <f ca="1">SUMIFS(AF$2:AF1898,D$2:D1898,D1898)</f>
        <v>1434</v>
      </c>
      <c r="AJ1898" s="22">
        <f t="shared" si="232"/>
        <v>0</v>
      </c>
      <c r="AK1898" s="22">
        <f t="shared" si="233"/>
        <v>0</v>
      </c>
    </row>
    <row r="1899" spans="1:37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23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234"/>
        <v>0</v>
      </c>
      <c r="AA1899" s="20">
        <f t="shared" si="236"/>
        <v>1</v>
      </c>
      <c r="AB1899" s="20">
        <f t="shared" ca="1" si="237"/>
        <v>63</v>
      </c>
      <c r="AC1899" s="20">
        <f t="shared" ca="1" si="23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239"/>
        <v>63</v>
      </c>
      <c r="AG1899" s="21">
        <f ca="1">SUMIFS(AF$2:AF1899,D$2:D1899,D1899)</f>
        <v>2597</v>
      </c>
      <c r="AJ1899" s="22">
        <f t="shared" si="232"/>
        <v>4</v>
      </c>
      <c r="AK1899" s="22">
        <f t="shared" si="233"/>
        <v>0</v>
      </c>
    </row>
    <row r="1900" spans="1:37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23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234"/>
        <v>0</v>
      </c>
      <c r="AA1900" s="20">
        <f t="shared" si="236"/>
        <v>1</v>
      </c>
      <c r="AB1900" s="20">
        <f t="shared" ca="1" si="237"/>
        <v>63</v>
      </c>
      <c r="AC1900" s="20">
        <f t="shared" ca="1" si="23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239"/>
        <v>63</v>
      </c>
      <c r="AG1900" s="21">
        <f ca="1">SUMIFS(AF$2:AF1900,D$2:D1900,D1900)</f>
        <v>2690</v>
      </c>
      <c r="AJ1900" s="22">
        <f t="shared" si="232"/>
        <v>1</v>
      </c>
      <c r="AK1900" s="22">
        <f t="shared" si="233"/>
        <v>0</v>
      </c>
    </row>
    <row r="1901" spans="1:37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23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234"/>
        <v>0</v>
      </c>
      <c r="AA1901" s="20">
        <f t="shared" si="236"/>
        <v>1</v>
      </c>
      <c r="AB1901" s="20">
        <f t="shared" ca="1" si="237"/>
        <v>63</v>
      </c>
      <c r="AC1901" s="20">
        <f t="shared" ca="1" si="23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239"/>
        <v>63</v>
      </c>
      <c r="AG1901" s="21">
        <f ca="1">SUMIFS(AF$2:AF1901,D$2:D1901,D1901)</f>
        <v>2450</v>
      </c>
      <c r="AJ1901" s="22">
        <f t="shared" si="232"/>
        <v>2</v>
      </c>
      <c r="AK1901" s="22">
        <f t="shared" si="233"/>
        <v>0</v>
      </c>
    </row>
    <row r="1902" spans="1:37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23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234"/>
        <v>0</v>
      </c>
      <c r="AA1902" s="20">
        <f t="shared" si="236"/>
        <v>1</v>
      </c>
      <c r="AB1902" s="20">
        <f t="shared" ca="1" si="237"/>
        <v>63</v>
      </c>
      <c r="AC1902" s="20">
        <f t="shared" ca="1" si="23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239"/>
        <v>63</v>
      </c>
      <c r="AG1902" s="21">
        <f ca="1">SUMIFS(AF$2:AF1902,D$2:D1902,D1902)</f>
        <v>2904</v>
      </c>
      <c r="AJ1902" s="22">
        <f t="shared" si="232"/>
        <v>1</v>
      </c>
      <c r="AK1902" s="22">
        <f t="shared" si="233"/>
        <v>0</v>
      </c>
    </row>
    <row r="1903" spans="1:37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23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234"/>
        <v>0</v>
      </c>
      <c r="AA1903" s="20">
        <f t="shared" si="236"/>
        <v>1</v>
      </c>
      <c r="AB1903" s="20">
        <f t="shared" ca="1" si="237"/>
        <v>63</v>
      </c>
      <c r="AC1903" s="20">
        <f t="shared" ca="1" si="23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239"/>
        <v>63</v>
      </c>
      <c r="AG1903" s="21">
        <f ca="1">SUMIFS(AF$2:AF1903,D$2:D1903,D1903)</f>
        <v>2639</v>
      </c>
      <c r="AJ1903" s="22">
        <f t="shared" si="232"/>
        <v>1</v>
      </c>
      <c r="AK1903" s="22">
        <f t="shared" si="233"/>
        <v>0</v>
      </c>
    </row>
    <row r="1904" spans="1:37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23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234"/>
        <v>0</v>
      </c>
      <c r="AA1904" s="20">
        <f t="shared" si="236"/>
        <v>1</v>
      </c>
      <c r="AB1904" s="20">
        <f t="shared" ca="1" si="237"/>
        <v>63</v>
      </c>
      <c r="AC1904" s="20">
        <f t="shared" ca="1" si="23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239"/>
        <v>63</v>
      </c>
      <c r="AG1904" s="21">
        <f ca="1">SUMIFS(AF$2:AF1904,D$2:D1904,D1904)</f>
        <v>2784</v>
      </c>
      <c r="AJ1904" s="22">
        <f t="shared" si="232"/>
        <v>2</v>
      </c>
      <c r="AK1904" s="22">
        <f t="shared" si="233"/>
        <v>0</v>
      </c>
    </row>
    <row r="1905" spans="1:37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23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234"/>
        <v>0</v>
      </c>
      <c r="AA1905" s="20">
        <f t="shared" si="236"/>
        <v>1</v>
      </c>
      <c r="AB1905" s="20">
        <f t="shared" ca="1" si="237"/>
        <v>63</v>
      </c>
      <c r="AC1905" s="20">
        <f t="shared" ca="1" si="23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239"/>
        <v>63</v>
      </c>
      <c r="AG1905" s="21">
        <f ca="1">SUMIFS(AF$2:AF1905,D$2:D1905,D1905)</f>
        <v>2758</v>
      </c>
      <c r="AJ1905" s="22">
        <f t="shared" si="232"/>
        <v>1</v>
      </c>
      <c r="AK1905" s="22">
        <f t="shared" si="233"/>
        <v>0</v>
      </c>
    </row>
    <row r="1906" spans="1:37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23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234"/>
        <v>0</v>
      </c>
      <c r="AA1906" s="20">
        <f t="shared" si="236"/>
        <v>1</v>
      </c>
      <c r="AB1906" s="20">
        <f t="shared" ca="1" si="237"/>
        <v>63</v>
      </c>
      <c r="AC1906" s="20">
        <f t="shared" ca="1" si="23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239"/>
        <v>63</v>
      </c>
      <c r="AG1906" s="21">
        <f ca="1">SUMIFS(AF$2:AF1906,D$2:D1906,D1906)</f>
        <v>2688</v>
      </c>
      <c r="AJ1906" s="22">
        <f t="shared" si="232"/>
        <v>1</v>
      </c>
      <c r="AK1906" s="22">
        <f t="shared" si="233"/>
        <v>0</v>
      </c>
    </row>
    <row r="1907" spans="1:37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23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234"/>
        <v>0</v>
      </c>
      <c r="AA1907" s="20">
        <f t="shared" si="236"/>
        <v>0</v>
      </c>
      <c r="AB1907" s="20">
        <f t="shared" ca="1" si="237"/>
        <v>0</v>
      </c>
      <c r="AC1907" s="20">
        <f t="shared" ca="1" si="23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239"/>
        <v>0</v>
      </c>
      <c r="AG1907" s="21">
        <f ca="1">SUMIFS(AF$2:AF1907,D$2:D1907,D1907)</f>
        <v>2285</v>
      </c>
      <c r="AJ1907" s="22">
        <f t="shared" si="232"/>
        <v>0</v>
      </c>
      <c r="AK1907" s="22">
        <f t="shared" si="233"/>
        <v>5</v>
      </c>
    </row>
    <row r="1908" spans="1:37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23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234"/>
        <v>0</v>
      </c>
      <c r="AA1908" s="20">
        <f t="shared" si="236"/>
        <v>1</v>
      </c>
      <c r="AB1908" s="20">
        <f t="shared" ca="1" si="237"/>
        <v>63</v>
      </c>
      <c r="AC1908" s="20">
        <f t="shared" ca="1" si="23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239"/>
        <v>63</v>
      </c>
      <c r="AG1908" s="21">
        <f ca="1">SUMIFS(AF$2:AF1908,D$2:D1908,D1908)</f>
        <v>2502</v>
      </c>
      <c r="AJ1908" s="22">
        <f t="shared" si="232"/>
        <v>1</v>
      </c>
      <c r="AK1908" s="22">
        <f t="shared" si="233"/>
        <v>0</v>
      </c>
    </row>
    <row r="1909" spans="1:37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23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234"/>
        <v>0</v>
      </c>
      <c r="AA1909" s="20">
        <f t="shared" si="236"/>
        <v>1</v>
      </c>
      <c r="AB1909" s="20">
        <f t="shared" ca="1" si="237"/>
        <v>63</v>
      </c>
      <c r="AC1909" s="20">
        <f t="shared" ca="1" si="23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239"/>
        <v>113</v>
      </c>
      <c r="AG1909" s="21">
        <f ca="1">SUMIFS(AF$2:AF1909,D$2:D1909,D1909)</f>
        <v>2493</v>
      </c>
      <c r="AJ1909" s="22">
        <f t="shared" si="232"/>
        <v>1</v>
      </c>
      <c r="AK1909" s="22">
        <f t="shared" si="233"/>
        <v>0</v>
      </c>
    </row>
    <row r="1910" spans="1:37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23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234"/>
        <v>0</v>
      </c>
      <c r="AA1910" s="20">
        <f t="shared" si="236"/>
        <v>1</v>
      </c>
      <c r="AB1910" s="20">
        <f t="shared" ca="1" si="237"/>
        <v>63</v>
      </c>
      <c r="AC1910" s="20">
        <f t="shared" ca="1" si="23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239"/>
        <v>63</v>
      </c>
      <c r="AG1910" s="21">
        <f ca="1">SUMIFS(AF$2:AF1910,D$2:D1910,D1910)</f>
        <v>2381</v>
      </c>
      <c r="AJ1910" s="22">
        <f t="shared" si="232"/>
        <v>1</v>
      </c>
      <c r="AK1910" s="22">
        <f t="shared" si="233"/>
        <v>0</v>
      </c>
    </row>
    <row r="1911" spans="1:37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23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234"/>
        <v>0</v>
      </c>
      <c r="AA1911" s="20">
        <f t="shared" si="236"/>
        <v>1</v>
      </c>
      <c r="AB1911" s="20">
        <f t="shared" ca="1" si="237"/>
        <v>63</v>
      </c>
      <c r="AC1911" s="20">
        <f t="shared" ca="1" si="23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239"/>
        <v>63</v>
      </c>
      <c r="AG1911" s="21">
        <f ca="1">SUMIFS(AF$2:AF1911,D$2:D1911,D1911)</f>
        <v>2624</v>
      </c>
      <c r="AJ1911" s="22">
        <f t="shared" si="232"/>
        <v>1</v>
      </c>
      <c r="AK1911" s="22">
        <f t="shared" si="233"/>
        <v>0</v>
      </c>
    </row>
    <row r="1912" spans="1:37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23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234"/>
        <v>0</v>
      </c>
      <c r="AA1912" s="20">
        <f t="shared" si="236"/>
        <v>0</v>
      </c>
      <c r="AB1912" s="20">
        <f t="shared" ca="1" si="237"/>
        <v>0</v>
      </c>
      <c r="AC1912" s="20">
        <f t="shared" ca="1" si="23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239"/>
        <v>0</v>
      </c>
      <c r="AG1912" s="21">
        <f ca="1">SUMIFS(AF$2:AF1912,D$2:D1912,D1912)</f>
        <v>2365</v>
      </c>
      <c r="AJ1912" s="22">
        <f t="shared" si="232"/>
        <v>0</v>
      </c>
      <c r="AK1912" s="22">
        <f t="shared" si="233"/>
        <v>1</v>
      </c>
    </row>
    <row r="1913" spans="1:37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23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234"/>
        <v>0</v>
      </c>
      <c r="AA1913" s="20">
        <f t="shared" si="236"/>
        <v>1</v>
      </c>
      <c r="AB1913" s="20">
        <f t="shared" ca="1" si="237"/>
        <v>63</v>
      </c>
      <c r="AC1913" s="20">
        <f t="shared" ca="1" si="23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239"/>
        <v>63</v>
      </c>
      <c r="AG1913" s="21">
        <f ca="1">SUMIFS(AF$2:AF1913,D$2:D1913,D1913)</f>
        <v>2266</v>
      </c>
      <c r="AJ1913" s="22">
        <f t="shared" ref="AJ1913:AJ1976" si="240">IF(AA1913=1,AJ1886+1,0)</f>
        <v>1</v>
      </c>
      <c r="AK1913" s="22">
        <f t="shared" ref="AK1913:AK1976" si="241">IF(Z1913=1,AK1886,IF(AA1913=0,AK1886+1,0))</f>
        <v>0</v>
      </c>
    </row>
    <row r="1914" spans="1:37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23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234"/>
        <v>1</v>
      </c>
      <c r="AA1914" s="20" t="str">
        <f t="shared" si="236"/>
        <v/>
      </c>
      <c r="AB1914" s="20">
        <f t="shared" ca="1" si="237"/>
        <v>0</v>
      </c>
      <c r="AC1914" s="20">
        <f t="shared" ca="1" si="23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239"/>
        <v>0</v>
      </c>
      <c r="AG1914" s="21">
        <f ca="1">SUMIFS(AF$2:AF1914,D$2:D1914,D1914)</f>
        <v>2002</v>
      </c>
      <c r="AJ1914" s="22">
        <f t="shared" si="240"/>
        <v>0</v>
      </c>
      <c r="AK1914" s="22">
        <f t="shared" si="241"/>
        <v>1</v>
      </c>
    </row>
    <row r="1915" spans="1:37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23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234"/>
        <v>0</v>
      </c>
      <c r="AA1915" s="20">
        <f t="shared" si="236"/>
        <v>1</v>
      </c>
      <c r="AB1915" s="20">
        <f t="shared" ca="1" si="237"/>
        <v>63</v>
      </c>
      <c r="AC1915" s="20">
        <f t="shared" ca="1" si="23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239"/>
        <v>63</v>
      </c>
      <c r="AG1915" s="21">
        <f ca="1">SUMIFS(AF$2:AF1915,D$2:D1915,D1915)</f>
        <v>2626</v>
      </c>
      <c r="AJ1915" s="22">
        <f t="shared" si="240"/>
        <v>1</v>
      </c>
      <c r="AK1915" s="22">
        <f t="shared" si="241"/>
        <v>0</v>
      </c>
    </row>
    <row r="1916" spans="1:37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23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234"/>
        <v>0</v>
      </c>
      <c r="AA1916" s="20">
        <f t="shared" si="236"/>
        <v>1</v>
      </c>
      <c r="AB1916" s="20">
        <f t="shared" ca="1" si="237"/>
        <v>63</v>
      </c>
      <c r="AC1916" s="20">
        <f t="shared" ca="1" si="23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239"/>
        <v>63</v>
      </c>
      <c r="AG1916" s="21">
        <f ca="1">SUMIFS(AF$2:AF1916,D$2:D1916,D1916)</f>
        <v>2674</v>
      </c>
      <c r="AJ1916" s="22">
        <f t="shared" si="240"/>
        <v>1</v>
      </c>
      <c r="AK1916" s="22">
        <f t="shared" si="241"/>
        <v>0</v>
      </c>
    </row>
    <row r="1917" spans="1:37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23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234"/>
        <v>0</v>
      </c>
      <c r="AA1917" s="20">
        <f t="shared" si="236"/>
        <v>0</v>
      </c>
      <c r="AB1917" s="20">
        <f t="shared" ca="1" si="237"/>
        <v>0</v>
      </c>
      <c r="AC1917" s="20">
        <f t="shared" ca="1" si="23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239"/>
        <v>0</v>
      </c>
      <c r="AG1917" s="21">
        <f ca="1">SUMIFS(AF$2:AF1917,D$2:D1917,D1917)</f>
        <v>2138</v>
      </c>
      <c r="AJ1917" s="22">
        <f t="shared" si="240"/>
        <v>0</v>
      </c>
      <c r="AK1917" s="22">
        <f t="shared" si="241"/>
        <v>3</v>
      </c>
    </row>
    <row r="1918" spans="1:37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23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234"/>
        <v>0</v>
      </c>
      <c r="AA1918" s="20">
        <f t="shared" si="236"/>
        <v>1</v>
      </c>
      <c r="AB1918" s="20">
        <f t="shared" ca="1" si="237"/>
        <v>63</v>
      </c>
      <c r="AC1918" s="20">
        <f t="shared" ca="1" si="23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239"/>
        <v>63</v>
      </c>
      <c r="AG1918" s="21">
        <f ca="1">SUMIFS(AF$2:AF1918,D$2:D1918,D1918)</f>
        <v>2098</v>
      </c>
      <c r="AJ1918" s="22">
        <f t="shared" si="240"/>
        <v>2</v>
      </c>
      <c r="AK1918" s="22">
        <f t="shared" si="241"/>
        <v>0</v>
      </c>
    </row>
    <row r="1919" spans="1:37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23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234"/>
        <v>0</v>
      </c>
      <c r="AA1919" s="20">
        <f t="shared" si="236"/>
        <v>0</v>
      </c>
      <c r="AB1919" s="20">
        <f t="shared" ca="1" si="237"/>
        <v>0</v>
      </c>
      <c r="AC1919" s="20">
        <f t="shared" ca="1" si="23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239"/>
        <v>0</v>
      </c>
      <c r="AG1919" s="21">
        <f ca="1">SUMIFS(AF$2:AF1919,D$2:D1919,D1919)</f>
        <v>2718</v>
      </c>
      <c r="AJ1919" s="22">
        <f t="shared" si="240"/>
        <v>0</v>
      </c>
      <c r="AK1919" s="22">
        <f t="shared" si="241"/>
        <v>1</v>
      </c>
    </row>
    <row r="1920" spans="1:37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23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234"/>
        <v>0</v>
      </c>
      <c r="AA1920" s="20">
        <f t="shared" si="236"/>
        <v>1</v>
      </c>
      <c r="AB1920" s="20">
        <f t="shared" ca="1" si="237"/>
        <v>103</v>
      </c>
      <c r="AC1920" s="20">
        <f t="shared" ca="1" si="23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239"/>
        <v>103</v>
      </c>
      <c r="AG1920" s="21">
        <f ca="1">SUMIFS(AF$2:AF1920,D$2:D1920,D1920)</f>
        <v>3027</v>
      </c>
      <c r="AJ1920" s="22">
        <f t="shared" si="240"/>
        <v>3</v>
      </c>
      <c r="AK1920" s="22">
        <f t="shared" si="241"/>
        <v>0</v>
      </c>
    </row>
    <row r="1921" spans="1:37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23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234"/>
        <v>0</v>
      </c>
      <c r="AA1921" s="20">
        <f t="shared" si="236"/>
        <v>0</v>
      </c>
      <c r="AB1921" s="20">
        <f t="shared" ca="1" si="237"/>
        <v>0</v>
      </c>
      <c r="AC1921" s="20">
        <f t="shared" ca="1" si="23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239"/>
        <v>0</v>
      </c>
      <c r="AG1921" s="21">
        <f ca="1">SUMIFS(AF$2:AF1921,D$2:D1921,D1921)</f>
        <v>2720</v>
      </c>
      <c r="AJ1921" s="22">
        <f t="shared" si="240"/>
        <v>0</v>
      </c>
      <c r="AK1921" s="22">
        <f t="shared" si="241"/>
        <v>1</v>
      </c>
    </row>
    <row r="1922" spans="1:37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23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242">IF(A1922=0,0,IF(W1922="À venir",0,IF(AND(ISBLANK(P1922),ISBLANK(Q1922)),1,0)))</f>
        <v>0</v>
      </c>
      <c r="AA1922" s="20">
        <f t="shared" si="236"/>
        <v>0</v>
      </c>
      <c r="AB1922" s="20">
        <f t="shared" ca="1" si="237"/>
        <v>0</v>
      </c>
      <c r="AC1922" s="20">
        <f t="shared" ca="1" si="23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239"/>
        <v>0</v>
      </c>
      <c r="AG1922" s="21">
        <f ca="1">SUMIFS(AF$2:AF1922,D$2:D1922,D1922)</f>
        <v>2666</v>
      </c>
      <c r="AJ1922" s="22">
        <f t="shared" si="240"/>
        <v>0</v>
      </c>
      <c r="AK1922" s="22">
        <f t="shared" si="241"/>
        <v>1</v>
      </c>
    </row>
    <row r="1923" spans="1:37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243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242"/>
        <v>0</v>
      </c>
      <c r="AA1923" s="20">
        <f t="shared" si="236"/>
        <v>0</v>
      </c>
      <c r="AB1923" s="20">
        <f t="shared" ca="1" si="237"/>
        <v>0</v>
      </c>
      <c r="AC1923" s="20">
        <f t="shared" ca="1" si="23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239"/>
        <v>0</v>
      </c>
      <c r="AG1923" s="21">
        <f ca="1">SUMIFS(AF$2:AF1923,D$2:D1923,D1923)</f>
        <v>2158</v>
      </c>
      <c r="AJ1923" s="22">
        <f t="shared" si="240"/>
        <v>0</v>
      </c>
      <c r="AK1923" s="22">
        <f t="shared" si="241"/>
        <v>1</v>
      </c>
    </row>
    <row r="1924" spans="1:37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243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242"/>
        <v>0</v>
      </c>
      <c r="AA1924" s="20">
        <f t="shared" si="236"/>
        <v>0</v>
      </c>
      <c r="AB1924" s="20">
        <f t="shared" ca="1" si="237"/>
        <v>0</v>
      </c>
      <c r="AC1924" s="20">
        <f t="shared" ca="1" si="23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239"/>
        <v>0</v>
      </c>
      <c r="AG1924" s="21">
        <f ca="1">SUMIFS(AF$2:AF1924,D$2:D1924,D1924)</f>
        <v>2757</v>
      </c>
      <c r="AJ1924" s="22">
        <f t="shared" si="240"/>
        <v>0</v>
      </c>
      <c r="AK1924" s="22">
        <f t="shared" si="241"/>
        <v>1</v>
      </c>
    </row>
    <row r="1925" spans="1:37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243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242"/>
        <v>1</v>
      </c>
      <c r="AA1925" s="20" t="str">
        <f t="shared" si="236"/>
        <v/>
      </c>
      <c r="AB1925" s="20">
        <f t="shared" ca="1" si="237"/>
        <v>103</v>
      </c>
      <c r="AC1925" s="20">
        <f t="shared" ca="1" si="23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239"/>
        <v>0</v>
      </c>
      <c r="AG1925" s="21">
        <f ca="1">SUMIFS(AF$2:AF1925,D$2:D1925,D1925)</f>
        <v>1434</v>
      </c>
      <c r="AJ1925" s="22">
        <f t="shared" si="240"/>
        <v>0</v>
      </c>
      <c r="AK1925" s="22">
        <f t="shared" si="241"/>
        <v>0</v>
      </c>
    </row>
    <row r="1926" spans="1:37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243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242"/>
        <v>0</v>
      </c>
      <c r="AA1926" s="20">
        <f t="shared" si="236"/>
        <v>1</v>
      </c>
      <c r="AB1926" s="20">
        <f t="shared" ca="1" si="237"/>
        <v>103</v>
      </c>
      <c r="AC1926" s="20">
        <f t="shared" ca="1" si="23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239"/>
        <v>103</v>
      </c>
      <c r="AG1926" s="21">
        <f ca="1">SUMIFS(AF$2:AF1926,D$2:D1926,D1926)</f>
        <v>2700</v>
      </c>
      <c r="AJ1926" s="22">
        <f t="shared" si="240"/>
        <v>5</v>
      </c>
      <c r="AK1926" s="22">
        <f t="shared" si="241"/>
        <v>0</v>
      </c>
    </row>
    <row r="1927" spans="1:37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243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242"/>
        <v>0</v>
      </c>
      <c r="AA1927" s="20">
        <f t="shared" si="236"/>
        <v>1</v>
      </c>
      <c r="AB1927" s="20">
        <f t="shared" ca="1" si="237"/>
        <v>103</v>
      </c>
      <c r="AC1927" s="20">
        <f t="shared" ca="1" si="23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239"/>
        <v>103</v>
      </c>
      <c r="AG1927" s="21">
        <f ca="1">SUMIFS(AF$2:AF1927,D$2:D1927,D1927)</f>
        <v>2793</v>
      </c>
      <c r="AJ1927" s="22">
        <f t="shared" si="240"/>
        <v>2</v>
      </c>
      <c r="AK1927" s="22">
        <f t="shared" si="241"/>
        <v>0</v>
      </c>
    </row>
    <row r="1928" spans="1:37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243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242"/>
        <v>0</v>
      </c>
      <c r="AA1928" s="20">
        <f t="shared" si="236"/>
        <v>1</v>
      </c>
      <c r="AB1928" s="20">
        <f t="shared" ca="1" si="237"/>
        <v>103</v>
      </c>
      <c r="AC1928" s="20">
        <f t="shared" ca="1" si="23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239"/>
        <v>103</v>
      </c>
      <c r="AG1928" s="21">
        <f ca="1">SUMIFS(AF$2:AF1928,D$2:D1928,D1928)</f>
        <v>2553</v>
      </c>
      <c r="AJ1928" s="22">
        <f t="shared" si="240"/>
        <v>3</v>
      </c>
      <c r="AK1928" s="22">
        <f t="shared" si="241"/>
        <v>0</v>
      </c>
    </row>
    <row r="1929" spans="1:37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243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242"/>
        <v>0</v>
      </c>
      <c r="AA1929" s="20">
        <f t="shared" si="236"/>
        <v>0</v>
      </c>
      <c r="AB1929" s="20">
        <f t="shared" ca="1" si="237"/>
        <v>0</v>
      </c>
      <c r="AC1929" s="20">
        <f t="shared" ca="1" si="23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239"/>
        <v>0</v>
      </c>
      <c r="AG1929" s="21">
        <f ca="1">SUMIFS(AF$2:AF1929,D$2:D1929,D1929)</f>
        <v>2904</v>
      </c>
      <c r="AJ1929" s="22">
        <f t="shared" si="240"/>
        <v>0</v>
      </c>
      <c r="AK1929" s="22">
        <f t="shared" si="241"/>
        <v>1</v>
      </c>
    </row>
    <row r="1930" spans="1:37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243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242"/>
        <v>0</v>
      </c>
      <c r="AA1930" s="20">
        <f t="shared" si="236"/>
        <v>1</v>
      </c>
      <c r="AB1930" s="20">
        <f t="shared" ca="1" si="237"/>
        <v>103</v>
      </c>
      <c r="AC1930" s="20">
        <f t="shared" ca="1" si="23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239"/>
        <v>103</v>
      </c>
      <c r="AG1930" s="21">
        <f ca="1">SUMIFS(AF$2:AF1930,D$2:D1930,D1930)</f>
        <v>2742</v>
      </c>
      <c r="AJ1930" s="22">
        <f t="shared" si="240"/>
        <v>2</v>
      </c>
      <c r="AK1930" s="22">
        <f t="shared" si="241"/>
        <v>0</v>
      </c>
    </row>
    <row r="1931" spans="1:37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243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242"/>
        <v>0</v>
      </c>
      <c r="AA1931" s="20">
        <f t="shared" si="236"/>
        <v>1</v>
      </c>
      <c r="AB1931" s="20">
        <f t="shared" ca="1" si="237"/>
        <v>103</v>
      </c>
      <c r="AC1931" s="20">
        <f t="shared" ca="1" si="23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239"/>
        <v>103</v>
      </c>
      <c r="AG1931" s="21">
        <f ca="1">SUMIFS(AF$2:AF1931,D$2:D1931,D1931)</f>
        <v>2887</v>
      </c>
      <c r="AJ1931" s="22">
        <f t="shared" si="240"/>
        <v>3</v>
      </c>
      <c r="AK1931" s="22">
        <f t="shared" si="241"/>
        <v>0</v>
      </c>
    </row>
    <row r="1932" spans="1:37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243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242"/>
        <v>0</v>
      </c>
      <c r="AA1932" s="20">
        <f t="shared" si="236"/>
        <v>1</v>
      </c>
      <c r="AB1932" s="20">
        <f t="shared" ca="1" si="237"/>
        <v>103</v>
      </c>
      <c r="AC1932" s="20">
        <f t="shared" ca="1" si="23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239"/>
        <v>103</v>
      </c>
      <c r="AG1932" s="21">
        <f ca="1">SUMIFS(AF$2:AF1932,D$2:D1932,D1932)</f>
        <v>2861</v>
      </c>
      <c r="AJ1932" s="22">
        <f t="shared" si="240"/>
        <v>2</v>
      </c>
      <c r="AK1932" s="22">
        <f t="shared" si="241"/>
        <v>0</v>
      </c>
    </row>
    <row r="1933" spans="1:37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243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242"/>
        <v>0</v>
      </c>
      <c r="AA1933" s="20">
        <f t="shared" si="236"/>
        <v>1</v>
      </c>
      <c r="AB1933" s="20">
        <f t="shared" ca="1" si="237"/>
        <v>103</v>
      </c>
      <c r="AC1933" s="20">
        <f t="shared" ca="1" si="23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239"/>
        <v>103</v>
      </c>
      <c r="AG1933" s="21">
        <f ca="1">SUMIFS(AF$2:AF1933,D$2:D1933,D1933)</f>
        <v>2791</v>
      </c>
      <c r="AJ1933" s="22">
        <f t="shared" si="240"/>
        <v>2</v>
      </c>
      <c r="AK1933" s="22">
        <f t="shared" si="241"/>
        <v>0</v>
      </c>
    </row>
    <row r="1934" spans="1:37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243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242"/>
        <v>0</v>
      </c>
      <c r="AA1934" s="20">
        <f t="shared" si="236"/>
        <v>1</v>
      </c>
      <c r="AB1934" s="20">
        <f t="shared" ca="1" si="237"/>
        <v>103</v>
      </c>
      <c r="AC1934" s="20">
        <f t="shared" ca="1" si="23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239"/>
        <v>103</v>
      </c>
      <c r="AG1934" s="21">
        <f ca="1">SUMIFS(AF$2:AF1934,D$2:D1934,D1934)</f>
        <v>2388</v>
      </c>
      <c r="AJ1934" s="22">
        <f t="shared" si="240"/>
        <v>1</v>
      </c>
      <c r="AK1934" s="22">
        <f t="shared" si="241"/>
        <v>0</v>
      </c>
    </row>
    <row r="1935" spans="1:37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243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242"/>
        <v>0</v>
      </c>
      <c r="AA1935" s="20">
        <f t="shared" si="236"/>
        <v>1</v>
      </c>
      <c r="AB1935" s="20">
        <f t="shared" ca="1" si="237"/>
        <v>103</v>
      </c>
      <c r="AC1935" s="20">
        <f t="shared" ca="1" si="23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239"/>
        <v>103</v>
      </c>
      <c r="AG1935" s="21">
        <f ca="1">SUMIFS(AF$2:AF1935,D$2:D1935,D1935)</f>
        <v>2605</v>
      </c>
      <c r="AJ1935" s="22">
        <f t="shared" si="240"/>
        <v>2</v>
      </c>
      <c r="AK1935" s="22">
        <f t="shared" si="241"/>
        <v>0</v>
      </c>
    </row>
    <row r="1936" spans="1:37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243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242"/>
        <v>0</v>
      </c>
      <c r="AA1936" s="20">
        <f t="shared" si="236"/>
        <v>1</v>
      </c>
      <c r="AB1936" s="20">
        <f t="shared" ca="1" si="237"/>
        <v>103</v>
      </c>
      <c r="AC1936" s="20">
        <f t="shared" ca="1" si="23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239"/>
        <v>103</v>
      </c>
      <c r="AG1936" s="21">
        <f ca="1">SUMIFS(AF$2:AF1936,D$2:D1936,D1936)</f>
        <v>2596</v>
      </c>
      <c r="AJ1936" s="22">
        <f t="shared" si="240"/>
        <v>2</v>
      </c>
      <c r="AK1936" s="22">
        <f t="shared" si="241"/>
        <v>0</v>
      </c>
    </row>
    <row r="1937" spans="1:37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243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242"/>
        <v>0</v>
      </c>
      <c r="AA1937" s="20">
        <f t="shared" si="236"/>
        <v>1</v>
      </c>
      <c r="AB1937" s="20">
        <f t="shared" ca="1" si="237"/>
        <v>103</v>
      </c>
      <c r="AC1937" s="20">
        <f t="shared" ca="1" si="23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239"/>
        <v>103</v>
      </c>
      <c r="AG1937" s="21">
        <f ca="1">SUMIFS(AF$2:AF1937,D$2:D1937,D1937)</f>
        <v>2484</v>
      </c>
      <c r="AJ1937" s="22">
        <f t="shared" si="240"/>
        <v>2</v>
      </c>
      <c r="AK1937" s="22">
        <f t="shared" si="241"/>
        <v>0</v>
      </c>
    </row>
    <row r="1938" spans="1:37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243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242"/>
        <v>0</v>
      </c>
      <c r="AA1938" s="20">
        <f t="shared" si="236"/>
        <v>0</v>
      </c>
      <c r="AB1938" s="20">
        <f t="shared" ca="1" si="237"/>
        <v>0</v>
      </c>
      <c r="AC1938" s="20">
        <f t="shared" ca="1" si="23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239"/>
        <v>0</v>
      </c>
      <c r="AG1938" s="21">
        <f ca="1">SUMIFS(AF$2:AF1938,D$2:D1938,D1938)</f>
        <v>2624</v>
      </c>
      <c r="AJ1938" s="22">
        <f t="shared" si="240"/>
        <v>0</v>
      </c>
      <c r="AK1938" s="22">
        <f t="shared" si="241"/>
        <v>1</v>
      </c>
    </row>
    <row r="1939" spans="1:37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243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242"/>
        <v>0</v>
      </c>
      <c r="AA1939" s="20">
        <f t="shared" si="236"/>
        <v>1</v>
      </c>
      <c r="AB1939" s="20">
        <f t="shared" ca="1" si="237"/>
        <v>103</v>
      </c>
      <c r="AC1939" s="20">
        <f t="shared" ca="1" si="23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239"/>
        <v>103</v>
      </c>
      <c r="AG1939" s="21">
        <f ca="1">SUMIFS(AF$2:AF1939,D$2:D1939,D1939)</f>
        <v>2468</v>
      </c>
      <c r="AJ1939" s="22">
        <f t="shared" si="240"/>
        <v>1</v>
      </c>
      <c r="AK1939" s="22">
        <f t="shared" si="241"/>
        <v>0</v>
      </c>
    </row>
    <row r="1940" spans="1:37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243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242"/>
        <v>0</v>
      </c>
      <c r="AA1940" s="20">
        <f t="shared" si="236"/>
        <v>0</v>
      </c>
      <c r="AB1940" s="20">
        <f t="shared" ca="1" si="237"/>
        <v>0</v>
      </c>
      <c r="AC1940" s="20">
        <f t="shared" ca="1" si="23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239"/>
        <v>0</v>
      </c>
      <c r="AG1940" s="21">
        <f ca="1">SUMIFS(AF$2:AF1940,D$2:D1940,D1940)</f>
        <v>2266</v>
      </c>
      <c r="AJ1940" s="22">
        <f t="shared" si="240"/>
        <v>0</v>
      </c>
      <c r="AK1940" s="22">
        <f t="shared" si="241"/>
        <v>1</v>
      </c>
    </row>
    <row r="1941" spans="1:37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243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242"/>
        <v>0</v>
      </c>
      <c r="AA1941" s="20">
        <f t="shared" si="236"/>
        <v>0</v>
      </c>
      <c r="AB1941" s="20">
        <f t="shared" ca="1" si="237"/>
        <v>0</v>
      </c>
      <c r="AC1941" s="20">
        <f t="shared" ca="1" si="23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239"/>
        <v>0</v>
      </c>
      <c r="AG1941" s="21">
        <f ca="1">SUMIFS(AF$2:AF1941,D$2:D1941,D1941)</f>
        <v>2002</v>
      </c>
      <c r="AJ1941" s="22">
        <f t="shared" si="240"/>
        <v>0</v>
      </c>
      <c r="AK1941" s="22">
        <f t="shared" si="241"/>
        <v>2</v>
      </c>
    </row>
    <row r="1942" spans="1:37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243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242"/>
        <v>0</v>
      </c>
      <c r="AA1942" s="20">
        <f t="shared" si="236"/>
        <v>1</v>
      </c>
      <c r="AB1942" s="20">
        <f t="shared" ca="1" si="237"/>
        <v>103</v>
      </c>
      <c r="AC1942" s="20">
        <f t="shared" ca="1" si="23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239"/>
        <v>103</v>
      </c>
      <c r="AG1942" s="21">
        <f ca="1">SUMIFS(AF$2:AF1942,D$2:D1942,D1942)</f>
        <v>2729</v>
      </c>
      <c r="AJ1942" s="22">
        <f t="shared" si="240"/>
        <v>2</v>
      </c>
      <c r="AK1942" s="22">
        <f t="shared" si="241"/>
        <v>0</v>
      </c>
    </row>
    <row r="1943" spans="1:37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243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242"/>
        <v>0</v>
      </c>
      <c r="AA1943" s="20">
        <f t="shared" si="236"/>
        <v>1</v>
      </c>
      <c r="AB1943" s="20">
        <f t="shared" ca="1" si="237"/>
        <v>103</v>
      </c>
      <c r="AC1943" s="20">
        <f t="shared" ca="1" si="23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239"/>
        <v>103</v>
      </c>
      <c r="AG1943" s="21">
        <f ca="1">SUMIFS(AF$2:AF1943,D$2:D1943,D1943)</f>
        <v>2777</v>
      </c>
      <c r="AJ1943" s="22">
        <f t="shared" si="240"/>
        <v>2</v>
      </c>
      <c r="AK1943" s="22">
        <f t="shared" si="241"/>
        <v>0</v>
      </c>
    </row>
    <row r="1944" spans="1:37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243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242"/>
        <v>0</v>
      </c>
      <c r="AA1944" s="20">
        <f t="shared" si="236"/>
        <v>0</v>
      </c>
      <c r="AB1944" s="20">
        <f t="shared" ca="1" si="237"/>
        <v>0</v>
      </c>
      <c r="AC1944" s="20">
        <f t="shared" ca="1" si="23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239"/>
        <v>0</v>
      </c>
      <c r="AG1944" s="21">
        <f ca="1">SUMIFS(AF$2:AF1944,D$2:D1944,D1944)</f>
        <v>2138</v>
      </c>
      <c r="AJ1944" s="22">
        <f t="shared" si="240"/>
        <v>0</v>
      </c>
      <c r="AK1944" s="22">
        <f t="shared" si="241"/>
        <v>4</v>
      </c>
    </row>
    <row r="1945" spans="1:37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243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242"/>
        <v>0</v>
      </c>
      <c r="AA1945" s="20">
        <f t="shared" si="236"/>
        <v>1</v>
      </c>
      <c r="AB1945" s="20">
        <f t="shared" ca="1" si="237"/>
        <v>103</v>
      </c>
      <c r="AC1945" s="20">
        <f t="shared" ca="1" si="23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239"/>
        <v>103</v>
      </c>
      <c r="AG1945" s="21">
        <f ca="1">SUMIFS(AF$2:AF1945,D$2:D1945,D1945)</f>
        <v>2201</v>
      </c>
      <c r="AJ1945" s="22">
        <f t="shared" si="240"/>
        <v>3</v>
      </c>
      <c r="AK1945" s="22">
        <f t="shared" si="241"/>
        <v>0</v>
      </c>
    </row>
    <row r="1946" spans="1:37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243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242"/>
        <v>0</v>
      </c>
      <c r="AA1946" s="20">
        <f t="shared" si="236"/>
        <v>1</v>
      </c>
      <c r="AB1946" s="20">
        <f t="shared" ca="1" si="237"/>
        <v>32</v>
      </c>
      <c r="AC1946" s="20">
        <f t="shared" ca="1" si="23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239"/>
        <v>32</v>
      </c>
      <c r="AG1946" s="21">
        <f ca="1">SUMIFS(AF$2:AF1946,D$2:D1946,D1946)</f>
        <v>2750</v>
      </c>
      <c r="AJ1946" s="22">
        <f t="shared" si="240"/>
        <v>1</v>
      </c>
      <c r="AK1946" s="22">
        <f t="shared" si="241"/>
        <v>0</v>
      </c>
    </row>
    <row r="1947" spans="1:37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243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242"/>
        <v>0</v>
      </c>
      <c r="AA1947" s="20">
        <f t="shared" si="236"/>
        <v>1</v>
      </c>
      <c r="AB1947" s="20">
        <f t="shared" ca="1" si="237"/>
        <v>32</v>
      </c>
      <c r="AC1947" s="20">
        <f t="shared" ca="1" si="23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239"/>
        <v>32</v>
      </c>
      <c r="AG1947" s="21">
        <f ca="1">SUMIFS(AF$2:AF1947,D$2:D1947,D1947)</f>
        <v>3059</v>
      </c>
      <c r="AJ1947" s="22">
        <f t="shared" si="240"/>
        <v>4</v>
      </c>
      <c r="AK1947" s="22">
        <f t="shared" si="241"/>
        <v>0</v>
      </c>
    </row>
    <row r="1948" spans="1:37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243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242"/>
        <v>0</v>
      </c>
      <c r="AA1948" s="20">
        <f t="shared" si="236"/>
        <v>1</v>
      </c>
      <c r="AB1948" s="20">
        <f t="shared" ca="1" si="237"/>
        <v>32</v>
      </c>
      <c r="AC1948" s="20">
        <f t="shared" ca="1" si="23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239"/>
        <v>82</v>
      </c>
      <c r="AG1948" s="21">
        <f ca="1">SUMIFS(AF$2:AF1948,D$2:D1948,D1948)</f>
        <v>2802</v>
      </c>
      <c r="AJ1948" s="22">
        <f t="shared" si="240"/>
        <v>1</v>
      </c>
      <c r="AK1948" s="22">
        <f t="shared" si="241"/>
        <v>0</v>
      </c>
    </row>
    <row r="1949" spans="1:37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243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242"/>
        <v>0</v>
      </c>
      <c r="AA1949" s="20">
        <f t="shared" ref="AA1949:AA2012" si="244">IF(OR(ISBLANK(P1949),ISBLANK(Q1949)),"",IF(OR(AND(P1949&gt;Q1949,X1949&gt;Y1949),AND(P1949=Q1949,X1949=Y1949),AND(P1949&lt;Q1949,X1949&lt;Y1949)),1,0))</f>
        <v>1</v>
      </c>
      <c r="AB1949" s="20">
        <f t="shared" ref="AB1949:AB2012" ca="1" si="245">IF(C1949&lt;NOW(),IF(AND(P1949&gt;Q1949,X1949&gt;Y1949),T1949,IF(AND(P1949=Q1949,X1949=Y1949),U1949,IF(AND(P1949&lt;Q1949,X1949&lt;Y1949),V1949,0))),"")</f>
        <v>32</v>
      </c>
      <c r="AC1949" s="20">
        <f t="shared" ref="AC1949:AC2012" ca="1" si="246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247">IFERROR(IF(OR(ISBLANK(P1949),ISBLANK(Q1949)),0,IF(AB1949&lt;&gt;"", AB1949 + IF(AC1949=1,AE1949, 0), "") * (S1949+1)),"")</f>
        <v>32</v>
      </c>
      <c r="AG1949" s="21">
        <f ca="1">SUMIFS(AF$2:AF1949,D$2:D1949,D1949)</f>
        <v>2698</v>
      </c>
      <c r="AJ1949" s="22">
        <f t="shared" si="240"/>
        <v>1</v>
      </c>
      <c r="AK1949" s="22">
        <f t="shared" si="241"/>
        <v>0</v>
      </c>
    </row>
    <row r="1950" spans="1:37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243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242"/>
        <v>0</v>
      </c>
      <c r="AA1950" s="20">
        <f t="shared" si="244"/>
        <v>1</v>
      </c>
      <c r="AB1950" s="20">
        <f t="shared" ca="1" si="245"/>
        <v>32</v>
      </c>
      <c r="AC1950" s="20">
        <f t="shared" ca="1" si="246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247"/>
        <v>32</v>
      </c>
      <c r="AG1950" s="21">
        <f ca="1">SUMIFS(AF$2:AF1950,D$2:D1950,D1950)</f>
        <v>2190</v>
      </c>
      <c r="AJ1950" s="22">
        <f t="shared" si="240"/>
        <v>1</v>
      </c>
      <c r="AK1950" s="22">
        <f t="shared" si="241"/>
        <v>0</v>
      </c>
    </row>
    <row r="1951" spans="1:37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243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242"/>
        <v>0</v>
      </c>
      <c r="AA1951" s="20">
        <f t="shared" si="244"/>
        <v>1</v>
      </c>
      <c r="AB1951" s="20">
        <f t="shared" ca="1" si="245"/>
        <v>32</v>
      </c>
      <c r="AC1951" s="20">
        <f t="shared" ca="1" si="246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247"/>
        <v>32</v>
      </c>
      <c r="AG1951" s="21">
        <f ca="1">SUMIFS(AF$2:AF1951,D$2:D1951,D1951)</f>
        <v>2789</v>
      </c>
      <c r="AJ1951" s="22">
        <f t="shared" si="240"/>
        <v>1</v>
      </c>
      <c r="AK1951" s="22">
        <f t="shared" si="241"/>
        <v>0</v>
      </c>
    </row>
    <row r="1952" spans="1:37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243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242"/>
        <v>1</v>
      </c>
      <c r="AA1952" s="20" t="str">
        <f t="shared" si="244"/>
        <v/>
      </c>
      <c r="AB1952" s="20">
        <f t="shared" ca="1" si="245"/>
        <v>0</v>
      </c>
      <c r="AC1952" s="20">
        <f t="shared" ca="1" si="246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247"/>
        <v>0</v>
      </c>
      <c r="AG1952" s="21">
        <f ca="1">SUMIFS(AF$2:AF1952,D$2:D1952,D1952)</f>
        <v>1434</v>
      </c>
      <c r="AJ1952" s="22">
        <f t="shared" si="240"/>
        <v>0</v>
      </c>
      <c r="AK1952" s="22">
        <f t="shared" si="241"/>
        <v>0</v>
      </c>
    </row>
    <row r="1953" spans="1:37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243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242"/>
        <v>0</v>
      </c>
      <c r="AA1953" s="20">
        <f t="shared" si="244"/>
        <v>1</v>
      </c>
      <c r="AB1953" s="20">
        <f t="shared" ca="1" si="245"/>
        <v>32</v>
      </c>
      <c r="AC1953" s="20">
        <f t="shared" ca="1" si="246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247"/>
        <v>32</v>
      </c>
      <c r="AG1953" s="21">
        <f ca="1">SUMIFS(AF$2:AF1953,D$2:D1953,D1953)</f>
        <v>2732</v>
      </c>
      <c r="AJ1953" s="22">
        <f t="shared" si="240"/>
        <v>6</v>
      </c>
      <c r="AK1953" s="22">
        <f t="shared" si="241"/>
        <v>0</v>
      </c>
    </row>
    <row r="1954" spans="1:37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243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242"/>
        <v>0</v>
      </c>
      <c r="AA1954" s="20">
        <f t="shared" si="244"/>
        <v>1</v>
      </c>
      <c r="AB1954" s="20">
        <f t="shared" ca="1" si="245"/>
        <v>32</v>
      </c>
      <c r="AC1954" s="20">
        <f t="shared" ca="1" si="246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247"/>
        <v>32</v>
      </c>
      <c r="AG1954" s="21">
        <f ca="1">SUMIFS(AF$2:AF1954,D$2:D1954,D1954)</f>
        <v>2825</v>
      </c>
      <c r="AJ1954" s="22">
        <f t="shared" si="240"/>
        <v>3</v>
      </c>
      <c r="AK1954" s="22">
        <f t="shared" si="241"/>
        <v>0</v>
      </c>
    </row>
    <row r="1955" spans="1:37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243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242"/>
        <v>0</v>
      </c>
      <c r="AA1955" s="20">
        <f t="shared" si="244"/>
        <v>1</v>
      </c>
      <c r="AB1955" s="20">
        <f t="shared" ca="1" si="245"/>
        <v>32</v>
      </c>
      <c r="AC1955" s="20">
        <f t="shared" ca="1" si="246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247"/>
        <v>32</v>
      </c>
      <c r="AG1955" s="21">
        <f ca="1">SUMIFS(AF$2:AF1955,D$2:D1955,D1955)</f>
        <v>2585</v>
      </c>
      <c r="AJ1955" s="22">
        <f t="shared" si="240"/>
        <v>4</v>
      </c>
      <c r="AK1955" s="22">
        <f t="shared" si="241"/>
        <v>0</v>
      </c>
    </row>
    <row r="1956" spans="1:37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243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242"/>
        <v>0</v>
      </c>
      <c r="AA1956" s="20">
        <f t="shared" si="244"/>
        <v>1</v>
      </c>
      <c r="AB1956" s="20">
        <f t="shared" ca="1" si="245"/>
        <v>32</v>
      </c>
      <c r="AC1956" s="20">
        <f t="shared" ca="1" si="246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247"/>
        <v>32</v>
      </c>
      <c r="AG1956" s="21">
        <f ca="1">SUMIFS(AF$2:AF1956,D$2:D1956,D1956)</f>
        <v>2936</v>
      </c>
      <c r="AJ1956" s="22">
        <f t="shared" si="240"/>
        <v>1</v>
      </c>
      <c r="AK1956" s="22">
        <f t="shared" si="241"/>
        <v>0</v>
      </c>
    </row>
    <row r="1957" spans="1:37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243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242"/>
        <v>0</v>
      </c>
      <c r="AA1957" s="20">
        <f t="shared" si="244"/>
        <v>1</v>
      </c>
      <c r="AB1957" s="20">
        <f t="shared" ca="1" si="245"/>
        <v>32</v>
      </c>
      <c r="AC1957" s="20">
        <f t="shared" ca="1" si="246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247"/>
        <v>32</v>
      </c>
      <c r="AG1957" s="21">
        <f ca="1">SUMIFS(AF$2:AF1957,D$2:D1957,D1957)</f>
        <v>2774</v>
      </c>
      <c r="AJ1957" s="22">
        <f t="shared" si="240"/>
        <v>3</v>
      </c>
      <c r="AK1957" s="22">
        <f t="shared" si="241"/>
        <v>0</v>
      </c>
    </row>
    <row r="1958" spans="1:37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243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242"/>
        <v>0</v>
      </c>
      <c r="AA1958" s="20">
        <f t="shared" si="244"/>
        <v>1</v>
      </c>
      <c r="AB1958" s="20">
        <f t="shared" ca="1" si="245"/>
        <v>32</v>
      </c>
      <c r="AC1958" s="20">
        <f t="shared" ca="1" si="246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247"/>
        <v>32</v>
      </c>
      <c r="AG1958" s="21">
        <f ca="1">SUMIFS(AF$2:AF1958,D$2:D1958,D1958)</f>
        <v>2919</v>
      </c>
      <c r="AJ1958" s="22">
        <f t="shared" si="240"/>
        <v>4</v>
      </c>
      <c r="AK1958" s="22">
        <f t="shared" si="241"/>
        <v>0</v>
      </c>
    </row>
    <row r="1959" spans="1:37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243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242"/>
        <v>0</v>
      </c>
      <c r="AA1959" s="20">
        <f t="shared" si="244"/>
        <v>1</v>
      </c>
      <c r="AB1959" s="20">
        <f t="shared" ca="1" si="245"/>
        <v>32</v>
      </c>
      <c r="AC1959" s="20">
        <f t="shared" ca="1" si="246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247"/>
        <v>32</v>
      </c>
      <c r="AG1959" s="21">
        <f ca="1">SUMIFS(AF$2:AF1959,D$2:D1959,D1959)</f>
        <v>2893</v>
      </c>
      <c r="AJ1959" s="22">
        <f t="shared" si="240"/>
        <v>3</v>
      </c>
      <c r="AK1959" s="22">
        <f t="shared" si="241"/>
        <v>0</v>
      </c>
    </row>
    <row r="1960" spans="1:37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243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242"/>
        <v>0</v>
      </c>
      <c r="AA1960" s="20">
        <f t="shared" si="244"/>
        <v>1</v>
      </c>
      <c r="AB1960" s="20">
        <f t="shared" ca="1" si="245"/>
        <v>32</v>
      </c>
      <c r="AC1960" s="20">
        <f t="shared" ca="1" si="246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247"/>
        <v>32</v>
      </c>
      <c r="AG1960" s="21">
        <f ca="1">SUMIFS(AF$2:AF1960,D$2:D1960,D1960)</f>
        <v>2823</v>
      </c>
      <c r="AJ1960" s="22">
        <f t="shared" si="240"/>
        <v>3</v>
      </c>
      <c r="AK1960" s="22">
        <f t="shared" si="241"/>
        <v>0</v>
      </c>
    </row>
    <row r="1961" spans="1:37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243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242"/>
        <v>0</v>
      </c>
      <c r="AA1961" s="20">
        <f t="shared" si="244"/>
        <v>1</v>
      </c>
      <c r="AB1961" s="20">
        <f t="shared" ca="1" si="245"/>
        <v>32</v>
      </c>
      <c r="AC1961" s="20">
        <f t="shared" ca="1" si="246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247"/>
        <v>32</v>
      </c>
      <c r="AG1961" s="21">
        <f ca="1">SUMIFS(AF$2:AF1961,D$2:D1961,D1961)</f>
        <v>2420</v>
      </c>
      <c r="AJ1961" s="22">
        <f t="shared" si="240"/>
        <v>2</v>
      </c>
      <c r="AK1961" s="22">
        <f t="shared" si="241"/>
        <v>0</v>
      </c>
    </row>
    <row r="1962" spans="1:37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243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242"/>
        <v>0</v>
      </c>
      <c r="AA1962" s="20">
        <f t="shared" si="244"/>
        <v>1</v>
      </c>
      <c r="AB1962" s="20">
        <f t="shared" ca="1" si="245"/>
        <v>32</v>
      </c>
      <c r="AC1962" s="20">
        <f t="shared" ca="1" si="246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247"/>
        <v>32</v>
      </c>
      <c r="AG1962" s="21">
        <f ca="1">SUMIFS(AF$2:AF1962,D$2:D1962,D1962)</f>
        <v>2637</v>
      </c>
      <c r="AJ1962" s="22">
        <f t="shared" si="240"/>
        <v>3</v>
      </c>
      <c r="AK1962" s="22">
        <f t="shared" si="241"/>
        <v>0</v>
      </c>
    </row>
    <row r="1963" spans="1:37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243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242"/>
        <v>0</v>
      </c>
      <c r="AA1963" s="20">
        <f t="shared" si="244"/>
        <v>1</v>
      </c>
      <c r="AB1963" s="20">
        <f t="shared" ca="1" si="245"/>
        <v>32</v>
      </c>
      <c r="AC1963" s="20">
        <f t="shared" ca="1" si="246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247"/>
        <v>32</v>
      </c>
      <c r="AG1963" s="21">
        <f ca="1">SUMIFS(AF$2:AF1963,D$2:D1963,D1963)</f>
        <v>2628</v>
      </c>
      <c r="AJ1963" s="22">
        <f t="shared" si="240"/>
        <v>3</v>
      </c>
      <c r="AK1963" s="22">
        <f t="shared" si="241"/>
        <v>0</v>
      </c>
    </row>
    <row r="1964" spans="1:37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243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242"/>
        <v>0</v>
      </c>
      <c r="AA1964" s="20">
        <f t="shared" si="244"/>
        <v>1</v>
      </c>
      <c r="AB1964" s="20">
        <f t="shared" ca="1" si="245"/>
        <v>32</v>
      </c>
      <c r="AC1964" s="20">
        <f t="shared" ca="1" si="246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247"/>
        <v>32</v>
      </c>
      <c r="AG1964" s="21">
        <f ca="1">SUMIFS(AF$2:AF1964,D$2:D1964,D1964)</f>
        <v>2516</v>
      </c>
      <c r="AJ1964" s="22">
        <f t="shared" si="240"/>
        <v>3</v>
      </c>
      <c r="AK1964" s="22">
        <f t="shared" si="241"/>
        <v>0</v>
      </c>
    </row>
    <row r="1965" spans="1:37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243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242"/>
        <v>0</v>
      </c>
      <c r="AA1965" s="20">
        <f t="shared" si="244"/>
        <v>1</v>
      </c>
      <c r="AB1965" s="20">
        <f t="shared" ca="1" si="245"/>
        <v>32</v>
      </c>
      <c r="AC1965" s="20">
        <f t="shared" ca="1" si="246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247"/>
        <v>32</v>
      </c>
      <c r="AG1965" s="21">
        <f ca="1">SUMIFS(AF$2:AF1965,D$2:D1965,D1965)</f>
        <v>2656</v>
      </c>
      <c r="AJ1965" s="22">
        <f t="shared" si="240"/>
        <v>1</v>
      </c>
      <c r="AK1965" s="22">
        <f t="shared" si="241"/>
        <v>0</v>
      </c>
    </row>
    <row r="1966" spans="1:37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243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242"/>
        <v>0</v>
      </c>
      <c r="AA1966" s="20">
        <f t="shared" si="244"/>
        <v>0</v>
      </c>
      <c r="AB1966" s="20">
        <f t="shared" ca="1" si="245"/>
        <v>0</v>
      </c>
      <c r="AC1966" s="20">
        <f t="shared" ca="1" si="246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247"/>
        <v>0</v>
      </c>
      <c r="AG1966" s="21">
        <f ca="1">SUMIFS(AF$2:AF1966,D$2:D1966,D1966)</f>
        <v>2468</v>
      </c>
      <c r="AJ1966" s="22">
        <f t="shared" si="240"/>
        <v>0</v>
      </c>
      <c r="AK1966" s="22">
        <f t="shared" si="241"/>
        <v>1</v>
      </c>
    </row>
    <row r="1967" spans="1:37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243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242"/>
        <v>0</v>
      </c>
      <c r="AA1967" s="20">
        <f t="shared" si="244"/>
        <v>1</v>
      </c>
      <c r="AB1967" s="20">
        <f t="shared" ca="1" si="245"/>
        <v>32</v>
      </c>
      <c r="AC1967" s="20">
        <f t="shared" ca="1" si="246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247"/>
        <v>32</v>
      </c>
      <c r="AG1967" s="21">
        <f ca="1">SUMIFS(AF$2:AF1967,D$2:D1967,D1967)</f>
        <v>2298</v>
      </c>
      <c r="AJ1967" s="22">
        <f t="shared" si="240"/>
        <v>1</v>
      </c>
      <c r="AK1967" s="22">
        <f t="shared" si="241"/>
        <v>0</v>
      </c>
    </row>
    <row r="1968" spans="1:37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243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242"/>
        <v>0</v>
      </c>
      <c r="AA1968" s="20">
        <f t="shared" si="244"/>
        <v>1</v>
      </c>
      <c r="AB1968" s="20">
        <f t="shared" ca="1" si="245"/>
        <v>32</v>
      </c>
      <c r="AC1968" s="20">
        <f t="shared" ca="1" si="246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247"/>
        <v>32</v>
      </c>
      <c r="AG1968" s="21">
        <f ca="1">SUMIFS(AF$2:AF1968,D$2:D1968,D1968)</f>
        <v>2034</v>
      </c>
      <c r="AJ1968" s="22">
        <f t="shared" si="240"/>
        <v>1</v>
      </c>
      <c r="AK1968" s="22">
        <f t="shared" si="241"/>
        <v>0</v>
      </c>
    </row>
    <row r="1969" spans="1:37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243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242"/>
        <v>0</v>
      </c>
      <c r="AA1969" s="20">
        <f t="shared" si="244"/>
        <v>1</v>
      </c>
      <c r="AB1969" s="20">
        <f t="shared" ca="1" si="245"/>
        <v>32</v>
      </c>
      <c r="AC1969" s="20">
        <f t="shared" ca="1" si="246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247"/>
        <v>32</v>
      </c>
      <c r="AG1969" s="21">
        <f ca="1">SUMIFS(AF$2:AF1969,D$2:D1969,D1969)</f>
        <v>2761</v>
      </c>
      <c r="AJ1969" s="22">
        <f t="shared" si="240"/>
        <v>3</v>
      </c>
      <c r="AK1969" s="22">
        <f t="shared" si="241"/>
        <v>0</v>
      </c>
    </row>
    <row r="1970" spans="1:37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243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242"/>
        <v>0</v>
      </c>
      <c r="AA1970" s="20">
        <f t="shared" si="244"/>
        <v>1</v>
      </c>
      <c r="AB1970" s="20">
        <f t="shared" ca="1" si="245"/>
        <v>32</v>
      </c>
      <c r="AC1970" s="20">
        <f t="shared" ca="1" si="246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247"/>
        <v>32</v>
      </c>
      <c r="AG1970" s="21">
        <f ca="1">SUMIFS(AF$2:AF1970,D$2:D1970,D1970)</f>
        <v>2809</v>
      </c>
      <c r="AJ1970" s="22">
        <f t="shared" si="240"/>
        <v>3</v>
      </c>
      <c r="AK1970" s="22">
        <f t="shared" si="241"/>
        <v>0</v>
      </c>
    </row>
    <row r="1971" spans="1:37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243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242"/>
        <v>0</v>
      </c>
      <c r="AA1971" s="20">
        <f t="shared" si="244"/>
        <v>1</v>
      </c>
      <c r="AB1971" s="20">
        <f t="shared" ca="1" si="245"/>
        <v>32</v>
      </c>
      <c r="AC1971" s="20">
        <f t="shared" ca="1" si="246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247"/>
        <v>32</v>
      </c>
      <c r="AG1971" s="21">
        <f ca="1">SUMIFS(AF$2:AF1971,D$2:D1971,D1971)</f>
        <v>2170</v>
      </c>
      <c r="AJ1971" s="22">
        <f t="shared" si="240"/>
        <v>1</v>
      </c>
      <c r="AK1971" s="22">
        <f t="shared" si="241"/>
        <v>0</v>
      </c>
    </row>
    <row r="1972" spans="1:37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243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242"/>
        <v>0</v>
      </c>
      <c r="AA1972" s="20">
        <f t="shared" si="244"/>
        <v>1</v>
      </c>
      <c r="AB1972" s="20">
        <f t="shared" ca="1" si="245"/>
        <v>32</v>
      </c>
      <c r="AC1972" s="20">
        <f t="shared" ca="1" si="246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247"/>
        <v>32</v>
      </c>
      <c r="AG1972" s="21">
        <f ca="1">SUMIFS(AF$2:AF1972,D$2:D1972,D1972)</f>
        <v>2233</v>
      </c>
      <c r="AJ1972" s="22">
        <f t="shared" si="240"/>
        <v>4</v>
      </c>
      <c r="AK1972" s="22">
        <f t="shared" si="241"/>
        <v>0</v>
      </c>
    </row>
    <row r="1973" spans="1:37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243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242"/>
        <v>0</v>
      </c>
      <c r="AA1973" s="20">
        <f t="shared" si="244"/>
        <v>1</v>
      </c>
      <c r="AB1973" s="20">
        <f t="shared" ca="1" si="245"/>
        <v>64</v>
      </c>
      <c r="AC1973" s="20">
        <f t="shared" ca="1" si="246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247"/>
        <v>64</v>
      </c>
      <c r="AG1973" s="21">
        <f ca="1">SUMIFS(AF$2:AF1973,D$2:D1973,D1973)</f>
        <v>2814</v>
      </c>
      <c r="AJ1973" s="22">
        <f t="shared" si="240"/>
        <v>2</v>
      </c>
      <c r="AK1973" s="22">
        <f t="shared" si="241"/>
        <v>0</v>
      </c>
    </row>
    <row r="1974" spans="1:37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243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242"/>
        <v>0</v>
      </c>
      <c r="AA1974" s="20">
        <f t="shared" si="244"/>
        <v>1</v>
      </c>
      <c r="AB1974" s="20">
        <f t="shared" ca="1" si="245"/>
        <v>64</v>
      </c>
      <c r="AC1974" s="20">
        <f t="shared" ca="1" si="246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247"/>
        <v>64</v>
      </c>
      <c r="AG1974" s="21">
        <f ca="1">SUMIFS(AF$2:AF1974,D$2:D1974,D1974)</f>
        <v>3123</v>
      </c>
      <c r="AJ1974" s="22">
        <f t="shared" si="240"/>
        <v>5</v>
      </c>
      <c r="AK1974" s="22">
        <f t="shared" si="241"/>
        <v>0</v>
      </c>
    </row>
    <row r="1975" spans="1:37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243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242"/>
        <v>0</v>
      </c>
      <c r="AA1975" s="20">
        <f t="shared" si="244"/>
        <v>1</v>
      </c>
      <c r="AB1975" s="20">
        <f t="shared" ca="1" si="245"/>
        <v>64</v>
      </c>
      <c r="AC1975" s="20">
        <f t="shared" ca="1" si="246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247"/>
        <v>64</v>
      </c>
      <c r="AG1975" s="21">
        <f ca="1">SUMIFS(AF$2:AF1975,D$2:D1975,D1975)</f>
        <v>2866</v>
      </c>
      <c r="AJ1975" s="22">
        <f t="shared" si="240"/>
        <v>2</v>
      </c>
      <c r="AK1975" s="22">
        <f t="shared" si="241"/>
        <v>0</v>
      </c>
    </row>
    <row r="1976" spans="1:37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243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242"/>
        <v>0</v>
      </c>
      <c r="AA1976" s="20">
        <f t="shared" si="244"/>
        <v>1</v>
      </c>
      <c r="AB1976" s="20">
        <f t="shared" ca="1" si="245"/>
        <v>64</v>
      </c>
      <c r="AC1976" s="20">
        <f t="shared" ca="1" si="246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247"/>
        <v>64</v>
      </c>
      <c r="AG1976" s="21">
        <f ca="1">SUMIFS(AF$2:AF1976,D$2:D1976,D1976)</f>
        <v>2762</v>
      </c>
      <c r="AJ1976" s="22">
        <f t="shared" si="240"/>
        <v>2</v>
      </c>
      <c r="AK1976" s="22">
        <f t="shared" si="241"/>
        <v>0</v>
      </c>
    </row>
    <row r="1977" spans="1:37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243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242"/>
        <v>0</v>
      </c>
      <c r="AA1977" s="20">
        <f t="shared" si="244"/>
        <v>1</v>
      </c>
      <c r="AB1977" s="20">
        <f t="shared" ca="1" si="245"/>
        <v>64</v>
      </c>
      <c r="AC1977" s="20">
        <f t="shared" ca="1" si="246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247"/>
        <v>114</v>
      </c>
      <c r="AG1977" s="21">
        <f ca="1">SUMIFS(AF$2:AF1977,D$2:D1977,D1977)</f>
        <v>2304</v>
      </c>
      <c r="AJ1977" s="22">
        <f t="shared" ref="AJ1977:AJ2040" si="248">IF(AA1977=1,AJ1950+1,0)</f>
        <v>2</v>
      </c>
      <c r="AK1977" s="22">
        <f t="shared" ref="AK1977:AK2040" si="249">IF(Z1977=1,AK1950,IF(AA1977=0,AK1950+1,0))</f>
        <v>0</v>
      </c>
    </row>
    <row r="1978" spans="1:37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243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242"/>
        <v>0</v>
      </c>
      <c r="AA1978" s="20">
        <f t="shared" si="244"/>
        <v>1</v>
      </c>
      <c r="AB1978" s="20">
        <f t="shared" ca="1" si="245"/>
        <v>64</v>
      </c>
      <c r="AC1978" s="20">
        <f t="shared" ca="1" si="246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247"/>
        <v>64</v>
      </c>
      <c r="AG1978" s="21">
        <f ca="1">SUMIFS(AF$2:AF1978,D$2:D1978,D1978)</f>
        <v>2853</v>
      </c>
      <c r="AJ1978" s="22">
        <f t="shared" si="248"/>
        <v>2</v>
      </c>
      <c r="AK1978" s="22">
        <f t="shared" si="249"/>
        <v>0</v>
      </c>
    </row>
    <row r="1979" spans="1:37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243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242"/>
        <v>0</v>
      </c>
      <c r="AA1979" s="20">
        <f t="shared" si="244"/>
        <v>0</v>
      </c>
      <c r="AB1979" s="20">
        <f t="shared" ca="1" si="245"/>
        <v>0</v>
      </c>
      <c r="AC1979" s="20">
        <f t="shared" ca="1" si="246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247"/>
        <v>0</v>
      </c>
      <c r="AG1979" s="21">
        <f ca="1">SUMIFS(AF$2:AF1979,D$2:D1979,D1979)</f>
        <v>1434</v>
      </c>
      <c r="AJ1979" s="22">
        <f t="shared" si="248"/>
        <v>0</v>
      </c>
      <c r="AK1979" s="22">
        <f t="shared" si="249"/>
        <v>1</v>
      </c>
    </row>
    <row r="1980" spans="1:37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243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242"/>
        <v>0</v>
      </c>
      <c r="AA1980" s="20">
        <f t="shared" si="244"/>
        <v>1</v>
      </c>
      <c r="AB1980" s="20">
        <f t="shared" ca="1" si="245"/>
        <v>64</v>
      </c>
      <c r="AC1980" s="20">
        <f t="shared" ca="1" si="246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247"/>
        <v>64</v>
      </c>
      <c r="AG1980" s="21">
        <f ca="1">SUMIFS(AF$2:AF1980,D$2:D1980,D1980)</f>
        <v>2796</v>
      </c>
      <c r="AJ1980" s="22">
        <f t="shared" si="248"/>
        <v>7</v>
      </c>
      <c r="AK1980" s="22">
        <f t="shared" si="249"/>
        <v>0</v>
      </c>
    </row>
    <row r="1981" spans="1:37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243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242"/>
        <v>0</v>
      </c>
      <c r="AA1981" s="20">
        <f t="shared" si="244"/>
        <v>1</v>
      </c>
      <c r="AB1981" s="20">
        <f t="shared" ca="1" si="245"/>
        <v>64</v>
      </c>
      <c r="AC1981" s="20">
        <f t="shared" ca="1" si="246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247"/>
        <v>114</v>
      </c>
      <c r="AG1981" s="21">
        <f ca="1">SUMIFS(AF$2:AF1981,D$2:D1981,D1981)</f>
        <v>2939</v>
      </c>
      <c r="AJ1981" s="22">
        <f t="shared" si="248"/>
        <v>4</v>
      </c>
      <c r="AK1981" s="22">
        <f t="shared" si="249"/>
        <v>0</v>
      </c>
    </row>
    <row r="1982" spans="1:37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243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242"/>
        <v>0</v>
      </c>
      <c r="AA1982" s="20">
        <f t="shared" si="244"/>
        <v>1</v>
      </c>
      <c r="AB1982" s="20">
        <f t="shared" ca="1" si="245"/>
        <v>64</v>
      </c>
      <c r="AC1982" s="20">
        <f t="shared" ca="1" si="246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247"/>
        <v>64</v>
      </c>
      <c r="AG1982" s="21">
        <f ca="1">SUMIFS(AF$2:AF1982,D$2:D1982,D1982)</f>
        <v>2649</v>
      </c>
      <c r="AJ1982" s="22">
        <f t="shared" si="248"/>
        <v>5</v>
      </c>
      <c r="AK1982" s="22">
        <f t="shared" si="249"/>
        <v>0</v>
      </c>
    </row>
    <row r="1983" spans="1:37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243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242"/>
        <v>0</v>
      </c>
      <c r="AA1983" s="20">
        <f t="shared" si="244"/>
        <v>0</v>
      </c>
      <c r="AB1983" s="20">
        <f t="shared" ca="1" si="245"/>
        <v>0</v>
      </c>
      <c r="AC1983" s="20">
        <f t="shared" ca="1" si="246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247"/>
        <v>0</v>
      </c>
      <c r="AG1983" s="21">
        <f ca="1">SUMIFS(AF$2:AF1983,D$2:D1983,D1983)</f>
        <v>2936</v>
      </c>
      <c r="AJ1983" s="22">
        <f t="shared" si="248"/>
        <v>0</v>
      </c>
      <c r="AK1983" s="22">
        <f t="shared" si="249"/>
        <v>1</v>
      </c>
    </row>
    <row r="1984" spans="1:37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243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242"/>
        <v>0</v>
      </c>
      <c r="AA1984" s="20">
        <f t="shared" si="244"/>
        <v>0</v>
      </c>
      <c r="AB1984" s="20">
        <f t="shared" ca="1" si="245"/>
        <v>0</v>
      </c>
      <c r="AC1984" s="20">
        <f t="shared" ca="1" si="246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247"/>
        <v>0</v>
      </c>
      <c r="AG1984" s="21">
        <f ca="1">SUMIFS(AF$2:AF1984,D$2:D1984,D1984)</f>
        <v>2774</v>
      </c>
      <c r="AJ1984" s="22">
        <f t="shared" si="248"/>
        <v>0</v>
      </c>
      <c r="AK1984" s="22">
        <f t="shared" si="249"/>
        <v>1</v>
      </c>
    </row>
    <row r="1985" spans="1:37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243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242"/>
        <v>0</v>
      </c>
      <c r="AA1985" s="20">
        <f t="shared" si="244"/>
        <v>1</v>
      </c>
      <c r="AB1985" s="20">
        <f t="shared" ca="1" si="245"/>
        <v>64</v>
      </c>
      <c r="AC1985" s="20">
        <f t="shared" ca="1" si="246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247"/>
        <v>64</v>
      </c>
      <c r="AG1985" s="21">
        <f ca="1">SUMIFS(AF$2:AF1985,D$2:D1985,D1985)</f>
        <v>2983</v>
      </c>
      <c r="AJ1985" s="22">
        <f t="shared" si="248"/>
        <v>5</v>
      </c>
      <c r="AK1985" s="22">
        <f t="shared" si="249"/>
        <v>0</v>
      </c>
    </row>
    <row r="1986" spans="1:37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243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250">IF(A1986=0,0,IF(W1986="À venir",0,IF(AND(ISBLANK(P1986),ISBLANK(Q1986)),1,0)))</f>
        <v>0</v>
      </c>
      <c r="AA1986" s="20">
        <f t="shared" si="244"/>
        <v>1</v>
      </c>
      <c r="AB1986" s="20">
        <f t="shared" ca="1" si="245"/>
        <v>64</v>
      </c>
      <c r="AC1986" s="20">
        <f t="shared" ca="1" si="246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247"/>
        <v>64</v>
      </c>
      <c r="AG1986" s="21">
        <f ca="1">SUMIFS(AF$2:AF1986,D$2:D1986,D1986)</f>
        <v>2957</v>
      </c>
      <c r="AJ1986" s="22">
        <f t="shared" si="248"/>
        <v>4</v>
      </c>
      <c r="AK1986" s="22">
        <f t="shared" si="249"/>
        <v>0</v>
      </c>
    </row>
    <row r="1987" spans="1:37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251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250"/>
        <v>0</v>
      </c>
      <c r="AA1987" s="20">
        <f t="shared" si="244"/>
        <v>1</v>
      </c>
      <c r="AB1987" s="20">
        <f t="shared" ca="1" si="245"/>
        <v>64</v>
      </c>
      <c r="AC1987" s="20">
        <f t="shared" ca="1" si="246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247"/>
        <v>64</v>
      </c>
      <c r="AG1987" s="21">
        <f ca="1">SUMIFS(AF$2:AF1987,D$2:D1987,D1987)</f>
        <v>2887</v>
      </c>
      <c r="AJ1987" s="22">
        <f t="shared" si="248"/>
        <v>4</v>
      </c>
      <c r="AK1987" s="22">
        <f t="shared" si="249"/>
        <v>0</v>
      </c>
    </row>
    <row r="1988" spans="1:37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251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250"/>
        <v>0</v>
      </c>
      <c r="AA1988" s="20">
        <f t="shared" si="244"/>
        <v>0</v>
      </c>
      <c r="AB1988" s="20">
        <f t="shared" ca="1" si="245"/>
        <v>0</v>
      </c>
      <c r="AC1988" s="20">
        <f t="shared" ca="1" si="246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247"/>
        <v>0</v>
      </c>
      <c r="AG1988" s="21">
        <f ca="1">SUMIFS(AF$2:AF1988,D$2:D1988,D1988)</f>
        <v>2420</v>
      </c>
      <c r="AJ1988" s="22">
        <f t="shared" si="248"/>
        <v>0</v>
      </c>
      <c r="AK1988" s="22">
        <f t="shared" si="249"/>
        <v>1</v>
      </c>
    </row>
    <row r="1989" spans="1:37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251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250"/>
        <v>0</v>
      </c>
      <c r="AA1989" s="20">
        <f t="shared" si="244"/>
        <v>1</v>
      </c>
      <c r="AB1989" s="20">
        <f t="shared" ca="1" si="245"/>
        <v>64</v>
      </c>
      <c r="AC1989" s="20">
        <f t="shared" ca="1" si="246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247"/>
        <v>64</v>
      </c>
      <c r="AG1989" s="21">
        <f ca="1">SUMIFS(AF$2:AF1989,D$2:D1989,D1989)</f>
        <v>2701</v>
      </c>
      <c r="AJ1989" s="22">
        <f t="shared" si="248"/>
        <v>4</v>
      </c>
      <c r="AK1989" s="22">
        <f t="shared" si="249"/>
        <v>0</v>
      </c>
    </row>
    <row r="1990" spans="1:37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251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250"/>
        <v>0</v>
      </c>
      <c r="AA1990" s="20">
        <f t="shared" si="244"/>
        <v>1</v>
      </c>
      <c r="AB1990" s="20">
        <f t="shared" ca="1" si="245"/>
        <v>64</v>
      </c>
      <c r="AC1990" s="20">
        <f t="shared" ca="1" si="246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247"/>
        <v>64</v>
      </c>
      <c r="AG1990" s="21">
        <f ca="1">SUMIFS(AF$2:AF1990,D$2:D1990,D1990)</f>
        <v>2692</v>
      </c>
      <c r="AJ1990" s="22">
        <f t="shared" si="248"/>
        <v>4</v>
      </c>
      <c r="AK1990" s="22">
        <f t="shared" si="249"/>
        <v>0</v>
      </c>
    </row>
    <row r="1991" spans="1:37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251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250"/>
        <v>0</v>
      </c>
      <c r="AA1991" s="20">
        <f t="shared" si="244"/>
        <v>1</v>
      </c>
      <c r="AB1991" s="20">
        <f t="shared" ca="1" si="245"/>
        <v>64</v>
      </c>
      <c r="AC1991" s="20">
        <f t="shared" ca="1" si="246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247"/>
        <v>64</v>
      </c>
      <c r="AG1991" s="21">
        <f ca="1">SUMIFS(AF$2:AF1991,D$2:D1991,D1991)</f>
        <v>2580</v>
      </c>
      <c r="AJ1991" s="22">
        <f t="shared" si="248"/>
        <v>4</v>
      </c>
      <c r="AK1991" s="22">
        <f t="shared" si="249"/>
        <v>0</v>
      </c>
    </row>
    <row r="1992" spans="1:37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251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250"/>
        <v>1</v>
      </c>
      <c r="AA1992" s="20" t="str">
        <f t="shared" si="244"/>
        <v/>
      </c>
      <c r="AB1992" s="20">
        <f t="shared" ca="1" si="245"/>
        <v>0</v>
      </c>
      <c r="AC1992" s="20">
        <f t="shared" ca="1" si="246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247"/>
        <v>0</v>
      </c>
      <c r="AG1992" s="21">
        <f ca="1">SUMIFS(AF$2:AF1992,D$2:D1992,D1992)</f>
        <v>2656</v>
      </c>
      <c r="AJ1992" s="22">
        <f t="shared" si="248"/>
        <v>0</v>
      </c>
      <c r="AK1992" s="22">
        <f t="shared" si="249"/>
        <v>0</v>
      </c>
    </row>
    <row r="1993" spans="1:37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251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250"/>
        <v>0</v>
      </c>
      <c r="AA1993" s="20">
        <f t="shared" si="244"/>
        <v>0</v>
      </c>
      <c r="AB1993" s="20">
        <f t="shared" ca="1" si="245"/>
        <v>0</v>
      </c>
      <c r="AC1993" s="20">
        <f t="shared" ca="1" si="246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247"/>
        <v>0</v>
      </c>
      <c r="AG1993" s="21">
        <f ca="1">SUMIFS(AF$2:AF1993,D$2:D1993,D1993)</f>
        <v>2468</v>
      </c>
      <c r="AJ1993" s="22">
        <f t="shared" si="248"/>
        <v>0</v>
      </c>
      <c r="AK1993" s="22">
        <f t="shared" si="249"/>
        <v>2</v>
      </c>
    </row>
    <row r="1994" spans="1:37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251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250"/>
        <v>0</v>
      </c>
      <c r="AA1994" s="20">
        <f t="shared" si="244"/>
        <v>0</v>
      </c>
      <c r="AB1994" s="20">
        <f t="shared" ca="1" si="245"/>
        <v>0</v>
      </c>
      <c r="AC1994" s="20">
        <f t="shared" ca="1" si="246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247"/>
        <v>0</v>
      </c>
      <c r="AG1994" s="21">
        <f ca="1">SUMIFS(AF$2:AF1994,D$2:D1994,D1994)</f>
        <v>2298</v>
      </c>
      <c r="AJ1994" s="22">
        <f t="shared" si="248"/>
        <v>0</v>
      </c>
      <c r="AK1994" s="22">
        <f t="shared" si="249"/>
        <v>1</v>
      </c>
    </row>
    <row r="1995" spans="1:37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251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250"/>
        <v>0</v>
      </c>
      <c r="AA1995" s="20">
        <f t="shared" si="244"/>
        <v>1</v>
      </c>
      <c r="AB1995" s="20">
        <f t="shared" ca="1" si="245"/>
        <v>64</v>
      </c>
      <c r="AC1995" s="20">
        <f t="shared" ca="1" si="246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247"/>
        <v>64</v>
      </c>
      <c r="AG1995" s="21">
        <f ca="1">SUMIFS(AF$2:AF1995,D$2:D1995,D1995)</f>
        <v>2098</v>
      </c>
      <c r="AJ1995" s="22">
        <f t="shared" si="248"/>
        <v>2</v>
      </c>
      <c r="AK1995" s="22">
        <f t="shared" si="249"/>
        <v>0</v>
      </c>
    </row>
    <row r="1996" spans="1:37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251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250"/>
        <v>0</v>
      </c>
      <c r="AA1996" s="20">
        <f t="shared" si="244"/>
        <v>0</v>
      </c>
      <c r="AB1996" s="20">
        <f t="shared" ca="1" si="245"/>
        <v>0</v>
      </c>
      <c r="AC1996" s="20">
        <f t="shared" ca="1" si="246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247"/>
        <v>0</v>
      </c>
      <c r="AG1996" s="21">
        <f ca="1">SUMIFS(AF$2:AF1996,D$2:D1996,D1996)</f>
        <v>2761</v>
      </c>
      <c r="AJ1996" s="22">
        <f t="shared" si="248"/>
        <v>0</v>
      </c>
      <c r="AK1996" s="22">
        <f t="shared" si="249"/>
        <v>1</v>
      </c>
    </row>
    <row r="1997" spans="1:37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251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250"/>
        <v>0</v>
      </c>
      <c r="AA1997" s="20">
        <f t="shared" si="244"/>
        <v>0</v>
      </c>
      <c r="AB1997" s="20">
        <f t="shared" ca="1" si="245"/>
        <v>0</v>
      </c>
      <c r="AC1997" s="20">
        <f t="shared" ca="1" si="246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247"/>
        <v>0</v>
      </c>
      <c r="AG1997" s="21">
        <f ca="1">SUMIFS(AF$2:AF1997,D$2:D1997,D1997)</f>
        <v>2809</v>
      </c>
      <c r="AJ1997" s="22">
        <f t="shared" si="248"/>
        <v>0</v>
      </c>
      <c r="AK1997" s="22">
        <f t="shared" si="249"/>
        <v>1</v>
      </c>
    </row>
    <row r="1998" spans="1:37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251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250"/>
        <v>0</v>
      </c>
      <c r="AA1998" s="20">
        <f t="shared" si="244"/>
        <v>1</v>
      </c>
      <c r="AB1998" s="20">
        <f t="shared" ca="1" si="245"/>
        <v>64</v>
      </c>
      <c r="AC1998" s="20">
        <f t="shared" ca="1" si="246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247"/>
        <v>114</v>
      </c>
      <c r="AG1998" s="21">
        <f ca="1">SUMIFS(AF$2:AF1998,D$2:D1998,D1998)</f>
        <v>2284</v>
      </c>
      <c r="AJ1998" s="22">
        <f t="shared" si="248"/>
        <v>2</v>
      </c>
      <c r="AK1998" s="22">
        <f t="shared" si="249"/>
        <v>0</v>
      </c>
    </row>
    <row r="1999" spans="1:37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251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250"/>
        <v>0</v>
      </c>
      <c r="AA1999" s="20">
        <f t="shared" si="244"/>
        <v>1</v>
      </c>
      <c r="AB1999" s="20">
        <f t="shared" ca="1" si="245"/>
        <v>64</v>
      </c>
      <c r="AC1999" s="20">
        <f t="shared" ca="1" si="246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247"/>
        <v>64</v>
      </c>
      <c r="AG1999" s="21">
        <f ca="1">SUMIFS(AF$2:AF1999,D$2:D1999,D1999)</f>
        <v>2297</v>
      </c>
      <c r="AJ1999" s="22">
        <f t="shared" si="248"/>
        <v>5</v>
      </c>
      <c r="AK1999" s="22">
        <f t="shared" si="249"/>
        <v>0</v>
      </c>
    </row>
    <row r="2000" spans="1:37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251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250"/>
        <v>0</v>
      </c>
      <c r="AA2000" s="20">
        <f t="shared" si="244"/>
        <v>0</v>
      </c>
      <c r="AB2000" s="20">
        <f t="shared" ca="1" si="245"/>
        <v>0</v>
      </c>
      <c r="AC2000" s="20">
        <f t="shared" ca="1" si="246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247"/>
        <v>0</v>
      </c>
      <c r="AG2000" s="21">
        <f ca="1">SUMIFS(AF$2:AF2000,D$2:D2000,D2000)</f>
        <v>2814</v>
      </c>
      <c r="AJ2000" s="22">
        <f t="shared" si="248"/>
        <v>0</v>
      </c>
      <c r="AK2000" s="22">
        <f t="shared" si="249"/>
        <v>1</v>
      </c>
    </row>
    <row r="2001" spans="1:37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251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250"/>
        <v>0</v>
      </c>
      <c r="AA2001" s="20">
        <f t="shared" si="244"/>
        <v>1</v>
      </c>
      <c r="AB2001" s="20">
        <f t="shared" ca="1" si="245"/>
        <v>65</v>
      </c>
      <c r="AC2001" s="20">
        <f t="shared" ca="1" si="246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247"/>
        <v>85</v>
      </c>
      <c r="AG2001" s="21">
        <f ca="1">SUMIFS(AF$2:AF2001,D$2:D2001,D2001)</f>
        <v>3208</v>
      </c>
      <c r="AJ2001" s="22">
        <f t="shared" si="248"/>
        <v>6</v>
      </c>
      <c r="AK2001" s="22">
        <f t="shared" si="249"/>
        <v>0</v>
      </c>
    </row>
    <row r="2002" spans="1:37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251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250"/>
        <v>0</v>
      </c>
      <c r="AA2002" s="20">
        <f t="shared" si="244"/>
        <v>1</v>
      </c>
      <c r="AB2002" s="20">
        <f t="shared" ca="1" si="245"/>
        <v>65</v>
      </c>
      <c r="AC2002" s="20">
        <f t="shared" ca="1" si="246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247"/>
        <v>65</v>
      </c>
      <c r="AG2002" s="21">
        <f ca="1">SUMIFS(AF$2:AF2002,D$2:D2002,D2002)</f>
        <v>2931</v>
      </c>
      <c r="AJ2002" s="22">
        <f t="shared" si="248"/>
        <v>3</v>
      </c>
      <c r="AK2002" s="22">
        <f t="shared" si="249"/>
        <v>0</v>
      </c>
    </row>
    <row r="2003" spans="1:37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251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250"/>
        <v>0</v>
      </c>
      <c r="AA2003" s="20">
        <f t="shared" si="244"/>
        <v>1</v>
      </c>
      <c r="AB2003" s="20">
        <f t="shared" ca="1" si="245"/>
        <v>65</v>
      </c>
      <c r="AC2003" s="20">
        <f t="shared" ca="1" si="246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247"/>
        <v>65</v>
      </c>
      <c r="AG2003" s="21">
        <f ca="1">SUMIFS(AF$2:AF2003,D$2:D2003,D2003)</f>
        <v>2827</v>
      </c>
      <c r="AJ2003" s="22">
        <f t="shared" si="248"/>
        <v>3</v>
      </c>
      <c r="AK2003" s="22">
        <f t="shared" si="249"/>
        <v>0</v>
      </c>
    </row>
    <row r="2004" spans="1:37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251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250"/>
        <v>0</v>
      </c>
      <c r="AA2004" s="20">
        <f t="shared" si="244"/>
        <v>0</v>
      </c>
      <c r="AB2004" s="20">
        <f t="shared" ca="1" si="245"/>
        <v>0</v>
      </c>
      <c r="AC2004" s="20">
        <f t="shared" ca="1" si="246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247"/>
        <v>0</v>
      </c>
      <c r="AG2004" s="21">
        <f ca="1">SUMIFS(AF$2:AF2004,D$2:D2004,D2004)</f>
        <v>2304</v>
      </c>
      <c r="AJ2004" s="22">
        <f t="shared" si="248"/>
        <v>0</v>
      </c>
      <c r="AK2004" s="22">
        <f t="shared" si="249"/>
        <v>1</v>
      </c>
    </row>
    <row r="2005" spans="1:37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251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250"/>
        <v>0</v>
      </c>
      <c r="AA2005" s="20">
        <f t="shared" si="244"/>
        <v>1</v>
      </c>
      <c r="AB2005" s="20">
        <f t="shared" ca="1" si="245"/>
        <v>65</v>
      </c>
      <c r="AC2005" s="20">
        <f t="shared" ca="1" si="246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247"/>
        <v>85</v>
      </c>
      <c r="AG2005" s="21">
        <f ca="1">SUMIFS(AF$2:AF2005,D$2:D2005,D2005)</f>
        <v>2938</v>
      </c>
      <c r="AJ2005" s="22">
        <f t="shared" si="248"/>
        <v>3</v>
      </c>
      <c r="AK2005" s="22">
        <f t="shared" si="249"/>
        <v>0</v>
      </c>
    </row>
    <row r="2006" spans="1:37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251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250"/>
        <v>0</v>
      </c>
      <c r="AA2006" s="20">
        <f t="shared" si="244"/>
        <v>1</v>
      </c>
      <c r="AB2006" s="20">
        <f t="shared" ca="1" si="245"/>
        <v>65</v>
      </c>
      <c r="AC2006" s="20">
        <f t="shared" ca="1" si="246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247"/>
        <v>85</v>
      </c>
      <c r="AG2006" s="21">
        <f ca="1">SUMIFS(AF$2:AF2006,D$2:D2006,D2006)</f>
        <v>1519</v>
      </c>
      <c r="AJ2006" s="22">
        <f t="shared" si="248"/>
        <v>1</v>
      </c>
      <c r="AK2006" s="22">
        <f t="shared" si="249"/>
        <v>0</v>
      </c>
    </row>
    <row r="2007" spans="1:37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251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250"/>
        <v>0</v>
      </c>
      <c r="AA2007" s="20">
        <f t="shared" si="244"/>
        <v>1</v>
      </c>
      <c r="AB2007" s="20">
        <f t="shared" ca="1" si="245"/>
        <v>65</v>
      </c>
      <c r="AC2007" s="20">
        <f t="shared" ca="1" si="246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247"/>
        <v>85</v>
      </c>
      <c r="AG2007" s="21">
        <f ca="1">SUMIFS(AF$2:AF2007,D$2:D2007,D2007)</f>
        <v>2881</v>
      </c>
      <c r="AJ2007" s="22">
        <f t="shared" si="248"/>
        <v>8</v>
      </c>
      <c r="AK2007" s="22">
        <f t="shared" si="249"/>
        <v>0</v>
      </c>
    </row>
    <row r="2008" spans="1:37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251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250"/>
        <v>0</v>
      </c>
      <c r="AA2008" s="20">
        <f t="shared" si="244"/>
        <v>1</v>
      </c>
      <c r="AB2008" s="20">
        <f t="shared" ca="1" si="245"/>
        <v>65</v>
      </c>
      <c r="AC2008" s="20">
        <f t="shared" ca="1" si="246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247"/>
        <v>85</v>
      </c>
      <c r="AG2008" s="21">
        <f ca="1">SUMIFS(AF$2:AF2008,D$2:D2008,D2008)</f>
        <v>3024</v>
      </c>
      <c r="AJ2008" s="22">
        <f t="shared" si="248"/>
        <v>5</v>
      </c>
      <c r="AK2008" s="22">
        <f t="shared" si="249"/>
        <v>0</v>
      </c>
    </row>
    <row r="2009" spans="1:37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251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250"/>
        <v>0</v>
      </c>
      <c r="AA2009" s="20">
        <f t="shared" si="244"/>
        <v>0</v>
      </c>
      <c r="AB2009" s="20">
        <f t="shared" ca="1" si="245"/>
        <v>0</v>
      </c>
      <c r="AC2009" s="20">
        <f t="shared" ca="1" si="246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247"/>
        <v>0</v>
      </c>
      <c r="AG2009" s="21">
        <f ca="1">SUMIFS(AF$2:AF2009,D$2:D2009,D2009)</f>
        <v>2649</v>
      </c>
      <c r="AJ2009" s="22">
        <f t="shared" si="248"/>
        <v>0</v>
      </c>
      <c r="AK2009" s="22">
        <f t="shared" si="249"/>
        <v>1</v>
      </c>
    </row>
    <row r="2010" spans="1:37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251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250"/>
        <v>0</v>
      </c>
      <c r="AA2010" s="20">
        <f t="shared" si="244"/>
        <v>0</v>
      </c>
      <c r="AB2010" s="20">
        <f t="shared" ca="1" si="245"/>
        <v>0</v>
      </c>
      <c r="AC2010" s="20">
        <f t="shared" ca="1" si="246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247"/>
        <v>0</v>
      </c>
      <c r="AG2010" s="21">
        <f ca="1">SUMIFS(AF$2:AF2010,D$2:D2010,D2010)</f>
        <v>2936</v>
      </c>
      <c r="AJ2010" s="22">
        <f t="shared" si="248"/>
        <v>0</v>
      </c>
      <c r="AK2010" s="22">
        <f t="shared" si="249"/>
        <v>2</v>
      </c>
    </row>
    <row r="2011" spans="1:37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251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250"/>
        <v>0</v>
      </c>
      <c r="AA2011" s="20">
        <f t="shared" si="244"/>
        <v>1</v>
      </c>
      <c r="AB2011" s="20">
        <f t="shared" ca="1" si="245"/>
        <v>65</v>
      </c>
      <c r="AC2011" s="20">
        <f t="shared" ca="1" si="246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  <c r="AJ2011" s="22">
        <f t="shared" si="248"/>
        <v>1</v>
      </c>
      <c r="AK2011" s="22">
        <f t="shared" si="249"/>
        <v>0</v>
      </c>
    </row>
    <row r="2012" spans="1:37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251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250"/>
        <v>0</v>
      </c>
      <c r="AA2012" s="20">
        <f t="shared" si="244"/>
        <v>1</v>
      </c>
      <c r="AB2012" s="20">
        <f t="shared" ca="1" si="245"/>
        <v>65</v>
      </c>
      <c r="AC2012" s="20">
        <f t="shared" ca="1" si="246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247"/>
        <v>85</v>
      </c>
      <c r="AG2012" s="21">
        <f ca="1">SUMIFS(AF$2:AF2012,D$2:D2012,D2012)</f>
        <v>3068</v>
      </c>
      <c r="AJ2012" s="22">
        <f t="shared" si="248"/>
        <v>6</v>
      </c>
      <c r="AK2012" s="22">
        <f t="shared" si="249"/>
        <v>0</v>
      </c>
    </row>
    <row r="2013" spans="1:37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251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250"/>
        <v>0</v>
      </c>
      <c r="AA2013" s="20">
        <f t="shared" ref="AA2013:AA2076" si="252">IF(OR(ISBLANK(P2013),ISBLANK(Q2013)),"",IF(OR(AND(P2013&gt;Q2013,X2013&gt;Y2013),AND(P2013=Q2013,X2013=Y2013),AND(P2013&lt;Q2013,X2013&lt;Y2013)),1,0))</f>
        <v>1</v>
      </c>
      <c r="AB2013" s="20">
        <f t="shared" ref="AB2013:AB2076" ca="1" si="253">IF(C2013&lt;NOW(),IF(AND(P2013&gt;Q2013,X2013&gt;Y2013),T2013,IF(AND(P2013=Q2013,X2013=Y2013),U2013,IF(AND(P2013&lt;Q2013,X2013&lt;Y2013),V2013,0))),"")</f>
        <v>65</v>
      </c>
      <c r="AC2013" s="20">
        <f t="shared" ref="AC2013:AC2076" ca="1" si="254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255">IFERROR(IF(OR(ISBLANK(P2013),ISBLANK(Q2013)),0,IF(AB2013&lt;&gt;"", AB2013 + IF(AC2013=1,AE2013, 0), "") * (S2013+1)),"")</f>
        <v>85</v>
      </c>
      <c r="AG2013" s="21">
        <f ca="1">SUMIFS(AF$2:AF2013,D$2:D2013,D2013)</f>
        <v>3042</v>
      </c>
      <c r="AJ2013" s="22">
        <f t="shared" si="248"/>
        <v>5</v>
      </c>
      <c r="AK2013" s="22">
        <f t="shared" si="249"/>
        <v>0</v>
      </c>
    </row>
    <row r="2014" spans="1:37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251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250"/>
        <v>0</v>
      </c>
      <c r="AA2014" s="20">
        <f t="shared" si="252"/>
        <v>1</v>
      </c>
      <c r="AB2014" s="20">
        <f t="shared" ca="1" si="253"/>
        <v>65</v>
      </c>
      <c r="AC2014" s="20">
        <f t="shared" ca="1" si="254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255"/>
        <v>65</v>
      </c>
      <c r="AG2014" s="21">
        <f ca="1">SUMIFS(AF$2:AF2014,D$2:D2014,D2014)</f>
        <v>2952</v>
      </c>
      <c r="AJ2014" s="22">
        <f t="shared" si="248"/>
        <v>5</v>
      </c>
      <c r="AK2014" s="22">
        <f t="shared" si="249"/>
        <v>0</v>
      </c>
    </row>
    <row r="2015" spans="1:37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251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250"/>
        <v>0</v>
      </c>
      <c r="AA2015" s="20">
        <f t="shared" si="252"/>
        <v>1</v>
      </c>
      <c r="AB2015" s="20">
        <f t="shared" ca="1" si="253"/>
        <v>65</v>
      </c>
      <c r="AC2015" s="20">
        <f t="shared" ca="1" si="254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255"/>
        <v>65</v>
      </c>
      <c r="AG2015" s="21">
        <f ca="1">SUMIFS(AF$2:AF2015,D$2:D2015,D2015)</f>
        <v>2485</v>
      </c>
      <c r="AJ2015" s="22">
        <f t="shared" si="248"/>
        <v>1</v>
      </c>
      <c r="AK2015" s="22">
        <f t="shared" si="249"/>
        <v>0</v>
      </c>
    </row>
    <row r="2016" spans="1:37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251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250"/>
        <v>0</v>
      </c>
      <c r="AA2016" s="20">
        <f t="shared" si="252"/>
        <v>1</v>
      </c>
      <c r="AB2016" s="20">
        <f t="shared" ca="1" si="253"/>
        <v>65</v>
      </c>
      <c r="AC2016" s="20">
        <f t="shared" ca="1" si="254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255"/>
        <v>65</v>
      </c>
      <c r="AG2016" s="21">
        <f ca="1">SUMIFS(AF$2:AF2016,D$2:D2016,D2016)</f>
        <v>2766</v>
      </c>
      <c r="AJ2016" s="22">
        <f t="shared" si="248"/>
        <v>5</v>
      </c>
      <c r="AK2016" s="22">
        <f t="shared" si="249"/>
        <v>0</v>
      </c>
    </row>
    <row r="2017" spans="1:37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251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250"/>
        <v>0</v>
      </c>
      <c r="AA2017" s="20">
        <f t="shared" si="252"/>
        <v>1</v>
      </c>
      <c r="AB2017" s="20">
        <f t="shared" ca="1" si="253"/>
        <v>65</v>
      </c>
      <c r="AC2017" s="20">
        <f t="shared" ca="1" si="254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255"/>
        <v>85</v>
      </c>
      <c r="AG2017" s="21">
        <f ca="1">SUMIFS(AF$2:AF2017,D$2:D2017,D2017)</f>
        <v>2777</v>
      </c>
      <c r="AJ2017" s="22">
        <f t="shared" si="248"/>
        <v>5</v>
      </c>
      <c r="AK2017" s="22">
        <f t="shared" si="249"/>
        <v>0</v>
      </c>
    </row>
    <row r="2018" spans="1:37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251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250"/>
        <v>0</v>
      </c>
      <c r="AA2018" s="20">
        <f t="shared" si="252"/>
        <v>1</v>
      </c>
      <c r="AB2018" s="20">
        <f t="shared" ca="1" si="253"/>
        <v>65</v>
      </c>
      <c r="AC2018" s="20">
        <f t="shared" ca="1" si="254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255"/>
        <v>65</v>
      </c>
      <c r="AG2018" s="21">
        <f ca="1">SUMIFS(AF$2:AF2018,D$2:D2018,D2018)</f>
        <v>2645</v>
      </c>
      <c r="AJ2018" s="22">
        <f t="shared" si="248"/>
        <v>5</v>
      </c>
      <c r="AK2018" s="22">
        <f t="shared" si="249"/>
        <v>0</v>
      </c>
    </row>
    <row r="2019" spans="1:37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251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250"/>
        <v>0</v>
      </c>
      <c r="AA2019" s="20">
        <f t="shared" si="252"/>
        <v>0</v>
      </c>
      <c r="AB2019" s="20">
        <f t="shared" ca="1" si="253"/>
        <v>0</v>
      </c>
      <c r="AC2019" s="20">
        <f t="shared" ca="1" si="254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255"/>
        <v>0</v>
      </c>
      <c r="AG2019" s="21">
        <f ca="1">SUMIFS(AF$2:AF2019,D$2:D2019,D2019)</f>
        <v>2656</v>
      </c>
      <c r="AJ2019" s="22">
        <f t="shared" si="248"/>
        <v>0</v>
      </c>
      <c r="AK2019" s="22">
        <f t="shared" si="249"/>
        <v>1</v>
      </c>
    </row>
    <row r="2020" spans="1:37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251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250"/>
        <v>0</v>
      </c>
      <c r="AA2020" s="20">
        <f t="shared" si="252"/>
        <v>1</v>
      </c>
      <c r="AB2020" s="20">
        <f t="shared" ca="1" si="253"/>
        <v>65</v>
      </c>
      <c r="AC2020" s="20">
        <f t="shared" ca="1" si="254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255"/>
        <v>65</v>
      </c>
      <c r="AG2020" s="21">
        <f ca="1">SUMIFS(AF$2:AF2020,D$2:D2020,D2020)</f>
        <v>2533</v>
      </c>
      <c r="AJ2020" s="22">
        <f t="shared" si="248"/>
        <v>1</v>
      </c>
      <c r="AK2020" s="22">
        <f t="shared" si="249"/>
        <v>0</v>
      </c>
    </row>
    <row r="2021" spans="1:37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251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250"/>
        <v>0</v>
      </c>
      <c r="AA2021" s="20">
        <f t="shared" si="252"/>
        <v>1</v>
      </c>
      <c r="AB2021" s="20">
        <f t="shared" ca="1" si="253"/>
        <v>65</v>
      </c>
      <c r="AC2021" s="20">
        <f t="shared" ca="1" si="254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255"/>
        <v>65</v>
      </c>
      <c r="AG2021" s="21">
        <f ca="1">SUMIFS(AF$2:AF2021,D$2:D2021,D2021)</f>
        <v>2363</v>
      </c>
      <c r="AJ2021" s="22">
        <f t="shared" si="248"/>
        <v>1</v>
      </c>
      <c r="AK2021" s="22">
        <f t="shared" si="249"/>
        <v>0</v>
      </c>
    </row>
    <row r="2022" spans="1:37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251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250"/>
        <v>0</v>
      </c>
      <c r="AA2022" s="20">
        <f t="shared" si="252"/>
        <v>0</v>
      </c>
      <c r="AB2022" s="20">
        <f t="shared" ca="1" si="253"/>
        <v>0</v>
      </c>
      <c r="AC2022" s="20">
        <f t="shared" ca="1" si="254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255"/>
        <v>0</v>
      </c>
      <c r="AG2022" s="21">
        <f ca="1">SUMIFS(AF$2:AF2022,D$2:D2022,D2022)</f>
        <v>2098</v>
      </c>
      <c r="AJ2022" s="22">
        <f t="shared" si="248"/>
        <v>0</v>
      </c>
      <c r="AK2022" s="22">
        <f t="shared" si="249"/>
        <v>1</v>
      </c>
    </row>
    <row r="2023" spans="1:37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251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250"/>
        <v>0</v>
      </c>
      <c r="AA2023" s="20">
        <f t="shared" si="252"/>
        <v>1</v>
      </c>
      <c r="AB2023" s="20">
        <f t="shared" ca="1" si="253"/>
        <v>65</v>
      </c>
      <c r="AC2023" s="20">
        <f t="shared" ca="1" si="254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255"/>
        <v>85</v>
      </c>
      <c r="AG2023" s="21">
        <f ca="1">SUMIFS(AF$2:AF2023,D$2:D2023,D2023)</f>
        <v>2846</v>
      </c>
      <c r="AJ2023" s="22">
        <f t="shared" si="248"/>
        <v>1</v>
      </c>
      <c r="AK2023" s="22">
        <f t="shared" si="249"/>
        <v>0</v>
      </c>
    </row>
    <row r="2024" spans="1:37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251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250"/>
        <v>0</v>
      </c>
      <c r="AA2024" s="20">
        <f t="shared" si="252"/>
        <v>0</v>
      </c>
      <c r="AB2024" s="20">
        <f t="shared" ca="1" si="253"/>
        <v>0</v>
      </c>
      <c r="AC2024" s="20">
        <f t="shared" ca="1" si="254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255"/>
        <v>0</v>
      </c>
      <c r="AG2024" s="21">
        <f ca="1">SUMIFS(AF$2:AF2024,D$2:D2024,D2024)</f>
        <v>2809</v>
      </c>
      <c r="AJ2024" s="22">
        <f t="shared" si="248"/>
        <v>0</v>
      </c>
      <c r="AK2024" s="22">
        <f t="shared" si="249"/>
        <v>2</v>
      </c>
    </row>
    <row r="2025" spans="1:37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251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250"/>
        <v>0</v>
      </c>
      <c r="AA2025" s="20">
        <f t="shared" si="252"/>
        <v>1</v>
      </c>
      <c r="AB2025" s="20">
        <f t="shared" ca="1" si="253"/>
        <v>65</v>
      </c>
      <c r="AC2025" s="20">
        <f t="shared" ca="1" si="254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255"/>
        <v>65</v>
      </c>
      <c r="AG2025" s="21">
        <f ca="1">SUMIFS(AF$2:AF2025,D$2:D2025,D2025)</f>
        <v>2349</v>
      </c>
      <c r="AJ2025" s="22">
        <f t="shared" si="248"/>
        <v>3</v>
      </c>
      <c r="AK2025" s="22">
        <f t="shared" si="249"/>
        <v>0</v>
      </c>
    </row>
    <row r="2026" spans="1:37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251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250"/>
        <v>0</v>
      </c>
      <c r="AA2026" s="20">
        <f t="shared" si="252"/>
        <v>1</v>
      </c>
      <c r="AB2026" s="20">
        <f t="shared" ca="1" si="253"/>
        <v>65</v>
      </c>
      <c r="AC2026" s="20">
        <f t="shared" ca="1" si="254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255"/>
        <v>85</v>
      </c>
      <c r="AG2026" s="21">
        <f ca="1">SUMIFS(AF$2:AF2026,D$2:D2026,D2026)</f>
        <v>2382</v>
      </c>
      <c r="AJ2026" s="22">
        <f t="shared" si="248"/>
        <v>6</v>
      </c>
      <c r="AK2026" s="22">
        <f t="shared" si="249"/>
        <v>0</v>
      </c>
    </row>
    <row r="2027" spans="1:37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251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250"/>
        <v>0</v>
      </c>
      <c r="AA2027" s="20">
        <f t="shared" si="252"/>
        <v>0</v>
      </c>
      <c r="AB2027" s="20">
        <f t="shared" ca="1" si="253"/>
        <v>0</v>
      </c>
      <c r="AC2027" s="20">
        <f t="shared" ca="1" si="254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255"/>
        <v>0</v>
      </c>
      <c r="AG2027" s="21">
        <f ca="1">SUMIFS(AF$2:AF2027,D$2:D2027,D2027)</f>
        <v>2814</v>
      </c>
      <c r="AJ2027" s="22">
        <f t="shared" si="248"/>
        <v>0</v>
      </c>
      <c r="AK2027" s="22">
        <f t="shared" si="249"/>
        <v>2</v>
      </c>
    </row>
    <row r="2028" spans="1:37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251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250"/>
        <v>0</v>
      </c>
      <c r="AA2028" s="20">
        <f t="shared" si="252"/>
        <v>0</v>
      </c>
      <c r="AB2028" s="20">
        <f t="shared" ca="1" si="253"/>
        <v>0</v>
      </c>
      <c r="AC2028" s="20">
        <f t="shared" ca="1" si="254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255"/>
        <v>0</v>
      </c>
      <c r="AG2028" s="21">
        <f ca="1">SUMIFS(AF$2:AF2028,D$2:D2028,D2028)</f>
        <v>3208</v>
      </c>
      <c r="AJ2028" s="22">
        <f t="shared" si="248"/>
        <v>0</v>
      </c>
      <c r="AK2028" s="22">
        <f t="shared" si="249"/>
        <v>1</v>
      </c>
    </row>
    <row r="2029" spans="1:37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251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250"/>
        <v>0</v>
      </c>
      <c r="AA2029" s="20">
        <f t="shared" si="252"/>
        <v>0</v>
      </c>
      <c r="AB2029" s="20">
        <f t="shared" ca="1" si="253"/>
        <v>0</v>
      </c>
      <c r="AC2029" s="20">
        <f t="shared" ca="1" si="254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255"/>
        <v>0</v>
      </c>
      <c r="AG2029" s="21">
        <f ca="1">SUMIFS(AF$2:AF2029,D$2:D2029,D2029)</f>
        <v>2931</v>
      </c>
      <c r="AJ2029" s="22">
        <f t="shared" si="248"/>
        <v>0</v>
      </c>
      <c r="AK2029" s="22">
        <f t="shared" si="249"/>
        <v>1</v>
      </c>
    </row>
    <row r="2030" spans="1:37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251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250"/>
        <v>0</v>
      </c>
      <c r="AA2030" s="20">
        <f t="shared" si="252"/>
        <v>0</v>
      </c>
      <c r="AB2030" s="20">
        <f t="shared" ca="1" si="253"/>
        <v>0</v>
      </c>
      <c r="AC2030" s="20">
        <f t="shared" ca="1" si="254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255"/>
        <v>0</v>
      </c>
      <c r="AG2030" s="21">
        <f ca="1">SUMIFS(AF$2:AF2030,D$2:D2030,D2030)</f>
        <v>2827</v>
      </c>
      <c r="AJ2030" s="22">
        <f t="shared" si="248"/>
        <v>0</v>
      </c>
      <c r="AK2030" s="22">
        <f t="shared" si="249"/>
        <v>1</v>
      </c>
    </row>
    <row r="2031" spans="1:37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251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250"/>
        <v>0</v>
      </c>
      <c r="AA2031" s="20">
        <f t="shared" si="252"/>
        <v>0</v>
      </c>
      <c r="AB2031" s="20">
        <f t="shared" ca="1" si="253"/>
        <v>0</v>
      </c>
      <c r="AC2031" s="20">
        <f t="shared" ca="1" si="254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255"/>
        <v>0</v>
      </c>
      <c r="AG2031" s="21">
        <f ca="1">SUMIFS(AF$2:AF2031,D$2:D2031,D2031)</f>
        <v>2304</v>
      </c>
      <c r="AJ2031" s="22">
        <f t="shared" si="248"/>
        <v>0</v>
      </c>
      <c r="AK2031" s="22">
        <f t="shared" si="249"/>
        <v>2</v>
      </c>
    </row>
    <row r="2032" spans="1:37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251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250"/>
        <v>0</v>
      </c>
      <c r="AA2032" s="20">
        <f t="shared" si="252"/>
        <v>0</v>
      </c>
      <c r="AB2032" s="20">
        <f t="shared" ca="1" si="253"/>
        <v>0</v>
      </c>
      <c r="AC2032" s="20">
        <f t="shared" ca="1" si="254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255"/>
        <v>0</v>
      </c>
      <c r="AG2032" s="21">
        <f ca="1">SUMIFS(AF$2:AF2032,D$2:D2032,D2032)</f>
        <v>2938</v>
      </c>
      <c r="AJ2032" s="22">
        <f t="shared" si="248"/>
        <v>0</v>
      </c>
      <c r="AK2032" s="22">
        <f t="shared" si="249"/>
        <v>1</v>
      </c>
    </row>
    <row r="2033" spans="1:37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251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250"/>
        <v>0</v>
      </c>
      <c r="AA2033" s="20">
        <f t="shared" si="252"/>
        <v>0</v>
      </c>
      <c r="AB2033" s="20">
        <f t="shared" ca="1" si="253"/>
        <v>0</v>
      </c>
      <c r="AC2033" s="20">
        <f t="shared" ca="1" si="254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255"/>
        <v>0</v>
      </c>
      <c r="AG2033" s="21">
        <f ca="1">SUMIFS(AF$2:AF2033,D$2:D2033,D2033)</f>
        <v>1519</v>
      </c>
      <c r="AJ2033" s="22">
        <f t="shared" si="248"/>
        <v>0</v>
      </c>
      <c r="AK2033" s="22">
        <f t="shared" si="249"/>
        <v>1</v>
      </c>
    </row>
    <row r="2034" spans="1:37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251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250"/>
        <v>0</v>
      </c>
      <c r="AA2034" s="20">
        <f t="shared" si="252"/>
        <v>0</v>
      </c>
      <c r="AB2034" s="20">
        <f t="shared" ca="1" si="253"/>
        <v>0</v>
      </c>
      <c r="AC2034" s="20">
        <f t="shared" ca="1" si="254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255"/>
        <v>0</v>
      </c>
      <c r="AG2034" s="21">
        <f ca="1">SUMIFS(AF$2:AF2034,D$2:D2034,D2034)</f>
        <v>2881</v>
      </c>
      <c r="AJ2034" s="22">
        <f t="shared" si="248"/>
        <v>0</v>
      </c>
      <c r="AK2034" s="22">
        <f t="shared" si="249"/>
        <v>1</v>
      </c>
    </row>
    <row r="2035" spans="1:37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251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250"/>
        <v>0</v>
      </c>
      <c r="AA2035" s="20">
        <f t="shared" si="252"/>
        <v>0</v>
      </c>
      <c r="AB2035" s="20">
        <f t="shared" ca="1" si="253"/>
        <v>0</v>
      </c>
      <c r="AC2035" s="20">
        <f t="shared" ca="1" si="254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255"/>
        <v>0</v>
      </c>
      <c r="AG2035" s="21">
        <f ca="1">SUMIFS(AF$2:AF2035,D$2:D2035,D2035)</f>
        <v>3024</v>
      </c>
      <c r="AJ2035" s="22">
        <f t="shared" si="248"/>
        <v>0</v>
      </c>
      <c r="AK2035" s="22">
        <f t="shared" si="249"/>
        <v>1</v>
      </c>
    </row>
    <row r="2036" spans="1:37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251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250"/>
        <v>0</v>
      </c>
      <c r="AA2036" s="20">
        <f t="shared" si="252"/>
        <v>0</v>
      </c>
      <c r="AB2036" s="20">
        <f t="shared" ca="1" si="253"/>
        <v>0</v>
      </c>
      <c r="AC2036" s="20">
        <f t="shared" ca="1" si="254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255"/>
        <v>0</v>
      </c>
      <c r="AG2036" s="21">
        <f ca="1">SUMIFS(AF$2:AF2036,D$2:D2036,D2036)</f>
        <v>2649</v>
      </c>
      <c r="AJ2036" s="22">
        <f t="shared" si="248"/>
        <v>0</v>
      </c>
      <c r="AK2036" s="22">
        <f t="shared" si="249"/>
        <v>2</v>
      </c>
    </row>
    <row r="2037" spans="1:37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251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250"/>
        <v>0</v>
      </c>
      <c r="AA2037" s="20">
        <f t="shared" si="252"/>
        <v>0</v>
      </c>
      <c r="AB2037" s="20">
        <f t="shared" ca="1" si="253"/>
        <v>0</v>
      </c>
      <c r="AC2037" s="20">
        <f t="shared" ca="1" si="254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255"/>
        <v>0</v>
      </c>
      <c r="AG2037" s="21">
        <f ca="1">SUMIFS(AF$2:AF2037,D$2:D2037,D2037)</f>
        <v>2936</v>
      </c>
      <c r="AJ2037" s="22">
        <f t="shared" si="248"/>
        <v>0</v>
      </c>
      <c r="AK2037" s="22">
        <f t="shared" si="249"/>
        <v>3</v>
      </c>
    </row>
    <row r="2038" spans="1:37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251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250"/>
        <v>0</v>
      </c>
      <c r="AA2038" s="20">
        <f t="shared" si="252"/>
        <v>0</v>
      </c>
      <c r="AB2038" s="20">
        <f t="shared" ca="1" si="253"/>
        <v>0</v>
      </c>
      <c r="AC2038" s="20">
        <f t="shared" ca="1" si="254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255"/>
        <v>0</v>
      </c>
      <c r="AG2038" s="21">
        <f ca="1">SUMIFS(AF$2:AF2038,D$2:D2038,D2038)</f>
        <v>2839</v>
      </c>
      <c r="AJ2038" s="22">
        <f t="shared" si="248"/>
        <v>0</v>
      </c>
      <c r="AK2038" s="22">
        <f t="shared" si="249"/>
        <v>1</v>
      </c>
    </row>
    <row r="2039" spans="1:37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251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250"/>
        <v>0</v>
      </c>
      <c r="AA2039" s="20">
        <f t="shared" si="252"/>
        <v>0</v>
      </c>
      <c r="AB2039" s="20">
        <f t="shared" ca="1" si="253"/>
        <v>0</v>
      </c>
      <c r="AC2039" s="20">
        <f t="shared" ca="1" si="254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255"/>
        <v>0</v>
      </c>
      <c r="AG2039" s="21">
        <f ca="1">SUMIFS(AF$2:AF2039,D$2:D2039,D2039)</f>
        <v>3068</v>
      </c>
      <c r="AJ2039" s="22">
        <f t="shared" si="248"/>
        <v>0</v>
      </c>
      <c r="AK2039" s="22">
        <f t="shared" si="249"/>
        <v>1</v>
      </c>
    </row>
    <row r="2040" spans="1:37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251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250"/>
        <v>0</v>
      </c>
      <c r="AA2040" s="20">
        <f t="shared" si="252"/>
        <v>0</v>
      </c>
      <c r="AB2040" s="20">
        <f t="shared" ca="1" si="253"/>
        <v>0</v>
      </c>
      <c r="AC2040" s="20">
        <f t="shared" ca="1" si="254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255"/>
        <v>0</v>
      </c>
      <c r="AG2040" s="21">
        <f ca="1">SUMIFS(AF$2:AF2040,D$2:D2040,D2040)</f>
        <v>3042</v>
      </c>
      <c r="AJ2040" s="22">
        <f t="shared" si="248"/>
        <v>0</v>
      </c>
      <c r="AK2040" s="22">
        <f t="shared" si="249"/>
        <v>1</v>
      </c>
    </row>
    <row r="2041" spans="1:37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251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250"/>
        <v>0</v>
      </c>
      <c r="AA2041" s="20">
        <f t="shared" si="252"/>
        <v>0</v>
      </c>
      <c r="AB2041" s="20">
        <f t="shared" ca="1" si="253"/>
        <v>0</v>
      </c>
      <c r="AC2041" s="20">
        <f t="shared" ca="1" si="254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255"/>
        <v>0</v>
      </c>
      <c r="AG2041" s="21">
        <f ca="1">SUMIFS(AF$2:AF2041,D$2:D2041,D2041)</f>
        <v>2952</v>
      </c>
      <c r="AJ2041" s="22">
        <f t="shared" ref="AJ2041:AJ2104" si="256">IF(AA2041=1,AJ2014+1,0)</f>
        <v>0</v>
      </c>
      <c r="AK2041" s="22">
        <f t="shared" ref="AK2041:AK2104" si="257">IF(Z2041=1,AK2014,IF(AA2041=0,AK2014+1,0))</f>
        <v>1</v>
      </c>
    </row>
    <row r="2042" spans="1:37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251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250"/>
        <v>0</v>
      </c>
      <c r="AA2042" s="20">
        <f t="shared" si="252"/>
        <v>0</v>
      </c>
      <c r="AB2042" s="20">
        <f t="shared" ca="1" si="253"/>
        <v>0</v>
      </c>
      <c r="AC2042" s="20">
        <f t="shared" ca="1" si="254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255"/>
        <v>0</v>
      </c>
      <c r="AG2042" s="21">
        <f ca="1">SUMIFS(AF$2:AF2042,D$2:D2042,D2042)</f>
        <v>2485</v>
      </c>
      <c r="AJ2042" s="22">
        <f t="shared" si="256"/>
        <v>0</v>
      </c>
      <c r="AK2042" s="22">
        <f t="shared" si="257"/>
        <v>1</v>
      </c>
    </row>
    <row r="2043" spans="1:37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251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250"/>
        <v>0</v>
      </c>
      <c r="AA2043" s="20">
        <f t="shared" si="252"/>
        <v>0</v>
      </c>
      <c r="AB2043" s="20">
        <f t="shared" ca="1" si="253"/>
        <v>0</v>
      </c>
      <c r="AC2043" s="20">
        <f t="shared" ca="1" si="254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255"/>
        <v>0</v>
      </c>
      <c r="AG2043" s="21">
        <f ca="1">SUMIFS(AF$2:AF2043,D$2:D2043,D2043)</f>
        <v>2766</v>
      </c>
      <c r="AJ2043" s="22">
        <f t="shared" si="256"/>
        <v>0</v>
      </c>
      <c r="AK2043" s="22">
        <f t="shared" si="257"/>
        <v>1</v>
      </c>
    </row>
    <row r="2044" spans="1:37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251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250"/>
        <v>0</v>
      </c>
      <c r="AA2044" s="20">
        <f t="shared" si="252"/>
        <v>0</v>
      </c>
      <c r="AB2044" s="20">
        <f t="shared" ca="1" si="253"/>
        <v>0</v>
      </c>
      <c r="AC2044" s="20">
        <f t="shared" ca="1" si="254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255"/>
        <v>0</v>
      </c>
      <c r="AG2044" s="21">
        <f ca="1">SUMIFS(AF$2:AF2044,D$2:D2044,D2044)</f>
        <v>2777</v>
      </c>
      <c r="AJ2044" s="22">
        <f t="shared" si="256"/>
        <v>0</v>
      </c>
      <c r="AK2044" s="22">
        <f t="shared" si="257"/>
        <v>1</v>
      </c>
    </row>
    <row r="2045" spans="1:37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251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250"/>
        <v>0</v>
      </c>
      <c r="AA2045" s="20">
        <f t="shared" si="252"/>
        <v>0</v>
      </c>
      <c r="AB2045" s="20">
        <f t="shared" ca="1" si="253"/>
        <v>0</v>
      </c>
      <c r="AC2045" s="20">
        <f t="shared" ca="1" si="254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255"/>
        <v>0</v>
      </c>
      <c r="AG2045" s="21">
        <f ca="1">SUMIFS(AF$2:AF2045,D$2:D2045,D2045)</f>
        <v>2645</v>
      </c>
      <c r="AJ2045" s="22">
        <f t="shared" si="256"/>
        <v>0</v>
      </c>
      <c r="AK2045" s="22">
        <f t="shared" si="257"/>
        <v>1</v>
      </c>
    </row>
    <row r="2046" spans="1:37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251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250"/>
        <v>0</v>
      </c>
      <c r="AA2046" s="20">
        <f t="shared" si="252"/>
        <v>0</v>
      </c>
      <c r="AB2046" s="20">
        <f t="shared" ca="1" si="253"/>
        <v>0</v>
      </c>
      <c r="AC2046" s="20">
        <f t="shared" ca="1" si="254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255"/>
        <v>0</v>
      </c>
      <c r="AG2046" s="21">
        <f ca="1">SUMIFS(AF$2:AF2046,D$2:D2046,D2046)</f>
        <v>2656</v>
      </c>
      <c r="AJ2046" s="22">
        <f t="shared" si="256"/>
        <v>0</v>
      </c>
      <c r="AK2046" s="22">
        <f t="shared" si="257"/>
        <v>2</v>
      </c>
    </row>
    <row r="2047" spans="1:37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251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250"/>
        <v>0</v>
      </c>
      <c r="AA2047" s="20">
        <f t="shared" si="252"/>
        <v>0</v>
      </c>
      <c r="AB2047" s="20">
        <f t="shared" ca="1" si="253"/>
        <v>0</v>
      </c>
      <c r="AC2047" s="20">
        <f t="shared" ca="1" si="254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255"/>
        <v>0</v>
      </c>
      <c r="AG2047" s="21">
        <f ca="1">SUMIFS(AF$2:AF2047,D$2:D2047,D2047)</f>
        <v>2533</v>
      </c>
      <c r="AJ2047" s="22">
        <f t="shared" si="256"/>
        <v>0</v>
      </c>
      <c r="AK2047" s="22">
        <f t="shared" si="257"/>
        <v>1</v>
      </c>
    </row>
    <row r="2048" spans="1:37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251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250"/>
        <v>0</v>
      </c>
      <c r="AA2048" s="20">
        <f t="shared" si="252"/>
        <v>0</v>
      </c>
      <c r="AB2048" s="20">
        <f t="shared" ca="1" si="253"/>
        <v>0</v>
      </c>
      <c r="AC2048" s="20">
        <f t="shared" ca="1" si="254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255"/>
        <v>0</v>
      </c>
      <c r="AG2048" s="21">
        <f ca="1">SUMIFS(AF$2:AF2048,D$2:D2048,D2048)</f>
        <v>2363</v>
      </c>
      <c r="AJ2048" s="22">
        <f t="shared" si="256"/>
        <v>0</v>
      </c>
      <c r="AK2048" s="22">
        <f t="shared" si="257"/>
        <v>1</v>
      </c>
    </row>
    <row r="2049" spans="1:37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251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250"/>
        <v>0</v>
      </c>
      <c r="AA2049" s="20">
        <f t="shared" si="252"/>
        <v>0</v>
      </c>
      <c r="AB2049" s="20">
        <f t="shared" ca="1" si="253"/>
        <v>0</v>
      </c>
      <c r="AC2049" s="20">
        <f t="shared" ca="1" si="254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255"/>
        <v>0</v>
      </c>
      <c r="AG2049" s="21">
        <f ca="1">SUMIFS(AF$2:AF2049,D$2:D2049,D2049)</f>
        <v>2098</v>
      </c>
      <c r="AJ2049" s="22">
        <f t="shared" si="256"/>
        <v>0</v>
      </c>
      <c r="AK2049" s="22">
        <f t="shared" si="257"/>
        <v>2</v>
      </c>
    </row>
    <row r="2050" spans="1:37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251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258">IF(A2050=0,0,IF(W2050="À venir",0,IF(AND(ISBLANK(P2050),ISBLANK(Q2050)),1,0)))</f>
        <v>0</v>
      </c>
      <c r="AA2050" s="20">
        <f t="shared" si="252"/>
        <v>1</v>
      </c>
      <c r="AB2050" s="20">
        <f t="shared" ca="1" si="253"/>
        <v>140</v>
      </c>
      <c r="AC2050" s="20">
        <f t="shared" ca="1" si="254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255"/>
        <v>140</v>
      </c>
      <c r="AG2050" s="21">
        <f ca="1">SUMIFS(AF$2:AF2050,D$2:D2050,D2050)</f>
        <v>2986</v>
      </c>
      <c r="AJ2050" s="22">
        <f t="shared" si="256"/>
        <v>2</v>
      </c>
      <c r="AK2050" s="22">
        <f t="shared" si="257"/>
        <v>0</v>
      </c>
    </row>
    <row r="2051" spans="1:37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259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258"/>
        <v>0</v>
      </c>
      <c r="AA2051" s="20">
        <f t="shared" si="252"/>
        <v>0</v>
      </c>
      <c r="AB2051" s="20">
        <f t="shared" ca="1" si="253"/>
        <v>0</v>
      </c>
      <c r="AC2051" s="20">
        <f t="shared" ca="1" si="254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255"/>
        <v>0</v>
      </c>
      <c r="AG2051" s="21">
        <f ca="1">SUMIFS(AF$2:AF2051,D$2:D2051,D2051)</f>
        <v>2809</v>
      </c>
      <c r="AJ2051" s="22">
        <f t="shared" si="256"/>
        <v>0</v>
      </c>
      <c r="AK2051" s="22">
        <f t="shared" si="257"/>
        <v>3</v>
      </c>
    </row>
    <row r="2052" spans="1:37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259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258"/>
        <v>0</v>
      </c>
      <c r="AA2052" s="20">
        <f t="shared" si="252"/>
        <v>0</v>
      </c>
      <c r="AB2052" s="20">
        <f t="shared" ca="1" si="253"/>
        <v>0</v>
      </c>
      <c r="AC2052" s="20">
        <f t="shared" ca="1" si="254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255"/>
        <v>0</v>
      </c>
      <c r="AG2052" s="21">
        <f ca="1">SUMIFS(AF$2:AF2052,D$2:D2052,D2052)</f>
        <v>2349</v>
      </c>
      <c r="AJ2052" s="22">
        <f t="shared" si="256"/>
        <v>0</v>
      </c>
      <c r="AK2052" s="22">
        <f t="shared" si="257"/>
        <v>1</v>
      </c>
    </row>
    <row r="2053" spans="1:37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259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258"/>
        <v>0</v>
      </c>
      <c r="AA2053" s="20">
        <f t="shared" si="252"/>
        <v>0</v>
      </c>
      <c r="AB2053" s="20">
        <f t="shared" ca="1" si="253"/>
        <v>0</v>
      </c>
      <c r="AC2053" s="20">
        <f t="shared" ca="1" si="254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255"/>
        <v>0</v>
      </c>
      <c r="AG2053" s="21">
        <f ca="1">SUMIFS(AF$2:AF2053,D$2:D2053,D2053)</f>
        <v>2382</v>
      </c>
      <c r="AJ2053" s="22">
        <f t="shared" si="256"/>
        <v>0</v>
      </c>
      <c r="AK2053" s="22">
        <f t="shared" si="257"/>
        <v>1</v>
      </c>
    </row>
    <row r="2054" spans="1:37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259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258"/>
        <v>0</v>
      </c>
      <c r="AA2054" s="20">
        <f t="shared" si="252"/>
        <v>0</v>
      </c>
      <c r="AB2054" s="20">
        <f t="shared" ca="1" si="253"/>
        <v>0</v>
      </c>
      <c r="AC2054" s="20">
        <f t="shared" ca="1" si="254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255"/>
        <v>0</v>
      </c>
      <c r="AG2054" s="21">
        <f ca="1">SUMIFS(AF$2:AF2054,D$2:D2054,D2054)</f>
        <v>2814</v>
      </c>
      <c r="AJ2054" s="22">
        <f t="shared" si="256"/>
        <v>0</v>
      </c>
      <c r="AK2054" s="22">
        <f t="shared" si="257"/>
        <v>3</v>
      </c>
    </row>
    <row r="2055" spans="1:37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259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258"/>
        <v>0</v>
      </c>
      <c r="AA2055" s="20">
        <f t="shared" si="252"/>
        <v>0</v>
      </c>
      <c r="AB2055" s="20">
        <f t="shared" ca="1" si="253"/>
        <v>0</v>
      </c>
      <c r="AC2055" s="20">
        <f t="shared" ca="1" si="254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255"/>
        <v>0</v>
      </c>
      <c r="AG2055" s="21">
        <f ca="1">SUMIFS(AF$2:AF2055,D$2:D2055,D2055)</f>
        <v>3208</v>
      </c>
      <c r="AJ2055" s="22">
        <f t="shared" si="256"/>
        <v>0</v>
      </c>
      <c r="AK2055" s="22">
        <f t="shared" si="257"/>
        <v>2</v>
      </c>
    </row>
    <row r="2056" spans="1:37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259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258"/>
        <v>0</v>
      </c>
      <c r="AA2056" s="20">
        <f t="shared" si="252"/>
        <v>0</v>
      </c>
      <c r="AB2056" s="20">
        <f t="shared" ca="1" si="253"/>
        <v>0</v>
      </c>
      <c r="AC2056" s="20">
        <f t="shared" ca="1" si="254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255"/>
        <v>0</v>
      </c>
      <c r="AG2056" s="21">
        <f ca="1">SUMIFS(AF$2:AF2056,D$2:D2056,D2056)</f>
        <v>2931</v>
      </c>
      <c r="AJ2056" s="22">
        <f t="shared" si="256"/>
        <v>0</v>
      </c>
      <c r="AK2056" s="22">
        <f t="shared" si="257"/>
        <v>2</v>
      </c>
    </row>
    <row r="2057" spans="1:37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259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258"/>
        <v>0</v>
      </c>
      <c r="AA2057" s="20">
        <f t="shared" si="252"/>
        <v>1</v>
      </c>
      <c r="AB2057" s="20">
        <f t="shared" ca="1" si="253"/>
        <v>114</v>
      </c>
      <c r="AC2057" s="20">
        <f t="shared" ca="1" si="254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255"/>
        <v>134</v>
      </c>
      <c r="AG2057" s="21">
        <f ca="1">SUMIFS(AF$2:AF2057,D$2:D2057,D2057)</f>
        <v>2961</v>
      </c>
      <c r="AJ2057" s="22">
        <f t="shared" si="256"/>
        <v>1</v>
      </c>
      <c r="AK2057" s="22">
        <f t="shared" si="257"/>
        <v>0</v>
      </c>
    </row>
    <row r="2058" spans="1:37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259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258"/>
        <v>0</v>
      </c>
      <c r="AA2058" s="20">
        <f t="shared" si="252"/>
        <v>0</v>
      </c>
      <c r="AB2058" s="20">
        <f t="shared" ca="1" si="253"/>
        <v>0</v>
      </c>
      <c r="AC2058" s="20">
        <f t="shared" ca="1" si="254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255"/>
        <v>0</v>
      </c>
      <c r="AG2058" s="21">
        <f ca="1">SUMIFS(AF$2:AF2058,D$2:D2058,D2058)</f>
        <v>2304</v>
      </c>
      <c r="AJ2058" s="22">
        <f t="shared" si="256"/>
        <v>0</v>
      </c>
      <c r="AK2058" s="22">
        <f t="shared" si="257"/>
        <v>3</v>
      </c>
    </row>
    <row r="2059" spans="1:37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259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258"/>
        <v>0</v>
      </c>
      <c r="AA2059" s="20">
        <f t="shared" si="252"/>
        <v>1</v>
      </c>
      <c r="AB2059" s="20">
        <f t="shared" ca="1" si="253"/>
        <v>114</v>
      </c>
      <c r="AC2059" s="20">
        <f t="shared" ca="1" si="254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255"/>
        <v>134</v>
      </c>
      <c r="AG2059" s="21">
        <f ca="1">SUMIFS(AF$2:AF2059,D$2:D2059,D2059)</f>
        <v>3072</v>
      </c>
      <c r="AJ2059" s="22">
        <f t="shared" si="256"/>
        <v>1</v>
      </c>
      <c r="AK2059" s="22">
        <f t="shared" si="257"/>
        <v>0</v>
      </c>
    </row>
    <row r="2060" spans="1:37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259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258"/>
        <v>0</v>
      </c>
      <c r="AA2060" s="20">
        <f t="shared" si="252"/>
        <v>0</v>
      </c>
      <c r="AB2060" s="20">
        <f t="shared" ca="1" si="253"/>
        <v>0</v>
      </c>
      <c r="AC2060" s="20">
        <f t="shared" ca="1" si="254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255"/>
        <v>0</v>
      </c>
      <c r="AG2060" s="21">
        <f ca="1">SUMIFS(AF$2:AF2060,D$2:D2060,D2060)</f>
        <v>1519</v>
      </c>
      <c r="AJ2060" s="22">
        <f t="shared" si="256"/>
        <v>0</v>
      </c>
      <c r="AK2060" s="22">
        <f t="shared" si="257"/>
        <v>2</v>
      </c>
    </row>
    <row r="2061" spans="1:37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259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258"/>
        <v>0</v>
      </c>
      <c r="AA2061" s="20">
        <f t="shared" si="252"/>
        <v>0</v>
      </c>
      <c r="AB2061" s="20">
        <f t="shared" ca="1" si="253"/>
        <v>0</v>
      </c>
      <c r="AC2061" s="20">
        <f t="shared" ca="1" si="254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255"/>
        <v>0</v>
      </c>
      <c r="AG2061" s="21">
        <f ca="1">SUMIFS(AF$2:AF2061,D$2:D2061,D2061)</f>
        <v>2881</v>
      </c>
      <c r="AJ2061" s="22">
        <f t="shared" si="256"/>
        <v>0</v>
      </c>
      <c r="AK2061" s="22">
        <f t="shared" si="257"/>
        <v>2</v>
      </c>
    </row>
    <row r="2062" spans="1:37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259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258"/>
        <v>0</v>
      </c>
      <c r="AA2062" s="20">
        <f t="shared" si="252"/>
        <v>0</v>
      </c>
      <c r="AB2062" s="20">
        <f t="shared" ca="1" si="253"/>
        <v>0</v>
      </c>
      <c r="AC2062" s="20">
        <f t="shared" ca="1" si="254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255"/>
        <v>0</v>
      </c>
      <c r="AG2062" s="21">
        <f ca="1">SUMIFS(AF$2:AF2062,D$2:D2062,D2062)</f>
        <v>3024</v>
      </c>
      <c r="AJ2062" s="22">
        <f t="shared" si="256"/>
        <v>0</v>
      </c>
      <c r="AK2062" s="22">
        <f t="shared" si="257"/>
        <v>2</v>
      </c>
    </row>
    <row r="2063" spans="1:37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259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258"/>
        <v>0</v>
      </c>
      <c r="AA2063" s="20">
        <f t="shared" si="252"/>
        <v>0</v>
      </c>
      <c r="AB2063" s="20">
        <f t="shared" ca="1" si="253"/>
        <v>0</v>
      </c>
      <c r="AC2063" s="20">
        <f t="shared" ca="1" si="254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255"/>
        <v>0</v>
      </c>
      <c r="AG2063" s="21">
        <f ca="1">SUMIFS(AF$2:AF2063,D$2:D2063,D2063)</f>
        <v>2649</v>
      </c>
      <c r="AJ2063" s="22">
        <f t="shared" si="256"/>
        <v>0</v>
      </c>
      <c r="AK2063" s="22">
        <f t="shared" si="257"/>
        <v>3</v>
      </c>
    </row>
    <row r="2064" spans="1:37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259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258"/>
        <v>0</v>
      </c>
      <c r="AA2064" s="20">
        <f t="shared" si="252"/>
        <v>1</v>
      </c>
      <c r="AB2064" s="20">
        <f t="shared" ca="1" si="253"/>
        <v>114</v>
      </c>
      <c r="AC2064" s="20">
        <f t="shared" ca="1" si="254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255"/>
        <v>134</v>
      </c>
      <c r="AG2064" s="21">
        <f ca="1">SUMIFS(AF$2:AF2064,D$2:D2064,D2064)</f>
        <v>3070</v>
      </c>
      <c r="AJ2064" s="22">
        <f t="shared" si="256"/>
        <v>1</v>
      </c>
      <c r="AK2064" s="22">
        <f t="shared" si="257"/>
        <v>0</v>
      </c>
    </row>
    <row r="2065" spans="1:37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259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258"/>
        <v>0</v>
      </c>
      <c r="AA2065" s="20">
        <f t="shared" si="252"/>
        <v>0</v>
      </c>
      <c r="AB2065" s="20">
        <f t="shared" ca="1" si="253"/>
        <v>0</v>
      </c>
      <c r="AC2065" s="20">
        <f t="shared" ca="1" si="254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255"/>
        <v>0</v>
      </c>
      <c r="AG2065" s="21">
        <f ca="1">SUMIFS(AF$2:AF2065,D$2:D2065,D2065)</f>
        <v>2839</v>
      </c>
      <c r="AJ2065" s="22">
        <f t="shared" si="256"/>
        <v>0</v>
      </c>
      <c r="AK2065" s="22">
        <f t="shared" si="257"/>
        <v>2</v>
      </c>
    </row>
    <row r="2066" spans="1:37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259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258"/>
        <v>0</v>
      </c>
      <c r="AA2066" s="20">
        <f t="shared" si="252"/>
        <v>0</v>
      </c>
      <c r="AB2066" s="20">
        <f t="shared" ca="1" si="253"/>
        <v>0</v>
      </c>
      <c r="AC2066" s="20">
        <f t="shared" ca="1" si="254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255"/>
        <v>0</v>
      </c>
      <c r="AG2066" s="21">
        <f ca="1">SUMIFS(AF$2:AF2066,D$2:D2066,D2066)</f>
        <v>3068</v>
      </c>
      <c r="AJ2066" s="22">
        <f t="shared" si="256"/>
        <v>0</v>
      </c>
      <c r="AK2066" s="22">
        <f t="shared" si="257"/>
        <v>2</v>
      </c>
    </row>
    <row r="2067" spans="1:37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259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258"/>
        <v>0</v>
      </c>
      <c r="AA2067" s="20">
        <f t="shared" si="252"/>
        <v>0</v>
      </c>
      <c r="AB2067" s="20">
        <f t="shared" ca="1" si="253"/>
        <v>0</v>
      </c>
      <c r="AC2067" s="20">
        <f t="shared" ca="1" si="254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255"/>
        <v>0</v>
      </c>
      <c r="AG2067" s="21">
        <f ca="1">SUMIFS(AF$2:AF2067,D$2:D2067,D2067)</f>
        <v>3042</v>
      </c>
      <c r="AJ2067" s="22">
        <f t="shared" si="256"/>
        <v>0</v>
      </c>
      <c r="AK2067" s="22">
        <f t="shared" si="257"/>
        <v>2</v>
      </c>
    </row>
    <row r="2068" spans="1:37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259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258"/>
        <v>0</v>
      </c>
      <c r="AA2068" s="20">
        <f t="shared" si="252"/>
        <v>0</v>
      </c>
      <c r="AB2068" s="20">
        <f t="shared" ca="1" si="253"/>
        <v>0</v>
      </c>
      <c r="AC2068" s="20">
        <f t="shared" ca="1" si="254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255"/>
        <v>0</v>
      </c>
      <c r="AG2068" s="21">
        <f ca="1">SUMIFS(AF$2:AF2068,D$2:D2068,D2068)</f>
        <v>2952</v>
      </c>
      <c r="AJ2068" s="22">
        <f t="shared" si="256"/>
        <v>0</v>
      </c>
      <c r="AK2068" s="22">
        <f t="shared" si="257"/>
        <v>2</v>
      </c>
    </row>
    <row r="2069" spans="1:37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259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258"/>
        <v>0</v>
      </c>
      <c r="AA2069" s="20">
        <f t="shared" si="252"/>
        <v>0</v>
      </c>
      <c r="AB2069" s="20">
        <f t="shared" ca="1" si="253"/>
        <v>0</v>
      </c>
      <c r="AC2069" s="20">
        <f t="shared" ca="1" si="254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255"/>
        <v>0</v>
      </c>
      <c r="AG2069" s="21">
        <f ca="1">SUMIFS(AF$2:AF2069,D$2:D2069,D2069)</f>
        <v>2485</v>
      </c>
      <c r="AJ2069" s="22">
        <f t="shared" si="256"/>
        <v>0</v>
      </c>
      <c r="AK2069" s="22">
        <f t="shared" si="257"/>
        <v>2</v>
      </c>
    </row>
    <row r="2070" spans="1:37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259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258"/>
        <v>0</v>
      </c>
      <c r="AA2070" s="20">
        <f t="shared" si="252"/>
        <v>0</v>
      </c>
      <c r="AB2070" s="20">
        <f t="shared" ca="1" si="253"/>
        <v>0</v>
      </c>
      <c r="AC2070" s="20">
        <f t="shared" ca="1" si="254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255"/>
        <v>0</v>
      </c>
      <c r="AG2070" s="21">
        <f ca="1">SUMIFS(AF$2:AF2070,D$2:D2070,D2070)</f>
        <v>2766</v>
      </c>
      <c r="AJ2070" s="22">
        <f t="shared" si="256"/>
        <v>0</v>
      </c>
      <c r="AK2070" s="22">
        <f t="shared" si="257"/>
        <v>2</v>
      </c>
    </row>
    <row r="2071" spans="1:37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259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258"/>
        <v>0</v>
      </c>
      <c r="AA2071" s="20">
        <f t="shared" si="252"/>
        <v>0</v>
      </c>
      <c r="AB2071" s="20">
        <f t="shared" ca="1" si="253"/>
        <v>0</v>
      </c>
      <c r="AC2071" s="20">
        <f t="shared" ca="1" si="254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255"/>
        <v>0</v>
      </c>
      <c r="AG2071" s="21">
        <f ca="1">SUMIFS(AF$2:AF2071,D$2:D2071,D2071)</f>
        <v>2777</v>
      </c>
      <c r="AJ2071" s="22">
        <f t="shared" si="256"/>
        <v>0</v>
      </c>
      <c r="AK2071" s="22">
        <f t="shared" si="257"/>
        <v>2</v>
      </c>
    </row>
    <row r="2072" spans="1:37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259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258"/>
        <v>0</v>
      </c>
      <c r="AA2072" s="20">
        <f t="shared" si="252"/>
        <v>1</v>
      </c>
      <c r="AB2072" s="20">
        <f t="shared" ca="1" si="253"/>
        <v>114</v>
      </c>
      <c r="AC2072" s="20">
        <f t="shared" ca="1" si="254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255"/>
        <v>134</v>
      </c>
      <c r="AG2072" s="21">
        <f ca="1">SUMIFS(AF$2:AF2072,D$2:D2072,D2072)</f>
        <v>2779</v>
      </c>
      <c r="AJ2072" s="22">
        <f t="shared" si="256"/>
        <v>1</v>
      </c>
      <c r="AK2072" s="22">
        <f t="shared" si="257"/>
        <v>0</v>
      </c>
    </row>
    <row r="2073" spans="1:37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259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258"/>
        <v>0</v>
      </c>
      <c r="AA2073" s="20">
        <f t="shared" si="252"/>
        <v>0</v>
      </c>
      <c r="AB2073" s="20">
        <f t="shared" ca="1" si="253"/>
        <v>0</v>
      </c>
      <c r="AC2073" s="20">
        <f t="shared" ca="1" si="254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255"/>
        <v>0</v>
      </c>
      <c r="AG2073" s="21">
        <f ca="1">SUMIFS(AF$2:AF2073,D$2:D2073,D2073)</f>
        <v>2656</v>
      </c>
      <c r="AJ2073" s="22">
        <f t="shared" si="256"/>
        <v>0</v>
      </c>
      <c r="AK2073" s="22">
        <f t="shared" si="257"/>
        <v>3</v>
      </c>
    </row>
    <row r="2074" spans="1:37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259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258"/>
        <v>0</v>
      </c>
      <c r="AA2074" s="20">
        <f t="shared" si="252"/>
        <v>0</v>
      </c>
      <c r="AB2074" s="20">
        <f t="shared" ca="1" si="253"/>
        <v>0</v>
      </c>
      <c r="AC2074" s="20">
        <f t="shared" ca="1" si="254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255"/>
        <v>0</v>
      </c>
      <c r="AG2074" s="21">
        <f ca="1">SUMIFS(AF$2:AF2074,D$2:D2074,D2074)</f>
        <v>2533</v>
      </c>
      <c r="AJ2074" s="22">
        <f t="shared" si="256"/>
        <v>0</v>
      </c>
      <c r="AK2074" s="22">
        <f t="shared" si="257"/>
        <v>2</v>
      </c>
    </row>
    <row r="2075" spans="1:37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259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258"/>
        <v>0</v>
      </c>
      <c r="AA2075" s="20">
        <f t="shared" si="252"/>
        <v>0</v>
      </c>
      <c r="AB2075" s="20">
        <f t="shared" ca="1" si="253"/>
        <v>0</v>
      </c>
      <c r="AC2075" s="20">
        <f t="shared" ca="1" si="254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255"/>
        <v>0</v>
      </c>
      <c r="AG2075" s="21">
        <f ca="1">SUMIFS(AF$2:AF2075,D$2:D2075,D2075)</f>
        <v>2363</v>
      </c>
      <c r="AJ2075" s="22">
        <f t="shared" si="256"/>
        <v>0</v>
      </c>
      <c r="AK2075" s="22">
        <f t="shared" si="257"/>
        <v>2</v>
      </c>
    </row>
    <row r="2076" spans="1:37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259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258"/>
        <v>0</v>
      </c>
      <c r="AA2076" s="20">
        <f t="shared" si="252"/>
        <v>0</v>
      </c>
      <c r="AB2076" s="20">
        <f t="shared" ca="1" si="253"/>
        <v>0</v>
      </c>
      <c r="AC2076" s="20">
        <f t="shared" ca="1" si="254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255"/>
        <v>0</v>
      </c>
      <c r="AG2076" s="21">
        <f ca="1">SUMIFS(AF$2:AF2076,D$2:D2076,D2076)</f>
        <v>2098</v>
      </c>
      <c r="AJ2076" s="22">
        <f t="shared" si="256"/>
        <v>0</v>
      </c>
      <c r="AK2076" s="22">
        <f t="shared" si="257"/>
        <v>3</v>
      </c>
    </row>
    <row r="2077" spans="1:37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259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258"/>
        <v>0</v>
      </c>
      <c r="AA2077" s="20">
        <f t="shared" ref="AA2077:AA2140" si="260">IF(OR(ISBLANK(P2077),ISBLANK(Q2077)),"",IF(OR(AND(P2077&gt;Q2077,X2077&gt;Y2077),AND(P2077=Q2077,X2077=Y2077),AND(P2077&lt;Q2077,X2077&lt;Y2077)),1,0))</f>
        <v>0</v>
      </c>
      <c r="AB2077" s="20">
        <f t="shared" ref="AB2077:AB2140" ca="1" si="261">IF(C2077&lt;NOW(),IF(AND(P2077&gt;Q2077,X2077&gt;Y2077),T2077,IF(AND(P2077=Q2077,X2077=Y2077),U2077,IF(AND(P2077&lt;Q2077,X2077&lt;Y2077),V2077,0))),"")</f>
        <v>0</v>
      </c>
      <c r="AC2077" s="20">
        <f t="shared" ref="AC2077:AC2140" ca="1" si="262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263">IFERROR(IF(OR(ISBLANK(P2077),ISBLANK(Q2077)),0,IF(AB2077&lt;&gt;"", AB2077 + IF(AC2077=1,AE2077, 0), "") * (S2077+1)),"")</f>
        <v>0</v>
      </c>
      <c r="AG2077" s="21">
        <f ca="1">SUMIFS(AF$2:AF2077,D$2:D2077,D2077)</f>
        <v>2986</v>
      </c>
      <c r="AJ2077" s="22">
        <f t="shared" si="256"/>
        <v>0</v>
      </c>
      <c r="AK2077" s="22">
        <f t="shared" si="257"/>
        <v>1</v>
      </c>
    </row>
    <row r="2078" spans="1:37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259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258"/>
        <v>0</v>
      </c>
      <c r="AA2078" s="20">
        <f t="shared" si="260"/>
        <v>0</v>
      </c>
      <c r="AB2078" s="20">
        <f t="shared" ca="1" si="261"/>
        <v>0</v>
      </c>
      <c r="AC2078" s="20">
        <f t="shared" ca="1" si="262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263"/>
        <v>0</v>
      </c>
      <c r="AG2078" s="21">
        <f ca="1">SUMIFS(AF$2:AF2078,D$2:D2078,D2078)</f>
        <v>2809</v>
      </c>
      <c r="AJ2078" s="22">
        <f t="shared" si="256"/>
        <v>0</v>
      </c>
      <c r="AK2078" s="22">
        <f t="shared" si="257"/>
        <v>4</v>
      </c>
    </row>
    <row r="2079" spans="1:37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259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258"/>
        <v>0</v>
      </c>
      <c r="AA2079" s="20">
        <f t="shared" si="260"/>
        <v>0</v>
      </c>
      <c r="AB2079" s="20">
        <f t="shared" ca="1" si="261"/>
        <v>0</v>
      </c>
      <c r="AC2079" s="20">
        <f t="shared" ca="1" si="262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263"/>
        <v>0</v>
      </c>
      <c r="AG2079" s="21">
        <f ca="1">SUMIFS(AF$2:AF2079,D$2:D2079,D2079)</f>
        <v>2349</v>
      </c>
      <c r="AJ2079" s="22">
        <f t="shared" si="256"/>
        <v>0</v>
      </c>
      <c r="AK2079" s="22">
        <f t="shared" si="257"/>
        <v>2</v>
      </c>
    </row>
    <row r="2080" spans="1:37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259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258"/>
        <v>0</v>
      </c>
      <c r="AA2080" s="20">
        <f t="shared" si="260"/>
        <v>1</v>
      </c>
      <c r="AB2080" s="20">
        <f t="shared" ca="1" si="261"/>
        <v>114</v>
      </c>
      <c r="AC2080" s="20">
        <f t="shared" ca="1" si="262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263"/>
        <v>134</v>
      </c>
      <c r="AG2080" s="21">
        <f ca="1">SUMIFS(AF$2:AF2080,D$2:D2080,D2080)</f>
        <v>2516</v>
      </c>
      <c r="AJ2080" s="22">
        <f t="shared" si="256"/>
        <v>1</v>
      </c>
      <c r="AK2080" s="22">
        <f t="shared" si="257"/>
        <v>0</v>
      </c>
    </row>
    <row r="2081" spans="1:37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259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258"/>
        <v>0</v>
      </c>
      <c r="AA2081" s="20">
        <f t="shared" si="260"/>
        <v>0</v>
      </c>
      <c r="AB2081" s="20">
        <f t="shared" ca="1" si="261"/>
        <v>0</v>
      </c>
      <c r="AC2081" s="20">
        <f t="shared" ca="1" si="262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263"/>
        <v>0</v>
      </c>
      <c r="AG2081" s="21">
        <f ca="1">SUMIFS(AF$2:AF2081,D$2:D2081,D2081)</f>
        <v>2814</v>
      </c>
      <c r="AJ2081" s="22">
        <f t="shared" si="256"/>
        <v>0</v>
      </c>
      <c r="AK2081" s="22">
        <f t="shared" si="257"/>
        <v>4</v>
      </c>
    </row>
    <row r="2082" spans="1:37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259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258"/>
        <v>0</v>
      </c>
      <c r="AA2082" s="20">
        <f t="shared" si="260"/>
        <v>1</v>
      </c>
      <c r="AB2082" s="20">
        <f t="shared" ca="1" si="261"/>
        <v>75</v>
      </c>
      <c r="AC2082" s="20">
        <f t="shared" ca="1" si="262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263"/>
        <v>95</v>
      </c>
      <c r="AG2082" s="21">
        <f ca="1">SUMIFS(AF$2:AF2082,D$2:D2082,D2082)</f>
        <v>3303</v>
      </c>
      <c r="AJ2082" s="22">
        <f t="shared" si="256"/>
        <v>1</v>
      </c>
      <c r="AK2082" s="22">
        <f t="shared" si="257"/>
        <v>0</v>
      </c>
    </row>
    <row r="2083" spans="1:37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259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258"/>
        <v>0</v>
      </c>
      <c r="AA2083" s="20">
        <f t="shared" si="260"/>
        <v>0</v>
      </c>
      <c r="AB2083" s="20">
        <f t="shared" ca="1" si="261"/>
        <v>0</v>
      </c>
      <c r="AC2083" s="20">
        <f t="shared" ca="1" si="262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263"/>
        <v>0</v>
      </c>
      <c r="AG2083" s="21">
        <f ca="1">SUMIFS(AF$2:AF2083,D$2:D2083,D2083)</f>
        <v>2931</v>
      </c>
      <c r="AJ2083" s="22">
        <f t="shared" si="256"/>
        <v>0</v>
      </c>
      <c r="AK2083" s="22">
        <f t="shared" si="257"/>
        <v>3</v>
      </c>
    </row>
    <row r="2084" spans="1:37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259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258"/>
        <v>0</v>
      </c>
      <c r="AA2084" s="20">
        <f t="shared" si="260"/>
        <v>1</v>
      </c>
      <c r="AB2084" s="20">
        <f t="shared" ca="1" si="261"/>
        <v>75</v>
      </c>
      <c r="AC2084" s="20">
        <f t="shared" ca="1" si="262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263"/>
        <v>75</v>
      </c>
      <c r="AG2084" s="21">
        <f ca="1">SUMIFS(AF$2:AF2084,D$2:D2084,D2084)</f>
        <v>3036</v>
      </c>
      <c r="AJ2084" s="22">
        <f t="shared" si="256"/>
        <v>2</v>
      </c>
      <c r="AK2084" s="22">
        <f t="shared" si="257"/>
        <v>0</v>
      </c>
    </row>
    <row r="2085" spans="1:37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259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258"/>
        <v>0</v>
      </c>
      <c r="AA2085" s="20">
        <f t="shared" si="260"/>
        <v>0</v>
      </c>
      <c r="AB2085" s="20">
        <f t="shared" ca="1" si="261"/>
        <v>0</v>
      </c>
      <c r="AC2085" s="20">
        <f t="shared" ca="1" si="262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263"/>
        <v>0</v>
      </c>
      <c r="AG2085" s="21">
        <f ca="1">SUMIFS(AF$2:AF2085,D$2:D2085,D2085)</f>
        <v>2304</v>
      </c>
      <c r="AJ2085" s="22">
        <f t="shared" si="256"/>
        <v>0</v>
      </c>
      <c r="AK2085" s="22">
        <f t="shared" si="257"/>
        <v>4</v>
      </c>
    </row>
    <row r="2086" spans="1:37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259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258"/>
        <v>0</v>
      </c>
      <c r="AA2086" s="20">
        <f t="shared" si="260"/>
        <v>0</v>
      </c>
      <c r="AB2086" s="20">
        <f t="shared" ca="1" si="261"/>
        <v>0</v>
      </c>
      <c r="AC2086" s="20">
        <f t="shared" ca="1" si="262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263"/>
        <v>0</v>
      </c>
      <c r="AG2086" s="21">
        <f ca="1">SUMIFS(AF$2:AF2086,D$2:D2086,D2086)</f>
        <v>3072</v>
      </c>
      <c r="AJ2086" s="22">
        <f t="shared" si="256"/>
        <v>0</v>
      </c>
      <c r="AK2086" s="22">
        <f t="shared" si="257"/>
        <v>1</v>
      </c>
    </row>
    <row r="2087" spans="1:37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259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258"/>
        <v>0</v>
      </c>
      <c r="AA2087" s="20">
        <f t="shared" si="260"/>
        <v>1</v>
      </c>
      <c r="AB2087" s="20">
        <f t="shared" ca="1" si="261"/>
        <v>75</v>
      </c>
      <c r="AC2087" s="20">
        <f t="shared" ca="1" si="262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263"/>
        <v>95</v>
      </c>
      <c r="AG2087" s="21">
        <f ca="1">SUMIFS(AF$2:AF2087,D$2:D2087,D2087)</f>
        <v>1614</v>
      </c>
      <c r="AJ2087" s="22">
        <f t="shared" si="256"/>
        <v>1</v>
      </c>
      <c r="AK2087" s="22">
        <f t="shared" si="257"/>
        <v>0</v>
      </c>
    </row>
    <row r="2088" spans="1:37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259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258"/>
        <v>0</v>
      </c>
      <c r="AA2088" s="20">
        <f t="shared" si="260"/>
        <v>1</v>
      </c>
      <c r="AB2088" s="20">
        <f t="shared" ca="1" si="261"/>
        <v>75</v>
      </c>
      <c r="AC2088" s="20">
        <f t="shared" ca="1" si="262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263"/>
        <v>75</v>
      </c>
      <c r="AG2088" s="21">
        <f ca="1">SUMIFS(AF$2:AF2088,D$2:D2088,D2088)</f>
        <v>2956</v>
      </c>
      <c r="AJ2088" s="22">
        <f t="shared" si="256"/>
        <v>1</v>
      </c>
      <c r="AK2088" s="22">
        <f t="shared" si="257"/>
        <v>0</v>
      </c>
    </row>
    <row r="2089" spans="1:37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259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258"/>
        <v>0</v>
      </c>
      <c r="AA2089" s="20">
        <f t="shared" si="260"/>
        <v>1</v>
      </c>
      <c r="AB2089" s="20">
        <f t="shared" ca="1" si="261"/>
        <v>75</v>
      </c>
      <c r="AC2089" s="20">
        <f t="shared" ca="1" si="262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263"/>
        <v>95</v>
      </c>
      <c r="AG2089" s="21">
        <f ca="1">SUMIFS(AF$2:AF2089,D$2:D2089,D2089)</f>
        <v>3119</v>
      </c>
      <c r="AJ2089" s="22">
        <f t="shared" si="256"/>
        <v>1</v>
      </c>
      <c r="AK2089" s="22">
        <f t="shared" si="257"/>
        <v>0</v>
      </c>
    </row>
    <row r="2090" spans="1:37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259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258"/>
        <v>0</v>
      </c>
      <c r="AA2090" s="20">
        <f t="shared" si="260"/>
        <v>0</v>
      </c>
      <c r="AB2090" s="20">
        <f t="shared" ca="1" si="261"/>
        <v>0</v>
      </c>
      <c r="AC2090" s="20">
        <f t="shared" ca="1" si="262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263"/>
        <v>0</v>
      </c>
      <c r="AG2090" s="21">
        <f ca="1">SUMIFS(AF$2:AF2090,D$2:D2090,D2090)</f>
        <v>2649</v>
      </c>
      <c r="AJ2090" s="22">
        <f t="shared" si="256"/>
        <v>0</v>
      </c>
      <c r="AK2090" s="22">
        <f t="shared" si="257"/>
        <v>4</v>
      </c>
    </row>
    <row r="2091" spans="1:37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259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258"/>
        <v>0</v>
      </c>
      <c r="AA2091" s="20">
        <f t="shared" si="260"/>
        <v>0</v>
      </c>
      <c r="AB2091" s="20">
        <f t="shared" ca="1" si="261"/>
        <v>0</v>
      </c>
      <c r="AC2091" s="20">
        <f t="shared" ca="1" si="262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263"/>
        <v>0</v>
      </c>
      <c r="AG2091" s="21">
        <f ca="1">SUMIFS(AF$2:AF2091,D$2:D2091,D2091)</f>
        <v>3070</v>
      </c>
      <c r="AJ2091" s="22">
        <f t="shared" si="256"/>
        <v>0</v>
      </c>
      <c r="AK2091" s="22">
        <f t="shared" si="257"/>
        <v>1</v>
      </c>
    </row>
    <row r="2092" spans="1:37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259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258"/>
        <v>0</v>
      </c>
      <c r="AA2092" s="20">
        <f t="shared" si="260"/>
        <v>0</v>
      </c>
      <c r="AB2092" s="20">
        <f t="shared" ca="1" si="261"/>
        <v>0</v>
      </c>
      <c r="AC2092" s="20">
        <f t="shared" ca="1" si="262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263"/>
        <v>0</v>
      </c>
      <c r="AG2092" s="21">
        <f ca="1">SUMIFS(AF$2:AF2092,D$2:D2092,D2092)</f>
        <v>2839</v>
      </c>
      <c r="AJ2092" s="22">
        <f t="shared" si="256"/>
        <v>0</v>
      </c>
      <c r="AK2092" s="22">
        <f t="shared" si="257"/>
        <v>3</v>
      </c>
    </row>
    <row r="2093" spans="1:37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259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258"/>
        <v>0</v>
      </c>
      <c r="AA2093" s="20">
        <f t="shared" si="260"/>
        <v>0</v>
      </c>
      <c r="AB2093" s="20">
        <f t="shared" ca="1" si="261"/>
        <v>0</v>
      </c>
      <c r="AC2093" s="20">
        <f t="shared" ca="1" si="262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263"/>
        <v>0</v>
      </c>
      <c r="AG2093" s="21">
        <f ca="1">SUMIFS(AF$2:AF2093,D$2:D2093,D2093)</f>
        <v>3068</v>
      </c>
      <c r="AJ2093" s="22">
        <f t="shared" si="256"/>
        <v>0</v>
      </c>
      <c r="AK2093" s="22">
        <f t="shared" si="257"/>
        <v>3</v>
      </c>
    </row>
    <row r="2094" spans="1:37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259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258"/>
        <v>0</v>
      </c>
      <c r="AA2094" s="20">
        <f t="shared" si="260"/>
        <v>1</v>
      </c>
      <c r="AB2094" s="20">
        <f t="shared" ca="1" si="261"/>
        <v>75</v>
      </c>
      <c r="AC2094" s="20">
        <f t="shared" ca="1" si="262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263"/>
        <v>95</v>
      </c>
      <c r="AG2094" s="21">
        <f ca="1">SUMIFS(AF$2:AF2094,D$2:D2094,D2094)</f>
        <v>3137</v>
      </c>
      <c r="AJ2094" s="22">
        <f t="shared" si="256"/>
        <v>1</v>
      </c>
      <c r="AK2094" s="22">
        <f t="shared" si="257"/>
        <v>0</v>
      </c>
    </row>
    <row r="2095" spans="1:37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259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258"/>
        <v>0</v>
      </c>
      <c r="AA2095" s="20">
        <f t="shared" si="260"/>
        <v>1</v>
      </c>
      <c r="AB2095" s="20">
        <f t="shared" ca="1" si="261"/>
        <v>75</v>
      </c>
      <c r="AC2095" s="20">
        <f t="shared" ca="1" si="262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263"/>
        <v>95</v>
      </c>
      <c r="AG2095" s="21">
        <f ca="1">SUMIFS(AF$2:AF2095,D$2:D2095,D2095)</f>
        <v>3047</v>
      </c>
      <c r="AJ2095" s="22">
        <f t="shared" si="256"/>
        <v>1</v>
      </c>
      <c r="AK2095" s="22">
        <f t="shared" si="257"/>
        <v>0</v>
      </c>
    </row>
    <row r="2096" spans="1:37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259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258"/>
        <v>0</v>
      </c>
      <c r="AA2096" s="20">
        <f t="shared" si="260"/>
        <v>0</v>
      </c>
      <c r="AB2096" s="20">
        <f t="shared" ca="1" si="261"/>
        <v>0</v>
      </c>
      <c r="AC2096" s="20">
        <f t="shared" ca="1" si="262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263"/>
        <v>0</v>
      </c>
      <c r="AG2096" s="21">
        <f ca="1">SUMIFS(AF$2:AF2096,D$2:D2096,D2096)</f>
        <v>2485</v>
      </c>
      <c r="AJ2096" s="22">
        <f t="shared" si="256"/>
        <v>0</v>
      </c>
      <c r="AK2096" s="22">
        <f t="shared" si="257"/>
        <v>3</v>
      </c>
    </row>
    <row r="2097" spans="1:37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259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258"/>
        <v>0</v>
      </c>
      <c r="AA2097" s="20">
        <f t="shared" si="260"/>
        <v>1</v>
      </c>
      <c r="AB2097" s="20">
        <f t="shared" ca="1" si="261"/>
        <v>75</v>
      </c>
      <c r="AC2097" s="20">
        <f t="shared" ca="1" si="262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263"/>
        <v>95</v>
      </c>
      <c r="AG2097" s="21">
        <f ca="1">SUMIFS(AF$2:AF2097,D$2:D2097,D2097)</f>
        <v>2861</v>
      </c>
      <c r="AJ2097" s="22">
        <f t="shared" si="256"/>
        <v>1</v>
      </c>
      <c r="AK2097" s="22">
        <f t="shared" si="257"/>
        <v>0</v>
      </c>
    </row>
    <row r="2098" spans="1:37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259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258"/>
        <v>0</v>
      </c>
      <c r="AA2098" s="20">
        <f t="shared" si="260"/>
        <v>0</v>
      </c>
      <c r="AB2098" s="20">
        <f t="shared" ca="1" si="261"/>
        <v>0</v>
      </c>
      <c r="AC2098" s="20">
        <f t="shared" ca="1" si="262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263"/>
        <v>0</v>
      </c>
      <c r="AG2098" s="21">
        <f ca="1">SUMIFS(AF$2:AF2098,D$2:D2098,D2098)</f>
        <v>2777</v>
      </c>
      <c r="AJ2098" s="22">
        <f t="shared" si="256"/>
        <v>0</v>
      </c>
      <c r="AK2098" s="22">
        <f t="shared" si="257"/>
        <v>3</v>
      </c>
    </row>
    <row r="2099" spans="1:37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259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258"/>
        <v>0</v>
      </c>
      <c r="AA2099" s="20">
        <f t="shared" si="260"/>
        <v>0</v>
      </c>
      <c r="AB2099" s="20">
        <f t="shared" ca="1" si="261"/>
        <v>0</v>
      </c>
      <c r="AC2099" s="20">
        <f t="shared" ca="1" si="262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263"/>
        <v>0</v>
      </c>
      <c r="AG2099" s="21">
        <f ca="1">SUMIFS(AF$2:AF2099,D$2:D2099,D2099)</f>
        <v>2779</v>
      </c>
      <c r="AJ2099" s="22">
        <f t="shared" si="256"/>
        <v>0</v>
      </c>
      <c r="AK2099" s="22">
        <f t="shared" si="257"/>
        <v>1</v>
      </c>
    </row>
    <row r="2100" spans="1:37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259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258"/>
        <v>0</v>
      </c>
      <c r="AA2100" s="20">
        <f t="shared" si="260"/>
        <v>1</v>
      </c>
      <c r="AB2100" s="20">
        <f t="shared" ca="1" si="261"/>
        <v>75</v>
      </c>
      <c r="AC2100" s="20">
        <f t="shared" ca="1" si="262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263"/>
        <v>95</v>
      </c>
      <c r="AG2100" s="21">
        <f ca="1">SUMIFS(AF$2:AF2100,D$2:D2100,D2100)</f>
        <v>2751</v>
      </c>
      <c r="AJ2100" s="22">
        <f t="shared" si="256"/>
        <v>1</v>
      </c>
      <c r="AK2100" s="22">
        <f t="shared" si="257"/>
        <v>0</v>
      </c>
    </row>
    <row r="2101" spans="1:37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259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258"/>
        <v>0</v>
      </c>
      <c r="AA2101" s="20">
        <f t="shared" si="260"/>
        <v>1</v>
      </c>
      <c r="AB2101" s="20">
        <f t="shared" ca="1" si="261"/>
        <v>75</v>
      </c>
      <c r="AC2101" s="20">
        <f t="shared" ca="1" si="262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263"/>
        <v>75</v>
      </c>
      <c r="AG2101" s="21">
        <f ca="1">SUMIFS(AF$2:AF2101,D$2:D2101,D2101)</f>
        <v>2608</v>
      </c>
      <c r="AJ2101" s="22">
        <f t="shared" si="256"/>
        <v>1</v>
      </c>
      <c r="AK2101" s="22">
        <f t="shared" si="257"/>
        <v>0</v>
      </c>
    </row>
    <row r="2102" spans="1:37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259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258"/>
        <v>0</v>
      </c>
      <c r="AA2102" s="20">
        <f t="shared" si="260"/>
        <v>1</v>
      </c>
      <c r="AB2102" s="20">
        <f t="shared" ca="1" si="261"/>
        <v>75</v>
      </c>
      <c r="AC2102" s="20">
        <f t="shared" ca="1" si="262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263"/>
        <v>95</v>
      </c>
      <c r="AG2102" s="21">
        <f ca="1">SUMIFS(AF$2:AF2102,D$2:D2102,D2102)</f>
        <v>2458</v>
      </c>
      <c r="AJ2102" s="22">
        <f t="shared" si="256"/>
        <v>1</v>
      </c>
      <c r="AK2102" s="22">
        <f t="shared" si="257"/>
        <v>0</v>
      </c>
    </row>
    <row r="2103" spans="1:37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259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258"/>
        <v>0</v>
      </c>
      <c r="AA2103" s="20">
        <f t="shared" si="260"/>
        <v>0</v>
      </c>
      <c r="AB2103" s="20">
        <f t="shared" ca="1" si="261"/>
        <v>0</v>
      </c>
      <c r="AC2103" s="20">
        <f t="shared" ca="1" si="262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263"/>
        <v>0</v>
      </c>
      <c r="AG2103" s="21">
        <f ca="1">SUMIFS(AF$2:AF2103,D$2:D2103,D2103)</f>
        <v>2098</v>
      </c>
      <c r="AJ2103" s="22">
        <f t="shared" si="256"/>
        <v>0</v>
      </c>
      <c r="AK2103" s="22">
        <f t="shared" si="257"/>
        <v>4</v>
      </c>
    </row>
    <row r="2104" spans="1:37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259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258"/>
        <v>0</v>
      </c>
      <c r="AA2104" s="20">
        <f t="shared" si="260"/>
        <v>0</v>
      </c>
      <c r="AB2104" s="20">
        <f t="shared" ca="1" si="261"/>
        <v>0</v>
      </c>
      <c r="AC2104" s="20">
        <f t="shared" ca="1" si="262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263"/>
        <v>0</v>
      </c>
      <c r="AG2104" s="21">
        <f ca="1">SUMIFS(AF$2:AF2104,D$2:D2104,D2104)</f>
        <v>2986</v>
      </c>
      <c r="AJ2104" s="22">
        <f t="shared" si="256"/>
        <v>0</v>
      </c>
      <c r="AK2104" s="22">
        <f t="shared" si="257"/>
        <v>2</v>
      </c>
    </row>
    <row r="2105" spans="1:37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259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258"/>
        <v>0</v>
      </c>
      <c r="AA2105" s="20">
        <f t="shared" si="260"/>
        <v>1</v>
      </c>
      <c r="AB2105" s="20">
        <f t="shared" ca="1" si="261"/>
        <v>75</v>
      </c>
      <c r="AC2105" s="20">
        <f t="shared" ca="1" si="262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263"/>
        <v>75</v>
      </c>
      <c r="AG2105" s="21">
        <f ca="1">SUMIFS(AF$2:AF2105,D$2:D2105,D2105)</f>
        <v>2884</v>
      </c>
      <c r="AJ2105" s="22">
        <f t="shared" ref="AJ2105:AJ2168" si="264">IF(AA2105=1,AJ2078+1,0)</f>
        <v>1</v>
      </c>
      <c r="AK2105" s="22">
        <f t="shared" ref="AK2105:AK2168" si="265">IF(Z2105=1,AK2078,IF(AA2105=0,AK2078+1,0))</f>
        <v>0</v>
      </c>
    </row>
    <row r="2106" spans="1:37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259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258"/>
        <v>0</v>
      </c>
      <c r="AA2106" s="20">
        <f t="shared" si="260"/>
        <v>1</v>
      </c>
      <c r="AB2106" s="20">
        <f t="shared" ca="1" si="261"/>
        <v>75</v>
      </c>
      <c r="AC2106" s="20">
        <f t="shared" ca="1" si="262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263"/>
        <v>75</v>
      </c>
      <c r="AG2106" s="21">
        <f ca="1">SUMIFS(AF$2:AF2106,D$2:D2106,D2106)</f>
        <v>2424</v>
      </c>
      <c r="AJ2106" s="22">
        <f t="shared" si="264"/>
        <v>1</v>
      </c>
      <c r="AK2106" s="22">
        <f t="shared" si="265"/>
        <v>0</v>
      </c>
    </row>
    <row r="2107" spans="1:37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259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258"/>
        <v>0</v>
      </c>
      <c r="AA2107" s="20">
        <f t="shared" si="260"/>
        <v>1</v>
      </c>
      <c r="AB2107" s="20">
        <f t="shared" ca="1" si="261"/>
        <v>75</v>
      </c>
      <c r="AC2107" s="20">
        <f t="shared" ca="1" si="262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263"/>
        <v>95</v>
      </c>
      <c r="AG2107" s="21">
        <f ca="1">SUMIFS(AF$2:AF2107,D$2:D2107,D2107)</f>
        <v>2611</v>
      </c>
      <c r="AJ2107" s="22">
        <f t="shared" si="264"/>
        <v>2</v>
      </c>
      <c r="AK2107" s="22">
        <f t="shared" si="265"/>
        <v>0</v>
      </c>
    </row>
    <row r="2108" spans="1:37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259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258"/>
        <v>0</v>
      </c>
      <c r="AA2108" s="20">
        <f t="shared" si="260"/>
        <v>1</v>
      </c>
      <c r="AB2108" s="20">
        <f t="shared" ca="1" si="261"/>
        <v>38</v>
      </c>
      <c r="AC2108" s="20">
        <f t="shared" ca="1" si="262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263"/>
        <v>38</v>
      </c>
      <c r="AG2108" s="21">
        <f ca="1">SUMIFS(AF$2:AF2108,D$2:D2108,D2108)</f>
        <v>2852</v>
      </c>
      <c r="AJ2108" s="22">
        <f t="shared" si="264"/>
        <v>1</v>
      </c>
      <c r="AK2108" s="22">
        <f t="shared" si="265"/>
        <v>0</v>
      </c>
    </row>
    <row r="2109" spans="1:37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259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258"/>
        <v>0</v>
      </c>
      <c r="AA2109" s="20">
        <f t="shared" si="260"/>
        <v>1</v>
      </c>
      <c r="AB2109" s="20">
        <f t="shared" ca="1" si="261"/>
        <v>38</v>
      </c>
      <c r="AC2109" s="20">
        <f t="shared" ca="1" si="262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263"/>
        <v>38</v>
      </c>
      <c r="AG2109" s="21">
        <f ca="1">SUMIFS(AF$2:AF2109,D$2:D2109,D2109)</f>
        <v>3341</v>
      </c>
      <c r="AJ2109" s="22">
        <f t="shared" si="264"/>
        <v>2</v>
      </c>
      <c r="AK2109" s="22">
        <f t="shared" si="265"/>
        <v>0</v>
      </c>
    </row>
    <row r="2110" spans="1:37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259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258"/>
        <v>0</v>
      </c>
      <c r="AA2110" s="20">
        <f t="shared" si="260"/>
        <v>1</v>
      </c>
      <c r="AB2110" s="20">
        <f t="shared" ca="1" si="261"/>
        <v>38</v>
      </c>
      <c r="AC2110" s="20">
        <f t="shared" ca="1" si="262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263"/>
        <v>38</v>
      </c>
      <c r="AG2110" s="21">
        <f ca="1">SUMIFS(AF$2:AF2110,D$2:D2110,D2110)</f>
        <v>2969</v>
      </c>
      <c r="AJ2110" s="22">
        <f t="shared" si="264"/>
        <v>1</v>
      </c>
      <c r="AK2110" s="22">
        <f t="shared" si="265"/>
        <v>0</v>
      </c>
    </row>
    <row r="2111" spans="1:37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259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258"/>
        <v>0</v>
      </c>
      <c r="AA2111" s="20">
        <f t="shared" si="260"/>
        <v>1</v>
      </c>
      <c r="AB2111" s="20">
        <f t="shared" ca="1" si="261"/>
        <v>38</v>
      </c>
      <c r="AC2111" s="20">
        <f t="shared" ca="1" si="262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263"/>
        <v>68</v>
      </c>
      <c r="AG2111" s="21">
        <f ca="1">SUMIFS(AF$2:AF2111,D$2:D2111,D2111)</f>
        <v>3104</v>
      </c>
      <c r="AJ2111" s="22">
        <f t="shared" si="264"/>
        <v>3</v>
      </c>
      <c r="AK2111" s="22">
        <f t="shared" si="265"/>
        <v>0</v>
      </c>
    </row>
    <row r="2112" spans="1:37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259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258"/>
        <v>0</v>
      </c>
      <c r="AA2112" s="20">
        <f t="shared" si="260"/>
        <v>0</v>
      </c>
      <c r="AB2112" s="20">
        <f t="shared" ca="1" si="261"/>
        <v>0</v>
      </c>
      <c r="AC2112" s="20">
        <f t="shared" ca="1" si="262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263"/>
        <v>0</v>
      </c>
      <c r="AG2112" s="21">
        <f ca="1">SUMIFS(AF$2:AF2112,D$2:D2112,D2112)</f>
        <v>2304</v>
      </c>
      <c r="AJ2112" s="22">
        <f t="shared" si="264"/>
        <v>0</v>
      </c>
      <c r="AK2112" s="22">
        <f t="shared" si="265"/>
        <v>5</v>
      </c>
    </row>
    <row r="2113" spans="1:37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259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258"/>
        <v>0</v>
      </c>
      <c r="AA2113" s="20">
        <f t="shared" si="260"/>
        <v>1</v>
      </c>
      <c r="AB2113" s="20">
        <f t="shared" ca="1" si="261"/>
        <v>38</v>
      </c>
      <c r="AC2113" s="20">
        <f t="shared" ca="1" si="262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263"/>
        <v>38</v>
      </c>
      <c r="AG2113" s="21">
        <f ca="1">SUMIFS(AF$2:AF2113,D$2:D2113,D2113)</f>
        <v>3110</v>
      </c>
      <c r="AJ2113" s="22">
        <f t="shared" si="264"/>
        <v>1</v>
      </c>
      <c r="AK2113" s="22">
        <f t="shared" si="265"/>
        <v>0</v>
      </c>
    </row>
    <row r="2114" spans="1:37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259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266">IF(A2114=0,0,IF(W2114="À venir",0,IF(AND(ISBLANK(P2114),ISBLANK(Q2114)),1,0)))</f>
        <v>0</v>
      </c>
      <c r="AA2114" s="20">
        <f t="shared" si="260"/>
        <v>1</v>
      </c>
      <c r="AB2114" s="20">
        <f t="shared" ca="1" si="261"/>
        <v>38</v>
      </c>
      <c r="AC2114" s="20">
        <f t="shared" ca="1" si="262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263"/>
        <v>38</v>
      </c>
      <c r="AG2114" s="21">
        <f ca="1">SUMIFS(AF$2:AF2114,D$2:D2114,D2114)</f>
        <v>1652</v>
      </c>
      <c r="AJ2114" s="22">
        <f t="shared" si="264"/>
        <v>2</v>
      </c>
      <c r="AK2114" s="22">
        <f t="shared" si="265"/>
        <v>0</v>
      </c>
    </row>
    <row r="2115" spans="1:37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267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266"/>
        <v>0</v>
      </c>
      <c r="AA2115" s="20">
        <f t="shared" si="260"/>
        <v>1</v>
      </c>
      <c r="AB2115" s="20">
        <f t="shared" ca="1" si="261"/>
        <v>38</v>
      </c>
      <c r="AC2115" s="20">
        <f t="shared" ca="1" si="262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263"/>
        <v>38</v>
      </c>
      <c r="AG2115" s="21">
        <f ca="1">SUMIFS(AF$2:AF2115,D$2:D2115,D2115)</f>
        <v>2994</v>
      </c>
      <c r="AJ2115" s="22">
        <f t="shared" si="264"/>
        <v>2</v>
      </c>
      <c r="AK2115" s="22">
        <f t="shared" si="265"/>
        <v>0</v>
      </c>
    </row>
    <row r="2116" spans="1:37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267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266"/>
        <v>0</v>
      </c>
      <c r="AA2116" s="20">
        <f t="shared" si="260"/>
        <v>1</v>
      </c>
      <c r="AB2116" s="20">
        <f t="shared" ca="1" si="261"/>
        <v>38</v>
      </c>
      <c r="AC2116" s="20">
        <f t="shared" ca="1" si="262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263"/>
        <v>38</v>
      </c>
      <c r="AG2116" s="21">
        <f ca="1">SUMIFS(AF$2:AF2116,D$2:D2116,D2116)</f>
        <v>3157</v>
      </c>
      <c r="AJ2116" s="22">
        <f t="shared" si="264"/>
        <v>2</v>
      </c>
      <c r="AK2116" s="22">
        <f t="shared" si="265"/>
        <v>0</v>
      </c>
    </row>
    <row r="2117" spans="1:37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267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266"/>
        <v>0</v>
      </c>
      <c r="AA2117" s="20">
        <f t="shared" si="260"/>
        <v>1</v>
      </c>
      <c r="AB2117" s="20">
        <f t="shared" ca="1" si="261"/>
        <v>38</v>
      </c>
      <c r="AC2117" s="20">
        <f t="shared" ca="1" si="262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263"/>
        <v>38</v>
      </c>
      <c r="AG2117" s="21">
        <f ca="1">SUMIFS(AF$2:AF2117,D$2:D2117,D2117)</f>
        <v>2687</v>
      </c>
      <c r="AJ2117" s="22">
        <f t="shared" si="264"/>
        <v>1</v>
      </c>
      <c r="AK2117" s="22">
        <f t="shared" si="265"/>
        <v>0</v>
      </c>
    </row>
    <row r="2118" spans="1:37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267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266"/>
        <v>0</v>
      </c>
      <c r="AA2118" s="20">
        <f t="shared" si="260"/>
        <v>1</v>
      </c>
      <c r="AB2118" s="20">
        <f t="shared" ca="1" si="261"/>
        <v>38</v>
      </c>
      <c r="AC2118" s="20">
        <f t="shared" ca="1" si="262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263"/>
        <v>38</v>
      </c>
      <c r="AG2118" s="21">
        <f ca="1">SUMIFS(AF$2:AF2118,D$2:D2118,D2118)</f>
        <v>3108</v>
      </c>
      <c r="AJ2118" s="22">
        <f t="shared" si="264"/>
        <v>1</v>
      </c>
      <c r="AK2118" s="22">
        <f t="shared" si="265"/>
        <v>0</v>
      </c>
    </row>
    <row r="2119" spans="1:37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267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266"/>
        <v>0</v>
      </c>
      <c r="AA2119" s="20">
        <f t="shared" si="260"/>
        <v>1</v>
      </c>
      <c r="AB2119" s="20">
        <f t="shared" ca="1" si="261"/>
        <v>38</v>
      </c>
      <c r="AC2119" s="20">
        <f t="shared" ca="1" si="262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263"/>
        <v>38</v>
      </c>
      <c r="AG2119" s="21">
        <f ca="1">SUMIFS(AF$2:AF2119,D$2:D2119,D2119)</f>
        <v>2877</v>
      </c>
      <c r="AJ2119" s="22">
        <f t="shared" si="264"/>
        <v>1</v>
      </c>
      <c r="AK2119" s="22">
        <f t="shared" si="265"/>
        <v>0</v>
      </c>
    </row>
    <row r="2120" spans="1:37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267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266"/>
        <v>0</v>
      </c>
      <c r="AA2120" s="20">
        <f t="shared" si="260"/>
        <v>1</v>
      </c>
      <c r="AB2120" s="20">
        <f t="shared" ca="1" si="261"/>
        <v>38</v>
      </c>
      <c r="AC2120" s="20">
        <f t="shared" ca="1" si="262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263"/>
        <v>38</v>
      </c>
      <c r="AG2120" s="21">
        <f ca="1">SUMIFS(AF$2:AF2120,D$2:D2120,D2120)</f>
        <v>3106</v>
      </c>
      <c r="AJ2120" s="22">
        <f t="shared" si="264"/>
        <v>1</v>
      </c>
      <c r="AK2120" s="22">
        <f t="shared" si="265"/>
        <v>0</v>
      </c>
    </row>
    <row r="2121" spans="1:37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267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266"/>
        <v>0</v>
      </c>
      <c r="AA2121" s="20">
        <f t="shared" si="260"/>
        <v>1</v>
      </c>
      <c r="AB2121" s="20">
        <f t="shared" ca="1" si="261"/>
        <v>38</v>
      </c>
      <c r="AC2121" s="20">
        <f t="shared" ca="1" si="262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263"/>
        <v>38</v>
      </c>
      <c r="AG2121" s="21">
        <f ca="1">SUMIFS(AF$2:AF2121,D$2:D2121,D2121)</f>
        <v>3175</v>
      </c>
      <c r="AJ2121" s="22">
        <f t="shared" si="264"/>
        <v>2</v>
      </c>
      <c r="AK2121" s="22">
        <f t="shared" si="265"/>
        <v>0</v>
      </c>
    </row>
    <row r="2122" spans="1:37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267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266"/>
        <v>0</v>
      </c>
      <c r="AA2122" s="20">
        <f t="shared" si="260"/>
        <v>1</v>
      </c>
      <c r="AB2122" s="20">
        <f t="shared" ca="1" si="261"/>
        <v>38</v>
      </c>
      <c r="AC2122" s="20">
        <f t="shared" ca="1" si="262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263"/>
        <v>38</v>
      </c>
      <c r="AG2122" s="21">
        <f ca="1">SUMIFS(AF$2:AF2122,D$2:D2122,D2122)</f>
        <v>3085</v>
      </c>
      <c r="AJ2122" s="22">
        <f t="shared" si="264"/>
        <v>2</v>
      </c>
      <c r="AK2122" s="22">
        <f t="shared" si="265"/>
        <v>0</v>
      </c>
    </row>
    <row r="2123" spans="1:37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267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266"/>
        <v>0</v>
      </c>
      <c r="AA2123" s="20">
        <f t="shared" si="260"/>
        <v>0</v>
      </c>
      <c r="AB2123" s="20">
        <f t="shared" ca="1" si="261"/>
        <v>0</v>
      </c>
      <c r="AC2123" s="20">
        <f t="shared" ca="1" si="262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263"/>
        <v>0</v>
      </c>
      <c r="AG2123" s="21">
        <f ca="1">SUMIFS(AF$2:AF2123,D$2:D2123,D2123)</f>
        <v>2485</v>
      </c>
      <c r="AJ2123" s="22">
        <f t="shared" si="264"/>
        <v>0</v>
      </c>
      <c r="AK2123" s="22">
        <f t="shared" si="265"/>
        <v>4</v>
      </c>
    </row>
    <row r="2124" spans="1:37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267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266"/>
        <v>0</v>
      </c>
      <c r="AA2124" s="20">
        <f t="shared" si="260"/>
        <v>1</v>
      </c>
      <c r="AB2124" s="20">
        <f t="shared" ca="1" si="261"/>
        <v>38</v>
      </c>
      <c r="AC2124" s="20">
        <f t="shared" ca="1" si="262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263"/>
        <v>38</v>
      </c>
      <c r="AG2124" s="21">
        <f ca="1">SUMIFS(AF$2:AF2124,D$2:D2124,D2124)</f>
        <v>2899</v>
      </c>
      <c r="AJ2124" s="22">
        <f t="shared" si="264"/>
        <v>2</v>
      </c>
      <c r="AK2124" s="22">
        <f t="shared" si="265"/>
        <v>0</v>
      </c>
    </row>
    <row r="2125" spans="1:37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267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266"/>
        <v>0</v>
      </c>
      <c r="AA2125" s="20">
        <f t="shared" si="260"/>
        <v>1</v>
      </c>
      <c r="AB2125" s="20">
        <f t="shared" ca="1" si="261"/>
        <v>38</v>
      </c>
      <c r="AC2125" s="20">
        <f t="shared" ca="1" si="262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263"/>
        <v>38</v>
      </c>
      <c r="AG2125" s="21">
        <f ca="1">SUMIFS(AF$2:AF2125,D$2:D2125,D2125)</f>
        <v>2815</v>
      </c>
      <c r="AJ2125" s="22">
        <f t="shared" si="264"/>
        <v>1</v>
      </c>
      <c r="AK2125" s="22">
        <f t="shared" si="265"/>
        <v>0</v>
      </c>
    </row>
    <row r="2126" spans="1:37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267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266"/>
        <v>0</v>
      </c>
      <c r="AA2126" s="20">
        <f t="shared" si="260"/>
        <v>1</v>
      </c>
      <c r="AB2126" s="20">
        <f t="shared" ca="1" si="261"/>
        <v>38</v>
      </c>
      <c r="AC2126" s="20">
        <f t="shared" ca="1" si="262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263"/>
        <v>38</v>
      </c>
      <c r="AG2126" s="21">
        <f ca="1">SUMIFS(AF$2:AF2126,D$2:D2126,D2126)</f>
        <v>2817</v>
      </c>
      <c r="AJ2126" s="22">
        <f t="shared" si="264"/>
        <v>1</v>
      </c>
      <c r="AK2126" s="22">
        <f t="shared" si="265"/>
        <v>0</v>
      </c>
    </row>
    <row r="2127" spans="1:37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267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266"/>
        <v>0</v>
      </c>
      <c r="AA2127" s="20">
        <f t="shared" si="260"/>
        <v>1</v>
      </c>
      <c r="AB2127" s="20">
        <f t="shared" ca="1" si="261"/>
        <v>38</v>
      </c>
      <c r="AC2127" s="20">
        <f t="shared" ca="1" si="262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263"/>
        <v>38</v>
      </c>
      <c r="AG2127" s="21">
        <f ca="1">SUMIFS(AF$2:AF2127,D$2:D2127,D2127)</f>
        <v>2789</v>
      </c>
      <c r="AJ2127" s="22">
        <f t="shared" si="264"/>
        <v>2</v>
      </c>
      <c r="AK2127" s="22">
        <f t="shared" si="265"/>
        <v>0</v>
      </c>
    </row>
    <row r="2128" spans="1:37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267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266"/>
        <v>0</v>
      </c>
      <c r="AA2128" s="20">
        <f t="shared" si="260"/>
        <v>1</v>
      </c>
      <c r="AB2128" s="20">
        <f t="shared" ca="1" si="261"/>
        <v>38</v>
      </c>
      <c r="AC2128" s="20">
        <f t="shared" ca="1" si="262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263"/>
        <v>38</v>
      </c>
      <c r="AG2128" s="21">
        <f ca="1">SUMIFS(AF$2:AF2128,D$2:D2128,D2128)</f>
        <v>2646</v>
      </c>
      <c r="AJ2128" s="22">
        <f t="shared" si="264"/>
        <v>2</v>
      </c>
      <c r="AK2128" s="22">
        <f t="shared" si="265"/>
        <v>0</v>
      </c>
    </row>
    <row r="2129" spans="1:37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267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266"/>
        <v>0</v>
      </c>
      <c r="AA2129" s="20">
        <f t="shared" si="260"/>
        <v>1</v>
      </c>
      <c r="AB2129" s="20">
        <f t="shared" ca="1" si="261"/>
        <v>38</v>
      </c>
      <c r="AC2129" s="20">
        <f t="shared" ca="1" si="262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263"/>
        <v>68</v>
      </c>
      <c r="AG2129" s="21">
        <f ca="1">SUMIFS(AF$2:AF2129,D$2:D2129,D2129)</f>
        <v>2526</v>
      </c>
      <c r="AJ2129" s="22">
        <f t="shared" si="264"/>
        <v>2</v>
      </c>
      <c r="AK2129" s="22">
        <f t="shared" si="265"/>
        <v>0</v>
      </c>
    </row>
    <row r="2130" spans="1:37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267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266"/>
        <v>0</v>
      </c>
      <c r="AA2130" s="20">
        <f t="shared" si="260"/>
        <v>1</v>
      </c>
      <c r="AB2130" s="20">
        <f t="shared" ca="1" si="261"/>
        <v>38</v>
      </c>
      <c r="AC2130" s="20">
        <f t="shared" ca="1" si="262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263"/>
        <v>38</v>
      </c>
      <c r="AG2130" s="21">
        <f ca="1">SUMIFS(AF$2:AF2130,D$2:D2130,D2130)</f>
        <v>2136</v>
      </c>
      <c r="AJ2130" s="22">
        <f t="shared" si="264"/>
        <v>1</v>
      </c>
      <c r="AK2130" s="22">
        <f t="shared" si="265"/>
        <v>0</v>
      </c>
    </row>
    <row r="2131" spans="1:37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267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266"/>
        <v>0</v>
      </c>
      <c r="AA2131" s="20">
        <f t="shared" si="260"/>
        <v>1</v>
      </c>
      <c r="AB2131" s="20">
        <f t="shared" ca="1" si="261"/>
        <v>38</v>
      </c>
      <c r="AC2131" s="20">
        <f t="shared" ca="1" si="262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263"/>
        <v>68</v>
      </c>
      <c r="AG2131" s="21">
        <f ca="1">SUMIFS(AF$2:AF2131,D$2:D2131,D2131)</f>
        <v>3054</v>
      </c>
      <c r="AJ2131" s="22">
        <f t="shared" si="264"/>
        <v>1</v>
      </c>
      <c r="AK2131" s="22">
        <f t="shared" si="265"/>
        <v>0</v>
      </c>
    </row>
    <row r="2132" spans="1:37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267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266"/>
        <v>0</v>
      </c>
      <c r="AA2132" s="20">
        <f t="shared" si="260"/>
        <v>1</v>
      </c>
      <c r="AB2132" s="20">
        <f t="shared" ca="1" si="261"/>
        <v>38</v>
      </c>
      <c r="AC2132" s="20">
        <f t="shared" ca="1" si="262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263"/>
        <v>68</v>
      </c>
      <c r="AG2132" s="21">
        <f ca="1">SUMIFS(AF$2:AF2132,D$2:D2132,D2132)</f>
        <v>2952</v>
      </c>
      <c r="AJ2132" s="22">
        <f t="shared" si="264"/>
        <v>2</v>
      </c>
      <c r="AK2132" s="22">
        <f t="shared" si="265"/>
        <v>0</v>
      </c>
    </row>
    <row r="2133" spans="1:37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267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266"/>
        <v>0</v>
      </c>
      <c r="AA2133" s="20">
        <f t="shared" si="260"/>
        <v>1</v>
      </c>
      <c r="AB2133" s="20">
        <f t="shared" ca="1" si="261"/>
        <v>38</v>
      </c>
      <c r="AC2133" s="20">
        <f t="shared" ca="1" si="262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263"/>
        <v>38</v>
      </c>
      <c r="AG2133" s="21">
        <f ca="1">SUMIFS(AF$2:AF2133,D$2:D2133,D2133)</f>
        <v>2462</v>
      </c>
      <c r="AJ2133" s="22">
        <f t="shared" si="264"/>
        <v>2</v>
      </c>
      <c r="AK2133" s="22">
        <f t="shared" si="265"/>
        <v>0</v>
      </c>
    </row>
    <row r="2134" spans="1:37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267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266"/>
        <v>0</v>
      </c>
      <c r="AA2134" s="20">
        <f t="shared" si="260"/>
        <v>1</v>
      </c>
      <c r="AB2134" s="20">
        <f t="shared" ca="1" si="261"/>
        <v>38</v>
      </c>
      <c r="AC2134" s="20">
        <f t="shared" ca="1" si="262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263"/>
        <v>38</v>
      </c>
      <c r="AG2134" s="21">
        <f ca="1">SUMIFS(AF$2:AF2134,D$2:D2134,D2134)</f>
        <v>2649</v>
      </c>
      <c r="AJ2134" s="22">
        <f t="shared" si="264"/>
        <v>3</v>
      </c>
      <c r="AK2134" s="22">
        <f t="shared" si="265"/>
        <v>0</v>
      </c>
    </row>
    <row r="2135" spans="1:37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267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266"/>
        <v>0</v>
      </c>
      <c r="AA2135" s="20">
        <f t="shared" si="260"/>
        <v>1</v>
      </c>
      <c r="AB2135" s="20">
        <f t="shared" ca="1" si="261"/>
        <v>84</v>
      </c>
      <c r="AC2135" s="20">
        <f t="shared" ca="1" si="262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263"/>
        <v>114</v>
      </c>
      <c r="AG2135" s="21">
        <f ca="1">SUMIFS(AF$2:AF2135,D$2:D2135,D2135)</f>
        <v>2966</v>
      </c>
      <c r="AJ2135" s="22">
        <f t="shared" si="264"/>
        <v>2</v>
      </c>
      <c r="AK2135" s="22">
        <f t="shared" si="265"/>
        <v>0</v>
      </c>
    </row>
    <row r="2136" spans="1:37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267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266"/>
        <v>0</v>
      </c>
      <c r="AA2136" s="20">
        <f t="shared" si="260"/>
        <v>1</v>
      </c>
      <c r="AB2136" s="20">
        <f t="shared" ca="1" si="261"/>
        <v>84</v>
      </c>
      <c r="AC2136" s="20">
        <f t="shared" ca="1" si="262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263"/>
        <v>84</v>
      </c>
      <c r="AG2136" s="21">
        <f ca="1">SUMIFS(AF$2:AF2136,D$2:D2136,D2136)</f>
        <v>3425</v>
      </c>
      <c r="AJ2136" s="22">
        <f t="shared" si="264"/>
        <v>3</v>
      </c>
      <c r="AK2136" s="22">
        <f t="shared" si="265"/>
        <v>0</v>
      </c>
    </row>
    <row r="2137" spans="1:37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267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266"/>
        <v>0</v>
      </c>
      <c r="AA2137" s="20">
        <f t="shared" si="260"/>
        <v>1</v>
      </c>
      <c r="AB2137" s="20">
        <f t="shared" ca="1" si="261"/>
        <v>84</v>
      </c>
      <c r="AC2137" s="20">
        <f t="shared" ca="1" si="262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263"/>
        <v>84</v>
      </c>
      <c r="AG2137" s="21">
        <f ca="1">SUMIFS(AF$2:AF2137,D$2:D2137,D2137)</f>
        <v>3053</v>
      </c>
      <c r="AJ2137" s="22">
        <f t="shared" si="264"/>
        <v>2</v>
      </c>
      <c r="AK2137" s="22">
        <f t="shared" si="265"/>
        <v>0</v>
      </c>
    </row>
    <row r="2138" spans="1:37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267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266"/>
        <v>0</v>
      </c>
      <c r="AA2138" s="20">
        <f t="shared" si="260"/>
        <v>1</v>
      </c>
      <c r="AB2138" s="20">
        <f t="shared" ca="1" si="261"/>
        <v>84</v>
      </c>
      <c r="AC2138" s="20">
        <f t="shared" ca="1" si="262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263"/>
        <v>114</v>
      </c>
      <c r="AG2138" s="21">
        <f ca="1">SUMIFS(AF$2:AF2138,D$2:D2138,D2138)</f>
        <v>3218</v>
      </c>
      <c r="AJ2138" s="22">
        <f t="shared" si="264"/>
        <v>4</v>
      </c>
      <c r="AK2138" s="22">
        <f t="shared" si="265"/>
        <v>0</v>
      </c>
    </row>
    <row r="2139" spans="1:37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267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266"/>
        <v>0</v>
      </c>
      <c r="AA2139" s="20">
        <f t="shared" si="260"/>
        <v>0</v>
      </c>
      <c r="AB2139" s="20">
        <f t="shared" ca="1" si="261"/>
        <v>0</v>
      </c>
      <c r="AC2139" s="20">
        <f t="shared" ca="1" si="262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263"/>
        <v>0</v>
      </c>
      <c r="AG2139" s="21">
        <f ca="1">SUMIFS(AF$2:AF2139,D$2:D2139,D2139)</f>
        <v>2304</v>
      </c>
      <c r="AJ2139" s="22">
        <f t="shared" si="264"/>
        <v>0</v>
      </c>
      <c r="AK2139" s="22">
        <f t="shared" si="265"/>
        <v>6</v>
      </c>
    </row>
    <row r="2140" spans="1:37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267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266"/>
        <v>0</v>
      </c>
      <c r="AA2140" s="20">
        <f t="shared" si="260"/>
        <v>1</v>
      </c>
      <c r="AB2140" s="20">
        <f t="shared" ca="1" si="261"/>
        <v>84</v>
      </c>
      <c r="AC2140" s="20">
        <f t="shared" ca="1" si="262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263"/>
        <v>114</v>
      </c>
      <c r="AG2140" s="21">
        <f ca="1">SUMIFS(AF$2:AF2140,D$2:D2140,D2140)</f>
        <v>3224</v>
      </c>
      <c r="AJ2140" s="22">
        <f t="shared" si="264"/>
        <v>2</v>
      </c>
      <c r="AK2140" s="22">
        <f t="shared" si="265"/>
        <v>0</v>
      </c>
    </row>
    <row r="2141" spans="1:37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267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266"/>
        <v>0</v>
      </c>
      <c r="AA2141" s="20">
        <f t="shared" ref="AA2141:AA2204" si="268">IF(OR(ISBLANK(P2141),ISBLANK(Q2141)),"",IF(OR(AND(P2141&gt;Q2141,X2141&gt;Y2141),AND(P2141=Q2141,X2141=Y2141),AND(P2141&lt;Q2141,X2141&lt;Y2141)),1,0))</f>
        <v>1</v>
      </c>
      <c r="AB2141" s="20">
        <f t="shared" ref="AB2141:AB2204" ca="1" si="269">IF(C2141&lt;NOW(),IF(AND(P2141&gt;Q2141,X2141&gt;Y2141),T2141,IF(AND(P2141=Q2141,X2141=Y2141),U2141,IF(AND(P2141&lt;Q2141,X2141&lt;Y2141),V2141,0))),"")</f>
        <v>84</v>
      </c>
      <c r="AC2141" s="20">
        <f t="shared" ref="AC2141:AC2204" ca="1" si="270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71">IFERROR(IF(OR(ISBLANK(P2141),ISBLANK(Q2141)),0,IF(AB2141&lt;&gt;"", AB2141 + IF(AC2141=1,AE2141, 0), "") * (S2141+1)),"")</f>
        <v>84</v>
      </c>
      <c r="AG2141" s="21">
        <f ca="1">SUMIFS(AF$2:AF2141,D$2:D2141,D2141)</f>
        <v>1736</v>
      </c>
      <c r="AJ2141" s="22">
        <f t="shared" si="264"/>
        <v>3</v>
      </c>
      <c r="AK2141" s="22">
        <f t="shared" si="265"/>
        <v>0</v>
      </c>
    </row>
    <row r="2142" spans="1:37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267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266"/>
        <v>0</v>
      </c>
      <c r="AA2142" s="20">
        <f t="shared" si="268"/>
        <v>0</v>
      </c>
      <c r="AB2142" s="20">
        <f t="shared" ca="1" si="269"/>
        <v>0</v>
      </c>
      <c r="AC2142" s="20">
        <f t="shared" ca="1" si="270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71"/>
        <v>0</v>
      </c>
      <c r="AG2142" s="21">
        <f ca="1">SUMIFS(AF$2:AF2142,D$2:D2142,D2142)</f>
        <v>2994</v>
      </c>
      <c r="AJ2142" s="22">
        <f t="shared" si="264"/>
        <v>0</v>
      </c>
      <c r="AK2142" s="22">
        <f t="shared" si="265"/>
        <v>1</v>
      </c>
    </row>
    <row r="2143" spans="1:37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267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266"/>
        <v>0</v>
      </c>
      <c r="AA2143" s="20">
        <f t="shared" si="268"/>
        <v>1</v>
      </c>
      <c r="AB2143" s="20">
        <f t="shared" ca="1" si="269"/>
        <v>84</v>
      </c>
      <c r="AC2143" s="20">
        <f t="shared" ca="1" si="270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71"/>
        <v>84</v>
      </c>
      <c r="AG2143" s="21">
        <f ca="1">SUMIFS(AF$2:AF2143,D$2:D2143,D2143)</f>
        <v>3241</v>
      </c>
      <c r="AJ2143" s="22">
        <f t="shared" si="264"/>
        <v>3</v>
      </c>
      <c r="AK2143" s="22">
        <f t="shared" si="265"/>
        <v>0</v>
      </c>
    </row>
    <row r="2144" spans="1:37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267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266"/>
        <v>0</v>
      </c>
      <c r="AA2144" s="20">
        <f t="shared" si="268"/>
        <v>1</v>
      </c>
      <c r="AB2144" s="20">
        <f t="shared" ca="1" si="269"/>
        <v>84</v>
      </c>
      <c r="AC2144" s="20">
        <f t="shared" ca="1" si="270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71"/>
        <v>114</v>
      </c>
      <c r="AG2144" s="21">
        <f ca="1">SUMIFS(AF$2:AF2144,D$2:D2144,D2144)</f>
        <v>2801</v>
      </c>
      <c r="AJ2144" s="22">
        <f t="shared" si="264"/>
        <v>2</v>
      </c>
      <c r="AK2144" s="22">
        <f t="shared" si="265"/>
        <v>0</v>
      </c>
    </row>
    <row r="2145" spans="1:37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267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266"/>
        <v>0</v>
      </c>
      <c r="AA2145" s="20">
        <f t="shared" si="268"/>
        <v>1</v>
      </c>
      <c r="AB2145" s="20">
        <f t="shared" ca="1" si="269"/>
        <v>84</v>
      </c>
      <c r="AC2145" s="20">
        <f t="shared" ca="1" si="270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71"/>
        <v>84</v>
      </c>
      <c r="AG2145" s="21">
        <f ca="1">SUMIFS(AF$2:AF2145,D$2:D2145,D2145)</f>
        <v>3192</v>
      </c>
      <c r="AJ2145" s="22">
        <f t="shared" si="264"/>
        <v>2</v>
      </c>
      <c r="AK2145" s="22">
        <f t="shared" si="265"/>
        <v>0</v>
      </c>
    </row>
    <row r="2146" spans="1:37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267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266"/>
        <v>0</v>
      </c>
      <c r="AA2146" s="20">
        <f t="shared" si="268"/>
        <v>0</v>
      </c>
      <c r="AB2146" s="20">
        <f t="shared" ca="1" si="269"/>
        <v>0</v>
      </c>
      <c r="AC2146" s="20">
        <f t="shared" ca="1" si="270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71"/>
        <v>0</v>
      </c>
      <c r="AG2146" s="21">
        <f ca="1">SUMIFS(AF$2:AF2146,D$2:D2146,D2146)</f>
        <v>2877</v>
      </c>
      <c r="AJ2146" s="22">
        <f t="shared" si="264"/>
        <v>0</v>
      </c>
      <c r="AK2146" s="22">
        <f t="shared" si="265"/>
        <v>1</v>
      </c>
    </row>
    <row r="2147" spans="1:37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267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266"/>
        <v>0</v>
      </c>
      <c r="AA2147" s="20">
        <f t="shared" si="268"/>
        <v>1</v>
      </c>
      <c r="AB2147" s="20">
        <f t="shared" ca="1" si="269"/>
        <v>84</v>
      </c>
      <c r="AC2147" s="20">
        <f t="shared" ca="1" si="270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71"/>
        <v>84</v>
      </c>
      <c r="AG2147" s="21">
        <f ca="1">SUMIFS(AF$2:AF2147,D$2:D2147,D2147)</f>
        <v>3190</v>
      </c>
      <c r="AJ2147" s="22">
        <f t="shared" si="264"/>
        <v>2</v>
      </c>
      <c r="AK2147" s="22">
        <f t="shared" si="265"/>
        <v>0</v>
      </c>
    </row>
    <row r="2148" spans="1:37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267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266"/>
        <v>0</v>
      </c>
      <c r="AA2148" s="20">
        <f t="shared" si="268"/>
        <v>1</v>
      </c>
      <c r="AB2148" s="20">
        <f t="shared" ca="1" si="269"/>
        <v>84</v>
      </c>
      <c r="AC2148" s="20">
        <f t="shared" ca="1" si="270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71"/>
        <v>114</v>
      </c>
      <c r="AG2148" s="21">
        <f ca="1">SUMIFS(AF$2:AF2148,D$2:D2148,D2148)</f>
        <v>3289</v>
      </c>
      <c r="AJ2148" s="22">
        <f t="shared" si="264"/>
        <v>3</v>
      </c>
      <c r="AK2148" s="22">
        <f t="shared" si="265"/>
        <v>0</v>
      </c>
    </row>
    <row r="2149" spans="1:37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267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266"/>
        <v>0</v>
      </c>
      <c r="AA2149" s="20">
        <f t="shared" si="268"/>
        <v>1</v>
      </c>
      <c r="AB2149" s="20">
        <f t="shared" ca="1" si="269"/>
        <v>84</v>
      </c>
      <c r="AC2149" s="20">
        <f t="shared" ca="1" si="270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71"/>
        <v>84</v>
      </c>
      <c r="AG2149" s="21">
        <f ca="1">SUMIFS(AF$2:AF2149,D$2:D2149,D2149)</f>
        <v>3169</v>
      </c>
      <c r="AJ2149" s="22">
        <f t="shared" si="264"/>
        <v>3</v>
      </c>
      <c r="AK2149" s="22">
        <f t="shared" si="265"/>
        <v>0</v>
      </c>
    </row>
    <row r="2150" spans="1:37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267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266"/>
        <v>0</v>
      </c>
      <c r="AA2150" s="20">
        <f t="shared" si="268"/>
        <v>1</v>
      </c>
      <c r="AB2150" s="20">
        <f t="shared" ca="1" si="269"/>
        <v>84</v>
      </c>
      <c r="AC2150" s="20">
        <f t="shared" ca="1" si="270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71"/>
        <v>84</v>
      </c>
      <c r="AG2150" s="21">
        <f ca="1">SUMIFS(AF$2:AF2150,D$2:D2150,D2150)</f>
        <v>2569</v>
      </c>
      <c r="AJ2150" s="22">
        <f t="shared" si="264"/>
        <v>1</v>
      </c>
      <c r="AK2150" s="22">
        <f t="shared" si="265"/>
        <v>0</v>
      </c>
    </row>
    <row r="2151" spans="1:37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267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266"/>
        <v>0</v>
      </c>
      <c r="AA2151" s="20">
        <f t="shared" si="268"/>
        <v>1</v>
      </c>
      <c r="AB2151" s="20">
        <f t="shared" ca="1" si="269"/>
        <v>84</v>
      </c>
      <c r="AC2151" s="20">
        <f t="shared" ca="1" si="270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71"/>
        <v>84</v>
      </c>
      <c r="AG2151" s="21">
        <f ca="1">SUMIFS(AF$2:AF2151,D$2:D2151,D2151)</f>
        <v>2983</v>
      </c>
      <c r="AJ2151" s="22">
        <f t="shared" si="264"/>
        <v>3</v>
      </c>
      <c r="AK2151" s="22">
        <f t="shared" si="265"/>
        <v>0</v>
      </c>
    </row>
    <row r="2152" spans="1:37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267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266"/>
        <v>0</v>
      </c>
      <c r="AA2152" s="20">
        <f t="shared" si="268"/>
        <v>1</v>
      </c>
      <c r="AB2152" s="20">
        <f t="shared" ca="1" si="269"/>
        <v>84</v>
      </c>
      <c r="AC2152" s="20">
        <f t="shared" ca="1" si="270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71"/>
        <v>114</v>
      </c>
      <c r="AG2152" s="21">
        <f ca="1">SUMIFS(AF$2:AF2152,D$2:D2152,D2152)</f>
        <v>2929</v>
      </c>
      <c r="AJ2152" s="22">
        <f t="shared" si="264"/>
        <v>2</v>
      </c>
      <c r="AK2152" s="22">
        <f t="shared" si="265"/>
        <v>0</v>
      </c>
    </row>
    <row r="2153" spans="1:37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267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266"/>
        <v>0</v>
      </c>
      <c r="AA2153" s="20">
        <f t="shared" si="268"/>
        <v>1</v>
      </c>
      <c r="AB2153" s="20">
        <f t="shared" ca="1" si="269"/>
        <v>84</v>
      </c>
      <c r="AC2153" s="20">
        <f t="shared" ca="1" si="270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71"/>
        <v>84</v>
      </c>
      <c r="AG2153" s="21">
        <f ca="1">SUMIFS(AF$2:AF2153,D$2:D2153,D2153)</f>
        <v>2901</v>
      </c>
      <c r="AJ2153" s="22">
        <f t="shared" si="264"/>
        <v>2</v>
      </c>
      <c r="AK2153" s="22">
        <f t="shared" si="265"/>
        <v>0</v>
      </c>
    </row>
    <row r="2154" spans="1:37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267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266"/>
        <v>0</v>
      </c>
      <c r="AA2154" s="20">
        <f t="shared" si="268"/>
        <v>0</v>
      </c>
      <c r="AB2154" s="20">
        <f t="shared" ca="1" si="269"/>
        <v>0</v>
      </c>
      <c r="AC2154" s="20">
        <f t="shared" ca="1" si="270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71"/>
        <v>0</v>
      </c>
      <c r="AG2154" s="21">
        <f ca="1">SUMIFS(AF$2:AF2154,D$2:D2154,D2154)</f>
        <v>2789</v>
      </c>
      <c r="AJ2154" s="22">
        <f t="shared" si="264"/>
        <v>0</v>
      </c>
      <c r="AK2154" s="22">
        <f t="shared" si="265"/>
        <v>1</v>
      </c>
    </row>
    <row r="2155" spans="1:37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267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266"/>
        <v>0</v>
      </c>
      <c r="AA2155" s="20">
        <f t="shared" si="268"/>
        <v>1</v>
      </c>
      <c r="AB2155" s="20">
        <f t="shared" ca="1" si="269"/>
        <v>84</v>
      </c>
      <c r="AC2155" s="20">
        <f t="shared" ca="1" si="270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71"/>
        <v>84</v>
      </c>
      <c r="AG2155" s="21">
        <f ca="1">SUMIFS(AF$2:AF2155,D$2:D2155,D2155)</f>
        <v>2730</v>
      </c>
      <c r="AJ2155" s="22">
        <f t="shared" si="264"/>
        <v>3</v>
      </c>
      <c r="AK2155" s="22">
        <f t="shared" si="265"/>
        <v>0</v>
      </c>
    </row>
    <row r="2156" spans="1:37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267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266"/>
        <v>0</v>
      </c>
      <c r="AA2156" s="20">
        <f t="shared" si="268"/>
        <v>1</v>
      </c>
      <c r="AB2156" s="20">
        <f t="shared" ca="1" si="269"/>
        <v>84</v>
      </c>
      <c r="AC2156" s="20">
        <f t="shared" ca="1" si="270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71"/>
        <v>114</v>
      </c>
      <c r="AG2156" s="21">
        <f ca="1">SUMIFS(AF$2:AF2156,D$2:D2156,D2156)</f>
        <v>2640</v>
      </c>
      <c r="AJ2156" s="22">
        <f t="shared" si="264"/>
        <v>3</v>
      </c>
      <c r="AK2156" s="22">
        <f t="shared" si="265"/>
        <v>0</v>
      </c>
    </row>
    <row r="2157" spans="1:37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267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266"/>
        <v>0</v>
      </c>
      <c r="AA2157" s="20">
        <f t="shared" si="268"/>
        <v>1</v>
      </c>
      <c r="AB2157" s="20">
        <f t="shared" ca="1" si="269"/>
        <v>84</v>
      </c>
      <c r="AC2157" s="20">
        <f t="shared" ca="1" si="270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71"/>
        <v>114</v>
      </c>
      <c r="AG2157" s="21">
        <f ca="1">SUMIFS(AF$2:AF2157,D$2:D2157,D2157)</f>
        <v>2250</v>
      </c>
      <c r="AJ2157" s="22">
        <f t="shared" si="264"/>
        <v>2</v>
      </c>
      <c r="AK2157" s="22">
        <f t="shared" si="265"/>
        <v>0</v>
      </c>
    </row>
    <row r="2158" spans="1:37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267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266"/>
        <v>0</v>
      </c>
      <c r="AA2158" s="20">
        <f t="shared" si="268"/>
        <v>0</v>
      </c>
      <c r="AB2158" s="20">
        <f t="shared" ca="1" si="269"/>
        <v>0</v>
      </c>
      <c r="AC2158" s="20">
        <f t="shared" ca="1" si="270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71"/>
        <v>0</v>
      </c>
      <c r="AG2158" s="21">
        <f ca="1">SUMIFS(AF$2:AF2158,D$2:D2158,D2158)</f>
        <v>3054</v>
      </c>
      <c r="AJ2158" s="22">
        <f t="shared" si="264"/>
        <v>0</v>
      </c>
      <c r="AK2158" s="22">
        <f t="shared" si="265"/>
        <v>1</v>
      </c>
    </row>
    <row r="2159" spans="1:37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267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266"/>
        <v>0</v>
      </c>
      <c r="AA2159" s="20">
        <f t="shared" si="268"/>
        <v>1</v>
      </c>
      <c r="AB2159" s="20">
        <f t="shared" ca="1" si="269"/>
        <v>84</v>
      </c>
      <c r="AC2159" s="20">
        <f t="shared" ca="1" si="270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71"/>
        <v>114</v>
      </c>
      <c r="AG2159" s="21">
        <f ca="1">SUMIFS(AF$2:AF2159,D$2:D2159,D2159)</f>
        <v>3066</v>
      </c>
      <c r="AJ2159" s="22">
        <f t="shared" si="264"/>
        <v>3</v>
      </c>
      <c r="AK2159" s="22">
        <f t="shared" si="265"/>
        <v>0</v>
      </c>
    </row>
    <row r="2160" spans="1:37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267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266"/>
        <v>0</v>
      </c>
      <c r="AA2160" s="20">
        <f t="shared" si="268"/>
        <v>1</v>
      </c>
      <c r="AB2160" s="20">
        <f t="shared" ca="1" si="269"/>
        <v>84</v>
      </c>
      <c r="AC2160" s="20">
        <f t="shared" ca="1" si="270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71"/>
        <v>114</v>
      </c>
      <c r="AG2160" s="21">
        <f ca="1">SUMIFS(AF$2:AF2160,D$2:D2160,D2160)</f>
        <v>2576</v>
      </c>
      <c r="AJ2160" s="22">
        <f t="shared" si="264"/>
        <v>3</v>
      </c>
      <c r="AK2160" s="22">
        <f t="shared" si="265"/>
        <v>0</v>
      </c>
    </row>
    <row r="2161" spans="1:37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267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266"/>
        <v>0</v>
      </c>
      <c r="AA2161" s="20">
        <f t="shared" si="268"/>
        <v>1</v>
      </c>
      <c r="AB2161" s="20">
        <f t="shared" ca="1" si="269"/>
        <v>84</v>
      </c>
      <c r="AC2161" s="20">
        <f t="shared" ca="1" si="270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71"/>
        <v>84</v>
      </c>
      <c r="AG2161" s="21">
        <f ca="1">SUMIFS(AF$2:AF2161,D$2:D2161,D2161)</f>
        <v>2733</v>
      </c>
      <c r="AJ2161" s="22">
        <f t="shared" si="264"/>
        <v>4</v>
      </c>
      <c r="AK2161" s="22">
        <f t="shared" si="265"/>
        <v>0</v>
      </c>
    </row>
    <row r="2162" spans="1:37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267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266"/>
        <v>0</v>
      </c>
      <c r="AA2162" s="20">
        <f t="shared" si="268"/>
        <v>0</v>
      </c>
      <c r="AB2162" s="20">
        <f t="shared" ca="1" si="269"/>
        <v>0</v>
      </c>
      <c r="AC2162" s="20">
        <f t="shared" ca="1" si="270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71"/>
        <v>0</v>
      </c>
      <c r="AG2162" s="21">
        <f ca="1">SUMIFS(AF$2:AF2162,D$2:D2162,D2162)</f>
        <v>2966</v>
      </c>
      <c r="AJ2162" s="22">
        <f t="shared" si="264"/>
        <v>0</v>
      </c>
      <c r="AK2162" s="22">
        <f t="shared" si="265"/>
        <v>1</v>
      </c>
    </row>
    <row r="2163" spans="1:37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267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266"/>
        <v>0</v>
      </c>
      <c r="AA2163" s="20">
        <f t="shared" si="268"/>
        <v>1</v>
      </c>
      <c r="AB2163" s="20">
        <f t="shared" ca="1" si="269"/>
        <v>39</v>
      </c>
      <c r="AC2163" s="20">
        <f t="shared" ca="1" si="270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71"/>
        <v>39</v>
      </c>
      <c r="AG2163" s="21">
        <f ca="1">SUMIFS(AF$2:AF2163,D$2:D2163,D2163)</f>
        <v>3464</v>
      </c>
      <c r="AJ2163" s="22">
        <f t="shared" si="264"/>
        <v>4</v>
      </c>
      <c r="AK2163" s="22">
        <f t="shared" si="265"/>
        <v>0</v>
      </c>
    </row>
    <row r="2164" spans="1:37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267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266"/>
        <v>0</v>
      </c>
      <c r="AA2164" s="20">
        <f t="shared" si="268"/>
        <v>1</v>
      </c>
      <c r="AB2164" s="20">
        <f t="shared" ca="1" si="269"/>
        <v>39</v>
      </c>
      <c r="AC2164" s="20">
        <f t="shared" ca="1" si="270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71"/>
        <v>39</v>
      </c>
      <c r="AG2164" s="21">
        <f ca="1">SUMIFS(AF$2:AF2164,D$2:D2164,D2164)</f>
        <v>3092</v>
      </c>
      <c r="AJ2164" s="22">
        <f t="shared" si="264"/>
        <v>3</v>
      </c>
      <c r="AK2164" s="22">
        <f t="shared" si="265"/>
        <v>0</v>
      </c>
    </row>
    <row r="2165" spans="1:37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267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266"/>
        <v>0</v>
      </c>
      <c r="AA2165" s="20">
        <f t="shared" si="268"/>
        <v>1</v>
      </c>
      <c r="AB2165" s="20">
        <f t="shared" ca="1" si="269"/>
        <v>39</v>
      </c>
      <c r="AC2165" s="20">
        <f t="shared" ca="1" si="270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71"/>
        <v>39</v>
      </c>
      <c r="AG2165" s="21">
        <f ca="1">SUMIFS(AF$2:AF2165,D$2:D2165,D2165)</f>
        <v>3257</v>
      </c>
      <c r="AJ2165" s="22">
        <f t="shared" si="264"/>
        <v>5</v>
      </c>
      <c r="AK2165" s="22">
        <f t="shared" si="265"/>
        <v>0</v>
      </c>
    </row>
    <row r="2166" spans="1:37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267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266"/>
        <v>0</v>
      </c>
      <c r="AA2166" s="20">
        <f t="shared" si="268"/>
        <v>0</v>
      </c>
      <c r="AB2166" s="20">
        <f t="shared" ca="1" si="269"/>
        <v>0</v>
      </c>
      <c r="AC2166" s="20">
        <f t="shared" ca="1" si="270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71"/>
        <v>0</v>
      </c>
      <c r="AG2166" s="21">
        <f ca="1">SUMIFS(AF$2:AF2166,D$2:D2166,D2166)</f>
        <v>2304</v>
      </c>
      <c r="AJ2166" s="22">
        <f t="shared" si="264"/>
        <v>0</v>
      </c>
      <c r="AK2166" s="22">
        <f t="shared" si="265"/>
        <v>7</v>
      </c>
    </row>
    <row r="2167" spans="1:37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267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266"/>
        <v>0</v>
      </c>
      <c r="AA2167" s="20">
        <f t="shared" si="268"/>
        <v>1</v>
      </c>
      <c r="AB2167" s="20">
        <f t="shared" ca="1" si="269"/>
        <v>39</v>
      </c>
      <c r="AC2167" s="20">
        <f t="shared" ca="1" si="270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71"/>
        <v>39</v>
      </c>
      <c r="AG2167" s="21">
        <f ca="1">SUMIFS(AF$2:AF2167,D$2:D2167,D2167)</f>
        <v>3263</v>
      </c>
      <c r="AJ2167" s="22">
        <f t="shared" si="264"/>
        <v>3</v>
      </c>
      <c r="AK2167" s="22">
        <f t="shared" si="265"/>
        <v>0</v>
      </c>
    </row>
    <row r="2168" spans="1:37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267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266"/>
        <v>0</v>
      </c>
      <c r="AA2168" s="20">
        <f t="shared" si="268"/>
        <v>1</v>
      </c>
      <c r="AB2168" s="20">
        <f t="shared" ca="1" si="269"/>
        <v>39</v>
      </c>
      <c r="AC2168" s="20">
        <f t="shared" ca="1" si="270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71"/>
        <v>39</v>
      </c>
      <c r="AG2168" s="21">
        <f ca="1">SUMIFS(AF$2:AF2168,D$2:D2168,D2168)</f>
        <v>1775</v>
      </c>
      <c r="AJ2168" s="22">
        <f t="shared" si="264"/>
        <v>4</v>
      </c>
      <c r="AK2168" s="22">
        <f t="shared" si="265"/>
        <v>0</v>
      </c>
    </row>
    <row r="2169" spans="1:37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267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266"/>
        <v>0</v>
      </c>
      <c r="AA2169" s="20">
        <f t="shared" si="268"/>
        <v>1</v>
      </c>
      <c r="AB2169" s="20">
        <f t="shared" ca="1" si="269"/>
        <v>39</v>
      </c>
      <c r="AC2169" s="20">
        <f t="shared" ca="1" si="270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71"/>
        <v>89</v>
      </c>
      <c r="AG2169" s="21">
        <f ca="1">SUMIFS(AF$2:AF2169,D$2:D2169,D2169)</f>
        <v>3083</v>
      </c>
      <c r="AJ2169" s="22">
        <f t="shared" ref="AJ2169:AJ2232" si="272">IF(AA2169=1,AJ2142+1,0)</f>
        <v>1</v>
      </c>
      <c r="AK2169" s="22">
        <f t="shared" ref="AK2169:AK2232" si="273">IF(Z2169=1,AK2142,IF(AA2169=0,AK2142+1,0))</f>
        <v>0</v>
      </c>
    </row>
    <row r="2170" spans="1:37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267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266"/>
        <v>0</v>
      </c>
      <c r="AA2170" s="20">
        <f t="shared" si="268"/>
        <v>1</v>
      </c>
      <c r="AB2170" s="20">
        <f t="shared" ca="1" si="269"/>
        <v>39</v>
      </c>
      <c r="AC2170" s="20">
        <f t="shared" ca="1" si="270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71"/>
        <v>39</v>
      </c>
      <c r="AG2170" s="21">
        <f ca="1">SUMIFS(AF$2:AF2170,D$2:D2170,D2170)</f>
        <v>3280</v>
      </c>
      <c r="AJ2170" s="22">
        <f t="shared" si="272"/>
        <v>4</v>
      </c>
      <c r="AK2170" s="22">
        <f t="shared" si="273"/>
        <v>0</v>
      </c>
    </row>
    <row r="2171" spans="1:37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267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266"/>
        <v>0</v>
      </c>
      <c r="AA2171" s="20">
        <f t="shared" si="268"/>
        <v>1</v>
      </c>
      <c r="AB2171" s="20">
        <f t="shared" ca="1" si="269"/>
        <v>39</v>
      </c>
      <c r="AC2171" s="20">
        <f t="shared" ca="1" si="270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71"/>
        <v>39</v>
      </c>
      <c r="AG2171" s="21">
        <f ca="1">SUMIFS(AF$2:AF2171,D$2:D2171,D2171)</f>
        <v>2840</v>
      </c>
      <c r="AJ2171" s="22">
        <f t="shared" si="272"/>
        <v>3</v>
      </c>
      <c r="AK2171" s="22">
        <f t="shared" si="273"/>
        <v>0</v>
      </c>
    </row>
    <row r="2172" spans="1:37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267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266"/>
        <v>0</v>
      </c>
      <c r="AA2172" s="20">
        <f t="shared" si="268"/>
        <v>1</v>
      </c>
      <c r="AB2172" s="20">
        <f t="shared" ca="1" si="269"/>
        <v>39</v>
      </c>
      <c r="AC2172" s="20">
        <f t="shared" ca="1" si="270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71"/>
        <v>39</v>
      </c>
      <c r="AG2172" s="21">
        <f ca="1">SUMIFS(AF$2:AF2172,D$2:D2172,D2172)</f>
        <v>3231</v>
      </c>
      <c r="AJ2172" s="22">
        <f t="shared" si="272"/>
        <v>3</v>
      </c>
      <c r="AK2172" s="22">
        <f t="shared" si="273"/>
        <v>0</v>
      </c>
    </row>
    <row r="2173" spans="1:37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267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266"/>
        <v>0</v>
      </c>
      <c r="AA2173" s="20">
        <f t="shared" si="268"/>
        <v>1</v>
      </c>
      <c r="AB2173" s="20">
        <f t="shared" ca="1" si="269"/>
        <v>39</v>
      </c>
      <c r="AC2173" s="20">
        <f t="shared" ca="1" si="270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71"/>
        <v>39</v>
      </c>
      <c r="AG2173" s="21">
        <f ca="1">SUMIFS(AF$2:AF2173,D$2:D2173,D2173)</f>
        <v>2916</v>
      </c>
      <c r="AJ2173" s="22">
        <f t="shared" si="272"/>
        <v>1</v>
      </c>
      <c r="AK2173" s="22">
        <f t="shared" si="273"/>
        <v>0</v>
      </c>
    </row>
    <row r="2174" spans="1:37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267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266"/>
        <v>0</v>
      </c>
      <c r="AA2174" s="20">
        <f t="shared" si="268"/>
        <v>1</v>
      </c>
      <c r="AB2174" s="20">
        <f t="shared" ca="1" si="269"/>
        <v>39</v>
      </c>
      <c r="AC2174" s="20">
        <f t="shared" ca="1" si="270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71"/>
        <v>39</v>
      </c>
      <c r="AG2174" s="21">
        <f ca="1">SUMIFS(AF$2:AF2174,D$2:D2174,D2174)</f>
        <v>3229</v>
      </c>
      <c r="AJ2174" s="22">
        <f t="shared" si="272"/>
        <v>3</v>
      </c>
      <c r="AK2174" s="22">
        <f t="shared" si="273"/>
        <v>0</v>
      </c>
    </row>
    <row r="2175" spans="1:37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267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266"/>
        <v>0</v>
      </c>
      <c r="AA2175" s="20">
        <f t="shared" si="268"/>
        <v>1</v>
      </c>
      <c r="AB2175" s="20">
        <f t="shared" ca="1" si="269"/>
        <v>39</v>
      </c>
      <c r="AC2175" s="20">
        <f t="shared" ca="1" si="270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71"/>
        <v>39</v>
      </c>
      <c r="AG2175" s="21">
        <f ca="1">SUMIFS(AF$2:AF2175,D$2:D2175,D2175)</f>
        <v>3328</v>
      </c>
      <c r="AJ2175" s="22">
        <f t="shared" si="272"/>
        <v>4</v>
      </c>
      <c r="AK2175" s="22">
        <f t="shared" si="273"/>
        <v>0</v>
      </c>
    </row>
    <row r="2176" spans="1:37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267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266"/>
        <v>0</v>
      </c>
      <c r="AA2176" s="20">
        <f t="shared" si="268"/>
        <v>0</v>
      </c>
      <c r="AB2176" s="20">
        <f t="shared" ca="1" si="269"/>
        <v>0</v>
      </c>
      <c r="AC2176" s="20">
        <f t="shared" ca="1" si="270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71"/>
        <v>0</v>
      </c>
      <c r="AG2176" s="21">
        <f ca="1">SUMIFS(AF$2:AF2176,D$2:D2176,D2176)</f>
        <v>3169</v>
      </c>
      <c r="AJ2176" s="22">
        <f t="shared" si="272"/>
        <v>0</v>
      </c>
      <c r="AK2176" s="22">
        <f t="shared" si="273"/>
        <v>1</v>
      </c>
    </row>
    <row r="2177" spans="1:37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267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266"/>
        <v>0</v>
      </c>
      <c r="AA2177" s="20">
        <f t="shared" si="268"/>
        <v>1</v>
      </c>
      <c r="AB2177" s="20">
        <f t="shared" ca="1" si="269"/>
        <v>39</v>
      </c>
      <c r="AC2177" s="20">
        <f t="shared" ca="1" si="270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71"/>
        <v>89</v>
      </c>
      <c r="AG2177" s="21">
        <f ca="1">SUMIFS(AF$2:AF2177,D$2:D2177,D2177)</f>
        <v>2658</v>
      </c>
      <c r="AJ2177" s="22">
        <f t="shared" si="272"/>
        <v>2</v>
      </c>
      <c r="AK2177" s="22">
        <f t="shared" si="273"/>
        <v>0</v>
      </c>
    </row>
    <row r="2178" spans="1:37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267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74">IF(A2178=0,0,IF(W2178="À venir",0,IF(AND(ISBLANK(P2178),ISBLANK(Q2178)),1,0)))</f>
        <v>0</v>
      </c>
      <c r="AA2178" s="20">
        <f t="shared" si="268"/>
        <v>1</v>
      </c>
      <c r="AB2178" s="20">
        <f t="shared" ca="1" si="269"/>
        <v>39</v>
      </c>
      <c r="AC2178" s="20">
        <f t="shared" ca="1" si="270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71"/>
        <v>39</v>
      </c>
      <c r="AG2178" s="21">
        <f ca="1">SUMIFS(AF$2:AF2178,D$2:D2178,D2178)</f>
        <v>3022</v>
      </c>
      <c r="AJ2178" s="22">
        <f t="shared" si="272"/>
        <v>4</v>
      </c>
      <c r="AK2178" s="22">
        <f t="shared" si="273"/>
        <v>0</v>
      </c>
    </row>
    <row r="2179" spans="1:37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7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74"/>
        <v>0</v>
      </c>
      <c r="AA2179" s="20">
        <f t="shared" si="268"/>
        <v>0</v>
      </c>
      <c r="AB2179" s="20">
        <f t="shared" ca="1" si="269"/>
        <v>0</v>
      </c>
      <c r="AC2179" s="20">
        <f t="shared" ca="1" si="270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71"/>
        <v>0</v>
      </c>
      <c r="AG2179" s="21">
        <f ca="1">SUMIFS(AF$2:AF2179,D$2:D2179,D2179)</f>
        <v>2929</v>
      </c>
      <c r="AJ2179" s="22">
        <f t="shared" si="272"/>
        <v>0</v>
      </c>
      <c r="AK2179" s="22">
        <f t="shared" si="273"/>
        <v>1</v>
      </c>
    </row>
    <row r="2180" spans="1:37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7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74"/>
        <v>0</v>
      </c>
      <c r="AA2180" s="20">
        <f t="shared" si="268"/>
        <v>1</v>
      </c>
      <c r="AB2180" s="20">
        <f t="shared" ca="1" si="269"/>
        <v>39</v>
      </c>
      <c r="AC2180" s="20">
        <f t="shared" ca="1" si="270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71"/>
        <v>89</v>
      </c>
      <c r="AG2180" s="21">
        <f ca="1">SUMIFS(AF$2:AF2180,D$2:D2180,D2180)</f>
        <v>2990</v>
      </c>
      <c r="AJ2180" s="22">
        <f t="shared" si="272"/>
        <v>3</v>
      </c>
      <c r="AK2180" s="22">
        <f t="shared" si="273"/>
        <v>0</v>
      </c>
    </row>
    <row r="2181" spans="1:37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7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74"/>
        <v>0</v>
      </c>
      <c r="AA2181" s="20">
        <f t="shared" si="268"/>
        <v>1</v>
      </c>
      <c r="AB2181" s="20">
        <f t="shared" ca="1" si="269"/>
        <v>39</v>
      </c>
      <c r="AC2181" s="20">
        <f t="shared" ca="1" si="270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71"/>
        <v>89</v>
      </c>
      <c r="AG2181" s="21">
        <f ca="1">SUMIFS(AF$2:AF2181,D$2:D2181,D2181)</f>
        <v>2878</v>
      </c>
      <c r="AJ2181" s="22">
        <f t="shared" si="272"/>
        <v>1</v>
      </c>
      <c r="AK2181" s="22">
        <f t="shared" si="273"/>
        <v>0</v>
      </c>
    </row>
    <row r="2182" spans="1:37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7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74"/>
        <v>0</v>
      </c>
      <c r="AA2182" s="20">
        <f t="shared" si="268"/>
        <v>0</v>
      </c>
      <c r="AB2182" s="20">
        <f t="shared" ca="1" si="269"/>
        <v>0</v>
      </c>
      <c r="AC2182" s="20">
        <f t="shared" ca="1" si="270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71"/>
        <v>0</v>
      </c>
      <c r="AG2182" s="21">
        <f ca="1">SUMIFS(AF$2:AF2182,D$2:D2182,D2182)</f>
        <v>2730</v>
      </c>
      <c r="AJ2182" s="22">
        <f t="shared" si="272"/>
        <v>0</v>
      </c>
      <c r="AK2182" s="22">
        <f t="shared" si="273"/>
        <v>1</v>
      </c>
    </row>
    <row r="2183" spans="1:37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7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74"/>
        <v>0</v>
      </c>
      <c r="AA2183" s="20">
        <f t="shared" si="268"/>
        <v>1</v>
      </c>
      <c r="AB2183" s="20">
        <f t="shared" ca="1" si="269"/>
        <v>39</v>
      </c>
      <c r="AC2183" s="20">
        <f t="shared" ca="1" si="270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71"/>
        <v>39</v>
      </c>
      <c r="AG2183" s="21">
        <f ca="1">SUMIFS(AF$2:AF2183,D$2:D2183,D2183)</f>
        <v>2679</v>
      </c>
      <c r="AJ2183" s="22">
        <f t="shared" si="272"/>
        <v>4</v>
      </c>
      <c r="AK2183" s="22">
        <f t="shared" si="273"/>
        <v>0</v>
      </c>
    </row>
    <row r="2184" spans="1:37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7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74"/>
        <v>0</v>
      </c>
      <c r="AA2184" s="20">
        <f t="shared" si="268"/>
        <v>1</v>
      </c>
      <c r="AB2184" s="20">
        <f t="shared" ca="1" si="269"/>
        <v>39</v>
      </c>
      <c r="AC2184" s="20">
        <f t="shared" ca="1" si="270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71"/>
        <v>39</v>
      </c>
      <c r="AG2184" s="21">
        <f ca="1">SUMIFS(AF$2:AF2184,D$2:D2184,D2184)</f>
        <v>2289</v>
      </c>
      <c r="AJ2184" s="22">
        <f t="shared" si="272"/>
        <v>3</v>
      </c>
      <c r="AK2184" s="22">
        <f t="shared" si="273"/>
        <v>0</v>
      </c>
    </row>
    <row r="2185" spans="1:37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7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74"/>
        <v>0</v>
      </c>
      <c r="AA2185" s="20">
        <f t="shared" si="268"/>
        <v>0</v>
      </c>
      <c r="AB2185" s="20">
        <f t="shared" ca="1" si="269"/>
        <v>0</v>
      </c>
      <c r="AC2185" s="20">
        <f t="shared" ca="1" si="270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71"/>
        <v>0</v>
      </c>
      <c r="AG2185" s="21">
        <f ca="1">SUMIFS(AF$2:AF2185,D$2:D2185,D2185)</f>
        <v>3054</v>
      </c>
      <c r="AJ2185" s="22">
        <f t="shared" si="272"/>
        <v>0</v>
      </c>
      <c r="AK2185" s="22">
        <f t="shared" si="273"/>
        <v>2</v>
      </c>
    </row>
    <row r="2186" spans="1:37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7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74"/>
        <v>0</v>
      </c>
      <c r="AA2186" s="20">
        <f t="shared" si="268"/>
        <v>1</v>
      </c>
      <c r="AB2186" s="20">
        <f t="shared" ca="1" si="269"/>
        <v>39</v>
      </c>
      <c r="AC2186" s="20">
        <f t="shared" ca="1" si="270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71"/>
        <v>39</v>
      </c>
      <c r="AG2186" s="21">
        <f ca="1">SUMIFS(AF$2:AF2186,D$2:D2186,D2186)</f>
        <v>3105</v>
      </c>
      <c r="AJ2186" s="22">
        <f t="shared" si="272"/>
        <v>4</v>
      </c>
      <c r="AK2186" s="22">
        <f t="shared" si="273"/>
        <v>0</v>
      </c>
    </row>
    <row r="2187" spans="1:37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7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74"/>
        <v>0</v>
      </c>
      <c r="AA2187" s="20">
        <f t="shared" si="268"/>
        <v>1</v>
      </c>
      <c r="AB2187" s="20">
        <f t="shared" ca="1" si="269"/>
        <v>39</v>
      </c>
      <c r="AC2187" s="20">
        <f t="shared" ca="1" si="270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71"/>
        <v>39</v>
      </c>
      <c r="AG2187" s="21">
        <f ca="1">SUMIFS(AF$2:AF2187,D$2:D2187,D2187)</f>
        <v>2615</v>
      </c>
      <c r="AJ2187" s="22">
        <f t="shared" si="272"/>
        <v>4</v>
      </c>
      <c r="AK2187" s="22">
        <f t="shared" si="273"/>
        <v>0</v>
      </c>
    </row>
    <row r="2188" spans="1:37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7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74"/>
        <v>0</v>
      </c>
      <c r="AA2188" s="20">
        <f t="shared" si="268"/>
        <v>1</v>
      </c>
      <c r="AB2188" s="20">
        <f t="shared" ca="1" si="269"/>
        <v>39</v>
      </c>
      <c r="AC2188" s="20">
        <f t="shared" ca="1" si="270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71"/>
        <v>39</v>
      </c>
      <c r="AG2188" s="21">
        <f ca="1">SUMIFS(AF$2:AF2188,D$2:D2188,D2188)</f>
        <v>2772</v>
      </c>
      <c r="AJ2188" s="22">
        <f t="shared" si="272"/>
        <v>5</v>
      </c>
      <c r="AK2188" s="22">
        <f t="shared" si="273"/>
        <v>0</v>
      </c>
    </row>
    <row r="2189" spans="1:37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7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74"/>
        <v>0</v>
      </c>
      <c r="AA2189" s="20">
        <f t="shared" si="268"/>
        <v>0</v>
      </c>
      <c r="AB2189" s="20">
        <f t="shared" ca="1" si="269"/>
        <v>0</v>
      </c>
      <c r="AC2189" s="20">
        <f t="shared" ca="1" si="270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71"/>
        <v>0</v>
      </c>
      <c r="AG2189" s="21">
        <f ca="1">SUMIFS(AF$2:AF2189,D$2:D2189,D2189)</f>
        <v>2966</v>
      </c>
      <c r="AJ2189" s="22">
        <f t="shared" si="272"/>
        <v>0</v>
      </c>
      <c r="AK2189" s="22">
        <f t="shared" si="273"/>
        <v>2</v>
      </c>
    </row>
    <row r="2190" spans="1:37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7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74"/>
        <v>0</v>
      </c>
      <c r="AA2190" s="20">
        <f t="shared" si="268"/>
        <v>0</v>
      </c>
      <c r="AB2190" s="20">
        <f t="shared" ca="1" si="269"/>
        <v>0</v>
      </c>
      <c r="AC2190" s="20">
        <f t="shared" ca="1" si="270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71"/>
        <v>0</v>
      </c>
      <c r="AG2190" s="21">
        <f ca="1">SUMIFS(AF$2:AF2190,D$2:D2190,D2190)</f>
        <v>3464</v>
      </c>
      <c r="AJ2190" s="22">
        <f t="shared" si="272"/>
        <v>0</v>
      </c>
      <c r="AK2190" s="22">
        <f t="shared" si="273"/>
        <v>1</v>
      </c>
    </row>
    <row r="2191" spans="1:37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7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74"/>
        <v>0</v>
      </c>
      <c r="AA2191" s="20">
        <f t="shared" si="268"/>
        <v>0</v>
      </c>
      <c r="AB2191" s="20">
        <f t="shared" ca="1" si="269"/>
        <v>0</v>
      </c>
      <c r="AC2191" s="20">
        <f t="shared" ca="1" si="270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71"/>
        <v>0</v>
      </c>
      <c r="AG2191" s="21">
        <f ca="1">SUMIFS(AF$2:AF2191,D$2:D2191,D2191)</f>
        <v>3092</v>
      </c>
      <c r="AJ2191" s="22">
        <f t="shared" si="272"/>
        <v>0</v>
      </c>
      <c r="AK2191" s="22">
        <f t="shared" si="273"/>
        <v>1</v>
      </c>
    </row>
    <row r="2192" spans="1:37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7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74"/>
        <v>0</v>
      </c>
      <c r="AA2192" s="20">
        <f t="shared" si="268"/>
        <v>1</v>
      </c>
      <c r="AB2192" s="20">
        <f t="shared" ca="1" si="269"/>
        <v>80</v>
      </c>
      <c r="AC2192" s="20">
        <f t="shared" ca="1" si="270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71"/>
        <v>80</v>
      </c>
      <c r="AG2192" s="21">
        <f ca="1">SUMIFS(AF$2:AF2192,D$2:D2192,D2192)</f>
        <v>3337</v>
      </c>
      <c r="AJ2192" s="22">
        <f t="shared" si="272"/>
        <v>6</v>
      </c>
      <c r="AK2192" s="22">
        <f t="shared" si="273"/>
        <v>0</v>
      </c>
    </row>
    <row r="2193" spans="1:37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7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74"/>
        <v>0</v>
      </c>
      <c r="AA2193" s="20">
        <f t="shared" si="268"/>
        <v>0</v>
      </c>
      <c r="AB2193" s="20">
        <f t="shared" ca="1" si="269"/>
        <v>0</v>
      </c>
      <c r="AC2193" s="20">
        <f t="shared" ca="1" si="270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71"/>
        <v>0</v>
      </c>
      <c r="AG2193" s="21">
        <f ca="1">SUMIFS(AF$2:AF2193,D$2:D2193,D2193)</f>
        <v>2304</v>
      </c>
      <c r="AJ2193" s="22">
        <f t="shared" si="272"/>
        <v>0</v>
      </c>
      <c r="AK2193" s="22">
        <f t="shared" si="273"/>
        <v>8</v>
      </c>
    </row>
    <row r="2194" spans="1:37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7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74"/>
        <v>0</v>
      </c>
      <c r="AA2194" s="20">
        <f t="shared" si="268"/>
        <v>1</v>
      </c>
      <c r="AB2194" s="20">
        <f t="shared" ca="1" si="269"/>
        <v>80</v>
      </c>
      <c r="AC2194" s="20">
        <f t="shared" ca="1" si="270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71"/>
        <v>80</v>
      </c>
      <c r="AG2194" s="21">
        <f ca="1">SUMIFS(AF$2:AF2194,D$2:D2194,D2194)</f>
        <v>3343</v>
      </c>
      <c r="AJ2194" s="22">
        <f t="shared" si="272"/>
        <v>4</v>
      </c>
      <c r="AK2194" s="22">
        <f t="shared" si="273"/>
        <v>0</v>
      </c>
    </row>
    <row r="2195" spans="1:37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7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74"/>
        <v>0</v>
      </c>
      <c r="AA2195" s="20">
        <f t="shared" si="268"/>
        <v>1</v>
      </c>
      <c r="AB2195" s="20">
        <f t="shared" ca="1" si="269"/>
        <v>80</v>
      </c>
      <c r="AC2195" s="20">
        <f t="shared" ca="1" si="270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71"/>
        <v>80</v>
      </c>
      <c r="AG2195" s="21">
        <f ca="1">SUMIFS(AF$2:AF2195,D$2:D2195,D2195)</f>
        <v>1855</v>
      </c>
      <c r="AJ2195" s="22">
        <f t="shared" si="272"/>
        <v>5</v>
      </c>
      <c r="AK2195" s="22">
        <f t="shared" si="273"/>
        <v>0</v>
      </c>
    </row>
    <row r="2196" spans="1:37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7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74"/>
        <v>0</v>
      </c>
      <c r="AA2196" s="20">
        <f t="shared" si="268"/>
        <v>0</v>
      </c>
      <c r="AB2196" s="20">
        <f t="shared" ca="1" si="269"/>
        <v>0</v>
      </c>
      <c r="AC2196" s="20">
        <f t="shared" ca="1" si="270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71"/>
        <v>0</v>
      </c>
      <c r="AG2196" s="21">
        <f ca="1">SUMIFS(AF$2:AF2196,D$2:D2196,D2196)</f>
        <v>3083</v>
      </c>
      <c r="AJ2196" s="22">
        <f t="shared" si="272"/>
        <v>0</v>
      </c>
      <c r="AK2196" s="22">
        <f t="shared" si="273"/>
        <v>1</v>
      </c>
    </row>
    <row r="2197" spans="1:37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7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74"/>
        <v>0</v>
      </c>
      <c r="AA2197" s="20">
        <f t="shared" si="268"/>
        <v>0</v>
      </c>
      <c r="AB2197" s="20">
        <f t="shared" ca="1" si="269"/>
        <v>0</v>
      </c>
      <c r="AC2197" s="20">
        <f t="shared" ca="1" si="270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71"/>
        <v>0</v>
      </c>
      <c r="AG2197" s="21">
        <f ca="1">SUMIFS(AF$2:AF2197,D$2:D2197,D2197)</f>
        <v>3280</v>
      </c>
      <c r="AJ2197" s="22">
        <f t="shared" si="272"/>
        <v>0</v>
      </c>
      <c r="AK2197" s="22">
        <f t="shared" si="273"/>
        <v>1</v>
      </c>
    </row>
    <row r="2198" spans="1:37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7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74"/>
        <v>0</v>
      </c>
      <c r="AA2198" s="20">
        <f t="shared" si="268"/>
        <v>0</v>
      </c>
      <c r="AB2198" s="20">
        <f t="shared" ca="1" si="269"/>
        <v>0</v>
      </c>
      <c r="AC2198" s="20">
        <f t="shared" ca="1" si="270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71"/>
        <v>0</v>
      </c>
      <c r="AG2198" s="21">
        <f ca="1">SUMIFS(AF$2:AF2198,D$2:D2198,D2198)</f>
        <v>2840</v>
      </c>
      <c r="AJ2198" s="22">
        <f t="shared" si="272"/>
        <v>0</v>
      </c>
      <c r="AK2198" s="22">
        <f t="shared" si="273"/>
        <v>1</v>
      </c>
    </row>
    <row r="2199" spans="1:37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7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74"/>
        <v>0</v>
      </c>
      <c r="AA2199" s="20">
        <f t="shared" si="268"/>
        <v>1</v>
      </c>
      <c r="AB2199" s="20">
        <f t="shared" ca="1" si="269"/>
        <v>80</v>
      </c>
      <c r="AC2199" s="20">
        <f t="shared" ca="1" si="270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71"/>
        <v>80</v>
      </c>
      <c r="AG2199" s="21">
        <f ca="1">SUMIFS(AF$2:AF2199,D$2:D2199,D2199)</f>
        <v>3311</v>
      </c>
      <c r="AJ2199" s="22">
        <f t="shared" si="272"/>
        <v>4</v>
      </c>
      <c r="AK2199" s="22">
        <f t="shared" si="273"/>
        <v>0</v>
      </c>
    </row>
    <row r="2200" spans="1:37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7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74"/>
        <v>0</v>
      </c>
      <c r="AA2200" s="20">
        <f t="shared" si="268"/>
        <v>0</v>
      </c>
      <c r="AB2200" s="20">
        <f t="shared" ca="1" si="269"/>
        <v>0</v>
      </c>
      <c r="AC2200" s="20">
        <f t="shared" ca="1" si="270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71"/>
        <v>0</v>
      </c>
      <c r="AG2200" s="21">
        <f ca="1">SUMIFS(AF$2:AF2200,D$2:D2200,D2200)</f>
        <v>2916</v>
      </c>
      <c r="AJ2200" s="22">
        <f t="shared" si="272"/>
        <v>0</v>
      </c>
      <c r="AK2200" s="22">
        <f t="shared" si="273"/>
        <v>1</v>
      </c>
    </row>
    <row r="2201" spans="1:37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7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74"/>
        <v>0</v>
      </c>
      <c r="AA2201" s="20">
        <f t="shared" si="268"/>
        <v>0</v>
      </c>
      <c r="AB2201" s="20">
        <f t="shared" ca="1" si="269"/>
        <v>0</v>
      </c>
      <c r="AC2201" s="20">
        <f t="shared" ca="1" si="270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71"/>
        <v>0</v>
      </c>
      <c r="AG2201" s="21">
        <f ca="1">SUMIFS(AF$2:AF2201,D$2:D2201,D2201)</f>
        <v>3229</v>
      </c>
      <c r="AJ2201" s="22">
        <f t="shared" si="272"/>
        <v>0</v>
      </c>
      <c r="AK2201" s="22">
        <f t="shared" si="273"/>
        <v>1</v>
      </c>
    </row>
    <row r="2202" spans="1:37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7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74"/>
        <v>0</v>
      </c>
      <c r="AA2202" s="20">
        <f t="shared" si="268"/>
        <v>0</v>
      </c>
      <c r="AB2202" s="20">
        <f t="shared" ca="1" si="269"/>
        <v>0</v>
      </c>
      <c r="AC2202" s="20">
        <f t="shared" ca="1" si="270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71"/>
        <v>0</v>
      </c>
      <c r="AG2202" s="21">
        <f ca="1">SUMIFS(AF$2:AF2202,D$2:D2202,D2202)</f>
        <v>3328</v>
      </c>
      <c r="AJ2202" s="22">
        <f t="shared" si="272"/>
        <v>0</v>
      </c>
      <c r="AK2202" s="22">
        <f t="shared" si="273"/>
        <v>1</v>
      </c>
    </row>
    <row r="2203" spans="1:37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7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74"/>
        <v>0</v>
      </c>
      <c r="AA2203" s="20">
        <f t="shared" si="268"/>
        <v>0</v>
      </c>
      <c r="AB2203" s="20">
        <f t="shared" ca="1" si="269"/>
        <v>0</v>
      </c>
      <c r="AC2203" s="20">
        <f t="shared" ca="1" si="270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71"/>
        <v>0</v>
      </c>
      <c r="AG2203" s="21">
        <f ca="1">SUMIFS(AF$2:AF2203,D$2:D2203,D2203)</f>
        <v>3169</v>
      </c>
      <c r="AJ2203" s="22">
        <f t="shared" si="272"/>
        <v>0</v>
      </c>
      <c r="AK2203" s="22">
        <f t="shared" si="273"/>
        <v>2</v>
      </c>
    </row>
    <row r="2204" spans="1:37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7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74"/>
        <v>0</v>
      </c>
      <c r="AA2204" s="20">
        <f t="shared" si="268"/>
        <v>0</v>
      </c>
      <c r="AB2204" s="20">
        <f t="shared" ca="1" si="269"/>
        <v>0</v>
      </c>
      <c r="AC2204" s="20">
        <f t="shared" ca="1" si="270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71"/>
        <v>0</v>
      </c>
      <c r="AG2204" s="21">
        <f ca="1">SUMIFS(AF$2:AF2204,D$2:D2204,D2204)</f>
        <v>2658</v>
      </c>
      <c r="AJ2204" s="22">
        <f t="shared" si="272"/>
        <v>0</v>
      </c>
      <c r="AK2204" s="22">
        <f t="shared" si="273"/>
        <v>1</v>
      </c>
    </row>
    <row r="2205" spans="1:37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7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74"/>
        <v>0</v>
      </c>
      <c r="AA2205" s="20">
        <f t="shared" ref="AA2205:AA2268" si="276">IF(OR(ISBLANK(P2205),ISBLANK(Q2205)),"",IF(OR(AND(P2205&gt;Q2205,X2205&gt;Y2205),AND(P2205=Q2205,X2205=Y2205),AND(P2205&lt;Q2205,X2205&lt;Y2205)),1,0))</f>
        <v>1</v>
      </c>
      <c r="AB2205" s="20">
        <f t="shared" ref="AB2205:AB2268" ca="1" si="277">IF(C2205&lt;NOW(),IF(AND(P2205&gt;Q2205,X2205&gt;Y2205),T2205,IF(AND(P2205=Q2205,X2205=Y2205),U2205,IF(AND(P2205&lt;Q2205,X2205&lt;Y2205),V2205,0))),"")</f>
        <v>80</v>
      </c>
      <c r="AC2205" s="20">
        <f t="shared" ref="AC2205:AC2268" ca="1" si="27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79">IFERROR(IF(OR(ISBLANK(P2205),ISBLANK(Q2205)),0,IF(AB2205&lt;&gt;"", AB2205 + IF(AC2205=1,AE2205, 0), "") * (S2205+1)),"")</f>
        <v>80</v>
      </c>
      <c r="AG2205" s="21">
        <f ca="1">SUMIFS(AF$2:AF2205,D$2:D2205,D2205)</f>
        <v>3102</v>
      </c>
      <c r="AJ2205" s="22">
        <f t="shared" si="272"/>
        <v>5</v>
      </c>
      <c r="AK2205" s="22">
        <f t="shared" si="273"/>
        <v>0</v>
      </c>
    </row>
    <row r="2206" spans="1:37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7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74"/>
        <v>0</v>
      </c>
      <c r="AA2206" s="20">
        <f t="shared" si="276"/>
        <v>0</v>
      </c>
      <c r="AB2206" s="20">
        <f t="shared" ca="1" si="277"/>
        <v>0</v>
      </c>
      <c r="AC2206" s="20">
        <f t="shared" ca="1" si="27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79"/>
        <v>0</v>
      </c>
      <c r="AG2206" s="21">
        <f ca="1">SUMIFS(AF$2:AF2206,D$2:D2206,D2206)</f>
        <v>2929</v>
      </c>
      <c r="AJ2206" s="22">
        <f t="shared" si="272"/>
        <v>0</v>
      </c>
      <c r="AK2206" s="22">
        <f t="shared" si="273"/>
        <v>2</v>
      </c>
    </row>
    <row r="2207" spans="1:37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7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74"/>
        <v>0</v>
      </c>
      <c r="AA2207" s="20">
        <f t="shared" si="276"/>
        <v>0</v>
      </c>
      <c r="AB2207" s="20">
        <f t="shared" ca="1" si="277"/>
        <v>0</v>
      </c>
      <c r="AC2207" s="20">
        <f t="shared" ca="1" si="27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79"/>
        <v>0</v>
      </c>
      <c r="AG2207" s="21">
        <f ca="1">SUMIFS(AF$2:AF2207,D$2:D2207,D2207)</f>
        <v>2990</v>
      </c>
      <c r="AJ2207" s="22">
        <f t="shared" si="272"/>
        <v>0</v>
      </c>
      <c r="AK2207" s="22">
        <f t="shared" si="273"/>
        <v>1</v>
      </c>
    </row>
    <row r="2208" spans="1:37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7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74"/>
        <v>0</v>
      </c>
      <c r="AA2208" s="20">
        <f t="shared" si="276"/>
        <v>0</v>
      </c>
      <c r="AB2208" s="20">
        <f t="shared" ca="1" si="277"/>
        <v>0</v>
      </c>
      <c r="AC2208" s="20">
        <f t="shared" ca="1" si="27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79"/>
        <v>0</v>
      </c>
      <c r="AG2208" s="21">
        <f ca="1">SUMIFS(AF$2:AF2208,D$2:D2208,D2208)</f>
        <v>2878</v>
      </c>
      <c r="AJ2208" s="22">
        <f t="shared" si="272"/>
        <v>0</v>
      </c>
      <c r="AK2208" s="22">
        <f t="shared" si="273"/>
        <v>1</v>
      </c>
    </row>
    <row r="2209" spans="1:37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7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74"/>
        <v>0</v>
      </c>
      <c r="AA2209" s="20">
        <f t="shared" si="276"/>
        <v>0</v>
      </c>
      <c r="AB2209" s="20">
        <f t="shared" ca="1" si="277"/>
        <v>0</v>
      </c>
      <c r="AC2209" s="20">
        <f t="shared" ca="1" si="27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79"/>
        <v>0</v>
      </c>
      <c r="AG2209" s="21">
        <f ca="1">SUMIFS(AF$2:AF2209,D$2:D2209,D2209)</f>
        <v>2730</v>
      </c>
      <c r="AJ2209" s="22">
        <f t="shared" si="272"/>
        <v>0</v>
      </c>
      <c r="AK2209" s="22">
        <f t="shared" si="273"/>
        <v>2</v>
      </c>
    </row>
    <row r="2210" spans="1:37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7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74"/>
        <v>0</v>
      </c>
      <c r="AA2210" s="20">
        <f t="shared" si="276"/>
        <v>1</v>
      </c>
      <c r="AB2210" s="20">
        <f t="shared" ca="1" si="277"/>
        <v>80</v>
      </c>
      <c r="AC2210" s="20">
        <f t="shared" ca="1" si="27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79"/>
        <v>80</v>
      </c>
      <c r="AG2210" s="21">
        <f ca="1">SUMIFS(AF$2:AF2210,D$2:D2210,D2210)</f>
        <v>2759</v>
      </c>
      <c r="AJ2210" s="22">
        <f t="shared" si="272"/>
        <v>5</v>
      </c>
      <c r="AK2210" s="22">
        <f t="shared" si="273"/>
        <v>0</v>
      </c>
    </row>
    <row r="2211" spans="1:37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7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74"/>
        <v>0</v>
      </c>
      <c r="AA2211" s="20">
        <f t="shared" si="276"/>
        <v>1</v>
      </c>
      <c r="AB2211" s="20">
        <f t="shared" ca="1" si="277"/>
        <v>80</v>
      </c>
      <c r="AC2211" s="20">
        <f t="shared" ca="1" si="27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79"/>
        <v>80</v>
      </c>
      <c r="AG2211" s="21">
        <f ca="1">SUMIFS(AF$2:AF2211,D$2:D2211,D2211)</f>
        <v>2369</v>
      </c>
      <c r="AJ2211" s="22">
        <f t="shared" si="272"/>
        <v>4</v>
      </c>
      <c r="AK2211" s="22">
        <f t="shared" si="273"/>
        <v>0</v>
      </c>
    </row>
    <row r="2212" spans="1:37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7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74"/>
        <v>0</v>
      </c>
      <c r="AA2212" s="20">
        <f t="shared" si="276"/>
        <v>0</v>
      </c>
      <c r="AB2212" s="20">
        <f t="shared" ca="1" si="277"/>
        <v>0</v>
      </c>
      <c r="AC2212" s="20">
        <f t="shared" ca="1" si="27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79"/>
        <v>0</v>
      </c>
      <c r="AG2212" s="21">
        <f ca="1">SUMIFS(AF$2:AF2212,D$2:D2212,D2212)</f>
        <v>3054</v>
      </c>
      <c r="AJ2212" s="22">
        <f t="shared" si="272"/>
        <v>0</v>
      </c>
      <c r="AK2212" s="22">
        <f t="shared" si="273"/>
        <v>3</v>
      </c>
    </row>
    <row r="2213" spans="1:37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7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74"/>
        <v>0</v>
      </c>
      <c r="AA2213" s="20">
        <f t="shared" si="276"/>
        <v>0</v>
      </c>
      <c r="AB2213" s="20">
        <f t="shared" ca="1" si="277"/>
        <v>0</v>
      </c>
      <c r="AC2213" s="20">
        <f t="shared" ca="1" si="27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79"/>
        <v>0</v>
      </c>
      <c r="AG2213" s="21">
        <f ca="1">SUMIFS(AF$2:AF2213,D$2:D2213,D2213)</f>
        <v>3105</v>
      </c>
      <c r="AJ2213" s="22">
        <f t="shared" si="272"/>
        <v>0</v>
      </c>
      <c r="AK2213" s="22">
        <f t="shared" si="273"/>
        <v>1</v>
      </c>
    </row>
    <row r="2214" spans="1:37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7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74"/>
        <v>0</v>
      </c>
      <c r="AA2214" s="20">
        <f t="shared" si="276"/>
        <v>0</v>
      </c>
      <c r="AB2214" s="20">
        <f t="shared" ca="1" si="277"/>
        <v>0</v>
      </c>
      <c r="AC2214" s="20">
        <f t="shared" ca="1" si="27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79"/>
        <v>0</v>
      </c>
      <c r="AG2214" s="21">
        <f ca="1">SUMIFS(AF$2:AF2214,D$2:D2214,D2214)</f>
        <v>2615</v>
      </c>
      <c r="AJ2214" s="22">
        <f t="shared" si="272"/>
        <v>0</v>
      </c>
      <c r="AK2214" s="22">
        <f t="shared" si="273"/>
        <v>1</v>
      </c>
    </row>
    <row r="2215" spans="1:37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7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74"/>
        <v>0</v>
      </c>
      <c r="AA2215" s="20">
        <f t="shared" si="276"/>
        <v>1</v>
      </c>
      <c r="AB2215" s="20">
        <f t="shared" ca="1" si="277"/>
        <v>80</v>
      </c>
      <c r="AC2215" s="20">
        <f t="shared" ca="1" si="27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79"/>
        <v>80</v>
      </c>
      <c r="AG2215" s="21">
        <f ca="1">SUMIFS(AF$2:AF2215,D$2:D2215,D2215)</f>
        <v>2852</v>
      </c>
      <c r="AJ2215" s="22">
        <f t="shared" si="272"/>
        <v>6</v>
      </c>
      <c r="AK2215" s="22">
        <f t="shared" si="273"/>
        <v>0</v>
      </c>
    </row>
    <row r="2216" spans="1:37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7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74"/>
        <v>0</v>
      </c>
      <c r="AA2216" s="20">
        <f t="shared" si="276"/>
        <v>0</v>
      </c>
      <c r="AB2216" s="20">
        <f t="shared" ca="1" si="277"/>
        <v>0</v>
      </c>
      <c r="AC2216" s="20">
        <f t="shared" ca="1" si="27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79"/>
        <v>0</v>
      </c>
      <c r="AG2216" s="21">
        <f ca="1">SUMIFS(AF$2:AF2216,D$2:D2216,D2216)</f>
        <v>2966</v>
      </c>
      <c r="AJ2216" s="22">
        <f t="shared" si="272"/>
        <v>0</v>
      </c>
      <c r="AK2216" s="22">
        <f t="shared" si="273"/>
        <v>3</v>
      </c>
    </row>
    <row r="2217" spans="1:37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7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74"/>
        <v>0</v>
      </c>
      <c r="AA2217" s="20">
        <f t="shared" si="276"/>
        <v>1</v>
      </c>
      <c r="AB2217" s="20">
        <f t="shared" ca="1" si="277"/>
        <v>52</v>
      </c>
      <c r="AC2217" s="20">
        <f t="shared" ca="1" si="27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79"/>
        <v>52</v>
      </c>
      <c r="AG2217" s="21">
        <f ca="1">SUMIFS(AF$2:AF2217,D$2:D2217,D2217)</f>
        <v>3516</v>
      </c>
      <c r="AJ2217" s="22">
        <f t="shared" si="272"/>
        <v>1</v>
      </c>
      <c r="AK2217" s="22">
        <f t="shared" si="273"/>
        <v>0</v>
      </c>
    </row>
    <row r="2218" spans="1:37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7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74"/>
        <v>0</v>
      </c>
      <c r="AA2218" s="20">
        <f t="shared" si="276"/>
        <v>1</v>
      </c>
      <c r="AB2218" s="20">
        <f t="shared" ca="1" si="277"/>
        <v>52</v>
      </c>
      <c r="AC2218" s="20">
        <f t="shared" ca="1" si="27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79"/>
        <v>52</v>
      </c>
      <c r="AG2218" s="21">
        <f ca="1">SUMIFS(AF$2:AF2218,D$2:D2218,D2218)</f>
        <v>3144</v>
      </c>
      <c r="AJ2218" s="22">
        <f t="shared" si="272"/>
        <v>1</v>
      </c>
      <c r="AK2218" s="22">
        <f t="shared" si="273"/>
        <v>0</v>
      </c>
    </row>
    <row r="2219" spans="1:37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7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74"/>
        <v>0</v>
      </c>
      <c r="AA2219" s="20">
        <f t="shared" si="276"/>
        <v>1</v>
      </c>
      <c r="AB2219" s="20">
        <f t="shared" ca="1" si="277"/>
        <v>52</v>
      </c>
      <c r="AC2219" s="20">
        <f t="shared" ca="1" si="27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79"/>
        <v>72</v>
      </c>
      <c r="AG2219" s="21">
        <f ca="1">SUMIFS(AF$2:AF2219,D$2:D2219,D2219)</f>
        <v>3409</v>
      </c>
      <c r="AJ2219" s="22">
        <f t="shared" si="272"/>
        <v>7</v>
      </c>
      <c r="AK2219" s="22">
        <f t="shared" si="273"/>
        <v>0</v>
      </c>
    </row>
    <row r="2220" spans="1:37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7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74"/>
        <v>0</v>
      </c>
      <c r="AA2220" s="20">
        <f t="shared" si="276"/>
        <v>0</v>
      </c>
      <c r="AB2220" s="20">
        <f t="shared" ca="1" si="277"/>
        <v>0</v>
      </c>
      <c r="AC2220" s="20">
        <f t="shared" ca="1" si="27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79"/>
        <v>0</v>
      </c>
      <c r="AG2220" s="21">
        <f ca="1">SUMIFS(AF$2:AF2220,D$2:D2220,D2220)</f>
        <v>2304</v>
      </c>
      <c r="AJ2220" s="22">
        <f t="shared" si="272"/>
        <v>0</v>
      </c>
      <c r="AK2220" s="22">
        <f t="shared" si="273"/>
        <v>9</v>
      </c>
    </row>
    <row r="2221" spans="1:37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7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74"/>
        <v>0</v>
      </c>
      <c r="AA2221" s="20">
        <f t="shared" si="276"/>
        <v>1</v>
      </c>
      <c r="AB2221" s="20">
        <f t="shared" ca="1" si="277"/>
        <v>52</v>
      </c>
      <c r="AC2221" s="20">
        <f t="shared" ca="1" si="27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79"/>
        <v>52</v>
      </c>
      <c r="AG2221" s="21">
        <f ca="1">SUMIFS(AF$2:AF2221,D$2:D2221,D2221)</f>
        <v>3395</v>
      </c>
      <c r="AJ2221" s="22">
        <f t="shared" si="272"/>
        <v>5</v>
      </c>
      <c r="AK2221" s="22">
        <f t="shared" si="273"/>
        <v>0</v>
      </c>
    </row>
    <row r="2222" spans="1:37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7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74"/>
        <v>0</v>
      </c>
      <c r="AA2222" s="20">
        <f t="shared" si="276"/>
        <v>1</v>
      </c>
      <c r="AB2222" s="20">
        <f t="shared" ca="1" si="277"/>
        <v>52</v>
      </c>
      <c r="AC2222" s="20">
        <f t="shared" ca="1" si="27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79"/>
        <v>52</v>
      </c>
      <c r="AG2222" s="21">
        <f ca="1">SUMIFS(AF$2:AF2222,D$2:D2222,D2222)</f>
        <v>1907</v>
      </c>
      <c r="AJ2222" s="22">
        <f t="shared" si="272"/>
        <v>6</v>
      </c>
      <c r="AK2222" s="22">
        <f t="shared" si="273"/>
        <v>0</v>
      </c>
    </row>
    <row r="2223" spans="1:37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7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74"/>
        <v>0</v>
      </c>
      <c r="AA2223" s="20">
        <f t="shared" si="276"/>
        <v>1</v>
      </c>
      <c r="AB2223" s="20">
        <f t="shared" ca="1" si="277"/>
        <v>52</v>
      </c>
      <c r="AC2223" s="20">
        <f t="shared" ca="1" si="27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79"/>
        <v>52</v>
      </c>
      <c r="AG2223" s="21">
        <f ca="1">SUMIFS(AF$2:AF2223,D$2:D2223,D2223)</f>
        <v>3135</v>
      </c>
      <c r="AJ2223" s="22">
        <f t="shared" si="272"/>
        <v>1</v>
      </c>
      <c r="AK2223" s="22">
        <f t="shared" si="273"/>
        <v>0</v>
      </c>
    </row>
    <row r="2224" spans="1:37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7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74"/>
        <v>0</v>
      </c>
      <c r="AA2224" s="20">
        <f t="shared" si="276"/>
        <v>1</v>
      </c>
      <c r="AB2224" s="20">
        <f t="shared" ca="1" si="277"/>
        <v>52</v>
      </c>
      <c r="AC2224" s="20">
        <f t="shared" ca="1" si="27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79"/>
        <v>52</v>
      </c>
      <c r="AG2224" s="21">
        <f ca="1">SUMIFS(AF$2:AF2224,D$2:D2224,D2224)</f>
        <v>3332</v>
      </c>
      <c r="AJ2224" s="22">
        <f t="shared" si="272"/>
        <v>1</v>
      </c>
      <c r="AK2224" s="22">
        <f t="shared" si="273"/>
        <v>0</v>
      </c>
    </row>
    <row r="2225" spans="1:37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7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74"/>
        <v>0</v>
      </c>
      <c r="AA2225" s="20">
        <f t="shared" si="276"/>
        <v>1</v>
      </c>
      <c r="AB2225" s="20">
        <f t="shared" ca="1" si="277"/>
        <v>52</v>
      </c>
      <c r="AC2225" s="20">
        <f t="shared" ca="1" si="27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79"/>
        <v>72</v>
      </c>
      <c r="AG2225" s="21">
        <f ca="1">SUMIFS(AF$2:AF2225,D$2:D2225,D2225)</f>
        <v>2912</v>
      </c>
      <c r="AJ2225" s="22">
        <f t="shared" si="272"/>
        <v>1</v>
      </c>
      <c r="AK2225" s="22">
        <f t="shared" si="273"/>
        <v>0</v>
      </c>
    </row>
    <row r="2226" spans="1:37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7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74"/>
        <v>0</v>
      </c>
      <c r="AA2226" s="20">
        <f t="shared" si="276"/>
        <v>1</v>
      </c>
      <c r="AB2226" s="20">
        <f t="shared" ca="1" si="277"/>
        <v>52</v>
      </c>
      <c r="AC2226" s="20">
        <f t="shared" ca="1" si="27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79"/>
        <v>52</v>
      </c>
      <c r="AG2226" s="21">
        <f ca="1">SUMIFS(AF$2:AF2226,D$2:D2226,D2226)</f>
        <v>3363</v>
      </c>
      <c r="AJ2226" s="22">
        <f t="shared" si="272"/>
        <v>5</v>
      </c>
      <c r="AK2226" s="22">
        <f t="shared" si="273"/>
        <v>0</v>
      </c>
    </row>
    <row r="2227" spans="1:37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7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74"/>
        <v>0</v>
      </c>
      <c r="AA2227" s="20">
        <f t="shared" si="276"/>
        <v>1</v>
      </c>
      <c r="AB2227" s="20">
        <f t="shared" ca="1" si="277"/>
        <v>52</v>
      </c>
      <c r="AC2227" s="20">
        <f t="shared" ca="1" si="27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79"/>
        <v>52</v>
      </c>
      <c r="AG2227" s="21">
        <f ca="1">SUMIFS(AF$2:AF2227,D$2:D2227,D2227)</f>
        <v>2968</v>
      </c>
      <c r="AJ2227" s="22">
        <f t="shared" si="272"/>
        <v>1</v>
      </c>
      <c r="AK2227" s="22">
        <f t="shared" si="273"/>
        <v>0</v>
      </c>
    </row>
    <row r="2228" spans="1:37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7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74"/>
        <v>0</v>
      </c>
      <c r="AA2228" s="20">
        <f t="shared" si="276"/>
        <v>1</v>
      </c>
      <c r="AB2228" s="20">
        <f t="shared" ca="1" si="277"/>
        <v>52</v>
      </c>
      <c r="AC2228" s="20">
        <f t="shared" ca="1" si="27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79"/>
        <v>52</v>
      </c>
      <c r="AG2228" s="21">
        <f ca="1">SUMIFS(AF$2:AF2228,D$2:D2228,D2228)</f>
        <v>3281</v>
      </c>
      <c r="AJ2228" s="22">
        <f t="shared" si="272"/>
        <v>1</v>
      </c>
      <c r="AK2228" s="22">
        <f t="shared" si="273"/>
        <v>0</v>
      </c>
    </row>
    <row r="2229" spans="1:37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7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74"/>
        <v>0</v>
      </c>
      <c r="AA2229" s="20">
        <f t="shared" si="276"/>
        <v>1</v>
      </c>
      <c r="AB2229" s="20">
        <f t="shared" ca="1" si="277"/>
        <v>52</v>
      </c>
      <c r="AC2229" s="20">
        <f t="shared" ca="1" si="27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79"/>
        <v>52</v>
      </c>
      <c r="AG2229" s="21">
        <f ca="1">SUMIFS(AF$2:AF2229,D$2:D2229,D2229)</f>
        <v>3380</v>
      </c>
      <c r="AJ2229" s="22">
        <f t="shared" si="272"/>
        <v>1</v>
      </c>
      <c r="AK2229" s="22">
        <f t="shared" si="273"/>
        <v>0</v>
      </c>
    </row>
    <row r="2230" spans="1:37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7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74"/>
        <v>0</v>
      </c>
      <c r="AA2230" s="20">
        <f t="shared" si="276"/>
        <v>1</v>
      </c>
      <c r="AB2230" s="20">
        <f t="shared" ca="1" si="277"/>
        <v>52</v>
      </c>
      <c r="AC2230" s="20">
        <f t="shared" ca="1" si="27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79"/>
        <v>72</v>
      </c>
      <c r="AG2230" s="21">
        <f ca="1">SUMIFS(AF$2:AF2230,D$2:D2230,D2230)</f>
        <v>3241</v>
      </c>
      <c r="AJ2230" s="22">
        <f t="shared" si="272"/>
        <v>1</v>
      </c>
      <c r="AK2230" s="22">
        <f t="shared" si="273"/>
        <v>0</v>
      </c>
    </row>
    <row r="2231" spans="1:37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7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74"/>
        <v>0</v>
      </c>
      <c r="AA2231" s="20">
        <f t="shared" si="276"/>
        <v>0</v>
      </c>
      <c r="AB2231" s="20">
        <f t="shared" ca="1" si="277"/>
        <v>0</v>
      </c>
      <c r="AC2231" s="20">
        <f t="shared" ca="1" si="27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79"/>
        <v>0</v>
      </c>
      <c r="AG2231" s="21">
        <f ca="1">SUMIFS(AF$2:AF2231,D$2:D2231,D2231)</f>
        <v>2658</v>
      </c>
      <c r="AJ2231" s="22">
        <f t="shared" si="272"/>
        <v>0</v>
      </c>
      <c r="AK2231" s="22">
        <f t="shared" si="273"/>
        <v>2</v>
      </c>
    </row>
    <row r="2232" spans="1:37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7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74"/>
        <v>0</v>
      </c>
      <c r="AA2232" s="20">
        <f t="shared" si="276"/>
        <v>1</v>
      </c>
      <c r="AB2232" s="20">
        <f t="shared" ca="1" si="277"/>
        <v>52</v>
      </c>
      <c r="AC2232" s="20">
        <f t="shared" ca="1" si="27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79"/>
        <v>72</v>
      </c>
      <c r="AG2232" s="21">
        <f ca="1">SUMIFS(AF$2:AF2232,D$2:D2232,D2232)</f>
        <v>3174</v>
      </c>
      <c r="AJ2232" s="22">
        <f t="shared" si="272"/>
        <v>6</v>
      </c>
      <c r="AK2232" s="22">
        <f t="shared" si="273"/>
        <v>0</v>
      </c>
    </row>
    <row r="2233" spans="1:37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7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74"/>
        <v>0</v>
      </c>
      <c r="AA2233" s="20">
        <f t="shared" si="276"/>
        <v>1</v>
      </c>
      <c r="AB2233" s="20">
        <f t="shared" ca="1" si="277"/>
        <v>52</v>
      </c>
      <c r="AC2233" s="20">
        <f t="shared" ca="1" si="27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79"/>
        <v>52</v>
      </c>
      <c r="AG2233" s="21">
        <f ca="1">SUMIFS(AF$2:AF2233,D$2:D2233,D2233)</f>
        <v>2981</v>
      </c>
      <c r="AJ2233" s="22">
        <f t="shared" ref="AJ2233:AJ2296" si="280">IF(AA2233=1,AJ2206+1,0)</f>
        <v>1</v>
      </c>
      <c r="AK2233" s="22">
        <f t="shared" ref="AK2233:AK2296" si="281">IF(Z2233=1,AK2206,IF(AA2233=0,AK2206+1,0))</f>
        <v>0</v>
      </c>
    </row>
    <row r="2234" spans="1:37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7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74"/>
        <v>0</v>
      </c>
      <c r="AA2234" s="20">
        <f t="shared" si="276"/>
        <v>1</v>
      </c>
      <c r="AB2234" s="20">
        <f t="shared" ca="1" si="277"/>
        <v>52</v>
      </c>
      <c r="AC2234" s="20">
        <f t="shared" ca="1" si="27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79"/>
        <v>72</v>
      </c>
      <c r="AG2234" s="21">
        <f ca="1">SUMIFS(AF$2:AF2234,D$2:D2234,D2234)</f>
        <v>3062</v>
      </c>
      <c r="AJ2234" s="22">
        <f t="shared" si="280"/>
        <v>1</v>
      </c>
      <c r="AK2234" s="22">
        <f t="shared" si="281"/>
        <v>0</v>
      </c>
    </row>
    <row r="2235" spans="1:37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7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74"/>
        <v>0</v>
      </c>
      <c r="AA2235" s="20">
        <f t="shared" si="276"/>
        <v>1</v>
      </c>
      <c r="AB2235" s="20">
        <f t="shared" ca="1" si="277"/>
        <v>52</v>
      </c>
      <c r="AC2235" s="20">
        <f t="shared" ca="1" si="27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79"/>
        <v>52</v>
      </c>
      <c r="AG2235" s="21">
        <f ca="1">SUMIFS(AF$2:AF2235,D$2:D2235,D2235)</f>
        <v>2930</v>
      </c>
      <c r="AJ2235" s="22">
        <f t="shared" si="280"/>
        <v>1</v>
      </c>
      <c r="AK2235" s="22">
        <f t="shared" si="281"/>
        <v>0</v>
      </c>
    </row>
    <row r="2236" spans="1:37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7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74"/>
        <v>0</v>
      </c>
      <c r="AA2236" s="20">
        <f t="shared" si="276"/>
        <v>0</v>
      </c>
      <c r="AB2236" s="20">
        <f t="shared" ca="1" si="277"/>
        <v>0</v>
      </c>
      <c r="AC2236" s="20">
        <f t="shared" ca="1" si="27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79"/>
        <v>0</v>
      </c>
      <c r="AG2236" s="21">
        <f ca="1">SUMIFS(AF$2:AF2236,D$2:D2236,D2236)</f>
        <v>2730</v>
      </c>
      <c r="AJ2236" s="22">
        <f t="shared" si="280"/>
        <v>0</v>
      </c>
      <c r="AK2236" s="22">
        <f t="shared" si="281"/>
        <v>3</v>
      </c>
    </row>
    <row r="2237" spans="1:37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7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74"/>
        <v>0</v>
      </c>
      <c r="AA2237" s="20">
        <f t="shared" si="276"/>
        <v>1</v>
      </c>
      <c r="AB2237" s="20">
        <f t="shared" ca="1" si="277"/>
        <v>52</v>
      </c>
      <c r="AC2237" s="20">
        <f t="shared" ca="1" si="27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79"/>
        <v>52</v>
      </c>
      <c r="AG2237" s="21">
        <f ca="1">SUMIFS(AF$2:AF2237,D$2:D2237,D2237)</f>
        <v>2811</v>
      </c>
      <c r="AJ2237" s="22">
        <f t="shared" si="280"/>
        <v>6</v>
      </c>
      <c r="AK2237" s="22">
        <f t="shared" si="281"/>
        <v>0</v>
      </c>
    </row>
    <row r="2238" spans="1:37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7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74"/>
        <v>0</v>
      </c>
      <c r="AA2238" s="20">
        <f t="shared" si="276"/>
        <v>1</v>
      </c>
      <c r="AB2238" s="20">
        <f t="shared" ca="1" si="277"/>
        <v>52</v>
      </c>
      <c r="AC2238" s="20">
        <f t="shared" ca="1" si="27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79"/>
        <v>72</v>
      </c>
      <c r="AG2238" s="21">
        <f ca="1">SUMIFS(AF$2:AF2238,D$2:D2238,D2238)</f>
        <v>2441</v>
      </c>
      <c r="AJ2238" s="22">
        <f t="shared" si="280"/>
        <v>5</v>
      </c>
      <c r="AK2238" s="22">
        <f t="shared" si="281"/>
        <v>0</v>
      </c>
    </row>
    <row r="2239" spans="1:37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7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74"/>
        <v>0</v>
      </c>
      <c r="AA2239" s="20">
        <f t="shared" si="276"/>
        <v>0</v>
      </c>
      <c r="AB2239" s="20">
        <f t="shared" ca="1" si="277"/>
        <v>0</v>
      </c>
      <c r="AC2239" s="20">
        <f t="shared" ca="1" si="27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79"/>
        <v>0</v>
      </c>
      <c r="AG2239" s="21">
        <f ca="1">SUMIFS(AF$2:AF2239,D$2:D2239,D2239)</f>
        <v>3054</v>
      </c>
      <c r="AJ2239" s="22">
        <f t="shared" si="280"/>
        <v>0</v>
      </c>
      <c r="AK2239" s="22">
        <f t="shared" si="281"/>
        <v>4</v>
      </c>
    </row>
    <row r="2240" spans="1:37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7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74"/>
        <v>0</v>
      </c>
      <c r="AA2240" s="20">
        <f t="shared" si="276"/>
        <v>1</v>
      </c>
      <c r="AB2240" s="20">
        <f t="shared" ca="1" si="277"/>
        <v>52</v>
      </c>
      <c r="AC2240" s="20">
        <f t="shared" ca="1" si="27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79"/>
        <v>52</v>
      </c>
      <c r="AG2240" s="21">
        <f ca="1">SUMIFS(AF$2:AF2240,D$2:D2240,D2240)</f>
        <v>3157</v>
      </c>
      <c r="AJ2240" s="22">
        <f t="shared" si="280"/>
        <v>1</v>
      </c>
      <c r="AK2240" s="22">
        <f t="shared" si="281"/>
        <v>0</v>
      </c>
    </row>
    <row r="2241" spans="1:37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7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74"/>
        <v>0</v>
      </c>
      <c r="AA2241" s="20">
        <f t="shared" si="276"/>
        <v>1</v>
      </c>
      <c r="AB2241" s="20">
        <f t="shared" ca="1" si="277"/>
        <v>52</v>
      </c>
      <c r="AC2241" s="20">
        <f t="shared" ca="1" si="27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79"/>
        <v>52</v>
      </c>
      <c r="AG2241" s="21">
        <f ca="1">SUMIFS(AF$2:AF2241,D$2:D2241,D2241)</f>
        <v>2667</v>
      </c>
      <c r="AJ2241" s="22">
        <f t="shared" si="280"/>
        <v>1</v>
      </c>
      <c r="AK2241" s="22">
        <f t="shared" si="281"/>
        <v>0</v>
      </c>
    </row>
    <row r="2242" spans="1:37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7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82">IF(A2242=0,0,IF(W2242="À venir",0,IF(AND(ISBLANK(P2242),ISBLANK(Q2242)),1,0)))</f>
        <v>0</v>
      </c>
      <c r="AA2242" s="20">
        <f t="shared" si="276"/>
        <v>1</v>
      </c>
      <c r="AB2242" s="20">
        <f t="shared" ca="1" si="277"/>
        <v>52</v>
      </c>
      <c r="AC2242" s="20">
        <f t="shared" ca="1" si="27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79"/>
        <v>72</v>
      </c>
      <c r="AG2242" s="21">
        <f ca="1">SUMIFS(AF$2:AF2242,D$2:D2242,D2242)</f>
        <v>2924</v>
      </c>
      <c r="AJ2242" s="22">
        <f t="shared" si="280"/>
        <v>7</v>
      </c>
      <c r="AK2242" s="22">
        <f t="shared" si="281"/>
        <v>0</v>
      </c>
    </row>
    <row r="2243" spans="1:37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83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si="282"/>
        <v>0</v>
      </c>
      <c r="AA2243" s="20">
        <f t="shared" si="276"/>
        <v>1</v>
      </c>
      <c r="AB2243" s="20">
        <f t="shared" ca="1" si="277"/>
        <v>41</v>
      </c>
      <c r="AC2243" s="20">
        <f t="shared" ca="1" si="27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79"/>
        <v>41</v>
      </c>
      <c r="AG2243" s="21">
        <f ca="1">SUMIFS(AF$2:AF2243,D$2:D2243,D2243)</f>
        <v>3007</v>
      </c>
      <c r="AJ2243" s="22">
        <f t="shared" si="280"/>
        <v>1</v>
      </c>
      <c r="AK2243" s="22">
        <f t="shared" si="281"/>
        <v>0</v>
      </c>
    </row>
    <row r="2244" spans="1:37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83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82"/>
        <v>0</v>
      </c>
      <c r="AA2244" s="20">
        <f t="shared" si="276"/>
        <v>1</v>
      </c>
      <c r="AB2244" s="20">
        <f t="shared" ca="1" si="277"/>
        <v>41</v>
      </c>
      <c r="AC2244" s="20">
        <f t="shared" ca="1" si="27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79"/>
        <v>41</v>
      </c>
      <c r="AG2244" s="21">
        <f ca="1">SUMIFS(AF$2:AF2244,D$2:D2244,D2244)</f>
        <v>3557</v>
      </c>
      <c r="AJ2244" s="22">
        <f t="shared" si="280"/>
        <v>2</v>
      </c>
      <c r="AK2244" s="22">
        <f t="shared" si="281"/>
        <v>0</v>
      </c>
    </row>
    <row r="2245" spans="1:37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83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82"/>
        <v>0</v>
      </c>
      <c r="AA2245" s="20">
        <f t="shared" si="276"/>
        <v>1</v>
      </c>
      <c r="AB2245" s="20">
        <f t="shared" ca="1" si="277"/>
        <v>41</v>
      </c>
      <c r="AC2245" s="20">
        <f t="shared" ca="1" si="27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79"/>
        <v>41</v>
      </c>
      <c r="AG2245" s="21">
        <f ca="1">SUMIFS(AF$2:AF2245,D$2:D2245,D2245)</f>
        <v>3185</v>
      </c>
      <c r="AJ2245" s="22">
        <f t="shared" si="280"/>
        <v>2</v>
      </c>
      <c r="AK2245" s="22">
        <f t="shared" si="281"/>
        <v>0</v>
      </c>
    </row>
    <row r="2246" spans="1:37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83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82"/>
        <v>0</v>
      </c>
      <c r="AA2246" s="20">
        <f t="shared" si="276"/>
        <v>1</v>
      </c>
      <c r="AB2246" s="20">
        <f t="shared" ca="1" si="277"/>
        <v>41</v>
      </c>
      <c r="AC2246" s="20">
        <f t="shared" ca="1" si="27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79"/>
        <v>41</v>
      </c>
      <c r="AG2246" s="21">
        <f ca="1">SUMIFS(AF$2:AF2246,D$2:D2246,D2246)</f>
        <v>3450</v>
      </c>
      <c r="AJ2246" s="22">
        <f t="shared" si="280"/>
        <v>8</v>
      </c>
      <c r="AK2246" s="22">
        <f t="shared" si="281"/>
        <v>0</v>
      </c>
    </row>
    <row r="2247" spans="1:37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83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82"/>
        <v>0</v>
      </c>
      <c r="AA2247" s="20">
        <f t="shared" si="276"/>
        <v>1</v>
      </c>
      <c r="AB2247" s="20">
        <f t="shared" ca="1" si="277"/>
        <v>41</v>
      </c>
      <c r="AC2247" s="20">
        <f t="shared" ca="1" si="278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79"/>
        <v>91</v>
      </c>
      <c r="AG2247" s="21">
        <f ca="1">SUMIFS(AF$2:AF2247,D$2:D2247,D2247)</f>
        <v>2395</v>
      </c>
      <c r="AJ2247" s="22">
        <f t="shared" si="280"/>
        <v>1</v>
      </c>
      <c r="AK2247" s="22">
        <f t="shared" si="281"/>
        <v>0</v>
      </c>
    </row>
    <row r="2248" spans="1:37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83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82"/>
        <v>0</v>
      </c>
      <c r="AA2248" s="20">
        <f t="shared" si="276"/>
        <v>1</v>
      </c>
      <c r="AB2248" s="20">
        <f t="shared" ca="1" si="277"/>
        <v>41</v>
      </c>
      <c r="AC2248" s="20">
        <f t="shared" ca="1" si="27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79"/>
        <v>41</v>
      </c>
      <c r="AG2248" s="21">
        <f ca="1">SUMIFS(AF$2:AF2248,D$2:D2248,D2248)</f>
        <v>3436</v>
      </c>
      <c r="AJ2248" s="22">
        <f t="shared" si="280"/>
        <v>6</v>
      </c>
      <c r="AK2248" s="22">
        <f t="shared" si="281"/>
        <v>0</v>
      </c>
    </row>
    <row r="2249" spans="1:37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83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82"/>
        <v>0</v>
      </c>
      <c r="AA2249" s="20">
        <f t="shared" si="276"/>
        <v>1</v>
      </c>
      <c r="AB2249" s="20">
        <f t="shared" ca="1" si="277"/>
        <v>41</v>
      </c>
      <c r="AC2249" s="20">
        <f t="shared" ca="1" si="27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79"/>
        <v>41</v>
      </c>
      <c r="AG2249" s="21">
        <f ca="1">SUMIFS(AF$2:AF2249,D$2:D2249,D2249)</f>
        <v>1948</v>
      </c>
      <c r="AJ2249" s="22">
        <f t="shared" si="280"/>
        <v>7</v>
      </c>
      <c r="AK2249" s="22">
        <f t="shared" si="281"/>
        <v>0</v>
      </c>
    </row>
    <row r="2250" spans="1:37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83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82"/>
        <v>0</v>
      </c>
      <c r="AA2250" s="20">
        <f t="shared" si="276"/>
        <v>1</v>
      </c>
      <c r="AB2250" s="20">
        <f t="shared" ca="1" si="277"/>
        <v>41</v>
      </c>
      <c r="AC2250" s="20">
        <f t="shared" ca="1" si="27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79"/>
        <v>41</v>
      </c>
      <c r="AG2250" s="21">
        <f ca="1">SUMIFS(AF$2:AF2250,D$2:D2250,D2250)</f>
        <v>3176</v>
      </c>
      <c r="AJ2250" s="22">
        <f t="shared" si="280"/>
        <v>2</v>
      </c>
      <c r="AK2250" s="22">
        <f t="shared" si="281"/>
        <v>0</v>
      </c>
    </row>
    <row r="2251" spans="1:37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83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82"/>
        <v>0</v>
      </c>
      <c r="AA2251" s="20">
        <f t="shared" si="276"/>
        <v>1</v>
      </c>
      <c r="AB2251" s="20">
        <f t="shared" ca="1" si="277"/>
        <v>41</v>
      </c>
      <c r="AC2251" s="20">
        <f t="shared" ca="1" si="27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79"/>
        <v>41</v>
      </c>
      <c r="AG2251" s="21">
        <f ca="1">SUMIFS(AF$2:AF2251,D$2:D2251,D2251)</f>
        <v>3373</v>
      </c>
      <c r="AJ2251" s="22">
        <f t="shared" si="280"/>
        <v>2</v>
      </c>
      <c r="AK2251" s="22">
        <f t="shared" si="281"/>
        <v>0</v>
      </c>
    </row>
    <row r="2252" spans="1:37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83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82"/>
        <v>0</v>
      </c>
      <c r="AA2252" s="20">
        <f t="shared" si="276"/>
        <v>1</v>
      </c>
      <c r="AB2252" s="20">
        <f t="shared" ca="1" si="277"/>
        <v>41</v>
      </c>
      <c r="AC2252" s="20">
        <f t="shared" ca="1" si="27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79"/>
        <v>41</v>
      </c>
      <c r="AG2252" s="21">
        <f ca="1">SUMIFS(AF$2:AF2252,D$2:D2252,D2252)</f>
        <v>2953</v>
      </c>
      <c r="AJ2252" s="22">
        <f t="shared" si="280"/>
        <v>2</v>
      </c>
      <c r="AK2252" s="22">
        <f t="shared" si="281"/>
        <v>0</v>
      </c>
    </row>
    <row r="2253" spans="1:37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83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82"/>
        <v>0</v>
      </c>
      <c r="AA2253" s="20">
        <f t="shared" si="276"/>
        <v>1</v>
      </c>
      <c r="AB2253" s="20">
        <f t="shared" ca="1" si="277"/>
        <v>41</v>
      </c>
      <c r="AC2253" s="20">
        <f t="shared" ca="1" si="278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79"/>
        <v>91</v>
      </c>
      <c r="AG2253" s="21">
        <f ca="1">SUMIFS(AF$2:AF2253,D$2:D2253,D2253)</f>
        <v>3454</v>
      </c>
      <c r="AJ2253" s="22">
        <f t="shared" si="280"/>
        <v>6</v>
      </c>
      <c r="AK2253" s="22">
        <f t="shared" si="281"/>
        <v>0</v>
      </c>
    </row>
    <row r="2254" spans="1:37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83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82"/>
        <v>0</v>
      </c>
      <c r="AA2254" s="20">
        <f t="shared" si="276"/>
        <v>1</v>
      </c>
      <c r="AB2254" s="20">
        <f t="shared" ca="1" si="277"/>
        <v>41</v>
      </c>
      <c r="AC2254" s="20">
        <f t="shared" ca="1" si="27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79"/>
        <v>41</v>
      </c>
      <c r="AG2254" s="21">
        <f ca="1">SUMIFS(AF$2:AF2254,D$2:D2254,D2254)</f>
        <v>3009</v>
      </c>
      <c r="AJ2254" s="22">
        <f t="shared" si="280"/>
        <v>2</v>
      </c>
      <c r="AK2254" s="22">
        <f t="shared" si="281"/>
        <v>0</v>
      </c>
    </row>
    <row r="2255" spans="1:37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83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82"/>
        <v>0</v>
      </c>
      <c r="AA2255" s="20">
        <f t="shared" si="276"/>
        <v>1</v>
      </c>
      <c r="AB2255" s="20">
        <f t="shared" ca="1" si="277"/>
        <v>41</v>
      </c>
      <c r="AC2255" s="20">
        <f t="shared" ca="1" si="278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79"/>
        <v>91</v>
      </c>
      <c r="AG2255" s="21">
        <f ca="1">SUMIFS(AF$2:AF2255,D$2:D2255,D2255)</f>
        <v>3372</v>
      </c>
      <c r="AJ2255" s="22">
        <f t="shared" si="280"/>
        <v>2</v>
      </c>
      <c r="AK2255" s="22">
        <f t="shared" si="281"/>
        <v>0</v>
      </c>
    </row>
    <row r="2256" spans="1:37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83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82"/>
        <v>0</v>
      </c>
      <c r="AA2256" s="20">
        <f t="shared" si="276"/>
        <v>1</v>
      </c>
      <c r="AB2256" s="20">
        <f t="shared" ca="1" si="277"/>
        <v>41</v>
      </c>
      <c r="AC2256" s="20">
        <f t="shared" ca="1" si="27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79"/>
        <v>41</v>
      </c>
      <c r="AG2256" s="21">
        <f ca="1">SUMIFS(AF$2:AF2256,D$2:D2256,D2256)</f>
        <v>3421</v>
      </c>
      <c r="AJ2256" s="22">
        <f t="shared" si="280"/>
        <v>2</v>
      </c>
      <c r="AK2256" s="22">
        <f t="shared" si="281"/>
        <v>0</v>
      </c>
    </row>
    <row r="2257" spans="1:37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83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82"/>
        <v>0</v>
      </c>
      <c r="AA2257" s="20">
        <f t="shared" si="276"/>
        <v>1</v>
      </c>
      <c r="AB2257" s="20">
        <f t="shared" ca="1" si="277"/>
        <v>41</v>
      </c>
      <c r="AC2257" s="20">
        <f t="shared" ca="1" si="27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79"/>
        <v>41</v>
      </c>
      <c r="AG2257" s="21">
        <f ca="1">SUMIFS(AF$2:AF2257,D$2:D2257,D2257)</f>
        <v>3282</v>
      </c>
      <c r="AJ2257" s="22">
        <f t="shared" si="280"/>
        <v>2</v>
      </c>
      <c r="AK2257" s="22">
        <f t="shared" si="281"/>
        <v>0</v>
      </c>
    </row>
    <row r="2258" spans="1:37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83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82"/>
        <v>0</v>
      </c>
      <c r="AA2258" s="20">
        <f t="shared" si="276"/>
        <v>0</v>
      </c>
      <c r="AB2258" s="20">
        <f t="shared" ca="1" si="277"/>
        <v>0</v>
      </c>
      <c r="AC2258" s="20">
        <f t="shared" ca="1" si="27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79"/>
        <v>0</v>
      </c>
      <c r="AG2258" s="21">
        <f ca="1">SUMIFS(AF$2:AF2258,D$2:D2258,D2258)</f>
        <v>2658</v>
      </c>
      <c r="AJ2258" s="22">
        <f t="shared" si="280"/>
        <v>0</v>
      </c>
      <c r="AK2258" s="22">
        <f t="shared" si="281"/>
        <v>3</v>
      </c>
    </row>
    <row r="2259" spans="1:37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83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82"/>
        <v>0</v>
      </c>
      <c r="AA2259" s="20">
        <f t="shared" si="276"/>
        <v>1</v>
      </c>
      <c r="AB2259" s="20">
        <f t="shared" ca="1" si="277"/>
        <v>41</v>
      </c>
      <c r="AC2259" s="20">
        <f t="shared" ca="1" si="27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79"/>
        <v>41</v>
      </c>
      <c r="AG2259" s="21">
        <f ca="1">SUMIFS(AF$2:AF2259,D$2:D2259,D2259)</f>
        <v>3215</v>
      </c>
      <c r="AJ2259" s="22">
        <f t="shared" si="280"/>
        <v>7</v>
      </c>
      <c r="AK2259" s="22">
        <f t="shared" si="281"/>
        <v>0</v>
      </c>
    </row>
    <row r="2260" spans="1:37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83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82"/>
        <v>0</v>
      </c>
      <c r="AA2260" s="20">
        <f t="shared" si="276"/>
        <v>1</v>
      </c>
      <c r="AB2260" s="20">
        <f t="shared" ca="1" si="277"/>
        <v>41</v>
      </c>
      <c r="AC2260" s="20">
        <f t="shared" ca="1" si="27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79"/>
        <v>41</v>
      </c>
      <c r="AG2260" s="21">
        <f ca="1">SUMIFS(AF$2:AF2260,D$2:D2260,D2260)</f>
        <v>3022</v>
      </c>
      <c r="AJ2260" s="22">
        <f t="shared" si="280"/>
        <v>2</v>
      </c>
      <c r="AK2260" s="22">
        <f t="shared" si="281"/>
        <v>0</v>
      </c>
    </row>
    <row r="2261" spans="1:37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83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82"/>
        <v>0</v>
      </c>
      <c r="AA2261" s="20">
        <f t="shared" si="276"/>
        <v>1</v>
      </c>
      <c r="AB2261" s="20">
        <f t="shared" ca="1" si="277"/>
        <v>41</v>
      </c>
      <c r="AC2261" s="20">
        <f t="shared" ca="1" si="27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79"/>
        <v>41</v>
      </c>
      <c r="AG2261" s="21">
        <f ca="1">SUMIFS(AF$2:AF2261,D$2:D2261,D2261)</f>
        <v>3103</v>
      </c>
      <c r="AJ2261" s="22">
        <f t="shared" si="280"/>
        <v>2</v>
      </c>
      <c r="AK2261" s="22">
        <f t="shared" si="281"/>
        <v>0</v>
      </c>
    </row>
    <row r="2262" spans="1:37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83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82"/>
        <v>0</v>
      </c>
      <c r="AA2262" s="20">
        <f t="shared" si="276"/>
        <v>1</v>
      </c>
      <c r="AB2262" s="20">
        <f t="shared" ca="1" si="277"/>
        <v>41</v>
      </c>
      <c r="AC2262" s="20">
        <f t="shared" ca="1" si="27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79"/>
        <v>41</v>
      </c>
      <c r="AG2262" s="21">
        <f ca="1">SUMIFS(AF$2:AF2262,D$2:D2262,D2262)</f>
        <v>2971</v>
      </c>
      <c r="AJ2262" s="22">
        <f t="shared" si="280"/>
        <v>2</v>
      </c>
      <c r="AK2262" s="22">
        <f t="shared" si="281"/>
        <v>0</v>
      </c>
    </row>
    <row r="2263" spans="1:37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83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82"/>
        <v>0</v>
      </c>
      <c r="AA2263" s="20">
        <f t="shared" si="276"/>
        <v>1</v>
      </c>
      <c r="AB2263" s="20">
        <f t="shared" ca="1" si="277"/>
        <v>41</v>
      </c>
      <c r="AC2263" s="20">
        <f t="shared" ca="1" si="27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79"/>
        <v>82</v>
      </c>
      <c r="AG2263" s="21">
        <f ca="1">SUMIFS(AF$2:AF2263,D$2:D2263,D2263)</f>
        <v>2812</v>
      </c>
      <c r="AJ2263" s="22">
        <f t="shared" si="280"/>
        <v>1</v>
      </c>
      <c r="AK2263" s="22">
        <f t="shared" si="281"/>
        <v>0</v>
      </c>
    </row>
    <row r="2264" spans="1:37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83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82"/>
        <v>0</v>
      </c>
      <c r="AA2264" s="20">
        <f t="shared" si="276"/>
        <v>1</v>
      </c>
      <c r="AB2264" s="20">
        <f t="shared" ca="1" si="277"/>
        <v>41</v>
      </c>
      <c r="AC2264" s="20">
        <f t="shared" ca="1" si="27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79"/>
        <v>41</v>
      </c>
      <c r="AG2264" s="21">
        <f ca="1">SUMIFS(AF$2:AF2264,D$2:D2264,D2264)</f>
        <v>2852</v>
      </c>
      <c r="AJ2264" s="22">
        <f t="shared" si="280"/>
        <v>7</v>
      </c>
      <c r="AK2264" s="22">
        <f t="shared" si="281"/>
        <v>0</v>
      </c>
    </row>
    <row r="2265" spans="1:37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83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82"/>
        <v>0</v>
      </c>
      <c r="AA2265" s="20">
        <f t="shared" si="276"/>
        <v>1</v>
      </c>
      <c r="AB2265" s="20">
        <f t="shared" ca="1" si="277"/>
        <v>41</v>
      </c>
      <c r="AC2265" s="20">
        <f t="shared" ca="1" si="27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79"/>
        <v>41</v>
      </c>
      <c r="AG2265" s="21">
        <f ca="1">SUMIFS(AF$2:AF2265,D$2:D2265,D2265)</f>
        <v>2482</v>
      </c>
      <c r="AJ2265" s="22">
        <f t="shared" si="280"/>
        <v>6</v>
      </c>
      <c r="AK2265" s="22">
        <f t="shared" si="281"/>
        <v>0</v>
      </c>
    </row>
    <row r="2266" spans="1:37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83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82"/>
        <v>0</v>
      </c>
      <c r="AA2266" s="20">
        <f t="shared" si="276"/>
        <v>1</v>
      </c>
      <c r="AB2266" s="20">
        <f t="shared" ca="1" si="277"/>
        <v>41</v>
      </c>
      <c r="AC2266" s="20">
        <f t="shared" ca="1" si="27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79"/>
        <v>41</v>
      </c>
      <c r="AG2266" s="21">
        <f ca="1">SUMIFS(AF$2:AF2266,D$2:D2266,D2266)</f>
        <v>3095</v>
      </c>
      <c r="AJ2266" s="22">
        <f t="shared" si="280"/>
        <v>1</v>
      </c>
      <c r="AK2266" s="22">
        <f t="shared" si="281"/>
        <v>0</v>
      </c>
    </row>
    <row r="2267" spans="1:37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83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82"/>
        <v>0</v>
      </c>
      <c r="AA2267" s="20">
        <f t="shared" si="276"/>
        <v>1</v>
      </c>
      <c r="AB2267" s="20">
        <f t="shared" ca="1" si="277"/>
        <v>41</v>
      </c>
      <c r="AC2267" s="20">
        <f t="shared" ca="1" si="27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79"/>
        <v>41</v>
      </c>
      <c r="AG2267" s="21">
        <f ca="1">SUMIFS(AF$2:AF2267,D$2:D2267,D2267)</f>
        <v>3198</v>
      </c>
      <c r="AJ2267" s="22">
        <f t="shared" si="280"/>
        <v>2</v>
      </c>
      <c r="AK2267" s="22">
        <f t="shared" si="281"/>
        <v>0</v>
      </c>
    </row>
    <row r="2268" spans="1:37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83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82"/>
        <v>0</v>
      </c>
      <c r="AA2268" s="20">
        <f t="shared" si="276"/>
        <v>1</v>
      </c>
      <c r="AB2268" s="20">
        <f t="shared" ca="1" si="277"/>
        <v>41</v>
      </c>
      <c r="AC2268" s="20">
        <f t="shared" ca="1" si="27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79"/>
        <v>41</v>
      </c>
      <c r="AG2268" s="21">
        <f ca="1">SUMIFS(AF$2:AF2268,D$2:D2268,D2268)</f>
        <v>2708</v>
      </c>
      <c r="AJ2268" s="22">
        <f t="shared" si="280"/>
        <v>2</v>
      </c>
      <c r="AK2268" s="22">
        <f t="shared" si="281"/>
        <v>0</v>
      </c>
    </row>
    <row r="2269" spans="1:37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83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 t="shared" si="282"/>
        <v>0</v>
      </c>
      <c r="AA2269" s="20">
        <f t="shared" ref="AA2269:AA2332" si="284">IF(OR(ISBLANK(P2269),ISBLANK(Q2269)),"",IF(OR(AND(P2269&gt;Q2269,X2269&gt;Y2269),AND(P2269=Q2269,X2269=Y2269),AND(P2269&lt;Q2269,X2269&lt;Y2269)),1,0))</f>
        <v>1</v>
      </c>
      <c r="AB2269" s="20">
        <f t="shared" ref="AB2269:AB2332" ca="1" si="285">IF(C2269&lt;NOW(),IF(AND(P2269&gt;Q2269,X2269&gt;Y2269),T2269,IF(AND(P2269=Q2269,X2269=Y2269),U2269,IF(AND(P2269&lt;Q2269,X2269&lt;Y2269),V2269,0))),"")</f>
        <v>41</v>
      </c>
      <c r="AC2269" s="20">
        <f t="shared" ref="AC2269:AC2332" ca="1" si="286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87">IFERROR(IF(OR(ISBLANK(P2269),ISBLANK(Q2269)),0,IF(AB2269&lt;&gt;"", AB2269 + IF(AC2269=1,AE2269, 0), "") * (S2269+1)),"")</f>
        <v>41</v>
      </c>
      <c r="AG2269" s="21">
        <f ca="1">SUMIFS(AF$2:AF2269,D$2:D2269,D2269)</f>
        <v>2965</v>
      </c>
      <c r="AJ2269" s="22">
        <f t="shared" si="280"/>
        <v>8</v>
      </c>
      <c r="AK2269" s="22">
        <f t="shared" si="281"/>
        <v>0</v>
      </c>
    </row>
    <row r="2270" spans="1:37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83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82"/>
        <v>0</v>
      </c>
      <c r="AA2270" s="20">
        <f t="shared" si="284"/>
        <v>1</v>
      </c>
      <c r="AB2270" s="20">
        <f t="shared" ca="1" si="285"/>
        <v>73</v>
      </c>
      <c r="AC2270" s="20">
        <f t="shared" ca="1" si="286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87"/>
        <v>93</v>
      </c>
      <c r="AG2270" s="21">
        <f ca="1">SUMIFS(AF$2:AF2270,D$2:D2270,D2270)</f>
        <v>3100</v>
      </c>
      <c r="AJ2270" s="22">
        <f t="shared" si="280"/>
        <v>2</v>
      </c>
      <c r="AK2270" s="22">
        <f t="shared" si="281"/>
        <v>0</v>
      </c>
    </row>
    <row r="2271" spans="1:37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83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82"/>
        <v>0</v>
      </c>
      <c r="AA2271" s="20">
        <f t="shared" si="284"/>
        <v>1</v>
      </c>
      <c r="AB2271" s="20">
        <f t="shared" ca="1" si="285"/>
        <v>73</v>
      </c>
      <c r="AC2271" s="20">
        <f t="shared" ca="1" si="286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87"/>
        <v>93</v>
      </c>
      <c r="AG2271" s="21">
        <f ca="1">SUMIFS(AF$2:AF2271,D$2:D2271,D2271)</f>
        <v>3650</v>
      </c>
      <c r="AJ2271" s="22">
        <f t="shared" si="280"/>
        <v>3</v>
      </c>
      <c r="AK2271" s="22">
        <f t="shared" si="281"/>
        <v>0</v>
      </c>
    </row>
    <row r="2272" spans="1:37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83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82"/>
        <v>0</v>
      </c>
      <c r="AA2272" s="20">
        <f t="shared" si="284"/>
        <v>0</v>
      </c>
      <c r="AB2272" s="20">
        <f t="shared" ca="1" si="285"/>
        <v>0</v>
      </c>
      <c r="AC2272" s="20">
        <f t="shared" ca="1" si="286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87"/>
        <v>0</v>
      </c>
      <c r="AG2272" s="21">
        <f ca="1">SUMIFS(AF$2:AF2272,D$2:D2272,D2272)</f>
        <v>3185</v>
      </c>
      <c r="AJ2272" s="22">
        <f t="shared" si="280"/>
        <v>0</v>
      </c>
      <c r="AK2272" s="22">
        <f t="shared" si="281"/>
        <v>1</v>
      </c>
    </row>
    <row r="2273" spans="1:37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83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82"/>
        <v>0</v>
      </c>
      <c r="AA2273" s="20">
        <f t="shared" si="284"/>
        <v>0</v>
      </c>
      <c r="AB2273" s="20">
        <f t="shared" ca="1" si="285"/>
        <v>0</v>
      </c>
      <c r="AC2273" s="20">
        <f t="shared" ca="1" si="286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87"/>
        <v>0</v>
      </c>
      <c r="AG2273" s="21">
        <f ca="1">SUMIFS(AF$2:AF2273,D$2:D2273,D2273)</f>
        <v>3450</v>
      </c>
      <c r="AJ2273" s="22">
        <f t="shared" si="280"/>
        <v>0</v>
      </c>
      <c r="AK2273" s="22">
        <f t="shared" si="281"/>
        <v>1</v>
      </c>
    </row>
    <row r="2274" spans="1:37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83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82"/>
        <v>0</v>
      </c>
      <c r="AA2274" s="20">
        <f t="shared" si="284"/>
        <v>1</v>
      </c>
      <c r="AB2274" s="20">
        <f t="shared" ca="1" si="285"/>
        <v>73</v>
      </c>
      <c r="AC2274" s="20">
        <f t="shared" ca="1" si="286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87"/>
        <v>73</v>
      </c>
      <c r="AG2274" s="21">
        <f ca="1">SUMIFS(AF$2:AF2274,D$2:D2274,D2274)</f>
        <v>2468</v>
      </c>
      <c r="AJ2274" s="22">
        <f t="shared" si="280"/>
        <v>2</v>
      </c>
      <c r="AK2274" s="22">
        <f t="shared" si="281"/>
        <v>0</v>
      </c>
    </row>
    <row r="2275" spans="1:37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83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82"/>
        <v>0</v>
      </c>
      <c r="AA2275" s="20">
        <f t="shared" si="284"/>
        <v>1</v>
      </c>
      <c r="AB2275" s="20">
        <f t="shared" ca="1" si="285"/>
        <v>73</v>
      </c>
      <c r="AC2275" s="20">
        <f t="shared" ca="1" si="286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87"/>
        <v>93</v>
      </c>
      <c r="AG2275" s="21">
        <f ca="1">SUMIFS(AF$2:AF2275,D$2:D2275,D2275)</f>
        <v>3529</v>
      </c>
      <c r="AJ2275" s="22">
        <f t="shared" si="280"/>
        <v>7</v>
      </c>
      <c r="AK2275" s="22">
        <f t="shared" si="281"/>
        <v>0</v>
      </c>
    </row>
    <row r="2276" spans="1:37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83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82"/>
        <v>0</v>
      </c>
      <c r="AA2276" s="20">
        <f t="shared" si="284"/>
        <v>0</v>
      </c>
      <c r="AB2276" s="20">
        <f t="shared" ca="1" si="285"/>
        <v>0</v>
      </c>
      <c r="AC2276" s="20">
        <f t="shared" ca="1" si="286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87"/>
        <v>0</v>
      </c>
      <c r="AG2276" s="21">
        <f ca="1">SUMIFS(AF$2:AF2276,D$2:D2276,D2276)</f>
        <v>1948</v>
      </c>
      <c r="AJ2276" s="22">
        <f t="shared" si="280"/>
        <v>0</v>
      </c>
      <c r="AK2276" s="22">
        <f t="shared" si="281"/>
        <v>1</v>
      </c>
    </row>
    <row r="2277" spans="1:37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83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82"/>
        <v>0</v>
      </c>
      <c r="AA2277" s="20">
        <f t="shared" si="284"/>
        <v>0</v>
      </c>
      <c r="AB2277" s="20">
        <f t="shared" ca="1" si="285"/>
        <v>0</v>
      </c>
      <c r="AC2277" s="20">
        <f t="shared" ca="1" si="286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87"/>
        <v>0</v>
      </c>
      <c r="AG2277" s="21">
        <f ca="1">SUMIFS(AF$2:AF2277,D$2:D2277,D2277)</f>
        <v>3176</v>
      </c>
      <c r="AJ2277" s="22">
        <f t="shared" si="280"/>
        <v>0</v>
      </c>
      <c r="AK2277" s="22">
        <f t="shared" si="281"/>
        <v>1</v>
      </c>
    </row>
    <row r="2278" spans="1:37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83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82"/>
        <v>0</v>
      </c>
      <c r="AA2278" s="20">
        <f t="shared" si="284"/>
        <v>1</v>
      </c>
      <c r="AB2278" s="20">
        <f t="shared" ca="1" si="285"/>
        <v>73</v>
      </c>
      <c r="AC2278" s="20">
        <f t="shared" ca="1" si="286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87"/>
        <v>73</v>
      </c>
      <c r="AG2278" s="21">
        <f ca="1">SUMIFS(AF$2:AF2278,D$2:D2278,D2278)</f>
        <v>3446</v>
      </c>
      <c r="AJ2278" s="22">
        <f t="shared" si="280"/>
        <v>3</v>
      </c>
      <c r="AK2278" s="22">
        <f t="shared" si="281"/>
        <v>0</v>
      </c>
    </row>
    <row r="2279" spans="1:37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83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82"/>
        <v>0</v>
      </c>
      <c r="AA2279" s="20">
        <f t="shared" si="284"/>
        <v>0</v>
      </c>
      <c r="AB2279" s="20">
        <f t="shared" ca="1" si="285"/>
        <v>0</v>
      </c>
      <c r="AC2279" s="20">
        <f t="shared" ca="1" si="286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87"/>
        <v>0</v>
      </c>
      <c r="AG2279" s="21">
        <f ca="1">SUMIFS(AF$2:AF2279,D$2:D2279,D2279)</f>
        <v>2953</v>
      </c>
      <c r="AJ2279" s="22">
        <f t="shared" si="280"/>
        <v>0</v>
      </c>
      <c r="AK2279" s="22">
        <f t="shared" si="281"/>
        <v>1</v>
      </c>
    </row>
    <row r="2280" spans="1:37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83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82"/>
        <v>0</v>
      </c>
      <c r="AA2280" s="20">
        <f t="shared" si="284"/>
        <v>1</v>
      </c>
      <c r="AB2280" s="20">
        <f t="shared" ca="1" si="285"/>
        <v>73</v>
      </c>
      <c r="AC2280" s="20">
        <f t="shared" ca="1" si="286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87"/>
        <v>93</v>
      </c>
      <c r="AG2280" s="21">
        <f ca="1">SUMIFS(AF$2:AF2280,D$2:D2280,D2280)</f>
        <v>3547</v>
      </c>
      <c r="AJ2280" s="22">
        <f t="shared" si="280"/>
        <v>7</v>
      </c>
      <c r="AK2280" s="22">
        <f t="shared" si="281"/>
        <v>0</v>
      </c>
    </row>
    <row r="2281" spans="1:37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83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82"/>
        <v>0</v>
      </c>
      <c r="AA2281" s="20">
        <f t="shared" si="284"/>
        <v>1</v>
      </c>
      <c r="AB2281" s="20">
        <f t="shared" ca="1" si="285"/>
        <v>73</v>
      </c>
      <c r="AC2281" s="20">
        <f t="shared" ca="1" si="286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87"/>
        <v>73</v>
      </c>
      <c r="AG2281" s="21">
        <f ca="1">SUMIFS(AF$2:AF2281,D$2:D2281,D2281)</f>
        <v>3082</v>
      </c>
      <c r="AJ2281" s="22">
        <f t="shared" si="280"/>
        <v>3</v>
      </c>
      <c r="AK2281" s="22">
        <f t="shared" si="281"/>
        <v>0</v>
      </c>
    </row>
    <row r="2282" spans="1:37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83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82"/>
        <v>0</v>
      </c>
      <c r="AA2282" s="20">
        <f t="shared" si="284"/>
        <v>0</v>
      </c>
      <c r="AB2282" s="20">
        <f t="shared" ca="1" si="285"/>
        <v>0</v>
      </c>
      <c r="AC2282" s="20">
        <f t="shared" ca="1" si="286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87"/>
        <v>0</v>
      </c>
      <c r="AG2282" s="21">
        <f ca="1">SUMIFS(AF$2:AF2282,D$2:D2282,D2282)</f>
        <v>3372</v>
      </c>
      <c r="AJ2282" s="22">
        <f t="shared" si="280"/>
        <v>0</v>
      </c>
      <c r="AK2282" s="22">
        <f t="shared" si="281"/>
        <v>1</v>
      </c>
    </row>
    <row r="2283" spans="1:37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83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82"/>
        <v>0</v>
      </c>
      <c r="AA2283" s="20">
        <f t="shared" si="284"/>
        <v>0</v>
      </c>
      <c r="AB2283" s="20">
        <f t="shared" ca="1" si="285"/>
        <v>0</v>
      </c>
      <c r="AC2283" s="20">
        <f t="shared" ca="1" si="286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87"/>
        <v>0</v>
      </c>
      <c r="AG2283" s="21">
        <f ca="1">SUMIFS(AF$2:AF2283,D$2:D2283,D2283)</f>
        <v>3421</v>
      </c>
      <c r="AJ2283" s="22">
        <f t="shared" si="280"/>
        <v>0</v>
      </c>
      <c r="AK2283" s="22">
        <f t="shared" si="281"/>
        <v>1</v>
      </c>
    </row>
    <row r="2284" spans="1:37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83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82"/>
        <v>0</v>
      </c>
      <c r="AA2284" s="20">
        <f t="shared" si="284"/>
        <v>1</v>
      </c>
      <c r="AB2284" s="20">
        <f t="shared" ca="1" si="285"/>
        <v>73</v>
      </c>
      <c r="AC2284" s="20">
        <f t="shared" ca="1" si="286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87"/>
        <v>93</v>
      </c>
      <c r="AG2284" s="21">
        <f ca="1">SUMIFS(AF$2:AF2284,D$2:D2284,D2284)</f>
        <v>3375</v>
      </c>
      <c r="AJ2284" s="22">
        <f t="shared" si="280"/>
        <v>3</v>
      </c>
      <c r="AK2284" s="22">
        <f t="shared" si="281"/>
        <v>0</v>
      </c>
    </row>
    <row r="2285" spans="1:37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83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82"/>
        <v>0</v>
      </c>
      <c r="AA2285" s="20">
        <f t="shared" si="284"/>
        <v>0</v>
      </c>
      <c r="AB2285" s="20">
        <f t="shared" ca="1" si="285"/>
        <v>0</v>
      </c>
      <c r="AC2285" s="20">
        <f t="shared" ca="1" si="286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87"/>
        <v>0</v>
      </c>
      <c r="AG2285" s="21">
        <f ca="1">SUMIFS(AF$2:AF2285,D$2:D2285,D2285)</f>
        <v>2658</v>
      </c>
      <c r="AJ2285" s="22">
        <f t="shared" si="280"/>
        <v>0</v>
      </c>
      <c r="AK2285" s="22">
        <f t="shared" si="281"/>
        <v>4</v>
      </c>
    </row>
    <row r="2286" spans="1:37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83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82"/>
        <v>0</v>
      </c>
      <c r="AA2286" s="20">
        <f t="shared" si="284"/>
        <v>1</v>
      </c>
      <c r="AB2286" s="20">
        <f t="shared" ca="1" si="285"/>
        <v>73</v>
      </c>
      <c r="AC2286" s="20">
        <f t="shared" ca="1" si="286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87"/>
        <v>93</v>
      </c>
      <c r="AG2286" s="21">
        <f ca="1">SUMIFS(AF$2:AF2286,D$2:D2286,D2286)</f>
        <v>3308</v>
      </c>
      <c r="AJ2286" s="22">
        <f t="shared" si="280"/>
        <v>8</v>
      </c>
      <c r="AK2286" s="22">
        <f t="shared" si="281"/>
        <v>0</v>
      </c>
    </row>
    <row r="2287" spans="1:37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83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82"/>
        <v>0</v>
      </c>
      <c r="AA2287" s="20">
        <f t="shared" si="284"/>
        <v>1</v>
      </c>
      <c r="AB2287" s="20">
        <f t="shared" ca="1" si="285"/>
        <v>73</v>
      </c>
      <c r="AC2287" s="20">
        <f t="shared" ca="1" si="286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87"/>
        <v>73</v>
      </c>
      <c r="AG2287" s="21">
        <f ca="1">SUMIFS(AF$2:AF2287,D$2:D2287,D2287)</f>
        <v>3095</v>
      </c>
      <c r="AJ2287" s="22">
        <f t="shared" si="280"/>
        <v>3</v>
      </c>
      <c r="AK2287" s="22">
        <f t="shared" si="281"/>
        <v>0</v>
      </c>
    </row>
    <row r="2288" spans="1:37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83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82"/>
        <v>0</v>
      </c>
      <c r="AA2288" s="20">
        <f t="shared" si="284"/>
        <v>1</v>
      </c>
      <c r="AB2288" s="20">
        <f t="shared" ca="1" si="285"/>
        <v>73</v>
      </c>
      <c r="AC2288" s="20">
        <f t="shared" ca="1" si="286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87"/>
        <v>73</v>
      </c>
      <c r="AG2288" s="21">
        <f ca="1">SUMIFS(AF$2:AF2288,D$2:D2288,D2288)</f>
        <v>3176</v>
      </c>
      <c r="AJ2288" s="22">
        <f t="shared" si="280"/>
        <v>3</v>
      </c>
      <c r="AK2288" s="22">
        <f t="shared" si="281"/>
        <v>0</v>
      </c>
    </row>
    <row r="2289" spans="1:37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83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82"/>
        <v>0</v>
      </c>
      <c r="AA2289" s="20">
        <f t="shared" si="284"/>
        <v>0</v>
      </c>
      <c r="AB2289" s="20">
        <f t="shared" ca="1" si="285"/>
        <v>0</v>
      </c>
      <c r="AC2289" s="20">
        <f t="shared" ca="1" si="286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87"/>
        <v>0</v>
      </c>
      <c r="AG2289" s="21">
        <f ca="1">SUMIFS(AF$2:AF2289,D$2:D2289,D2289)</f>
        <v>2971</v>
      </c>
      <c r="AJ2289" s="22">
        <f t="shared" si="280"/>
        <v>0</v>
      </c>
      <c r="AK2289" s="22">
        <f t="shared" si="281"/>
        <v>1</v>
      </c>
    </row>
    <row r="2290" spans="1:37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83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82"/>
        <v>0</v>
      </c>
      <c r="AA2290" s="20">
        <f t="shared" si="284"/>
        <v>1</v>
      </c>
      <c r="AB2290" s="20">
        <f t="shared" ca="1" si="285"/>
        <v>73</v>
      </c>
      <c r="AC2290" s="20">
        <f t="shared" ca="1" si="286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87"/>
        <v>73</v>
      </c>
      <c r="AG2290" s="21">
        <f ca="1">SUMIFS(AF$2:AF2290,D$2:D2290,D2290)</f>
        <v>2885</v>
      </c>
      <c r="AJ2290" s="22">
        <f t="shared" si="280"/>
        <v>2</v>
      </c>
      <c r="AK2290" s="22">
        <f t="shared" si="281"/>
        <v>0</v>
      </c>
    </row>
    <row r="2291" spans="1:37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83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82"/>
        <v>0</v>
      </c>
      <c r="AA2291" s="20">
        <f t="shared" si="284"/>
        <v>1</v>
      </c>
      <c r="AB2291" s="20">
        <f t="shared" ca="1" si="285"/>
        <v>73</v>
      </c>
      <c r="AC2291" s="20">
        <f t="shared" ca="1" si="286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87"/>
        <v>93</v>
      </c>
      <c r="AG2291" s="21">
        <f ca="1">SUMIFS(AF$2:AF2291,D$2:D2291,D2291)</f>
        <v>2945</v>
      </c>
      <c r="AJ2291" s="22">
        <f t="shared" si="280"/>
        <v>8</v>
      </c>
      <c r="AK2291" s="22">
        <f t="shared" si="281"/>
        <v>0</v>
      </c>
    </row>
    <row r="2292" spans="1:37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83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82"/>
        <v>0</v>
      </c>
      <c r="AA2292" s="20">
        <f t="shared" si="284"/>
        <v>1</v>
      </c>
      <c r="AB2292" s="20">
        <f t="shared" ca="1" si="285"/>
        <v>73</v>
      </c>
      <c r="AC2292" s="20">
        <f t="shared" ca="1" si="286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87"/>
        <v>73</v>
      </c>
      <c r="AG2292" s="21">
        <f ca="1">SUMIFS(AF$2:AF2292,D$2:D2292,D2292)</f>
        <v>2555</v>
      </c>
      <c r="AJ2292" s="22">
        <f t="shared" si="280"/>
        <v>7</v>
      </c>
      <c r="AK2292" s="22">
        <f t="shared" si="281"/>
        <v>0</v>
      </c>
    </row>
    <row r="2293" spans="1:37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83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82"/>
        <v>0</v>
      </c>
      <c r="AA2293" s="20">
        <f t="shared" si="284"/>
        <v>1</v>
      </c>
      <c r="AB2293" s="20">
        <f t="shared" ca="1" si="285"/>
        <v>73</v>
      </c>
      <c r="AC2293" s="20">
        <f t="shared" ca="1" si="286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87"/>
        <v>93</v>
      </c>
      <c r="AG2293" s="21">
        <f ca="1">SUMIFS(AF$2:AF2293,D$2:D2293,D2293)</f>
        <v>3188</v>
      </c>
      <c r="AJ2293" s="22">
        <f t="shared" si="280"/>
        <v>2</v>
      </c>
      <c r="AK2293" s="22">
        <f t="shared" si="281"/>
        <v>0</v>
      </c>
    </row>
    <row r="2294" spans="1:37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83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82"/>
        <v>0</v>
      </c>
      <c r="AA2294" s="20">
        <f t="shared" si="284"/>
        <v>0</v>
      </c>
      <c r="AB2294" s="20">
        <f t="shared" ca="1" si="285"/>
        <v>0</v>
      </c>
      <c r="AC2294" s="20">
        <f t="shared" ca="1" si="286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87"/>
        <v>0</v>
      </c>
      <c r="AG2294" s="21">
        <f ca="1">SUMIFS(AF$2:AF2294,D$2:D2294,D2294)</f>
        <v>3198</v>
      </c>
      <c r="AJ2294" s="22">
        <f t="shared" si="280"/>
        <v>0</v>
      </c>
      <c r="AK2294" s="22">
        <f t="shared" si="281"/>
        <v>1</v>
      </c>
    </row>
    <row r="2295" spans="1:37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83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82"/>
        <v>0</v>
      </c>
      <c r="AA2295" s="20">
        <f t="shared" si="284"/>
        <v>1</v>
      </c>
      <c r="AB2295" s="20">
        <f t="shared" ca="1" si="285"/>
        <v>73</v>
      </c>
      <c r="AC2295" s="20">
        <f t="shared" ca="1" si="286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87"/>
        <v>93</v>
      </c>
      <c r="AG2295" s="21">
        <f ca="1">SUMIFS(AF$2:AF2295,D$2:D2295,D2295)</f>
        <v>2801</v>
      </c>
      <c r="AJ2295" s="22">
        <f t="shared" si="280"/>
        <v>3</v>
      </c>
      <c r="AK2295" s="22">
        <f t="shared" si="281"/>
        <v>0</v>
      </c>
    </row>
    <row r="2296" spans="1:37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83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 t="shared" si="282"/>
        <v>0</v>
      </c>
      <c r="AA2296" s="20">
        <f t="shared" si="284"/>
        <v>1</v>
      </c>
      <c r="AB2296" s="20">
        <f t="shared" ca="1" si="285"/>
        <v>73</v>
      </c>
      <c r="AC2296" s="20">
        <f t="shared" ca="1" si="286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87"/>
        <v>93</v>
      </c>
      <c r="AG2296" s="21">
        <f ca="1">SUMIFS(AF$2:AF2296,D$2:D2296,D2296)</f>
        <v>3058</v>
      </c>
      <c r="AJ2296" s="22">
        <f t="shared" si="280"/>
        <v>9</v>
      </c>
      <c r="AK2296" s="22">
        <f t="shared" si="281"/>
        <v>0</v>
      </c>
    </row>
    <row r="2297" spans="1:37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83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82"/>
        <v>0</v>
      </c>
      <c r="AA2297" s="20">
        <f t="shared" si="284"/>
        <v>0</v>
      </c>
      <c r="AB2297" s="20">
        <f t="shared" ca="1" si="285"/>
        <v>0</v>
      </c>
      <c r="AC2297" s="20">
        <f t="shared" ca="1" si="286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87"/>
        <v>0</v>
      </c>
      <c r="AG2297" s="21">
        <f ca="1">SUMIFS(AF$2:AF2297,D$2:D2297,D2297)</f>
        <v>3100</v>
      </c>
      <c r="AJ2297" s="22">
        <f t="shared" ref="AJ2297:AJ2360" si="288">IF(AA2297=1,AJ2270+1,0)</f>
        <v>0</v>
      </c>
      <c r="AK2297" s="22">
        <f t="shared" ref="AK2297:AK2360" si="289">IF(Z2297=1,AK2270,IF(AA2297=0,AK2270+1,0))</f>
        <v>1</v>
      </c>
    </row>
    <row r="2298" spans="1:37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83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82"/>
        <v>0</v>
      </c>
      <c r="AA2298" s="20">
        <f t="shared" si="284"/>
        <v>1</v>
      </c>
      <c r="AB2298" s="20">
        <f t="shared" ca="1" si="285"/>
        <v>61</v>
      </c>
      <c r="AC2298" s="20">
        <f t="shared" ca="1" si="286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87"/>
        <v>61</v>
      </c>
      <c r="AG2298" s="21">
        <f ca="1">SUMIFS(AF$2:AF2298,D$2:D2298,D2298)</f>
        <v>3711</v>
      </c>
      <c r="AJ2298" s="22">
        <f t="shared" si="288"/>
        <v>4</v>
      </c>
      <c r="AK2298" s="22">
        <f t="shared" si="289"/>
        <v>0</v>
      </c>
    </row>
    <row r="2299" spans="1:37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83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82"/>
        <v>0</v>
      </c>
      <c r="AA2299" s="20">
        <f t="shared" si="284"/>
        <v>1</v>
      </c>
      <c r="AB2299" s="20">
        <f t="shared" ca="1" si="285"/>
        <v>61</v>
      </c>
      <c r="AC2299" s="20">
        <f t="shared" ca="1" si="286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87"/>
        <v>61</v>
      </c>
      <c r="AG2299" s="21">
        <f ca="1">SUMIFS(AF$2:AF2299,D$2:D2299,D2299)</f>
        <v>3246</v>
      </c>
      <c r="AJ2299" s="22">
        <f t="shared" si="288"/>
        <v>1</v>
      </c>
      <c r="AK2299" s="22">
        <f t="shared" si="289"/>
        <v>0</v>
      </c>
    </row>
    <row r="2300" spans="1:37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83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82"/>
        <v>0</v>
      </c>
      <c r="AA2300" s="20">
        <f t="shared" si="284"/>
        <v>0</v>
      </c>
      <c r="AB2300" s="20">
        <f t="shared" ca="1" si="285"/>
        <v>0</v>
      </c>
      <c r="AC2300" s="20">
        <f t="shared" ca="1" si="286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87"/>
        <v>0</v>
      </c>
      <c r="AG2300" s="21">
        <f ca="1">SUMIFS(AF$2:AF2300,D$2:D2300,D2300)</f>
        <v>3450</v>
      </c>
      <c r="AJ2300" s="22">
        <f t="shared" si="288"/>
        <v>0</v>
      </c>
      <c r="AK2300" s="22">
        <f t="shared" si="289"/>
        <v>2</v>
      </c>
    </row>
    <row r="2301" spans="1:37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83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82"/>
        <v>0</v>
      </c>
      <c r="AA2301" s="20">
        <f t="shared" si="284"/>
        <v>1</v>
      </c>
      <c r="AB2301" s="20">
        <f t="shared" ca="1" si="285"/>
        <v>61</v>
      </c>
      <c r="AC2301" s="20">
        <f t="shared" ca="1" si="286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87"/>
        <v>61</v>
      </c>
      <c r="AG2301" s="21">
        <f ca="1">SUMIFS(AF$2:AF2301,D$2:D2301,D2301)</f>
        <v>2529</v>
      </c>
      <c r="AJ2301" s="22">
        <f t="shared" si="288"/>
        <v>3</v>
      </c>
      <c r="AK2301" s="22">
        <f t="shared" si="289"/>
        <v>0</v>
      </c>
    </row>
    <row r="2302" spans="1:37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83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82"/>
        <v>0</v>
      </c>
      <c r="AA2302" s="20">
        <f t="shared" si="284"/>
        <v>1</v>
      </c>
      <c r="AB2302" s="20">
        <f t="shared" ca="1" si="285"/>
        <v>61</v>
      </c>
      <c r="AC2302" s="20">
        <f t="shared" ca="1" si="286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87"/>
        <v>61</v>
      </c>
      <c r="AG2302" s="21">
        <f ca="1">SUMIFS(AF$2:AF2302,D$2:D2302,D2302)</f>
        <v>3590</v>
      </c>
      <c r="AJ2302" s="22">
        <f t="shared" si="288"/>
        <v>8</v>
      </c>
      <c r="AK2302" s="22">
        <f t="shared" si="289"/>
        <v>0</v>
      </c>
    </row>
    <row r="2303" spans="1:37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83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82"/>
        <v>0</v>
      </c>
      <c r="AA2303" s="20">
        <f t="shared" si="284"/>
        <v>1</v>
      </c>
      <c r="AB2303" s="20">
        <f t="shared" ca="1" si="285"/>
        <v>61</v>
      </c>
      <c r="AC2303" s="20">
        <f t="shared" ca="1" si="286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87"/>
        <v>61</v>
      </c>
      <c r="AG2303" s="21">
        <f ca="1">SUMIFS(AF$2:AF2303,D$2:D2303,D2303)</f>
        <v>2009</v>
      </c>
      <c r="AJ2303" s="22">
        <f t="shared" si="288"/>
        <v>1</v>
      </c>
      <c r="AK2303" s="22">
        <f t="shared" si="289"/>
        <v>0</v>
      </c>
    </row>
    <row r="2304" spans="1:37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83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82"/>
        <v>0</v>
      </c>
      <c r="AA2304" s="20">
        <f t="shared" si="284"/>
        <v>1</v>
      </c>
      <c r="AB2304" s="20">
        <f t="shared" ca="1" si="285"/>
        <v>61</v>
      </c>
      <c r="AC2304" s="20">
        <f t="shared" ca="1" si="286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87"/>
        <v>61</v>
      </c>
      <c r="AG2304" s="21">
        <f ca="1">SUMIFS(AF$2:AF2304,D$2:D2304,D2304)</f>
        <v>3237</v>
      </c>
      <c r="AJ2304" s="22">
        <f t="shared" si="288"/>
        <v>1</v>
      </c>
      <c r="AK2304" s="22">
        <f t="shared" si="289"/>
        <v>0</v>
      </c>
    </row>
    <row r="2305" spans="1:37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83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82"/>
        <v>0</v>
      </c>
      <c r="AA2305" s="20">
        <f t="shared" si="284"/>
        <v>1</v>
      </c>
      <c r="AB2305" s="20">
        <f t="shared" ca="1" si="285"/>
        <v>61</v>
      </c>
      <c r="AC2305" s="20">
        <f t="shared" ca="1" si="286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87"/>
        <v>61</v>
      </c>
      <c r="AG2305" s="21">
        <f ca="1">SUMIFS(AF$2:AF2305,D$2:D2305,D2305)</f>
        <v>3507</v>
      </c>
      <c r="AJ2305" s="22">
        <f t="shared" si="288"/>
        <v>4</v>
      </c>
      <c r="AK2305" s="22">
        <f t="shared" si="289"/>
        <v>0</v>
      </c>
    </row>
    <row r="2306" spans="1:37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83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90">IF(A2306=0,0,IF(W2306="À venir",0,IF(AND(ISBLANK(P2306),ISBLANK(Q2306)),1,0)))</f>
        <v>0</v>
      </c>
      <c r="AA2306" s="20">
        <f t="shared" si="284"/>
        <v>1</v>
      </c>
      <c r="AB2306" s="20">
        <f t="shared" ca="1" si="285"/>
        <v>61</v>
      </c>
      <c r="AC2306" s="20">
        <f t="shared" ca="1" si="286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87"/>
        <v>61</v>
      </c>
      <c r="AG2306" s="21">
        <f ca="1">SUMIFS(AF$2:AF2306,D$2:D2306,D2306)</f>
        <v>3014</v>
      </c>
      <c r="AJ2306" s="22">
        <f t="shared" si="288"/>
        <v>1</v>
      </c>
      <c r="AK2306" s="22">
        <f t="shared" si="289"/>
        <v>0</v>
      </c>
    </row>
    <row r="2307" spans="1:37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91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90"/>
        <v>0</v>
      </c>
      <c r="AA2307" s="20">
        <f t="shared" si="284"/>
        <v>1</v>
      </c>
      <c r="AB2307" s="20">
        <f t="shared" ca="1" si="285"/>
        <v>61</v>
      </c>
      <c r="AC2307" s="20">
        <f t="shared" ca="1" si="286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87"/>
        <v>61</v>
      </c>
      <c r="AG2307" s="21">
        <f ca="1">SUMIFS(AF$2:AF2307,D$2:D2307,D2307)</f>
        <v>3608</v>
      </c>
      <c r="AJ2307" s="22">
        <f t="shared" si="288"/>
        <v>8</v>
      </c>
      <c r="AK2307" s="22">
        <f t="shared" si="289"/>
        <v>0</v>
      </c>
    </row>
    <row r="2308" spans="1:37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91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90"/>
        <v>0</v>
      </c>
      <c r="AA2308" s="20">
        <f t="shared" si="284"/>
        <v>0</v>
      </c>
      <c r="AB2308" s="20">
        <f t="shared" ca="1" si="285"/>
        <v>0</v>
      </c>
      <c r="AC2308" s="20">
        <f t="shared" ca="1" si="286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87"/>
        <v>0</v>
      </c>
      <c r="AG2308" s="21">
        <f ca="1">SUMIFS(AF$2:AF2308,D$2:D2308,D2308)</f>
        <v>3082</v>
      </c>
      <c r="AJ2308" s="22">
        <f t="shared" si="288"/>
        <v>0</v>
      </c>
      <c r="AK2308" s="22">
        <f t="shared" si="289"/>
        <v>1</v>
      </c>
    </row>
    <row r="2309" spans="1:37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91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90"/>
        <v>0</v>
      </c>
      <c r="AA2309" s="20">
        <f t="shared" si="284"/>
        <v>1</v>
      </c>
      <c r="AB2309" s="20">
        <f t="shared" ca="1" si="285"/>
        <v>61</v>
      </c>
      <c r="AC2309" s="20">
        <f t="shared" ca="1" si="286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87"/>
        <v>61</v>
      </c>
      <c r="AG2309" s="21">
        <f ca="1">SUMIFS(AF$2:AF2309,D$2:D2309,D2309)</f>
        <v>3433</v>
      </c>
      <c r="AJ2309" s="22">
        <f t="shared" si="288"/>
        <v>1</v>
      </c>
      <c r="AK2309" s="22">
        <f t="shared" si="289"/>
        <v>0</v>
      </c>
    </row>
    <row r="2310" spans="1:37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91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90"/>
        <v>1</v>
      </c>
      <c r="AA2310" s="20" t="str">
        <f t="shared" si="284"/>
        <v/>
      </c>
      <c r="AB2310" s="20">
        <f t="shared" ca="1" si="285"/>
        <v>0</v>
      </c>
      <c r="AC2310" s="20">
        <f t="shared" ca="1" si="286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87"/>
        <v>0</v>
      </c>
      <c r="AG2310" s="21">
        <f ca="1">SUMIFS(AF$2:AF2310,D$2:D2310,D2310)</f>
        <v>3421</v>
      </c>
      <c r="AJ2310" s="22">
        <f t="shared" si="288"/>
        <v>0</v>
      </c>
      <c r="AK2310" s="22">
        <f t="shared" si="289"/>
        <v>1</v>
      </c>
    </row>
    <row r="2311" spans="1:37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91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90"/>
        <v>0</v>
      </c>
      <c r="AA2311" s="20">
        <f t="shared" si="284"/>
        <v>1</v>
      </c>
      <c r="AB2311" s="20">
        <f t="shared" ca="1" si="285"/>
        <v>61</v>
      </c>
      <c r="AC2311" s="20">
        <f t="shared" ca="1" si="286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87"/>
        <v>61</v>
      </c>
      <c r="AG2311" s="21">
        <f ca="1">SUMIFS(AF$2:AF2311,D$2:D2311,D2311)</f>
        <v>3436</v>
      </c>
      <c r="AJ2311" s="22">
        <f t="shared" si="288"/>
        <v>4</v>
      </c>
      <c r="AK2311" s="22">
        <f t="shared" si="289"/>
        <v>0</v>
      </c>
    </row>
    <row r="2312" spans="1:37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91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90"/>
        <v>0</v>
      </c>
      <c r="AA2312" s="20">
        <f t="shared" si="284"/>
        <v>0</v>
      </c>
      <c r="AB2312" s="20">
        <f t="shared" ca="1" si="285"/>
        <v>0</v>
      </c>
      <c r="AC2312" s="20">
        <f t="shared" ca="1" si="286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87"/>
        <v>0</v>
      </c>
      <c r="AG2312" s="21">
        <f ca="1">SUMIFS(AF$2:AF2312,D$2:D2312,D2312)</f>
        <v>2658</v>
      </c>
      <c r="AJ2312" s="22">
        <f t="shared" si="288"/>
        <v>0</v>
      </c>
      <c r="AK2312" s="22">
        <f t="shared" si="289"/>
        <v>5</v>
      </c>
    </row>
    <row r="2313" spans="1:37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91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90"/>
        <v>0</v>
      </c>
      <c r="AA2313" s="20">
        <f t="shared" si="284"/>
        <v>1</v>
      </c>
      <c r="AB2313" s="20">
        <f t="shared" ca="1" si="285"/>
        <v>61</v>
      </c>
      <c r="AC2313" s="20">
        <f t="shared" ca="1" si="286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87"/>
        <v>61</v>
      </c>
      <c r="AG2313" s="21">
        <f ca="1">SUMIFS(AF$2:AF2313,D$2:D2313,D2313)</f>
        <v>3369</v>
      </c>
      <c r="AJ2313" s="22">
        <f t="shared" si="288"/>
        <v>9</v>
      </c>
      <c r="AK2313" s="22">
        <f t="shared" si="289"/>
        <v>0</v>
      </c>
    </row>
    <row r="2314" spans="1:37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91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90"/>
        <v>0</v>
      </c>
      <c r="AA2314" s="20">
        <f t="shared" si="284"/>
        <v>0</v>
      </c>
      <c r="AB2314" s="20">
        <f t="shared" ca="1" si="285"/>
        <v>0</v>
      </c>
      <c r="AC2314" s="20">
        <f t="shared" ca="1" si="286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87"/>
        <v>0</v>
      </c>
      <c r="AG2314" s="21">
        <f ca="1">SUMIFS(AF$2:AF2314,D$2:D2314,D2314)</f>
        <v>3095</v>
      </c>
      <c r="AJ2314" s="22">
        <f t="shared" si="288"/>
        <v>0</v>
      </c>
      <c r="AK2314" s="22">
        <f t="shared" si="289"/>
        <v>1</v>
      </c>
    </row>
    <row r="2315" spans="1:37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91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90"/>
        <v>0</v>
      </c>
      <c r="AA2315" s="20">
        <f t="shared" si="284"/>
        <v>1</v>
      </c>
      <c r="AB2315" s="20">
        <f t="shared" ca="1" si="285"/>
        <v>61</v>
      </c>
      <c r="AC2315" s="20">
        <f t="shared" ca="1" si="286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87"/>
        <v>61</v>
      </c>
      <c r="AG2315" s="21">
        <f ca="1">SUMIFS(AF$2:AF2315,D$2:D2315,D2315)</f>
        <v>3237</v>
      </c>
      <c r="AJ2315" s="22">
        <f t="shared" si="288"/>
        <v>4</v>
      </c>
      <c r="AK2315" s="22">
        <f t="shared" si="289"/>
        <v>0</v>
      </c>
    </row>
    <row r="2316" spans="1:37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91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90"/>
        <v>0</v>
      </c>
      <c r="AA2316" s="20">
        <f t="shared" si="284"/>
        <v>0</v>
      </c>
      <c r="AB2316" s="20">
        <f t="shared" ca="1" si="285"/>
        <v>0</v>
      </c>
      <c r="AC2316" s="20">
        <f t="shared" ca="1" si="286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87"/>
        <v>0</v>
      </c>
      <c r="AG2316" s="21">
        <f ca="1">SUMIFS(AF$2:AF2316,D$2:D2316,D2316)</f>
        <v>2971</v>
      </c>
      <c r="AJ2316" s="22">
        <f t="shared" si="288"/>
        <v>0</v>
      </c>
      <c r="AK2316" s="22">
        <f t="shared" si="289"/>
        <v>2</v>
      </c>
    </row>
    <row r="2317" spans="1:37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91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90"/>
        <v>1</v>
      </c>
      <c r="AA2317" s="20" t="str">
        <f t="shared" si="284"/>
        <v/>
      </c>
      <c r="AB2317" s="20">
        <f t="shared" ca="1" si="285"/>
        <v>0</v>
      </c>
      <c r="AC2317" s="20">
        <f t="shared" ca="1" si="286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87"/>
        <v>0</v>
      </c>
      <c r="AG2317" s="21">
        <f ca="1">SUMIFS(AF$2:AF2317,D$2:D2317,D2317)</f>
        <v>2885</v>
      </c>
      <c r="AJ2317" s="22">
        <f t="shared" si="288"/>
        <v>0</v>
      </c>
      <c r="AK2317" s="22">
        <f t="shared" si="289"/>
        <v>0</v>
      </c>
    </row>
    <row r="2318" spans="1:37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91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90"/>
        <v>0</v>
      </c>
      <c r="AA2318" s="20">
        <f t="shared" si="284"/>
        <v>1</v>
      </c>
      <c r="AB2318" s="20">
        <f t="shared" ca="1" si="285"/>
        <v>61</v>
      </c>
      <c r="AC2318" s="20">
        <f t="shared" ca="1" si="286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87"/>
        <v>61</v>
      </c>
      <c r="AG2318" s="21">
        <f ca="1">SUMIFS(AF$2:AF2318,D$2:D2318,D2318)</f>
        <v>3006</v>
      </c>
      <c r="AJ2318" s="22">
        <f t="shared" si="288"/>
        <v>9</v>
      </c>
      <c r="AK2318" s="22">
        <f t="shared" si="289"/>
        <v>0</v>
      </c>
    </row>
    <row r="2319" spans="1:37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91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90"/>
        <v>0</v>
      </c>
      <c r="AA2319" s="20">
        <f t="shared" si="284"/>
        <v>0</v>
      </c>
      <c r="AB2319" s="20">
        <f t="shared" ca="1" si="285"/>
        <v>0</v>
      </c>
      <c r="AC2319" s="20">
        <f t="shared" ca="1" si="286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87"/>
        <v>0</v>
      </c>
      <c r="AG2319" s="21">
        <f ca="1">SUMIFS(AF$2:AF2319,D$2:D2319,D2319)</f>
        <v>2555</v>
      </c>
      <c r="AJ2319" s="22">
        <f t="shared" si="288"/>
        <v>0</v>
      </c>
      <c r="AK2319" s="22">
        <f t="shared" si="289"/>
        <v>1</v>
      </c>
    </row>
    <row r="2320" spans="1:37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91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90"/>
        <v>0</v>
      </c>
      <c r="AA2320" s="20">
        <f t="shared" si="284"/>
        <v>0</v>
      </c>
      <c r="AB2320" s="20">
        <f t="shared" ca="1" si="285"/>
        <v>0</v>
      </c>
      <c r="AC2320" s="20">
        <f t="shared" ca="1" si="286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87"/>
        <v>0</v>
      </c>
      <c r="AG2320" s="21">
        <f ca="1">SUMIFS(AF$2:AF2320,D$2:D2320,D2320)</f>
        <v>3188</v>
      </c>
      <c r="AJ2320" s="22">
        <f t="shared" si="288"/>
        <v>0</v>
      </c>
      <c r="AK2320" s="22">
        <f t="shared" si="289"/>
        <v>1</v>
      </c>
    </row>
    <row r="2321" spans="1:37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91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90"/>
        <v>0</v>
      </c>
      <c r="AA2321" s="20">
        <f t="shared" si="284"/>
        <v>1</v>
      </c>
      <c r="AB2321" s="20">
        <f t="shared" ca="1" si="285"/>
        <v>61</v>
      </c>
      <c r="AC2321" s="20">
        <f t="shared" ca="1" si="286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87"/>
        <v>61</v>
      </c>
      <c r="AG2321" s="21">
        <f ca="1">SUMIFS(AF$2:AF2321,D$2:D2321,D2321)</f>
        <v>3259</v>
      </c>
      <c r="AJ2321" s="22">
        <f t="shared" si="288"/>
        <v>1</v>
      </c>
      <c r="AK2321" s="22">
        <f t="shared" si="289"/>
        <v>0</v>
      </c>
    </row>
    <row r="2322" spans="1:37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91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90"/>
        <v>0</v>
      </c>
      <c r="AA2322" s="20">
        <f t="shared" si="284"/>
        <v>1</v>
      </c>
      <c r="AB2322" s="20">
        <f t="shared" ca="1" si="285"/>
        <v>61</v>
      </c>
      <c r="AC2322" s="20">
        <f t="shared" ca="1" si="286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87"/>
        <v>61</v>
      </c>
      <c r="AG2322" s="21">
        <f ca="1">SUMIFS(AF$2:AF2322,D$2:D2322,D2322)</f>
        <v>2862</v>
      </c>
      <c r="AJ2322" s="22">
        <f t="shared" si="288"/>
        <v>4</v>
      </c>
      <c r="AK2322" s="22">
        <f t="shared" si="289"/>
        <v>0</v>
      </c>
    </row>
    <row r="2323" spans="1:37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91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 t="shared" si="290"/>
        <v>0</v>
      </c>
      <c r="AA2323" s="20">
        <f t="shared" si="284"/>
        <v>0</v>
      </c>
      <c r="AB2323" s="20">
        <f t="shared" ca="1" si="285"/>
        <v>0</v>
      </c>
      <c r="AC2323" s="20">
        <f t="shared" ca="1" si="286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87"/>
        <v>0</v>
      </c>
      <c r="AG2323" s="21">
        <f ca="1">SUMIFS(AF$2:AF2323,D$2:D2323,D2323)</f>
        <v>3058</v>
      </c>
      <c r="AJ2323" s="22">
        <f t="shared" si="288"/>
        <v>0</v>
      </c>
      <c r="AK2323" s="22">
        <f t="shared" si="289"/>
        <v>1</v>
      </c>
    </row>
    <row r="2324" spans="1:37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>
        <v>1</v>
      </c>
      <c r="Q2324" s="27">
        <v>0</v>
      </c>
      <c r="R2324" s="27" t="str">
        <f t="shared" si="291"/>
        <v>1-0</v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Terminé</v>
      </c>
      <c r="X2324" s="20">
        <f>VLOOKUP($A2324,Database!$A:$Y,20,FALSE)</f>
        <v>1</v>
      </c>
      <c r="Y2324" s="20">
        <f>VLOOKUP($A2324,Database!$A:$Y,21,FALSE)</f>
        <v>1</v>
      </c>
      <c r="Z2324" s="20">
        <f t="shared" si="290"/>
        <v>0</v>
      </c>
      <c r="AA2324" s="20">
        <f t="shared" si="284"/>
        <v>0</v>
      </c>
      <c r="AB2324" s="20">
        <f t="shared" ca="1" si="285"/>
        <v>0</v>
      </c>
      <c r="AC2324" s="20">
        <f t="shared" ca="1" si="286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>
        <f ca="1">IFERROR(
   IF(
     OR(ISBLANK(P2324),ISBLANK(Q2324)),
     "",
     IF(
       AND(AB2324&lt;&gt;"",OR(W2324="Terminé",W2324="En cours")),
       VLOOKUP(AD2324,Setup_ScoreExactBonus!A:D,4,FALSE),
       0
     )),
  0)</f>
        <v>0</v>
      </c>
      <c r="AF2324" s="21">
        <f t="shared" ca="1" si="287"/>
        <v>0</v>
      </c>
      <c r="AG2324" s="21">
        <f ca="1">SUMIFS(AF$2:AF2324,D$2:D2324,D2324)</f>
        <v>3100</v>
      </c>
      <c r="AJ2324" s="22">
        <f t="shared" si="288"/>
        <v>0</v>
      </c>
      <c r="AK2324" s="22">
        <f t="shared" si="289"/>
        <v>2</v>
      </c>
    </row>
    <row r="2325" spans="1:37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>
        <v>1</v>
      </c>
      <c r="Q2325" s="27">
        <v>2</v>
      </c>
      <c r="R2325" s="27" t="str">
        <f t="shared" si="291"/>
        <v>1-2</v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Terminé</v>
      </c>
      <c r="X2325" s="20">
        <f>VLOOKUP($A2325,Database!$A:$Y,20,FALSE)</f>
        <v>1</v>
      </c>
      <c r="Y2325" s="20">
        <f>VLOOKUP($A2325,Database!$A:$Y,21,FALSE)</f>
        <v>1</v>
      </c>
      <c r="Z2325" s="20">
        <f t="shared" si="290"/>
        <v>0</v>
      </c>
      <c r="AA2325" s="20">
        <f t="shared" si="284"/>
        <v>0</v>
      </c>
      <c r="AB2325" s="20">
        <f t="shared" ca="1" si="285"/>
        <v>0</v>
      </c>
      <c r="AC2325" s="20">
        <f t="shared" ca="1" si="286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>
        <f ca="1">IFERROR(
   IF(
     OR(ISBLANK(P2325),ISBLANK(Q2325)),
     "",
     IF(
       AND(AB2325&lt;&gt;"",OR(W2325="Terminé",W2325="En cours")),
       VLOOKUP(AD2325,Setup_ScoreExactBonus!A:D,4,FALSE),
       0
     )),
  0)</f>
        <v>0</v>
      </c>
      <c r="AF2325" s="21">
        <f t="shared" ca="1" si="287"/>
        <v>0</v>
      </c>
      <c r="AG2325" s="21">
        <f ca="1">SUMIFS(AF$2:AF2325,D$2:D2325,D2325)</f>
        <v>3711</v>
      </c>
      <c r="AJ2325" s="22">
        <f t="shared" si="288"/>
        <v>0</v>
      </c>
      <c r="AK2325" s="22">
        <f t="shared" si="289"/>
        <v>1</v>
      </c>
    </row>
    <row r="2326" spans="1:37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>
        <v>0</v>
      </c>
      <c r="Q2326" s="27">
        <v>2</v>
      </c>
      <c r="R2326" s="27" t="str">
        <f t="shared" si="291"/>
        <v>0-2</v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Terminé</v>
      </c>
      <c r="X2326" s="20">
        <f>VLOOKUP($A2326,Database!$A:$Y,20,FALSE)</f>
        <v>1</v>
      </c>
      <c r="Y2326" s="20">
        <f>VLOOKUP($A2326,Database!$A:$Y,21,FALSE)</f>
        <v>1</v>
      </c>
      <c r="Z2326" s="20">
        <f t="shared" si="290"/>
        <v>0</v>
      </c>
      <c r="AA2326" s="20">
        <f t="shared" si="284"/>
        <v>0</v>
      </c>
      <c r="AB2326" s="20">
        <f t="shared" ca="1" si="285"/>
        <v>0</v>
      </c>
      <c r="AC2326" s="20">
        <f t="shared" ca="1" si="286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>
        <f ca="1">IFERROR(
   IF(
     OR(ISBLANK(P2326),ISBLANK(Q2326)),
     "",
     IF(
       AND(AB2326&lt;&gt;"",OR(W2326="Terminé",W2326="En cours")),
       VLOOKUP(AD2326,Setup_ScoreExactBonus!A:D,4,FALSE),
       0
     )),
  0)</f>
        <v>0</v>
      </c>
      <c r="AF2326" s="21">
        <f t="shared" ca="1" si="287"/>
        <v>0</v>
      </c>
      <c r="AG2326" s="21">
        <f ca="1">SUMIFS(AF$2:AF2326,D$2:D2326,D2326)</f>
        <v>3246</v>
      </c>
      <c r="AJ2326" s="22">
        <f t="shared" si="288"/>
        <v>0</v>
      </c>
      <c r="AK2326" s="22">
        <f t="shared" si="289"/>
        <v>1</v>
      </c>
    </row>
    <row r="2327" spans="1:37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>
        <v>0</v>
      </c>
      <c r="Q2327" s="27">
        <v>1</v>
      </c>
      <c r="R2327" s="27" t="str">
        <f t="shared" si="291"/>
        <v>0-1</v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Terminé</v>
      </c>
      <c r="X2327" s="20">
        <f>VLOOKUP($A2327,Database!$A:$Y,20,FALSE)</f>
        <v>1</v>
      </c>
      <c r="Y2327" s="20">
        <f>VLOOKUP($A2327,Database!$A:$Y,21,FALSE)</f>
        <v>1</v>
      </c>
      <c r="Z2327" s="20">
        <f t="shared" si="290"/>
        <v>0</v>
      </c>
      <c r="AA2327" s="20">
        <f t="shared" si="284"/>
        <v>0</v>
      </c>
      <c r="AB2327" s="20">
        <f t="shared" ca="1" si="285"/>
        <v>0</v>
      </c>
      <c r="AC2327" s="20">
        <f t="shared" ca="1" si="286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>
        <f ca="1">IFERROR(
   IF(
     OR(ISBLANK(P2327),ISBLANK(Q2327)),
     "",
     IF(
       AND(AB2327&lt;&gt;"",OR(W2327="Terminé",W2327="En cours")),
       VLOOKUP(AD2327,Setup_ScoreExactBonus!A:D,4,FALSE),
       0
     )),
  0)</f>
        <v>0</v>
      </c>
      <c r="AF2327" s="21">
        <f t="shared" ca="1" si="287"/>
        <v>0</v>
      </c>
      <c r="AG2327" s="21">
        <f ca="1">SUMIFS(AF$2:AF2327,D$2:D2327,D2327)</f>
        <v>3450</v>
      </c>
      <c r="AJ2327" s="22">
        <f t="shared" si="288"/>
        <v>0</v>
      </c>
      <c r="AK2327" s="22">
        <f t="shared" si="289"/>
        <v>3</v>
      </c>
    </row>
    <row r="2328" spans="1:37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>
        <v>1</v>
      </c>
      <c r="Q2328" s="27">
        <v>2</v>
      </c>
      <c r="R2328" s="27" t="str">
        <f t="shared" si="291"/>
        <v>1-2</v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Terminé</v>
      </c>
      <c r="X2328" s="20">
        <f>VLOOKUP($A2328,Database!$A:$Y,20,FALSE)</f>
        <v>1</v>
      </c>
      <c r="Y2328" s="20">
        <f>VLOOKUP($A2328,Database!$A:$Y,21,FALSE)</f>
        <v>1</v>
      </c>
      <c r="Z2328" s="20">
        <f t="shared" si="290"/>
        <v>0</v>
      </c>
      <c r="AA2328" s="20">
        <f t="shared" si="284"/>
        <v>0</v>
      </c>
      <c r="AB2328" s="20">
        <f t="shared" ca="1" si="285"/>
        <v>0</v>
      </c>
      <c r="AC2328" s="20">
        <f t="shared" ca="1" si="286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>
        <f ca="1">IFERROR(
   IF(
     OR(ISBLANK(P2328),ISBLANK(Q2328)),
     "",
     IF(
       AND(AB2328&lt;&gt;"",OR(W2328="Terminé",W2328="En cours")),
       VLOOKUP(AD2328,Setup_ScoreExactBonus!A:D,4,FALSE),
       0
     )),
  0)</f>
        <v>0</v>
      </c>
      <c r="AF2328" s="21">
        <f t="shared" ca="1" si="287"/>
        <v>0</v>
      </c>
      <c r="AG2328" s="21">
        <f ca="1">SUMIFS(AF$2:AF2328,D$2:D2328,D2328)</f>
        <v>2529</v>
      </c>
      <c r="AJ2328" s="22">
        <f t="shared" si="288"/>
        <v>0</v>
      </c>
      <c r="AK2328" s="22">
        <f t="shared" si="289"/>
        <v>1</v>
      </c>
    </row>
    <row r="2329" spans="1:37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>
        <v>1</v>
      </c>
      <c r="Q2329" s="27">
        <v>1</v>
      </c>
      <c r="R2329" s="27" t="str">
        <f t="shared" si="291"/>
        <v>1-1</v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Terminé</v>
      </c>
      <c r="X2329" s="20">
        <f>VLOOKUP($A2329,Database!$A:$Y,20,FALSE)</f>
        <v>1</v>
      </c>
      <c r="Y2329" s="20">
        <f>VLOOKUP($A2329,Database!$A:$Y,21,FALSE)</f>
        <v>1</v>
      </c>
      <c r="Z2329" s="20">
        <f t="shared" si="290"/>
        <v>0</v>
      </c>
      <c r="AA2329" s="20">
        <f t="shared" si="284"/>
        <v>1</v>
      </c>
      <c r="AB2329" s="20">
        <f t="shared" ca="1" si="285"/>
        <v>106</v>
      </c>
      <c r="AC2329" s="20">
        <f t="shared" ca="1" si="286"/>
        <v>1</v>
      </c>
      <c r="AD2329" s="20" t="str">
        <f ca="1">IF(AC2329=0,"",IF(OR(ISBLANK(P2329),ISBLANK(Q2329)),"",IF(ISBLANK(VLOOKUP(A2329,Database!A:AA,22,FALSE)),"",VLOOKUP(A2329,Database!A:AA,22,FALSE))))</f>
        <v>Exact</v>
      </c>
      <c r="AE2329" s="20">
        <f ca="1">IFERROR(
   IF(
     OR(ISBLANK(P2329),ISBLANK(Q2329)),
     "",
     IF(
       AND(AB2329&lt;&gt;"",OR(W2329="Terminé",W2329="En cours")),
       VLOOKUP(AD2329,Setup_ScoreExactBonus!A:D,4,FALSE),
       0
     )),
  0)</f>
        <v>20</v>
      </c>
      <c r="AF2329" s="21">
        <f t="shared" ca="1" si="287"/>
        <v>126</v>
      </c>
      <c r="AG2329" s="21">
        <f ca="1">SUMIFS(AF$2:AF2329,D$2:D2329,D2329)</f>
        <v>3716</v>
      </c>
      <c r="AJ2329" s="22">
        <f t="shared" si="288"/>
        <v>9</v>
      </c>
      <c r="AK2329" s="22">
        <f t="shared" si="289"/>
        <v>0</v>
      </c>
    </row>
    <row r="2330" spans="1:37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>
        <v>1</v>
      </c>
      <c r="Q2330" s="27">
        <v>2</v>
      </c>
      <c r="R2330" s="27" t="str">
        <f t="shared" si="291"/>
        <v>1-2</v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Terminé</v>
      </c>
      <c r="X2330" s="20">
        <f>VLOOKUP($A2330,Database!$A:$Y,20,FALSE)</f>
        <v>1</v>
      </c>
      <c r="Y2330" s="20">
        <f>VLOOKUP($A2330,Database!$A:$Y,21,FALSE)</f>
        <v>1</v>
      </c>
      <c r="Z2330" s="20">
        <f t="shared" si="290"/>
        <v>0</v>
      </c>
      <c r="AA2330" s="20">
        <f t="shared" si="284"/>
        <v>0</v>
      </c>
      <c r="AB2330" s="20">
        <f t="shared" ca="1" si="285"/>
        <v>0</v>
      </c>
      <c r="AC2330" s="20">
        <f t="shared" ca="1" si="286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>
        <f ca="1">IFERROR(
   IF(
     OR(ISBLANK(P2330),ISBLANK(Q2330)),
     "",
     IF(
       AND(AB2330&lt;&gt;"",OR(W2330="Terminé",W2330="En cours")),
       VLOOKUP(AD2330,Setup_ScoreExactBonus!A:D,4,FALSE),
       0
     )),
  0)</f>
        <v>0</v>
      </c>
      <c r="AF2330" s="21">
        <f t="shared" ca="1" si="287"/>
        <v>0</v>
      </c>
      <c r="AG2330" s="21">
        <f ca="1">SUMIFS(AF$2:AF2330,D$2:D2330,D2330)</f>
        <v>2009</v>
      </c>
      <c r="AJ2330" s="22">
        <f t="shared" si="288"/>
        <v>0</v>
      </c>
      <c r="AK2330" s="22">
        <f t="shared" si="289"/>
        <v>1</v>
      </c>
    </row>
    <row r="2331" spans="1:37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>
        <v>1</v>
      </c>
      <c r="Q2331" s="27">
        <v>2</v>
      </c>
      <c r="R2331" s="27" t="str">
        <f t="shared" si="291"/>
        <v>1-2</v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Terminé</v>
      </c>
      <c r="X2331" s="20">
        <f>VLOOKUP($A2331,Database!$A:$Y,20,FALSE)</f>
        <v>1</v>
      </c>
      <c r="Y2331" s="20">
        <f>VLOOKUP($A2331,Database!$A:$Y,21,FALSE)</f>
        <v>1</v>
      </c>
      <c r="Z2331" s="20">
        <f t="shared" si="290"/>
        <v>0</v>
      </c>
      <c r="AA2331" s="20">
        <f t="shared" si="284"/>
        <v>0</v>
      </c>
      <c r="AB2331" s="20">
        <f t="shared" ca="1" si="285"/>
        <v>0</v>
      </c>
      <c r="AC2331" s="20">
        <f t="shared" ca="1" si="286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>
        <f ca="1">IFERROR(
   IF(
     OR(ISBLANK(P2331),ISBLANK(Q2331)),
     "",
     IF(
       AND(AB2331&lt;&gt;"",OR(W2331="Terminé",W2331="En cours")),
       VLOOKUP(AD2331,Setup_ScoreExactBonus!A:D,4,FALSE),
       0
     )),
  0)</f>
        <v>0</v>
      </c>
      <c r="AF2331" s="21">
        <f t="shared" ca="1" si="287"/>
        <v>0</v>
      </c>
      <c r="AG2331" s="21">
        <f ca="1">SUMIFS(AF$2:AF2331,D$2:D2331,D2331)</f>
        <v>3237</v>
      </c>
      <c r="AJ2331" s="22">
        <f t="shared" si="288"/>
        <v>0</v>
      </c>
      <c r="AK2331" s="22">
        <f t="shared" si="289"/>
        <v>1</v>
      </c>
    </row>
    <row r="2332" spans="1:37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>
        <v>0</v>
      </c>
      <c r="Q2332" s="27">
        <v>1</v>
      </c>
      <c r="R2332" s="27" t="str">
        <f t="shared" si="291"/>
        <v>0-1</v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Terminé</v>
      </c>
      <c r="X2332" s="20">
        <f>VLOOKUP($A2332,Database!$A:$Y,20,FALSE)</f>
        <v>1</v>
      </c>
      <c r="Y2332" s="20">
        <f>VLOOKUP($A2332,Database!$A:$Y,21,FALSE)</f>
        <v>1</v>
      </c>
      <c r="Z2332" s="20">
        <f t="shared" si="290"/>
        <v>0</v>
      </c>
      <c r="AA2332" s="20">
        <f t="shared" si="284"/>
        <v>0</v>
      </c>
      <c r="AB2332" s="20">
        <f t="shared" ca="1" si="285"/>
        <v>0</v>
      </c>
      <c r="AC2332" s="20">
        <f t="shared" ca="1" si="286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>
        <f ca="1">IFERROR(
   IF(
     OR(ISBLANK(P2332),ISBLANK(Q2332)),
     "",
     IF(
       AND(AB2332&lt;&gt;"",OR(W2332="Terminé",W2332="En cours")),
       VLOOKUP(AD2332,Setup_ScoreExactBonus!A:D,4,FALSE),
       0
     )),
  0)</f>
        <v>0</v>
      </c>
      <c r="AF2332" s="21">
        <f t="shared" ca="1" si="287"/>
        <v>0</v>
      </c>
      <c r="AG2332" s="21">
        <f ca="1">SUMIFS(AF$2:AF2332,D$2:D2332,D2332)</f>
        <v>3507</v>
      </c>
      <c r="AJ2332" s="22">
        <f t="shared" si="288"/>
        <v>0</v>
      </c>
      <c r="AK2332" s="22">
        <f t="shared" si="289"/>
        <v>1</v>
      </c>
    </row>
    <row r="2333" spans="1:37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>
        <v>1</v>
      </c>
      <c r="Q2333" s="27">
        <v>1</v>
      </c>
      <c r="R2333" s="27" t="str">
        <f t="shared" si="291"/>
        <v>1-1</v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Terminé</v>
      </c>
      <c r="X2333" s="20">
        <f>VLOOKUP($A2333,Database!$A:$Y,20,FALSE)</f>
        <v>1</v>
      </c>
      <c r="Y2333" s="20">
        <f>VLOOKUP($A2333,Database!$A:$Y,21,FALSE)</f>
        <v>1</v>
      </c>
      <c r="Z2333" s="20">
        <f t="shared" si="290"/>
        <v>0</v>
      </c>
      <c r="AA2333" s="20">
        <f t="shared" ref="AA2333:AA2396" si="292">IF(OR(ISBLANK(P2333),ISBLANK(Q2333)),"",IF(OR(AND(P2333&gt;Q2333,X2333&gt;Y2333),AND(P2333=Q2333,X2333=Y2333),AND(P2333&lt;Q2333,X2333&lt;Y2333)),1,0))</f>
        <v>1</v>
      </c>
      <c r="AB2333" s="20">
        <f t="shared" ref="AB2333:AB2396" ca="1" si="293">IF(C2333&lt;NOW(),IF(AND(P2333&gt;Q2333,X2333&gt;Y2333),T2333,IF(AND(P2333=Q2333,X2333=Y2333),U2333,IF(AND(P2333&lt;Q2333,X2333&lt;Y2333),V2333,0))),"")</f>
        <v>106</v>
      </c>
      <c r="AC2333" s="20">
        <f t="shared" ref="AC2333:AC2396" ca="1" si="294">IF(AND(P2333=X2333,Q2333=Y2333,NOT(ISBLANK(P2333)),NOT(ISBLANK(Q2333)),NOT(ISBLANK(X2333)),NOT(ISBLANK(AB2333))),1,0)</f>
        <v>1</v>
      </c>
      <c r="AD2333" s="20" t="str">
        <f ca="1">IF(AC2333=0,"",IF(OR(ISBLANK(P2333),ISBLANK(Q2333)),"",IF(ISBLANK(VLOOKUP(A2333,Database!A:AA,22,FALSE)),"",VLOOKUP(A2333,Database!A:AA,22,FALSE))))</f>
        <v>Exact</v>
      </c>
      <c r="AE2333" s="20">
        <f ca="1">IFERROR(
   IF(
     OR(ISBLANK(P2333),ISBLANK(Q2333)),
     "",
     IF(
       AND(AB2333&lt;&gt;"",OR(W2333="Terminé",W2333="En cours")),
       VLOOKUP(AD2333,Setup_ScoreExactBonus!A:D,4,FALSE),
       0
     )),
  0)</f>
        <v>20</v>
      </c>
      <c r="AF2333" s="21">
        <f t="shared" ref="AF2333:AF2396" ca="1" si="295">IFERROR(IF(OR(ISBLANK(P2333),ISBLANK(Q2333)),0,IF(AB2333&lt;&gt;"", AB2333 + IF(AC2333=1,AE2333, 0), "") * (S2333+1)),"")</f>
        <v>126</v>
      </c>
      <c r="AG2333" s="21">
        <f ca="1">SUMIFS(AF$2:AF2333,D$2:D2333,D2333)</f>
        <v>3140</v>
      </c>
      <c r="AJ2333" s="22">
        <f t="shared" si="288"/>
        <v>2</v>
      </c>
      <c r="AK2333" s="22">
        <f t="shared" si="289"/>
        <v>0</v>
      </c>
    </row>
    <row r="2334" spans="1:37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>
        <v>1</v>
      </c>
      <c r="Q2334" s="27">
        <v>1</v>
      </c>
      <c r="R2334" s="27" t="str">
        <f t="shared" si="291"/>
        <v>1-1</v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Terminé</v>
      </c>
      <c r="X2334" s="20">
        <f>VLOOKUP($A2334,Database!$A:$Y,20,FALSE)</f>
        <v>1</v>
      </c>
      <c r="Y2334" s="20">
        <f>VLOOKUP($A2334,Database!$A:$Y,21,FALSE)</f>
        <v>1</v>
      </c>
      <c r="Z2334" s="20">
        <f t="shared" si="290"/>
        <v>0</v>
      </c>
      <c r="AA2334" s="20">
        <f t="shared" si="292"/>
        <v>1</v>
      </c>
      <c r="AB2334" s="20">
        <f t="shared" ca="1" si="293"/>
        <v>106</v>
      </c>
      <c r="AC2334" s="20">
        <f t="shared" ca="1" si="294"/>
        <v>1</v>
      </c>
      <c r="AD2334" s="20" t="str">
        <f ca="1">IF(AC2334=0,"",IF(OR(ISBLANK(P2334),ISBLANK(Q2334)),"",IF(ISBLANK(VLOOKUP(A2334,Database!A:AA,22,FALSE)),"",VLOOKUP(A2334,Database!A:AA,22,FALSE))))</f>
        <v>Exact</v>
      </c>
      <c r="AE2334" s="20">
        <f ca="1">IFERROR(
   IF(
     OR(ISBLANK(P2334),ISBLANK(Q2334)),
     "",
     IF(
       AND(AB2334&lt;&gt;"",OR(W2334="Terminé",W2334="En cours")),
       VLOOKUP(AD2334,Setup_ScoreExactBonus!A:D,4,FALSE),
       0
     )),
  0)</f>
        <v>20</v>
      </c>
      <c r="AF2334" s="21">
        <f t="shared" ca="1" si="295"/>
        <v>126</v>
      </c>
      <c r="AG2334" s="21">
        <f ca="1">SUMIFS(AF$2:AF2334,D$2:D2334,D2334)</f>
        <v>3734</v>
      </c>
      <c r="AJ2334" s="22">
        <f t="shared" si="288"/>
        <v>9</v>
      </c>
      <c r="AK2334" s="22">
        <f t="shared" si="289"/>
        <v>0</v>
      </c>
    </row>
    <row r="2335" spans="1:37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>
        <v>1</v>
      </c>
      <c r="Q2335" s="27">
        <v>2</v>
      </c>
      <c r="R2335" s="27" t="str">
        <f t="shared" si="291"/>
        <v>1-2</v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Terminé</v>
      </c>
      <c r="X2335" s="20">
        <f>VLOOKUP($A2335,Database!$A:$Y,20,FALSE)</f>
        <v>1</v>
      </c>
      <c r="Y2335" s="20">
        <f>VLOOKUP($A2335,Database!$A:$Y,21,FALSE)</f>
        <v>1</v>
      </c>
      <c r="Z2335" s="20">
        <f t="shared" si="290"/>
        <v>0</v>
      </c>
      <c r="AA2335" s="20">
        <f t="shared" si="292"/>
        <v>0</v>
      </c>
      <c r="AB2335" s="20">
        <f t="shared" ca="1" si="293"/>
        <v>0</v>
      </c>
      <c r="AC2335" s="20">
        <f t="shared" ca="1" si="294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>
        <f ca="1">IFERROR(
   IF(
     OR(ISBLANK(P2335),ISBLANK(Q2335)),
     "",
     IF(
       AND(AB2335&lt;&gt;"",OR(W2335="Terminé",W2335="En cours")),
       VLOOKUP(AD2335,Setup_ScoreExactBonus!A:D,4,FALSE),
       0
     )),
  0)</f>
        <v>0</v>
      </c>
      <c r="AF2335" s="21">
        <f t="shared" ca="1" si="295"/>
        <v>0</v>
      </c>
      <c r="AG2335" s="21">
        <f ca="1">SUMIFS(AF$2:AF2335,D$2:D2335,D2335)</f>
        <v>3082</v>
      </c>
      <c r="AJ2335" s="22">
        <f t="shared" si="288"/>
        <v>0</v>
      </c>
      <c r="AK2335" s="22">
        <f t="shared" si="289"/>
        <v>2</v>
      </c>
    </row>
    <row r="2336" spans="1:37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>
        <v>0</v>
      </c>
      <c r="Q2336" s="27">
        <v>1</v>
      </c>
      <c r="R2336" s="27" t="str">
        <f t="shared" si="291"/>
        <v>0-1</v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Terminé</v>
      </c>
      <c r="X2336" s="20">
        <f>VLOOKUP($A2336,Database!$A:$Y,20,FALSE)</f>
        <v>1</v>
      </c>
      <c r="Y2336" s="20">
        <f>VLOOKUP($A2336,Database!$A:$Y,21,FALSE)</f>
        <v>1</v>
      </c>
      <c r="Z2336" s="20">
        <f t="shared" si="290"/>
        <v>0</v>
      </c>
      <c r="AA2336" s="20">
        <f t="shared" si="292"/>
        <v>0</v>
      </c>
      <c r="AB2336" s="20">
        <f t="shared" ca="1" si="293"/>
        <v>0</v>
      </c>
      <c r="AC2336" s="20">
        <f t="shared" ca="1" si="294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>
        <f ca="1">IFERROR(
   IF(
     OR(ISBLANK(P2336),ISBLANK(Q2336)),
     "",
     IF(
       AND(AB2336&lt;&gt;"",OR(W2336="Terminé",W2336="En cours")),
       VLOOKUP(AD2336,Setup_ScoreExactBonus!A:D,4,FALSE),
       0
     )),
  0)</f>
        <v>0</v>
      </c>
      <c r="AF2336" s="21">
        <f t="shared" ca="1" si="295"/>
        <v>0</v>
      </c>
      <c r="AG2336" s="21">
        <f ca="1">SUMIFS(AF$2:AF2336,D$2:D2336,D2336)</f>
        <v>3433</v>
      </c>
      <c r="AJ2336" s="22">
        <f t="shared" si="288"/>
        <v>0</v>
      </c>
      <c r="AK2336" s="22">
        <f t="shared" si="289"/>
        <v>1</v>
      </c>
    </row>
    <row r="2337" spans="1:37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>
        <v>0</v>
      </c>
      <c r="Q2337" s="27">
        <v>1</v>
      </c>
      <c r="R2337" s="27" t="str">
        <f t="shared" si="291"/>
        <v>0-1</v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Terminé</v>
      </c>
      <c r="X2337" s="20">
        <f>VLOOKUP($A2337,Database!$A:$Y,20,FALSE)</f>
        <v>1</v>
      </c>
      <c r="Y2337" s="20">
        <f>VLOOKUP($A2337,Database!$A:$Y,21,FALSE)</f>
        <v>1</v>
      </c>
      <c r="Z2337" s="20">
        <f t="shared" si="290"/>
        <v>0</v>
      </c>
      <c r="AA2337" s="20">
        <f t="shared" si="292"/>
        <v>0</v>
      </c>
      <c r="AB2337" s="20">
        <f t="shared" ca="1" si="293"/>
        <v>0</v>
      </c>
      <c r="AC2337" s="20">
        <f t="shared" ca="1" si="294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>
        <f ca="1">IFERROR(
   IF(
     OR(ISBLANK(P2337),ISBLANK(Q2337)),
     "",
     IF(
       AND(AB2337&lt;&gt;"",OR(W2337="Terminé",W2337="En cours")),
       VLOOKUP(AD2337,Setup_ScoreExactBonus!A:D,4,FALSE),
       0
     )),
  0)</f>
        <v>0</v>
      </c>
      <c r="AF2337" s="21">
        <f t="shared" ca="1" si="295"/>
        <v>0</v>
      </c>
      <c r="AG2337" s="21">
        <f ca="1">SUMIFS(AF$2:AF2337,D$2:D2337,D2337)</f>
        <v>3421</v>
      </c>
      <c r="AJ2337" s="22">
        <f t="shared" si="288"/>
        <v>0</v>
      </c>
      <c r="AK2337" s="22">
        <f t="shared" si="289"/>
        <v>2</v>
      </c>
    </row>
    <row r="2338" spans="1:37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>
        <v>0</v>
      </c>
      <c r="Q2338" s="27">
        <v>2</v>
      </c>
      <c r="R2338" s="27" t="str">
        <f t="shared" si="291"/>
        <v>0-2</v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Terminé</v>
      </c>
      <c r="X2338" s="20">
        <f>VLOOKUP($A2338,Database!$A:$Y,20,FALSE)</f>
        <v>1</v>
      </c>
      <c r="Y2338" s="20">
        <f>VLOOKUP($A2338,Database!$A:$Y,21,FALSE)</f>
        <v>1</v>
      </c>
      <c r="Z2338" s="20">
        <f t="shared" si="290"/>
        <v>0</v>
      </c>
      <c r="AA2338" s="20">
        <f t="shared" si="292"/>
        <v>0</v>
      </c>
      <c r="AB2338" s="20">
        <f t="shared" ca="1" si="293"/>
        <v>0</v>
      </c>
      <c r="AC2338" s="20">
        <f t="shared" ca="1" si="294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>
        <f ca="1">IFERROR(
   IF(
     OR(ISBLANK(P2338),ISBLANK(Q2338)),
     "",
     IF(
       AND(AB2338&lt;&gt;"",OR(W2338="Terminé",W2338="En cours")),
       VLOOKUP(AD2338,Setup_ScoreExactBonus!A:D,4,FALSE),
       0
     )),
  0)</f>
        <v>0</v>
      </c>
      <c r="AF2338" s="21">
        <f t="shared" ca="1" si="295"/>
        <v>0</v>
      </c>
      <c r="AG2338" s="21">
        <f ca="1">SUMIFS(AF$2:AF2338,D$2:D2338,D2338)</f>
        <v>3436</v>
      </c>
      <c r="AJ2338" s="22">
        <f t="shared" si="288"/>
        <v>0</v>
      </c>
      <c r="AK2338" s="22">
        <f t="shared" si="289"/>
        <v>1</v>
      </c>
    </row>
    <row r="2339" spans="1:37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>
        <v>0</v>
      </c>
      <c r="Q2339" s="27">
        <v>2</v>
      </c>
      <c r="R2339" s="27" t="str">
        <f t="shared" si="291"/>
        <v>0-2</v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Terminé</v>
      </c>
      <c r="X2339" s="20">
        <f>VLOOKUP($A2339,Database!$A:$Y,20,FALSE)</f>
        <v>1</v>
      </c>
      <c r="Y2339" s="20">
        <f>VLOOKUP($A2339,Database!$A:$Y,21,FALSE)</f>
        <v>1</v>
      </c>
      <c r="Z2339" s="20">
        <f t="shared" si="290"/>
        <v>0</v>
      </c>
      <c r="AA2339" s="20">
        <f t="shared" si="292"/>
        <v>0</v>
      </c>
      <c r="AB2339" s="20">
        <f t="shared" ca="1" si="293"/>
        <v>0</v>
      </c>
      <c r="AC2339" s="20">
        <f t="shared" ca="1" si="294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>
        <f ca="1">IFERROR(
   IF(
     OR(ISBLANK(P2339),ISBLANK(Q2339)),
     "",
     IF(
       AND(AB2339&lt;&gt;"",OR(W2339="Terminé",W2339="En cours")),
       VLOOKUP(AD2339,Setup_ScoreExactBonus!A:D,4,FALSE),
       0
     )),
  0)</f>
        <v>0</v>
      </c>
      <c r="AF2339" s="21">
        <f t="shared" ca="1" si="295"/>
        <v>0</v>
      </c>
      <c r="AG2339" s="21">
        <f ca="1">SUMIFS(AF$2:AF2339,D$2:D2339,D2339)</f>
        <v>2658</v>
      </c>
      <c r="AJ2339" s="22">
        <f t="shared" si="288"/>
        <v>0</v>
      </c>
      <c r="AK2339" s="22">
        <f t="shared" si="289"/>
        <v>6</v>
      </c>
    </row>
    <row r="2340" spans="1:37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>
        <v>1</v>
      </c>
      <c r="Q2340" s="27">
        <v>1</v>
      </c>
      <c r="R2340" s="27" t="str">
        <f t="shared" si="291"/>
        <v>1-1</v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Terminé</v>
      </c>
      <c r="X2340" s="20">
        <f>VLOOKUP($A2340,Database!$A:$Y,20,FALSE)</f>
        <v>1</v>
      </c>
      <c r="Y2340" s="20">
        <f>VLOOKUP($A2340,Database!$A:$Y,21,FALSE)</f>
        <v>1</v>
      </c>
      <c r="Z2340" s="20">
        <f t="shared" si="290"/>
        <v>0</v>
      </c>
      <c r="AA2340" s="20">
        <f t="shared" si="292"/>
        <v>1</v>
      </c>
      <c r="AB2340" s="20">
        <f t="shared" ca="1" si="293"/>
        <v>106</v>
      </c>
      <c r="AC2340" s="20">
        <f t="shared" ca="1" si="294"/>
        <v>1</v>
      </c>
      <c r="AD2340" s="20" t="str">
        <f ca="1">IF(AC2340=0,"",IF(OR(ISBLANK(P2340),ISBLANK(Q2340)),"",IF(ISBLANK(VLOOKUP(A2340,Database!A:AA,22,FALSE)),"",VLOOKUP(A2340,Database!A:AA,22,FALSE))))</f>
        <v>Exact</v>
      </c>
      <c r="AE2340" s="20">
        <f ca="1">IFERROR(
   IF(
     OR(ISBLANK(P2340),ISBLANK(Q2340)),
     "",
     IF(
       AND(AB2340&lt;&gt;"",OR(W2340="Terminé",W2340="En cours")),
       VLOOKUP(AD2340,Setup_ScoreExactBonus!A:D,4,FALSE),
       0
     )),
  0)</f>
        <v>20</v>
      </c>
      <c r="AF2340" s="21">
        <f t="shared" ca="1" si="295"/>
        <v>126</v>
      </c>
      <c r="AG2340" s="21">
        <f ca="1">SUMIFS(AF$2:AF2340,D$2:D2340,D2340)</f>
        <v>3495</v>
      </c>
      <c r="AJ2340" s="22">
        <f t="shared" si="288"/>
        <v>10</v>
      </c>
      <c r="AK2340" s="22">
        <f t="shared" si="289"/>
        <v>0</v>
      </c>
    </row>
    <row r="2341" spans="1:37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>
        <v>0</v>
      </c>
      <c r="Q2341" s="27">
        <v>1</v>
      </c>
      <c r="R2341" s="27" t="str">
        <f t="shared" si="291"/>
        <v>0-1</v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Terminé</v>
      </c>
      <c r="X2341" s="20">
        <f>VLOOKUP($A2341,Database!$A:$Y,20,FALSE)</f>
        <v>1</v>
      </c>
      <c r="Y2341" s="20">
        <f>VLOOKUP($A2341,Database!$A:$Y,21,FALSE)</f>
        <v>1</v>
      </c>
      <c r="Z2341" s="20">
        <f t="shared" si="290"/>
        <v>0</v>
      </c>
      <c r="AA2341" s="20">
        <f t="shared" si="292"/>
        <v>0</v>
      </c>
      <c r="AB2341" s="20">
        <f t="shared" ca="1" si="293"/>
        <v>0</v>
      </c>
      <c r="AC2341" s="20">
        <f t="shared" ca="1" si="294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>
        <f ca="1">IFERROR(
   IF(
     OR(ISBLANK(P2341),ISBLANK(Q2341)),
     "",
     IF(
       AND(AB2341&lt;&gt;"",OR(W2341="Terminé",W2341="En cours")),
       VLOOKUP(AD2341,Setup_ScoreExactBonus!A:D,4,FALSE),
       0
     )),
  0)</f>
        <v>0</v>
      </c>
      <c r="AF2341" s="21">
        <f t="shared" ca="1" si="295"/>
        <v>0</v>
      </c>
      <c r="AG2341" s="21">
        <f ca="1">SUMIFS(AF$2:AF2341,D$2:D2341,D2341)</f>
        <v>3095</v>
      </c>
      <c r="AJ2341" s="22">
        <f t="shared" si="288"/>
        <v>0</v>
      </c>
      <c r="AK2341" s="22">
        <f t="shared" si="289"/>
        <v>2</v>
      </c>
    </row>
    <row r="2342" spans="1:37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>
        <v>0</v>
      </c>
      <c r="Q2342" s="27">
        <v>2</v>
      </c>
      <c r="R2342" s="27" t="str">
        <f t="shared" si="291"/>
        <v>0-2</v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Terminé</v>
      </c>
      <c r="X2342" s="20">
        <f>VLOOKUP($A2342,Database!$A:$Y,20,FALSE)</f>
        <v>1</v>
      </c>
      <c r="Y2342" s="20">
        <f>VLOOKUP($A2342,Database!$A:$Y,21,FALSE)</f>
        <v>1</v>
      </c>
      <c r="Z2342" s="20">
        <f t="shared" si="290"/>
        <v>0</v>
      </c>
      <c r="AA2342" s="20">
        <f t="shared" si="292"/>
        <v>0</v>
      </c>
      <c r="AB2342" s="20">
        <f t="shared" ca="1" si="293"/>
        <v>0</v>
      </c>
      <c r="AC2342" s="20">
        <f t="shared" ca="1" si="294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>
        <f ca="1">IFERROR(
   IF(
     OR(ISBLANK(P2342),ISBLANK(Q2342)),
     "",
     IF(
       AND(AB2342&lt;&gt;"",OR(W2342="Terminé",W2342="En cours")),
       VLOOKUP(AD2342,Setup_ScoreExactBonus!A:D,4,FALSE),
       0
     )),
  0)</f>
        <v>0</v>
      </c>
      <c r="AF2342" s="21">
        <f t="shared" ca="1" si="295"/>
        <v>0</v>
      </c>
      <c r="AG2342" s="21">
        <f ca="1">SUMIFS(AF$2:AF2342,D$2:D2342,D2342)</f>
        <v>3237</v>
      </c>
      <c r="AJ2342" s="22">
        <f t="shared" si="288"/>
        <v>0</v>
      </c>
      <c r="AK2342" s="22">
        <f t="shared" si="289"/>
        <v>1</v>
      </c>
    </row>
    <row r="2343" spans="1:37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>
        <v>1</v>
      </c>
      <c r="Q2343" s="27">
        <v>2</v>
      </c>
      <c r="R2343" s="27" t="str">
        <f t="shared" si="291"/>
        <v>1-2</v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Terminé</v>
      </c>
      <c r="X2343" s="20">
        <f>VLOOKUP($A2343,Database!$A:$Y,20,FALSE)</f>
        <v>1</v>
      </c>
      <c r="Y2343" s="20">
        <f>VLOOKUP($A2343,Database!$A:$Y,21,FALSE)</f>
        <v>1</v>
      </c>
      <c r="Z2343" s="20">
        <f t="shared" si="290"/>
        <v>0</v>
      </c>
      <c r="AA2343" s="20">
        <f t="shared" si="292"/>
        <v>0</v>
      </c>
      <c r="AB2343" s="20">
        <f t="shared" ca="1" si="293"/>
        <v>0</v>
      </c>
      <c r="AC2343" s="20">
        <f t="shared" ca="1" si="294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>
        <f ca="1">IFERROR(
   IF(
     OR(ISBLANK(P2343),ISBLANK(Q2343)),
     "",
     IF(
       AND(AB2343&lt;&gt;"",OR(W2343="Terminé",W2343="En cours")),
       VLOOKUP(AD2343,Setup_ScoreExactBonus!A:D,4,FALSE),
       0
     )),
  0)</f>
        <v>0</v>
      </c>
      <c r="AF2343" s="21">
        <f t="shared" ca="1" si="295"/>
        <v>0</v>
      </c>
      <c r="AG2343" s="21">
        <f ca="1">SUMIFS(AF$2:AF2343,D$2:D2343,D2343)</f>
        <v>2971</v>
      </c>
      <c r="AJ2343" s="22">
        <f t="shared" si="288"/>
        <v>0</v>
      </c>
      <c r="AK2343" s="22">
        <f t="shared" si="289"/>
        <v>3</v>
      </c>
    </row>
    <row r="2344" spans="1:37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>
        <v>2</v>
      </c>
      <c r="Q2344" s="27">
        <v>2</v>
      </c>
      <c r="R2344" s="27" t="str">
        <f t="shared" si="291"/>
        <v>2-2</v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Terminé</v>
      </c>
      <c r="X2344" s="20">
        <f>VLOOKUP($A2344,Database!$A:$Y,20,FALSE)</f>
        <v>1</v>
      </c>
      <c r="Y2344" s="20">
        <f>VLOOKUP($A2344,Database!$A:$Y,21,FALSE)</f>
        <v>1</v>
      </c>
      <c r="Z2344" s="20">
        <f t="shared" si="290"/>
        <v>0</v>
      </c>
      <c r="AA2344" s="20">
        <f t="shared" si="292"/>
        <v>1</v>
      </c>
      <c r="AB2344" s="20">
        <f t="shared" ca="1" si="293"/>
        <v>106</v>
      </c>
      <c r="AC2344" s="20">
        <f t="shared" ca="1" si="294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>
        <f ca="1">IFERROR(
   IF(
     OR(ISBLANK(P2344),ISBLANK(Q2344)),
     "",
     IF(
       AND(AB2344&lt;&gt;"",OR(W2344="Terminé",W2344="En cours")),
       VLOOKUP(AD2344,Setup_ScoreExactBonus!A:D,4,FALSE),
       0
     )),
  0)</f>
        <v>0</v>
      </c>
      <c r="AF2344" s="21">
        <f t="shared" ca="1" si="295"/>
        <v>106</v>
      </c>
      <c r="AG2344" s="21">
        <f ca="1">SUMIFS(AF$2:AF2344,D$2:D2344,D2344)</f>
        <v>2991</v>
      </c>
      <c r="AJ2344" s="22">
        <f t="shared" si="288"/>
        <v>1</v>
      </c>
      <c r="AK2344" s="22">
        <f t="shared" si="289"/>
        <v>0</v>
      </c>
    </row>
    <row r="2345" spans="1:37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>
        <v>0</v>
      </c>
      <c r="Q2345" s="27">
        <v>1</v>
      </c>
      <c r="R2345" s="27" t="str">
        <f t="shared" si="291"/>
        <v>0-1</v>
      </c>
      <c r="S2345" s="21">
        <v>1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Terminé</v>
      </c>
      <c r="X2345" s="20">
        <f>VLOOKUP($A2345,Database!$A:$Y,20,FALSE)</f>
        <v>1</v>
      </c>
      <c r="Y2345" s="20">
        <f>VLOOKUP($A2345,Database!$A:$Y,21,FALSE)</f>
        <v>1</v>
      </c>
      <c r="Z2345" s="20">
        <f t="shared" si="290"/>
        <v>0</v>
      </c>
      <c r="AA2345" s="20">
        <f t="shared" si="292"/>
        <v>0</v>
      </c>
      <c r="AB2345" s="20">
        <f t="shared" ca="1" si="293"/>
        <v>0</v>
      </c>
      <c r="AC2345" s="20">
        <f t="shared" ca="1" si="294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>
        <f ca="1">IFERROR(
   IF(
     OR(ISBLANK(P2345),ISBLANK(Q2345)),
     "",
     IF(
       AND(AB2345&lt;&gt;"",OR(W2345="Terminé",W2345="En cours")),
       VLOOKUP(AD2345,Setup_ScoreExactBonus!A:D,4,FALSE),
       0
     )),
  0)</f>
        <v>0</v>
      </c>
      <c r="AF2345" s="21">
        <f t="shared" ca="1" si="295"/>
        <v>0</v>
      </c>
      <c r="AG2345" s="21">
        <f ca="1">SUMIFS(AF$2:AF2345,D$2:D2345,D2345)</f>
        <v>3006</v>
      </c>
      <c r="AJ2345" s="22">
        <f t="shared" si="288"/>
        <v>0</v>
      </c>
      <c r="AK2345" s="22">
        <f t="shared" si="289"/>
        <v>1</v>
      </c>
    </row>
    <row r="2346" spans="1:37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>
        <v>1</v>
      </c>
      <c r="Q2346" s="27">
        <v>2</v>
      </c>
      <c r="R2346" s="27" t="str">
        <f t="shared" si="291"/>
        <v>1-2</v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Terminé</v>
      </c>
      <c r="X2346" s="20">
        <f>VLOOKUP($A2346,Database!$A:$Y,20,FALSE)</f>
        <v>1</v>
      </c>
      <c r="Y2346" s="20">
        <f>VLOOKUP($A2346,Database!$A:$Y,21,FALSE)</f>
        <v>1</v>
      </c>
      <c r="Z2346" s="20">
        <f t="shared" si="290"/>
        <v>0</v>
      </c>
      <c r="AA2346" s="20">
        <f t="shared" si="292"/>
        <v>0</v>
      </c>
      <c r="AB2346" s="20">
        <f t="shared" ca="1" si="293"/>
        <v>0</v>
      </c>
      <c r="AC2346" s="20">
        <f t="shared" ca="1" si="294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>
        <f ca="1">IFERROR(
   IF(
     OR(ISBLANK(P2346),ISBLANK(Q2346)),
     "",
     IF(
       AND(AB2346&lt;&gt;"",OR(W2346="Terminé",W2346="En cours")),
       VLOOKUP(AD2346,Setup_ScoreExactBonus!A:D,4,FALSE),
       0
     )),
  0)</f>
        <v>0</v>
      </c>
      <c r="AF2346" s="21">
        <f t="shared" ca="1" si="295"/>
        <v>0</v>
      </c>
      <c r="AG2346" s="21">
        <f ca="1">SUMIFS(AF$2:AF2346,D$2:D2346,D2346)</f>
        <v>2555</v>
      </c>
      <c r="AJ2346" s="22">
        <f t="shared" si="288"/>
        <v>0</v>
      </c>
      <c r="AK2346" s="22">
        <f t="shared" si="289"/>
        <v>2</v>
      </c>
    </row>
    <row r="2347" spans="1:37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>
        <v>1</v>
      </c>
      <c r="Q2347" s="27">
        <v>1</v>
      </c>
      <c r="R2347" s="27" t="str">
        <f t="shared" si="291"/>
        <v>1-1</v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Terminé</v>
      </c>
      <c r="X2347" s="20">
        <f>VLOOKUP($A2347,Database!$A:$Y,20,FALSE)</f>
        <v>1</v>
      </c>
      <c r="Y2347" s="20">
        <f>VLOOKUP($A2347,Database!$A:$Y,21,FALSE)</f>
        <v>1</v>
      </c>
      <c r="Z2347" s="20">
        <f t="shared" si="290"/>
        <v>0</v>
      </c>
      <c r="AA2347" s="20">
        <f t="shared" si="292"/>
        <v>1</v>
      </c>
      <c r="AB2347" s="20">
        <f t="shared" ca="1" si="293"/>
        <v>106</v>
      </c>
      <c r="AC2347" s="20">
        <f t="shared" ca="1" si="294"/>
        <v>1</v>
      </c>
      <c r="AD2347" s="20" t="str">
        <f ca="1">IF(AC2347=0,"",IF(OR(ISBLANK(P2347),ISBLANK(Q2347)),"",IF(ISBLANK(VLOOKUP(A2347,Database!A:AA,22,FALSE)),"",VLOOKUP(A2347,Database!A:AA,22,FALSE))))</f>
        <v>Exact</v>
      </c>
      <c r="AE2347" s="20">
        <f ca="1">IFERROR(
   IF(
     OR(ISBLANK(P2347),ISBLANK(Q2347)),
     "",
     IF(
       AND(AB2347&lt;&gt;"",OR(W2347="Terminé",W2347="En cours")),
       VLOOKUP(AD2347,Setup_ScoreExactBonus!A:D,4,FALSE),
       0
     )),
  0)</f>
        <v>20</v>
      </c>
      <c r="AF2347" s="21">
        <f t="shared" ca="1" si="295"/>
        <v>126</v>
      </c>
      <c r="AG2347" s="21">
        <f ca="1">SUMIFS(AF$2:AF2347,D$2:D2347,D2347)</f>
        <v>3314</v>
      </c>
      <c r="AJ2347" s="22">
        <f t="shared" si="288"/>
        <v>1</v>
      </c>
      <c r="AK2347" s="22">
        <f t="shared" si="289"/>
        <v>0</v>
      </c>
    </row>
    <row r="2348" spans="1:37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>
        <v>1</v>
      </c>
      <c r="Q2348" s="27">
        <v>1</v>
      </c>
      <c r="R2348" s="27" t="str">
        <f t="shared" si="291"/>
        <v>1-1</v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Terminé</v>
      </c>
      <c r="X2348" s="20">
        <f>VLOOKUP($A2348,Database!$A:$Y,20,FALSE)</f>
        <v>1</v>
      </c>
      <c r="Y2348" s="20">
        <f>VLOOKUP($A2348,Database!$A:$Y,21,FALSE)</f>
        <v>1</v>
      </c>
      <c r="Z2348" s="20">
        <f t="shared" si="290"/>
        <v>0</v>
      </c>
      <c r="AA2348" s="20">
        <f t="shared" si="292"/>
        <v>1</v>
      </c>
      <c r="AB2348" s="20">
        <f t="shared" ca="1" si="293"/>
        <v>106</v>
      </c>
      <c r="AC2348" s="20">
        <f t="shared" ca="1" si="294"/>
        <v>1</v>
      </c>
      <c r="AD2348" s="20" t="str">
        <f ca="1">IF(AC2348=0,"",IF(OR(ISBLANK(P2348),ISBLANK(Q2348)),"",IF(ISBLANK(VLOOKUP(A2348,Database!A:AA,22,FALSE)),"",VLOOKUP(A2348,Database!A:AA,22,FALSE))))</f>
        <v>Exact</v>
      </c>
      <c r="AE2348" s="20">
        <f ca="1">IFERROR(
   IF(
     OR(ISBLANK(P2348),ISBLANK(Q2348)),
     "",
     IF(
       AND(AB2348&lt;&gt;"",OR(W2348="Terminé",W2348="En cours")),
       VLOOKUP(AD2348,Setup_ScoreExactBonus!A:D,4,FALSE),
       0
     )),
  0)</f>
        <v>20</v>
      </c>
      <c r="AF2348" s="21">
        <f t="shared" ca="1" si="295"/>
        <v>126</v>
      </c>
      <c r="AG2348" s="21">
        <f ca="1">SUMIFS(AF$2:AF2348,D$2:D2348,D2348)</f>
        <v>3385</v>
      </c>
      <c r="AJ2348" s="22">
        <f t="shared" si="288"/>
        <v>2</v>
      </c>
      <c r="AK2348" s="22">
        <f t="shared" si="289"/>
        <v>0</v>
      </c>
    </row>
    <row r="2349" spans="1:37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P2349" s="27">
        <v>0</v>
      </c>
      <c r="Q2349" s="27">
        <v>1</v>
      </c>
      <c r="R2349" s="27" t="str">
        <f t="shared" si="291"/>
        <v>0-1</v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Terminé</v>
      </c>
      <c r="X2349" s="20">
        <f>VLOOKUP($A2349,Database!$A:$Y,20,FALSE)</f>
        <v>1</v>
      </c>
      <c r="Y2349" s="20">
        <f>VLOOKUP($A2349,Database!$A:$Y,21,FALSE)</f>
        <v>1</v>
      </c>
      <c r="Z2349" s="20">
        <f t="shared" si="290"/>
        <v>0</v>
      </c>
      <c r="AA2349" s="20">
        <f t="shared" si="292"/>
        <v>0</v>
      </c>
      <c r="AB2349" s="20">
        <f t="shared" ca="1" si="293"/>
        <v>0</v>
      </c>
      <c r="AC2349" s="20">
        <f t="shared" ca="1" si="294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>
        <f ca="1">IFERROR(
   IF(
     OR(ISBLANK(P2349),ISBLANK(Q2349)),
     "",
     IF(
       AND(AB2349&lt;&gt;"",OR(W2349="Terminé",W2349="En cours")),
       VLOOKUP(AD2349,Setup_ScoreExactBonus!A:D,4,FALSE),
       0
     )),
  0)</f>
        <v>0</v>
      </c>
      <c r="AF2349" s="21">
        <f t="shared" ca="1" si="295"/>
        <v>0</v>
      </c>
      <c r="AG2349" s="21">
        <f ca="1">SUMIFS(AF$2:AF2349,D$2:D2349,D2349)</f>
        <v>2862</v>
      </c>
      <c r="AJ2349" s="22">
        <f t="shared" si="288"/>
        <v>0</v>
      </c>
      <c r="AK2349" s="22">
        <f t="shared" si="289"/>
        <v>1</v>
      </c>
    </row>
    <row r="2350" spans="1:37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P2350" s="21">
        <v>1</v>
      </c>
      <c r="Q2350" s="21">
        <v>2</v>
      </c>
      <c r="R2350" s="27" t="str">
        <f t="shared" si="291"/>
        <v>1-2</v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Terminé</v>
      </c>
      <c r="X2350" s="20">
        <f>VLOOKUP($A2350,Database!$A:$Y,20,FALSE)</f>
        <v>1</v>
      </c>
      <c r="Y2350" s="20">
        <f>VLOOKUP($A2350,Database!$A:$Y,21,FALSE)</f>
        <v>1</v>
      </c>
      <c r="Z2350" s="20">
        <f t="shared" si="290"/>
        <v>0</v>
      </c>
      <c r="AA2350" s="20">
        <f t="shared" si="292"/>
        <v>0</v>
      </c>
      <c r="AB2350" s="20">
        <f t="shared" ca="1" si="293"/>
        <v>0</v>
      </c>
      <c r="AC2350" s="20">
        <f t="shared" ca="1" si="294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>
        <f ca="1">IFERROR(
   IF(
     OR(ISBLANK(P2350),ISBLANK(Q2350)),
     "",
     IF(
       AND(AB2350&lt;&gt;"",OR(W2350="Terminé",W2350="En cours")),
       VLOOKUP(AD2350,Setup_ScoreExactBonus!A:D,4,FALSE),
       0
     )),
  0)</f>
        <v>0</v>
      </c>
      <c r="AF2350" s="21">
        <f t="shared" ca="1" si="295"/>
        <v>0</v>
      </c>
      <c r="AG2350" s="21">
        <f ca="1">SUMIFS(AF$2:AF2350,D$2:D2350,D2350)</f>
        <v>3058</v>
      </c>
      <c r="AJ2350" s="22">
        <f t="shared" si="288"/>
        <v>0</v>
      </c>
      <c r="AK2350" s="22">
        <f t="shared" si="289"/>
        <v>2</v>
      </c>
    </row>
    <row r="2351" spans="1:37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>
        <v>4</v>
      </c>
      <c r="Q2351" s="27">
        <v>0</v>
      </c>
      <c r="R2351" s="27" t="str">
        <f t="shared" si="291"/>
        <v>4-0</v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Terminé</v>
      </c>
      <c r="X2351" s="20">
        <f>VLOOKUP($A2351,Database!$A:$Y,20,FALSE)</f>
        <v>3</v>
      </c>
      <c r="Y2351" s="20">
        <f>VLOOKUP($A2351,Database!$A:$Y,21,FALSE)</f>
        <v>2</v>
      </c>
      <c r="Z2351" s="20">
        <f t="shared" si="290"/>
        <v>0</v>
      </c>
      <c r="AA2351" s="20">
        <f t="shared" si="292"/>
        <v>1</v>
      </c>
      <c r="AB2351" s="20">
        <f t="shared" ca="1" si="293"/>
        <v>25</v>
      </c>
      <c r="AC2351" s="20">
        <f t="shared" ca="1" si="294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>
        <f ca="1">IFERROR(
   IF(
     OR(ISBLANK(P2351),ISBLANK(Q2351)),
     "",
     IF(
       AND(AB2351&lt;&gt;"",OR(W2351="Terminé",W2351="En cours")),
       VLOOKUP(AD2351,Setup_ScoreExactBonus!A:D,4,FALSE),
       0
     )),
  0)</f>
        <v>0</v>
      </c>
      <c r="AF2351" s="21">
        <f t="shared" ca="1" si="295"/>
        <v>25</v>
      </c>
      <c r="AG2351" s="21">
        <f ca="1">SUMIFS(AF$2:AF2351,D$2:D2351,D2351)</f>
        <v>3125</v>
      </c>
      <c r="AJ2351" s="22">
        <f t="shared" si="288"/>
        <v>1</v>
      </c>
      <c r="AK2351" s="22">
        <f t="shared" si="289"/>
        <v>0</v>
      </c>
    </row>
    <row r="2352" spans="1:37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>
        <v>3</v>
      </c>
      <c r="Q2352" s="27">
        <v>1</v>
      </c>
      <c r="R2352" s="27" t="str">
        <f t="shared" si="291"/>
        <v>3-1</v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Terminé</v>
      </c>
      <c r="X2352" s="20">
        <f>VLOOKUP($A2352,Database!$A:$Y,20,FALSE)</f>
        <v>3</v>
      </c>
      <c r="Y2352" s="20">
        <f>VLOOKUP($A2352,Database!$A:$Y,21,FALSE)</f>
        <v>2</v>
      </c>
      <c r="Z2352" s="20">
        <f t="shared" si="290"/>
        <v>0</v>
      </c>
      <c r="AA2352" s="20">
        <f t="shared" si="292"/>
        <v>1</v>
      </c>
      <c r="AB2352" s="20">
        <f t="shared" ca="1" si="293"/>
        <v>25</v>
      </c>
      <c r="AC2352" s="20">
        <f t="shared" ca="1" si="294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>
        <f ca="1">IFERROR(
   IF(
     OR(ISBLANK(P2352),ISBLANK(Q2352)),
     "",
     IF(
       AND(AB2352&lt;&gt;"",OR(W2352="Terminé",W2352="En cours")),
       VLOOKUP(AD2352,Setup_ScoreExactBonus!A:D,4,FALSE),
       0
     )),
  0)</f>
        <v>0</v>
      </c>
      <c r="AF2352" s="21">
        <f t="shared" ca="1" si="295"/>
        <v>25</v>
      </c>
      <c r="AG2352" s="21">
        <f ca="1">SUMIFS(AF$2:AF2352,D$2:D2352,D2352)</f>
        <v>3736</v>
      </c>
      <c r="AJ2352" s="22">
        <f t="shared" si="288"/>
        <v>1</v>
      </c>
      <c r="AK2352" s="22">
        <f t="shared" si="289"/>
        <v>0</v>
      </c>
    </row>
    <row r="2353" spans="1:37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>
        <v>3</v>
      </c>
      <c r="Q2353" s="27">
        <v>0</v>
      </c>
      <c r="R2353" s="27" t="str">
        <f t="shared" si="291"/>
        <v>3-0</v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Terminé</v>
      </c>
      <c r="X2353" s="20">
        <f>VLOOKUP($A2353,Database!$A:$Y,20,FALSE)</f>
        <v>3</v>
      </c>
      <c r="Y2353" s="20">
        <f>VLOOKUP($A2353,Database!$A:$Y,21,FALSE)</f>
        <v>2</v>
      </c>
      <c r="Z2353" s="20">
        <f t="shared" si="290"/>
        <v>0</v>
      </c>
      <c r="AA2353" s="20">
        <f t="shared" si="292"/>
        <v>1</v>
      </c>
      <c r="AB2353" s="20">
        <f t="shared" ca="1" si="293"/>
        <v>25</v>
      </c>
      <c r="AC2353" s="20">
        <f t="shared" ca="1" si="294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>
        <f ca="1">IFERROR(
   IF(
     OR(ISBLANK(P2353),ISBLANK(Q2353)),
     "",
     IF(
       AND(AB2353&lt;&gt;"",OR(W2353="Terminé",W2353="En cours")),
       VLOOKUP(AD2353,Setup_ScoreExactBonus!A:D,4,FALSE),
       0
     )),
  0)</f>
        <v>0</v>
      </c>
      <c r="AF2353" s="21">
        <f t="shared" ca="1" si="295"/>
        <v>25</v>
      </c>
      <c r="AG2353" s="21">
        <f ca="1">SUMIFS(AF$2:AF2353,D$2:D2353,D2353)</f>
        <v>3271</v>
      </c>
      <c r="AJ2353" s="22">
        <f t="shared" si="288"/>
        <v>1</v>
      </c>
      <c r="AK2353" s="22">
        <f t="shared" si="289"/>
        <v>0</v>
      </c>
    </row>
    <row r="2354" spans="1:37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>
        <v>3</v>
      </c>
      <c r="Q2354" s="27">
        <v>0</v>
      </c>
      <c r="R2354" s="27" t="str">
        <f t="shared" si="291"/>
        <v>3-0</v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Terminé</v>
      </c>
      <c r="X2354" s="20">
        <f>VLOOKUP($A2354,Database!$A:$Y,20,FALSE)</f>
        <v>3</v>
      </c>
      <c r="Y2354" s="20">
        <f>VLOOKUP($A2354,Database!$A:$Y,21,FALSE)</f>
        <v>2</v>
      </c>
      <c r="Z2354" s="20">
        <f t="shared" si="290"/>
        <v>0</v>
      </c>
      <c r="AA2354" s="20">
        <f t="shared" si="292"/>
        <v>1</v>
      </c>
      <c r="AB2354" s="20">
        <f t="shared" ca="1" si="293"/>
        <v>25</v>
      </c>
      <c r="AC2354" s="20">
        <f t="shared" ca="1" si="294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>
        <f ca="1">IFERROR(
   IF(
     OR(ISBLANK(P2354),ISBLANK(Q2354)),
     "",
     IF(
       AND(AB2354&lt;&gt;"",OR(W2354="Terminé",W2354="En cours")),
       VLOOKUP(AD2354,Setup_ScoreExactBonus!A:D,4,FALSE),
       0
     )),
  0)</f>
        <v>0</v>
      </c>
      <c r="AF2354" s="21">
        <f t="shared" ca="1" si="295"/>
        <v>25</v>
      </c>
      <c r="AG2354" s="21">
        <f ca="1">SUMIFS(AF$2:AF2354,D$2:D2354,D2354)</f>
        <v>3475</v>
      </c>
      <c r="AJ2354" s="22">
        <f t="shared" si="288"/>
        <v>1</v>
      </c>
      <c r="AK2354" s="22">
        <f t="shared" si="289"/>
        <v>0</v>
      </c>
    </row>
    <row r="2355" spans="1:37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>
        <v>1</v>
      </c>
      <c r="Q2355" s="27">
        <v>1</v>
      </c>
      <c r="R2355" s="27" t="str">
        <f t="shared" si="291"/>
        <v>1-1</v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Terminé</v>
      </c>
      <c r="X2355" s="20">
        <f>VLOOKUP($A2355,Database!$A:$Y,20,FALSE)</f>
        <v>3</v>
      </c>
      <c r="Y2355" s="20">
        <f>VLOOKUP($A2355,Database!$A:$Y,21,FALSE)</f>
        <v>2</v>
      </c>
      <c r="Z2355" s="20">
        <f t="shared" si="290"/>
        <v>0</v>
      </c>
      <c r="AA2355" s="20">
        <f t="shared" si="292"/>
        <v>0</v>
      </c>
      <c r="AB2355" s="20">
        <f t="shared" ca="1" si="293"/>
        <v>0</v>
      </c>
      <c r="AC2355" s="20">
        <f t="shared" ca="1" si="294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>
        <f ca="1">IFERROR(
   IF(
     OR(ISBLANK(P2355),ISBLANK(Q2355)),
     "",
     IF(
       AND(AB2355&lt;&gt;"",OR(W2355="Terminé",W2355="En cours")),
       VLOOKUP(AD2355,Setup_ScoreExactBonus!A:D,4,FALSE),
       0
     )),
  0)</f>
        <v>0</v>
      </c>
      <c r="AF2355" s="21">
        <f t="shared" ca="1" si="295"/>
        <v>0</v>
      </c>
      <c r="AG2355" s="21">
        <f ca="1">SUMIFS(AF$2:AF2355,D$2:D2355,D2355)</f>
        <v>2529</v>
      </c>
      <c r="AJ2355" s="22">
        <f t="shared" si="288"/>
        <v>0</v>
      </c>
      <c r="AK2355" s="22">
        <f t="shared" si="289"/>
        <v>2</v>
      </c>
    </row>
    <row r="2356" spans="1:37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>
        <v>3</v>
      </c>
      <c r="Q2356" s="27">
        <v>0</v>
      </c>
      <c r="R2356" s="27" t="str">
        <f t="shared" si="291"/>
        <v>3-0</v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Terminé</v>
      </c>
      <c r="X2356" s="20">
        <f>VLOOKUP($A2356,Database!$A:$Y,20,FALSE)</f>
        <v>3</v>
      </c>
      <c r="Y2356" s="20">
        <f>VLOOKUP($A2356,Database!$A:$Y,21,FALSE)</f>
        <v>2</v>
      </c>
      <c r="Z2356" s="20">
        <f t="shared" si="290"/>
        <v>0</v>
      </c>
      <c r="AA2356" s="20">
        <f t="shared" si="292"/>
        <v>1</v>
      </c>
      <c r="AB2356" s="20">
        <f t="shared" ca="1" si="293"/>
        <v>25</v>
      </c>
      <c r="AC2356" s="20">
        <f t="shared" ca="1" si="294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>
        <f ca="1">IFERROR(
   IF(
     OR(ISBLANK(P2356),ISBLANK(Q2356)),
     "",
     IF(
       AND(AB2356&lt;&gt;"",OR(W2356="Terminé",W2356="En cours")),
       VLOOKUP(AD2356,Setup_ScoreExactBonus!A:D,4,FALSE),
       0
     )),
  0)</f>
        <v>0</v>
      </c>
      <c r="AF2356" s="21">
        <f t="shared" ca="1" si="295"/>
        <v>25</v>
      </c>
      <c r="AG2356" s="21">
        <f ca="1">SUMIFS(AF$2:AF2356,D$2:D2356,D2356)</f>
        <v>3741</v>
      </c>
      <c r="AJ2356" s="22">
        <f t="shared" si="288"/>
        <v>10</v>
      </c>
      <c r="AK2356" s="22">
        <f t="shared" si="289"/>
        <v>0</v>
      </c>
    </row>
    <row r="2357" spans="1:37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>
        <v>4</v>
      </c>
      <c r="Q2357" s="27">
        <v>1</v>
      </c>
      <c r="R2357" s="27" t="str">
        <f t="shared" si="291"/>
        <v>4-1</v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Terminé</v>
      </c>
      <c r="X2357" s="20">
        <f>VLOOKUP($A2357,Database!$A:$Y,20,FALSE)</f>
        <v>3</v>
      </c>
      <c r="Y2357" s="20">
        <f>VLOOKUP($A2357,Database!$A:$Y,21,FALSE)</f>
        <v>2</v>
      </c>
      <c r="Z2357" s="20">
        <f t="shared" si="290"/>
        <v>0</v>
      </c>
      <c r="AA2357" s="20">
        <f t="shared" si="292"/>
        <v>1</v>
      </c>
      <c r="AB2357" s="20">
        <f t="shared" ca="1" si="293"/>
        <v>25</v>
      </c>
      <c r="AC2357" s="20">
        <f t="shared" ca="1" si="294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>
        <f ca="1">IFERROR(
   IF(
     OR(ISBLANK(P2357),ISBLANK(Q2357)),
     "",
     IF(
       AND(AB2357&lt;&gt;"",OR(W2357="Terminé",W2357="En cours")),
       VLOOKUP(AD2357,Setup_ScoreExactBonus!A:D,4,FALSE),
       0
     )),
  0)</f>
        <v>0</v>
      </c>
      <c r="AF2357" s="21">
        <f t="shared" ca="1" si="295"/>
        <v>25</v>
      </c>
      <c r="AG2357" s="21">
        <f ca="1">SUMIFS(AF$2:AF2357,D$2:D2357,D2357)</f>
        <v>2034</v>
      </c>
      <c r="AJ2357" s="22">
        <f t="shared" si="288"/>
        <v>1</v>
      </c>
      <c r="AK2357" s="22">
        <f t="shared" si="289"/>
        <v>0</v>
      </c>
    </row>
    <row r="2358" spans="1:37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>
        <v>2</v>
      </c>
      <c r="Q2358" s="27">
        <v>0</v>
      </c>
      <c r="R2358" s="27" t="str">
        <f t="shared" si="291"/>
        <v>2-0</v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Terminé</v>
      </c>
      <c r="X2358" s="20">
        <f>VLOOKUP($A2358,Database!$A:$Y,20,FALSE)</f>
        <v>3</v>
      </c>
      <c r="Y2358" s="20">
        <f>VLOOKUP($A2358,Database!$A:$Y,21,FALSE)</f>
        <v>2</v>
      </c>
      <c r="Z2358" s="20">
        <f t="shared" si="290"/>
        <v>0</v>
      </c>
      <c r="AA2358" s="20">
        <f t="shared" si="292"/>
        <v>1</v>
      </c>
      <c r="AB2358" s="20">
        <f t="shared" ca="1" si="293"/>
        <v>25</v>
      </c>
      <c r="AC2358" s="20">
        <f t="shared" ca="1" si="294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>
        <f ca="1">IFERROR(
   IF(
     OR(ISBLANK(P2358),ISBLANK(Q2358)),
     "",
     IF(
       AND(AB2358&lt;&gt;"",OR(W2358="Terminé",W2358="En cours")),
       VLOOKUP(AD2358,Setup_ScoreExactBonus!A:D,4,FALSE),
       0
     )),
  0)</f>
        <v>0</v>
      </c>
      <c r="AF2358" s="21">
        <f t="shared" ca="1" si="295"/>
        <v>25</v>
      </c>
      <c r="AG2358" s="21">
        <f ca="1">SUMIFS(AF$2:AF2358,D$2:D2358,D2358)</f>
        <v>3262</v>
      </c>
      <c r="AJ2358" s="22">
        <f t="shared" si="288"/>
        <v>1</v>
      </c>
      <c r="AK2358" s="22">
        <f t="shared" si="289"/>
        <v>0</v>
      </c>
    </row>
    <row r="2359" spans="1:37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>
        <v>4</v>
      </c>
      <c r="Q2359" s="27">
        <v>0</v>
      </c>
      <c r="R2359" s="27" t="str">
        <f t="shared" si="291"/>
        <v>4-0</v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Terminé</v>
      </c>
      <c r="X2359" s="20">
        <f>VLOOKUP($A2359,Database!$A:$Y,20,FALSE)</f>
        <v>3</v>
      </c>
      <c r="Y2359" s="20">
        <f>VLOOKUP($A2359,Database!$A:$Y,21,FALSE)</f>
        <v>2</v>
      </c>
      <c r="Z2359" s="20">
        <f t="shared" si="290"/>
        <v>0</v>
      </c>
      <c r="AA2359" s="20">
        <f t="shared" si="292"/>
        <v>1</v>
      </c>
      <c r="AB2359" s="20">
        <f t="shared" ca="1" si="293"/>
        <v>25</v>
      </c>
      <c r="AC2359" s="20">
        <f t="shared" ca="1" si="294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>
        <f ca="1">IFERROR(
   IF(
     OR(ISBLANK(P2359),ISBLANK(Q2359)),
     "",
     IF(
       AND(AB2359&lt;&gt;"",OR(W2359="Terminé",W2359="En cours")),
       VLOOKUP(AD2359,Setup_ScoreExactBonus!A:D,4,FALSE),
       0
     )),
  0)</f>
        <v>0</v>
      </c>
      <c r="AF2359" s="21">
        <f t="shared" ca="1" si="295"/>
        <v>25</v>
      </c>
      <c r="AG2359" s="21">
        <f ca="1">SUMIFS(AF$2:AF2359,D$2:D2359,D2359)</f>
        <v>3532</v>
      </c>
      <c r="AJ2359" s="22">
        <f t="shared" si="288"/>
        <v>1</v>
      </c>
      <c r="AK2359" s="22">
        <f t="shared" si="289"/>
        <v>0</v>
      </c>
    </row>
    <row r="2360" spans="1:37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>
        <v>1</v>
      </c>
      <c r="Q2360" s="27">
        <v>1</v>
      </c>
      <c r="R2360" s="27" t="str">
        <f t="shared" si="291"/>
        <v>1-1</v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Terminé</v>
      </c>
      <c r="X2360" s="20">
        <f>VLOOKUP($A2360,Database!$A:$Y,20,FALSE)</f>
        <v>3</v>
      </c>
      <c r="Y2360" s="20">
        <f>VLOOKUP($A2360,Database!$A:$Y,21,FALSE)</f>
        <v>2</v>
      </c>
      <c r="Z2360" s="20">
        <f t="shared" si="290"/>
        <v>0</v>
      </c>
      <c r="AA2360" s="20">
        <f t="shared" si="292"/>
        <v>0</v>
      </c>
      <c r="AB2360" s="20">
        <f t="shared" ca="1" si="293"/>
        <v>0</v>
      </c>
      <c r="AC2360" s="20">
        <f t="shared" ca="1" si="294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>
        <f ca="1">IFERROR(
   IF(
     OR(ISBLANK(P2360),ISBLANK(Q2360)),
     "",
     IF(
       AND(AB2360&lt;&gt;"",OR(W2360="Terminé",W2360="En cours")),
       VLOOKUP(AD2360,Setup_ScoreExactBonus!A:D,4,FALSE),
       0
     )),
  0)</f>
        <v>0</v>
      </c>
      <c r="AF2360" s="21">
        <f t="shared" ca="1" si="295"/>
        <v>0</v>
      </c>
      <c r="AG2360" s="21">
        <f ca="1">SUMIFS(AF$2:AF2360,D$2:D2360,D2360)</f>
        <v>3140</v>
      </c>
      <c r="AJ2360" s="22">
        <f t="shared" si="288"/>
        <v>0</v>
      </c>
      <c r="AK2360" s="22">
        <f t="shared" si="289"/>
        <v>1</v>
      </c>
    </row>
    <row r="2361" spans="1:37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>
        <v>3</v>
      </c>
      <c r="Q2361" s="27">
        <v>1</v>
      </c>
      <c r="R2361" s="27" t="str">
        <f t="shared" si="291"/>
        <v>3-1</v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Terminé</v>
      </c>
      <c r="X2361" s="20">
        <f>VLOOKUP($A2361,Database!$A:$Y,20,FALSE)</f>
        <v>3</v>
      </c>
      <c r="Y2361" s="20">
        <f>VLOOKUP($A2361,Database!$A:$Y,21,FALSE)</f>
        <v>2</v>
      </c>
      <c r="Z2361" s="20">
        <f t="shared" si="290"/>
        <v>0</v>
      </c>
      <c r="AA2361" s="20">
        <f t="shared" si="292"/>
        <v>1</v>
      </c>
      <c r="AB2361" s="20">
        <f t="shared" ca="1" si="293"/>
        <v>25</v>
      </c>
      <c r="AC2361" s="20">
        <f t="shared" ca="1" si="294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>
        <f ca="1">IFERROR(
   IF(
     OR(ISBLANK(P2361),ISBLANK(Q2361)),
     "",
     IF(
       AND(AB2361&lt;&gt;"",OR(W2361="Terminé",W2361="En cours")),
       VLOOKUP(AD2361,Setup_ScoreExactBonus!A:D,4,FALSE),
       0
     )),
  0)</f>
        <v>0</v>
      </c>
      <c r="AF2361" s="21">
        <f t="shared" ca="1" si="295"/>
        <v>25</v>
      </c>
      <c r="AG2361" s="21">
        <f ca="1">SUMIFS(AF$2:AF2361,D$2:D2361,D2361)</f>
        <v>3759</v>
      </c>
      <c r="AJ2361" s="22">
        <f t="shared" ref="AJ2361:AJ2424" si="296">IF(AA2361=1,AJ2334+1,0)</f>
        <v>10</v>
      </c>
      <c r="AK2361" s="22">
        <f t="shared" ref="AK2361:AK2424" si="297">IF(Z2361=1,AK2334,IF(AA2361=0,AK2334+1,0))</f>
        <v>0</v>
      </c>
    </row>
    <row r="2362" spans="1:37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>
        <v>0</v>
      </c>
      <c r="Q2362" s="27">
        <v>0</v>
      </c>
      <c r="R2362" s="27" t="str">
        <f t="shared" si="291"/>
        <v>0-0</v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Terminé</v>
      </c>
      <c r="X2362" s="20">
        <f>VLOOKUP($A2362,Database!$A:$Y,20,FALSE)</f>
        <v>3</v>
      </c>
      <c r="Y2362" s="20">
        <f>VLOOKUP($A2362,Database!$A:$Y,21,FALSE)</f>
        <v>2</v>
      </c>
      <c r="Z2362" s="20">
        <f t="shared" si="290"/>
        <v>0</v>
      </c>
      <c r="AA2362" s="20">
        <f t="shared" si="292"/>
        <v>0</v>
      </c>
      <c r="AB2362" s="20">
        <f t="shared" ca="1" si="293"/>
        <v>0</v>
      </c>
      <c r="AC2362" s="20">
        <f t="shared" ca="1" si="294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>
        <f ca="1">IFERROR(
   IF(
     OR(ISBLANK(P2362),ISBLANK(Q2362)),
     "",
     IF(
       AND(AB2362&lt;&gt;"",OR(W2362="Terminé",W2362="En cours")),
       VLOOKUP(AD2362,Setup_ScoreExactBonus!A:D,4,FALSE),
       0
     )),
  0)</f>
        <v>0</v>
      </c>
      <c r="AF2362" s="21">
        <f t="shared" ca="1" si="295"/>
        <v>0</v>
      </c>
      <c r="AG2362" s="21">
        <f ca="1">SUMIFS(AF$2:AF2362,D$2:D2362,D2362)</f>
        <v>3082</v>
      </c>
      <c r="AJ2362" s="22">
        <f t="shared" si="296"/>
        <v>0</v>
      </c>
      <c r="AK2362" s="22">
        <f t="shared" si="297"/>
        <v>3</v>
      </c>
    </row>
    <row r="2363" spans="1:37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>
        <v>0</v>
      </c>
      <c r="Q2363" s="27">
        <v>0</v>
      </c>
      <c r="R2363" s="27" t="str">
        <f t="shared" si="291"/>
        <v>0-0</v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Terminé</v>
      </c>
      <c r="X2363" s="20">
        <f>VLOOKUP($A2363,Database!$A:$Y,20,FALSE)</f>
        <v>3</v>
      </c>
      <c r="Y2363" s="20">
        <f>VLOOKUP($A2363,Database!$A:$Y,21,FALSE)</f>
        <v>2</v>
      </c>
      <c r="Z2363" s="20">
        <f t="shared" si="290"/>
        <v>0</v>
      </c>
      <c r="AA2363" s="20">
        <f t="shared" si="292"/>
        <v>0</v>
      </c>
      <c r="AB2363" s="20">
        <f t="shared" ca="1" si="293"/>
        <v>0</v>
      </c>
      <c r="AC2363" s="20">
        <f t="shared" ca="1" si="294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>
        <f ca="1">IFERROR(
   IF(
     OR(ISBLANK(P2363),ISBLANK(Q2363)),
     "",
     IF(
       AND(AB2363&lt;&gt;"",OR(W2363="Terminé",W2363="En cours")),
       VLOOKUP(AD2363,Setup_ScoreExactBonus!A:D,4,FALSE),
       0
     )),
  0)</f>
        <v>0</v>
      </c>
      <c r="AF2363" s="21">
        <f t="shared" ca="1" si="295"/>
        <v>0</v>
      </c>
      <c r="AG2363" s="21">
        <f ca="1">SUMIFS(AF$2:AF2363,D$2:D2363,D2363)</f>
        <v>3433</v>
      </c>
      <c r="AJ2363" s="22">
        <f t="shared" si="296"/>
        <v>0</v>
      </c>
      <c r="AK2363" s="22">
        <f t="shared" si="297"/>
        <v>2</v>
      </c>
    </row>
    <row r="2364" spans="1:37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>
        <v>5</v>
      </c>
      <c r="Q2364" s="27">
        <v>0</v>
      </c>
      <c r="R2364" s="27" t="str">
        <f t="shared" si="291"/>
        <v>5-0</v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Terminé</v>
      </c>
      <c r="X2364" s="20">
        <f>VLOOKUP($A2364,Database!$A:$Y,20,FALSE)</f>
        <v>3</v>
      </c>
      <c r="Y2364" s="20">
        <f>VLOOKUP($A2364,Database!$A:$Y,21,FALSE)</f>
        <v>2</v>
      </c>
      <c r="Z2364" s="20">
        <f t="shared" si="290"/>
        <v>0</v>
      </c>
      <c r="AA2364" s="20">
        <f t="shared" si="292"/>
        <v>1</v>
      </c>
      <c r="AB2364" s="20">
        <f t="shared" ca="1" si="293"/>
        <v>25</v>
      </c>
      <c r="AC2364" s="20">
        <f t="shared" ca="1" si="294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>
        <f ca="1">IFERROR(
   IF(
     OR(ISBLANK(P2364),ISBLANK(Q2364)),
     "",
     IF(
       AND(AB2364&lt;&gt;"",OR(W2364="Terminé",W2364="En cours")),
       VLOOKUP(AD2364,Setup_ScoreExactBonus!A:D,4,FALSE),
       0
     )),
  0)</f>
        <v>0</v>
      </c>
      <c r="AF2364" s="21">
        <f t="shared" ca="1" si="295"/>
        <v>25</v>
      </c>
      <c r="AG2364" s="21">
        <f ca="1">SUMIFS(AF$2:AF2364,D$2:D2364,D2364)</f>
        <v>3446</v>
      </c>
      <c r="AJ2364" s="22">
        <f t="shared" si="296"/>
        <v>1</v>
      </c>
      <c r="AK2364" s="22">
        <f t="shared" si="297"/>
        <v>0</v>
      </c>
    </row>
    <row r="2365" spans="1:37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>
        <v>3</v>
      </c>
      <c r="Q2365" s="27">
        <v>0</v>
      </c>
      <c r="R2365" s="27" t="str">
        <f t="shared" si="291"/>
        <v>3-0</v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Terminé</v>
      </c>
      <c r="X2365" s="20">
        <f>VLOOKUP($A2365,Database!$A:$Y,20,FALSE)</f>
        <v>3</v>
      </c>
      <c r="Y2365" s="20">
        <f>VLOOKUP($A2365,Database!$A:$Y,21,FALSE)</f>
        <v>2</v>
      </c>
      <c r="Z2365" s="20">
        <f t="shared" si="290"/>
        <v>0</v>
      </c>
      <c r="AA2365" s="20">
        <f t="shared" si="292"/>
        <v>1</v>
      </c>
      <c r="AB2365" s="20">
        <f t="shared" ca="1" si="293"/>
        <v>25</v>
      </c>
      <c r="AC2365" s="20">
        <f t="shared" ca="1" si="294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>
        <f ca="1">IFERROR(
   IF(
     OR(ISBLANK(P2365),ISBLANK(Q2365)),
     "",
     IF(
       AND(AB2365&lt;&gt;"",OR(W2365="Terminé",W2365="En cours")),
       VLOOKUP(AD2365,Setup_ScoreExactBonus!A:D,4,FALSE),
       0
     )),
  0)</f>
        <v>0</v>
      </c>
      <c r="AF2365" s="21">
        <f t="shared" ca="1" si="295"/>
        <v>25</v>
      </c>
      <c r="AG2365" s="21">
        <f ca="1">SUMIFS(AF$2:AF2365,D$2:D2365,D2365)</f>
        <v>3461</v>
      </c>
      <c r="AJ2365" s="22">
        <f t="shared" si="296"/>
        <v>1</v>
      </c>
      <c r="AK2365" s="22">
        <f t="shared" si="297"/>
        <v>0</v>
      </c>
    </row>
    <row r="2366" spans="1:37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>
        <v>1</v>
      </c>
      <c r="Q2366" s="27">
        <v>0</v>
      </c>
      <c r="R2366" s="27" t="str">
        <f t="shared" si="291"/>
        <v>1-0</v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Terminé</v>
      </c>
      <c r="X2366" s="20">
        <f>VLOOKUP($A2366,Database!$A:$Y,20,FALSE)</f>
        <v>3</v>
      </c>
      <c r="Y2366" s="20">
        <f>VLOOKUP($A2366,Database!$A:$Y,21,FALSE)</f>
        <v>2</v>
      </c>
      <c r="Z2366" s="20">
        <f t="shared" si="290"/>
        <v>0</v>
      </c>
      <c r="AA2366" s="20">
        <f t="shared" si="292"/>
        <v>1</v>
      </c>
      <c r="AB2366" s="20">
        <f t="shared" ca="1" si="293"/>
        <v>25</v>
      </c>
      <c r="AC2366" s="20">
        <f t="shared" ca="1" si="294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>
        <f ca="1">IFERROR(
   IF(
     OR(ISBLANK(P2366),ISBLANK(Q2366)),
     "",
     IF(
       AND(AB2366&lt;&gt;"",OR(W2366="Terminé",W2366="En cours")),
       VLOOKUP(AD2366,Setup_ScoreExactBonus!A:D,4,FALSE),
       0
     )),
  0)</f>
        <v>0</v>
      </c>
      <c r="AF2366" s="21">
        <f t="shared" ca="1" si="295"/>
        <v>25</v>
      </c>
      <c r="AG2366" s="21">
        <f ca="1">SUMIFS(AF$2:AF2366,D$2:D2366,D2366)</f>
        <v>2683</v>
      </c>
      <c r="AJ2366" s="22">
        <f t="shared" si="296"/>
        <v>1</v>
      </c>
      <c r="AK2366" s="22">
        <f t="shared" si="297"/>
        <v>0</v>
      </c>
    </row>
    <row r="2367" spans="1:37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>
        <v>4</v>
      </c>
      <c r="Q2367" s="27">
        <v>0</v>
      </c>
      <c r="R2367" s="27" t="str">
        <f t="shared" si="291"/>
        <v>4-0</v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Terminé</v>
      </c>
      <c r="X2367" s="20">
        <f>VLOOKUP($A2367,Database!$A:$Y,20,FALSE)</f>
        <v>3</v>
      </c>
      <c r="Y2367" s="20">
        <f>VLOOKUP($A2367,Database!$A:$Y,21,FALSE)</f>
        <v>2</v>
      </c>
      <c r="Z2367" s="20">
        <f t="shared" si="290"/>
        <v>0</v>
      </c>
      <c r="AA2367" s="20">
        <f t="shared" si="292"/>
        <v>1</v>
      </c>
      <c r="AB2367" s="20">
        <f t="shared" ca="1" si="293"/>
        <v>25</v>
      </c>
      <c r="AC2367" s="20">
        <f t="shared" ca="1" si="294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>
        <f ca="1">IFERROR(
   IF(
     OR(ISBLANK(P2367),ISBLANK(Q2367)),
     "",
     IF(
       AND(AB2367&lt;&gt;"",OR(W2367="Terminé",W2367="En cours")),
       VLOOKUP(AD2367,Setup_ScoreExactBonus!A:D,4,FALSE),
       0
     )),
  0)</f>
        <v>0</v>
      </c>
      <c r="AF2367" s="21">
        <f t="shared" ca="1" si="295"/>
        <v>25</v>
      </c>
      <c r="AG2367" s="21">
        <f ca="1">SUMIFS(AF$2:AF2367,D$2:D2367,D2367)</f>
        <v>3520</v>
      </c>
      <c r="AJ2367" s="22">
        <f t="shared" si="296"/>
        <v>11</v>
      </c>
      <c r="AK2367" s="22">
        <f t="shared" si="297"/>
        <v>0</v>
      </c>
    </row>
    <row r="2368" spans="1:37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>
        <v>6</v>
      </c>
      <c r="Q2368" s="27">
        <v>1</v>
      </c>
      <c r="R2368" s="27" t="str">
        <f t="shared" si="291"/>
        <v>6-1</v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Terminé</v>
      </c>
      <c r="X2368" s="20">
        <f>VLOOKUP($A2368,Database!$A:$Y,20,FALSE)</f>
        <v>3</v>
      </c>
      <c r="Y2368" s="20">
        <f>VLOOKUP($A2368,Database!$A:$Y,21,FALSE)</f>
        <v>2</v>
      </c>
      <c r="Z2368" s="20">
        <f t="shared" si="290"/>
        <v>0</v>
      </c>
      <c r="AA2368" s="20">
        <f t="shared" si="292"/>
        <v>1</v>
      </c>
      <c r="AB2368" s="20">
        <f t="shared" ca="1" si="293"/>
        <v>25</v>
      </c>
      <c r="AC2368" s="20">
        <f t="shared" ca="1" si="294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>
        <f ca="1">IFERROR(
   IF(
     OR(ISBLANK(P2368),ISBLANK(Q2368)),
     "",
     IF(
       AND(AB2368&lt;&gt;"",OR(W2368="Terminé",W2368="En cours")),
       VLOOKUP(AD2368,Setup_ScoreExactBonus!A:D,4,FALSE),
       0
     )),
  0)</f>
        <v>0</v>
      </c>
      <c r="AF2368" s="21">
        <f t="shared" ca="1" si="295"/>
        <v>25</v>
      </c>
      <c r="AG2368" s="21">
        <f ca="1">SUMIFS(AF$2:AF2368,D$2:D2368,D2368)</f>
        <v>3120</v>
      </c>
      <c r="AJ2368" s="22">
        <f t="shared" si="296"/>
        <v>1</v>
      </c>
      <c r="AK2368" s="22">
        <f t="shared" si="297"/>
        <v>0</v>
      </c>
    </row>
    <row r="2369" spans="1:37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>
        <v>2</v>
      </c>
      <c r="Q2369" s="27">
        <v>0</v>
      </c>
      <c r="R2369" s="27" t="str">
        <f t="shared" si="291"/>
        <v>2-0</v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Terminé</v>
      </c>
      <c r="X2369" s="20">
        <f>VLOOKUP($A2369,Database!$A:$Y,20,FALSE)</f>
        <v>3</v>
      </c>
      <c r="Y2369" s="20">
        <f>VLOOKUP($A2369,Database!$A:$Y,21,FALSE)</f>
        <v>2</v>
      </c>
      <c r="Z2369" s="20">
        <f t="shared" si="290"/>
        <v>0</v>
      </c>
      <c r="AA2369" s="20">
        <f t="shared" si="292"/>
        <v>1</v>
      </c>
      <c r="AB2369" s="20">
        <f t="shared" ca="1" si="293"/>
        <v>25</v>
      </c>
      <c r="AC2369" s="20">
        <f t="shared" ca="1" si="294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>
        <f ca="1">IFERROR(
   IF(
     OR(ISBLANK(P2369),ISBLANK(Q2369)),
     "",
     IF(
       AND(AB2369&lt;&gt;"",OR(W2369="Terminé",W2369="En cours")),
       VLOOKUP(AD2369,Setup_ScoreExactBonus!A:D,4,FALSE),
       0
     )),
  0)</f>
        <v>0</v>
      </c>
      <c r="AF2369" s="21">
        <f t="shared" ca="1" si="295"/>
        <v>25</v>
      </c>
      <c r="AG2369" s="21">
        <f ca="1">SUMIFS(AF$2:AF2369,D$2:D2369,D2369)</f>
        <v>3262</v>
      </c>
      <c r="AJ2369" s="22">
        <f t="shared" si="296"/>
        <v>1</v>
      </c>
      <c r="AK2369" s="22">
        <f t="shared" si="297"/>
        <v>0</v>
      </c>
    </row>
    <row r="2370" spans="1:37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>
        <v>3</v>
      </c>
      <c r="Q2370" s="27">
        <v>1</v>
      </c>
      <c r="R2370" s="27" t="str">
        <f t="shared" si="291"/>
        <v>3-1</v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Terminé</v>
      </c>
      <c r="X2370" s="20">
        <f>VLOOKUP($A2370,Database!$A:$Y,20,FALSE)</f>
        <v>3</v>
      </c>
      <c r="Y2370" s="20">
        <f>VLOOKUP($A2370,Database!$A:$Y,21,FALSE)</f>
        <v>2</v>
      </c>
      <c r="Z2370" s="20">
        <f t="shared" ref="Z2370:Z2433" si="298">IF(A2370=0,0,IF(W2370="À venir",0,IF(AND(ISBLANK(P2370),ISBLANK(Q2370)),1,0)))</f>
        <v>0</v>
      </c>
      <c r="AA2370" s="20">
        <f t="shared" si="292"/>
        <v>1</v>
      </c>
      <c r="AB2370" s="20">
        <f t="shared" ca="1" si="293"/>
        <v>25</v>
      </c>
      <c r="AC2370" s="20">
        <f t="shared" ca="1" si="294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>
        <f ca="1">IFERROR(
   IF(
     OR(ISBLANK(P2370),ISBLANK(Q2370)),
     "",
     IF(
       AND(AB2370&lt;&gt;"",OR(W2370="Terminé",W2370="En cours")),
       VLOOKUP(AD2370,Setup_ScoreExactBonus!A:D,4,FALSE),
       0
     )),
  0)</f>
        <v>0</v>
      </c>
      <c r="AF2370" s="21">
        <f t="shared" ca="1" si="295"/>
        <v>25</v>
      </c>
      <c r="AG2370" s="21">
        <f ca="1">SUMIFS(AF$2:AF2370,D$2:D2370,D2370)</f>
        <v>2996</v>
      </c>
      <c r="AJ2370" s="22">
        <f t="shared" si="296"/>
        <v>1</v>
      </c>
      <c r="AK2370" s="22">
        <f t="shared" si="297"/>
        <v>0</v>
      </c>
    </row>
    <row r="2371" spans="1:37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>
        <v>5</v>
      </c>
      <c r="Q2371" s="27">
        <v>1</v>
      </c>
      <c r="R2371" s="27" t="str">
        <f t="shared" ref="R2371:R2434" si="299">IF(AND(A2371&gt;0,A2371&lt;=104,W2371="Terminé"),TEXT(P2371,"0")&amp;"-"&amp;TEXT(Q2371,"0"),"")</f>
        <v>5-1</v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Terminé</v>
      </c>
      <c r="X2371" s="20">
        <f>VLOOKUP($A2371,Database!$A:$Y,20,FALSE)</f>
        <v>3</v>
      </c>
      <c r="Y2371" s="20">
        <f>VLOOKUP($A2371,Database!$A:$Y,21,FALSE)</f>
        <v>2</v>
      </c>
      <c r="Z2371" s="20">
        <f t="shared" si="298"/>
        <v>0</v>
      </c>
      <c r="AA2371" s="20">
        <f t="shared" si="292"/>
        <v>1</v>
      </c>
      <c r="AB2371" s="20">
        <f t="shared" ca="1" si="293"/>
        <v>25</v>
      </c>
      <c r="AC2371" s="20">
        <f t="shared" ca="1" si="294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>
        <f ca="1">IFERROR(
   IF(
     OR(ISBLANK(P2371),ISBLANK(Q2371)),
     "",
     IF(
       AND(AB2371&lt;&gt;"",OR(W2371="Terminé",W2371="En cours")),
       VLOOKUP(AD2371,Setup_ScoreExactBonus!A:D,4,FALSE),
       0
     )),
  0)</f>
        <v>0</v>
      </c>
      <c r="AF2371" s="21">
        <f t="shared" ca="1" si="295"/>
        <v>25</v>
      </c>
      <c r="AG2371" s="21">
        <f ca="1">SUMIFS(AF$2:AF2371,D$2:D2371,D2371)</f>
        <v>3016</v>
      </c>
      <c r="AJ2371" s="22">
        <f t="shared" si="296"/>
        <v>2</v>
      </c>
      <c r="AK2371" s="22">
        <f t="shared" si="297"/>
        <v>0</v>
      </c>
    </row>
    <row r="2372" spans="1:37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>
        <v>3</v>
      </c>
      <c r="Q2372" s="27">
        <v>0</v>
      </c>
      <c r="R2372" s="27" t="str">
        <f t="shared" si="299"/>
        <v>3-0</v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Terminé</v>
      </c>
      <c r="X2372" s="20">
        <f>VLOOKUP($A2372,Database!$A:$Y,20,FALSE)</f>
        <v>3</v>
      </c>
      <c r="Y2372" s="20">
        <f>VLOOKUP($A2372,Database!$A:$Y,21,FALSE)</f>
        <v>2</v>
      </c>
      <c r="Z2372" s="20">
        <f t="shared" si="298"/>
        <v>0</v>
      </c>
      <c r="AA2372" s="20">
        <f t="shared" si="292"/>
        <v>1</v>
      </c>
      <c r="AB2372" s="20">
        <f t="shared" ca="1" si="293"/>
        <v>25</v>
      </c>
      <c r="AC2372" s="20">
        <f t="shared" ca="1" si="294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>
        <f ca="1">IFERROR(
   IF(
     OR(ISBLANK(P2372),ISBLANK(Q2372)),
     "",
     IF(
       AND(AB2372&lt;&gt;"",OR(W2372="Terminé",W2372="En cours")),
       VLOOKUP(AD2372,Setup_ScoreExactBonus!A:D,4,FALSE),
       0
     )),
  0)</f>
        <v>0</v>
      </c>
      <c r="AF2372" s="21">
        <f t="shared" ca="1" si="295"/>
        <v>25</v>
      </c>
      <c r="AG2372" s="21">
        <f ca="1">SUMIFS(AF$2:AF2372,D$2:D2372,D2372)</f>
        <v>3031</v>
      </c>
      <c r="AJ2372" s="22">
        <f t="shared" si="296"/>
        <v>1</v>
      </c>
      <c r="AK2372" s="22">
        <f t="shared" si="297"/>
        <v>0</v>
      </c>
    </row>
    <row r="2373" spans="1:37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>
        <v>5</v>
      </c>
      <c r="Q2373" s="27">
        <v>0</v>
      </c>
      <c r="R2373" s="27" t="str">
        <f t="shared" si="299"/>
        <v>5-0</v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Terminé</v>
      </c>
      <c r="X2373" s="20">
        <f>VLOOKUP($A2373,Database!$A:$Y,20,FALSE)</f>
        <v>3</v>
      </c>
      <c r="Y2373" s="20">
        <f>VLOOKUP($A2373,Database!$A:$Y,21,FALSE)</f>
        <v>2</v>
      </c>
      <c r="Z2373" s="20">
        <f t="shared" si="298"/>
        <v>0</v>
      </c>
      <c r="AA2373" s="20">
        <f t="shared" si="292"/>
        <v>1</v>
      </c>
      <c r="AB2373" s="20">
        <f t="shared" ca="1" si="293"/>
        <v>25</v>
      </c>
      <c r="AC2373" s="20">
        <f t="shared" ca="1" si="294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>
        <f ca="1">IFERROR(
   IF(
     OR(ISBLANK(P2373),ISBLANK(Q2373)),
     "",
     IF(
       AND(AB2373&lt;&gt;"",OR(W2373="Terminé",W2373="En cours")),
       VLOOKUP(AD2373,Setup_ScoreExactBonus!A:D,4,FALSE),
       0
     )),
  0)</f>
        <v>0</v>
      </c>
      <c r="AF2373" s="21">
        <f t="shared" ca="1" si="295"/>
        <v>25</v>
      </c>
      <c r="AG2373" s="21">
        <f ca="1">SUMIFS(AF$2:AF2373,D$2:D2373,D2373)</f>
        <v>2580</v>
      </c>
      <c r="AJ2373" s="22">
        <f t="shared" si="296"/>
        <v>1</v>
      </c>
      <c r="AK2373" s="22">
        <f t="shared" si="297"/>
        <v>0</v>
      </c>
    </row>
    <row r="2374" spans="1:37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>
        <v>3</v>
      </c>
      <c r="Q2374" s="27">
        <v>0</v>
      </c>
      <c r="R2374" s="27" t="str">
        <f t="shared" si="299"/>
        <v>3-0</v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Terminé</v>
      </c>
      <c r="X2374" s="20">
        <f>VLOOKUP($A2374,Database!$A:$Y,20,FALSE)</f>
        <v>3</v>
      </c>
      <c r="Y2374" s="20">
        <f>VLOOKUP($A2374,Database!$A:$Y,21,FALSE)</f>
        <v>2</v>
      </c>
      <c r="Z2374" s="20">
        <f t="shared" si="298"/>
        <v>0</v>
      </c>
      <c r="AA2374" s="20">
        <f t="shared" si="292"/>
        <v>1</v>
      </c>
      <c r="AB2374" s="20">
        <f t="shared" ca="1" si="293"/>
        <v>25</v>
      </c>
      <c r="AC2374" s="20">
        <f t="shared" ca="1" si="294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>
        <f ca="1">IFERROR(
   IF(
     OR(ISBLANK(P2374),ISBLANK(Q2374)),
     "",
     IF(
       AND(AB2374&lt;&gt;"",OR(W2374="Terminé",W2374="En cours")),
       VLOOKUP(AD2374,Setup_ScoreExactBonus!A:D,4,FALSE),
       0
     )),
  0)</f>
        <v>0</v>
      </c>
      <c r="AF2374" s="21">
        <f t="shared" ca="1" si="295"/>
        <v>25</v>
      </c>
      <c r="AG2374" s="21">
        <f ca="1">SUMIFS(AF$2:AF2374,D$2:D2374,D2374)</f>
        <v>3339</v>
      </c>
      <c r="AJ2374" s="22">
        <f t="shared" si="296"/>
        <v>2</v>
      </c>
      <c r="AK2374" s="22">
        <f t="shared" si="297"/>
        <v>0</v>
      </c>
    </row>
    <row r="2375" spans="1:37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>
        <v>3</v>
      </c>
      <c r="Q2375" s="27">
        <v>0</v>
      </c>
      <c r="R2375" s="27" t="str">
        <f t="shared" si="299"/>
        <v>3-0</v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Terminé</v>
      </c>
      <c r="X2375" s="20">
        <f>VLOOKUP($A2375,Database!$A:$Y,20,FALSE)</f>
        <v>3</v>
      </c>
      <c r="Y2375" s="20">
        <f>VLOOKUP($A2375,Database!$A:$Y,21,FALSE)</f>
        <v>2</v>
      </c>
      <c r="Z2375" s="20">
        <f t="shared" si="298"/>
        <v>0</v>
      </c>
      <c r="AA2375" s="20">
        <f t="shared" si="292"/>
        <v>1</v>
      </c>
      <c r="AB2375" s="20">
        <f t="shared" ca="1" si="293"/>
        <v>25</v>
      </c>
      <c r="AC2375" s="20">
        <f t="shared" ca="1" si="294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>
        <f ca="1">IFERROR(
   IF(
     OR(ISBLANK(P2375),ISBLANK(Q2375)),
     "",
     IF(
       AND(AB2375&lt;&gt;"",OR(W2375="Terminé",W2375="En cours")),
       VLOOKUP(AD2375,Setup_ScoreExactBonus!A:D,4,FALSE),
       0
     )),
  0)</f>
        <v>0</v>
      </c>
      <c r="AF2375" s="21">
        <f t="shared" ca="1" si="295"/>
        <v>25</v>
      </c>
      <c r="AG2375" s="21">
        <f ca="1">SUMIFS(AF$2:AF2375,D$2:D2375,D2375)</f>
        <v>3410</v>
      </c>
      <c r="AJ2375" s="22">
        <f t="shared" si="296"/>
        <v>3</v>
      </c>
      <c r="AK2375" s="22">
        <f t="shared" si="297"/>
        <v>0</v>
      </c>
    </row>
    <row r="2376" spans="1:37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P2376" s="21">
        <v>1</v>
      </c>
      <c r="Q2376" s="21">
        <v>0</v>
      </c>
      <c r="R2376" s="27" t="str">
        <f t="shared" si="299"/>
        <v>1-0</v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Terminé</v>
      </c>
      <c r="X2376" s="20">
        <f>VLOOKUP($A2376,Database!$A:$Y,20,FALSE)</f>
        <v>3</v>
      </c>
      <c r="Y2376" s="20">
        <f>VLOOKUP($A2376,Database!$A:$Y,21,FALSE)</f>
        <v>2</v>
      </c>
      <c r="Z2376" s="20">
        <f t="shared" si="298"/>
        <v>0</v>
      </c>
      <c r="AA2376" s="20">
        <f t="shared" si="292"/>
        <v>1</v>
      </c>
      <c r="AB2376" s="20">
        <f t="shared" ca="1" si="293"/>
        <v>25</v>
      </c>
      <c r="AC2376" s="20">
        <f t="shared" ca="1" si="294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>
        <f ca="1">IFERROR(
   IF(
     OR(ISBLANK(P2376),ISBLANK(Q2376)),
     "",
     IF(
       AND(AB2376&lt;&gt;"",OR(W2376="Terminé",W2376="En cours")),
       VLOOKUP(AD2376,Setup_ScoreExactBonus!A:D,4,FALSE),
       0
     )),
  0)</f>
        <v>0</v>
      </c>
      <c r="AF2376" s="21">
        <f t="shared" ca="1" si="295"/>
        <v>25</v>
      </c>
      <c r="AG2376" s="21">
        <f ca="1">SUMIFS(AF$2:AF2376,D$2:D2376,D2376)</f>
        <v>2887</v>
      </c>
      <c r="AJ2376" s="22">
        <f t="shared" si="296"/>
        <v>1</v>
      </c>
      <c r="AK2376" s="22">
        <f t="shared" si="297"/>
        <v>0</v>
      </c>
    </row>
    <row r="2377" spans="1:37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P2377" s="21">
        <v>2</v>
      </c>
      <c r="Q2377" s="21">
        <v>0</v>
      </c>
      <c r="R2377" s="27" t="str">
        <f t="shared" si="299"/>
        <v>2-0</v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Terminé</v>
      </c>
      <c r="X2377" s="20">
        <f>VLOOKUP($A2377,Database!$A:$Y,20,FALSE)</f>
        <v>3</v>
      </c>
      <c r="Y2377" s="20">
        <f>VLOOKUP($A2377,Database!$A:$Y,21,FALSE)</f>
        <v>2</v>
      </c>
      <c r="Z2377" s="20">
        <f t="shared" si="298"/>
        <v>0</v>
      </c>
      <c r="AA2377" s="20">
        <f t="shared" si="292"/>
        <v>1</v>
      </c>
      <c r="AB2377" s="20">
        <f t="shared" ca="1" si="293"/>
        <v>25</v>
      </c>
      <c r="AC2377" s="20">
        <f t="shared" ca="1" si="294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>
        <f ca="1">IFERROR(
   IF(
     OR(ISBLANK(P2377),ISBLANK(Q2377)),
     "",
     IF(
       AND(AB2377&lt;&gt;"",OR(W2377="Terminé",W2377="En cours")),
       VLOOKUP(AD2377,Setup_ScoreExactBonus!A:D,4,FALSE),
       0
     )),
  0)</f>
        <v>0</v>
      </c>
      <c r="AF2377" s="21">
        <f t="shared" ca="1" si="295"/>
        <v>25</v>
      </c>
      <c r="AG2377" s="21">
        <f ca="1">SUMIFS(AF$2:AF2377,D$2:D2377,D2377)</f>
        <v>3083</v>
      </c>
      <c r="AJ2377" s="22">
        <f t="shared" si="296"/>
        <v>1</v>
      </c>
      <c r="AK2377" s="22">
        <f t="shared" si="297"/>
        <v>0</v>
      </c>
    </row>
    <row r="2378" spans="1:37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>
        <v>1</v>
      </c>
      <c r="Q2378" s="27">
        <v>0</v>
      </c>
      <c r="R2378" s="27" t="str">
        <f t="shared" si="299"/>
        <v>1-0</v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Terminé</v>
      </c>
      <c r="X2378" s="20">
        <f>VLOOKUP($A2378,Database!$A:$Y,20,FALSE)</f>
        <v>1</v>
      </c>
      <c r="Y2378" s="20">
        <f>VLOOKUP($A2378,Database!$A:$Y,21,FALSE)</f>
        <v>0</v>
      </c>
      <c r="Z2378" s="20">
        <f t="shared" si="298"/>
        <v>0</v>
      </c>
      <c r="AA2378" s="20">
        <f t="shared" si="292"/>
        <v>1</v>
      </c>
      <c r="AB2378" s="20">
        <f t="shared" ca="1" si="293"/>
        <v>66</v>
      </c>
      <c r="AC2378" s="20">
        <f t="shared" ca="1" si="294"/>
        <v>1</v>
      </c>
      <c r="AD2378" s="20" t="str">
        <f ca="1">IF(AC2378=0,"",IF(OR(ISBLANK(P2378),ISBLANK(Q2378)),"",IF(ISBLANK(VLOOKUP(A2378,Database!A:AA,22,FALSE)),"",VLOOKUP(A2378,Database!A:AA,22,FALSE))))</f>
        <v>Très rare</v>
      </c>
      <c r="AE2378" s="20">
        <f ca="1">IFERROR(
   IF(
     OR(ISBLANK(P2378),ISBLANK(Q2378)),
     "",
     IF(
       AND(AB2378&lt;&gt;"",OR(W2378="Terminé",W2378="En cours")),
       VLOOKUP(AD2378,Setup_ScoreExactBonus!A:D,4,FALSE),
       0
     )),
  0)</f>
        <v>50</v>
      </c>
      <c r="AF2378" s="21">
        <f t="shared" ca="1" si="295"/>
        <v>116</v>
      </c>
      <c r="AG2378" s="21">
        <f ca="1">SUMIFS(AF$2:AF2378,D$2:D2378,D2378)</f>
        <v>3241</v>
      </c>
      <c r="AJ2378" s="22">
        <f t="shared" si="296"/>
        <v>2</v>
      </c>
      <c r="AK2378" s="22">
        <f t="shared" si="297"/>
        <v>0</v>
      </c>
    </row>
    <row r="2379" spans="1:37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>
        <v>2</v>
      </c>
      <c r="Q2379" s="27">
        <v>0</v>
      </c>
      <c r="R2379" s="27" t="str">
        <f t="shared" si="299"/>
        <v>2-0</v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Terminé</v>
      </c>
      <c r="X2379" s="20">
        <f>VLOOKUP($A2379,Database!$A:$Y,20,FALSE)</f>
        <v>1</v>
      </c>
      <c r="Y2379" s="20">
        <f>VLOOKUP($A2379,Database!$A:$Y,21,FALSE)</f>
        <v>0</v>
      </c>
      <c r="Z2379" s="20">
        <f t="shared" si="298"/>
        <v>0</v>
      </c>
      <c r="AA2379" s="20">
        <f t="shared" si="292"/>
        <v>1</v>
      </c>
      <c r="AB2379" s="20">
        <f t="shared" ca="1" si="293"/>
        <v>66</v>
      </c>
      <c r="AC2379" s="20">
        <f t="shared" ca="1" si="294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>
        <f ca="1">IFERROR(
   IF(
     OR(ISBLANK(P2379),ISBLANK(Q2379)),
     "",
     IF(
       AND(AB2379&lt;&gt;"",OR(W2379="Terminé",W2379="En cours")),
       VLOOKUP(AD2379,Setup_ScoreExactBonus!A:D,4,FALSE),
       0
     )),
  0)</f>
        <v>0</v>
      </c>
      <c r="AF2379" s="21">
        <f t="shared" ca="1" si="295"/>
        <v>66</v>
      </c>
      <c r="AG2379" s="21">
        <f ca="1">SUMIFS(AF$2:AF2379,D$2:D2379,D2379)</f>
        <v>3802</v>
      </c>
      <c r="AJ2379" s="22">
        <f t="shared" si="296"/>
        <v>2</v>
      </c>
      <c r="AK2379" s="22">
        <f t="shared" si="297"/>
        <v>0</v>
      </c>
    </row>
    <row r="2380" spans="1:37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>
        <v>1</v>
      </c>
      <c r="Q2380" s="27">
        <v>0</v>
      </c>
      <c r="R2380" s="27" t="str">
        <f t="shared" si="299"/>
        <v>1-0</v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Terminé</v>
      </c>
      <c r="X2380" s="20">
        <f>VLOOKUP($A2380,Database!$A:$Y,20,FALSE)</f>
        <v>1</v>
      </c>
      <c r="Y2380" s="20">
        <f>VLOOKUP($A2380,Database!$A:$Y,21,FALSE)</f>
        <v>0</v>
      </c>
      <c r="Z2380" s="20">
        <f t="shared" si="298"/>
        <v>0</v>
      </c>
      <c r="AA2380" s="20">
        <f t="shared" si="292"/>
        <v>1</v>
      </c>
      <c r="AB2380" s="20">
        <f t="shared" ca="1" si="293"/>
        <v>66</v>
      </c>
      <c r="AC2380" s="20">
        <f t="shared" ca="1" si="294"/>
        <v>1</v>
      </c>
      <c r="AD2380" s="20" t="str">
        <f ca="1">IF(AC2380=0,"",IF(OR(ISBLANK(P2380),ISBLANK(Q2380)),"",IF(ISBLANK(VLOOKUP(A2380,Database!A:AA,22,FALSE)),"",VLOOKUP(A2380,Database!A:AA,22,FALSE))))</f>
        <v>Très rare</v>
      </c>
      <c r="AE2380" s="20">
        <f ca="1">IFERROR(
   IF(
     OR(ISBLANK(P2380),ISBLANK(Q2380)),
     "",
     IF(
       AND(AB2380&lt;&gt;"",OR(W2380="Terminé",W2380="En cours")),
       VLOOKUP(AD2380,Setup_ScoreExactBonus!A:D,4,FALSE),
       0
     )),
  0)</f>
        <v>50</v>
      </c>
      <c r="AF2380" s="21">
        <f t="shared" ca="1" si="295"/>
        <v>116</v>
      </c>
      <c r="AG2380" s="21">
        <f ca="1">SUMIFS(AF$2:AF2380,D$2:D2380,D2380)</f>
        <v>3387</v>
      </c>
      <c r="AJ2380" s="22">
        <f t="shared" si="296"/>
        <v>2</v>
      </c>
      <c r="AK2380" s="22">
        <f t="shared" si="297"/>
        <v>0</v>
      </c>
    </row>
    <row r="2381" spans="1:37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>
        <v>1</v>
      </c>
      <c r="Q2381" s="27">
        <v>2</v>
      </c>
      <c r="R2381" s="27" t="str">
        <f t="shared" si="299"/>
        <v>1-2</v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Terminé</v>
      </c>
      <c r="X2381" s="20">
        <f>VLOOKUP($A2381,Database!$A:$Y,20,FALSE)</f>
        <v>1</v>
      </c>
      <c r="Y2381" s="20">
        <f>VLOOKUP($A2381,Database!$A:$Y,21,FALSE)</f>
        <v>0</v>
      </c>
      <c r="Z2381" s="20">
        <f t="shared" si="298"/>
        <v>0</v>
      </c>
      <c r="AA2381" s="20">
        <f t="shared" si="292"/>
        <v>0</v>
      </c>
      <c r="AB2381" s="20">
        <f t="shared" ca="1" si="293"/>
        <v>0</v>
      </c>
      <c r="AC2381" s="20">
        <f t="shared" ca="1" si="294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>
        <f ca="1">IFERROR(
   IF(
     OR(ISBLANK(P2381),ISBLANK(Q2381)),
     "",
     IF(
       AND(AB2381&lt;&gt;"",OR(W2381="Terminé",W2381="En cours")),
       VLOOKUP(AD2381,Setup_ScoreExactBonus!A:D,4,FALSE),
       0
     )),
  0)</f>
        <v>0</v>
      </c>
      <c r="AF2381" s="21">
        <f t="shared" ca="1" si="295"/>
        <v>0</v>
      </c>
      <c r="AG2381" s="21">
        <f ca="1">SUMIFS(AF$2:AF2381,D$2:D2381,D2381)</f>
        <v>3475</v>
      </c>
      <c r="AJ2381" s="22">
        <f t="shared" si="296"/>
        <v>0</v>
      </c>
      <c r="AK2381" s="22">
        <f t="shared" si="297"/>
        <v>1</v>
      </c>
    </row>
    <row r="2382" spans="1:37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>
        <v>3</v>
      </c>
      <c r="Q2382" s="27">
        <v>1</v>
      </c>
      <c r="R2382" s="27" t="str">
        <f t="shared" si="299"/>
        <v>3-1</v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Terminé</v>
      </c>
      <c r="X2382" s="20">
        <f>VLOOKUP($A2382,Database!$A:$Y,20,FALSE)</f>
        <v>1</v>
      </c>
      <c r="Y2382" s="20">
        <f>VLOOKUP($A2382,Database!$A:$Y,21,FALSE)</f>
        <v>0</v>
      </c>
      <c r="Z2382" s="20">
        <f t="shared" si="298"/>
        <v>0</v>
      </c>
      <c r="AA2382" s="20">
        <f t="shared" si="292"/>
        <v>1</v>
      </c>
      <c r="AB2382" s="20">
        <f t="shared" ca="1" si="293"/>
        <v>66</v>
      </c>
      <c r="AC2382" s="20">
        <f t="shared" ca="1" si="294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>
        <f ca="1">IFERROR(
   IF(
     OR(ISBLANK(P2382),ISBLANK(Q2382)),
     "",
     IF(
       AND(AB2382&lt;&gt;"",OR(W2382="Terminé",W2382="En cours")),
       VLOOKUP(AD2382,Setup_ScoreExactBonus!A:D,4,FALSE),
       0
     )),
  0)</f>
        <v>0</v>
      </c>
      <c r="AF2382" s="21">
        <f t="shared" ca="1" si="295"/>
        <v>66</v>
      </c>
      <c r="AG2382" s="21">
        <f ca="1">SUMIFS(AF$2:AF2382,D$2:D2382,D2382)</f>
        <v>2595</v>
      </c>
      <c r="AJ2382" s="22">
        <f t="shared" si="296"/>
        <v>1</v>
      </c>
      <c r="AK2382" s="22">
        <f t="shared" si="297"/>
        <v>0</v>
      </c>
    </row>
    <row r="2383" spans="1:37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>
        <v>1</v>
      </c>
      <c r="Q2383" s="27">
        <v>0</v>
      </c>
      <c r="R2383" s="27" t="str">
        <f t="shared" si="299"/>
        <v>1-0</v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Terminé</v>
      </c>
      <c r="X2383" s="20">
        <f>VLOOKUP($A2383,Database!$A:$Y,20,FALSE)</f>
        <v>1</v>
      </c>
      <c r="Y2383" s="20">
        <f>VLOOKUP($A2383,Database!$A:$Y,21,FALSE)</f>
        <v>0</v>
      </c>
      <c r="Z2383" s="20">
        <f t="shared" si="298"/>
        <v>0</v>
      </c>
      <c r="AA2383" s="20">
        <f t="shared" si="292"/>
        <v>1</v>
      </c>
      <c r="AB2383" s="20">
        <f t="shared" ca="1" si="293"/>
        <v>66</v>
      </c>
      <c r="AC2383" s="20">
        <f t="shared" ca="1" si="294"/>
        <v>1</v>
      </c>
      <c r="AD2383" s="20" t="str">
        <f ca="1">IF(AC2383=0,"",IF(OR(ISBLANK(P2383),ISBLANK(Q2383)),"",IF(ISBLANK(VLOOKUP(A2383,Database!A:AA,22,FALSE)),"",VLOOKUP(A2383,Database!A:AA,22,FALSE))))</f>
        <v>Très rare</v>
      </c>
      <c r="AE2383" s="20">
        <f ca="1">IFERROR(
   IF(
     OR(ISBLANK(P2383),ISBLANK(Q2383)),
     "",
     IF(
       AND(AB2383&lt;&gt;"",OR(W2383="Terminé",W2383="En cours")),
       VLOOKUP(AD2383,Setup_ScoreExactBonus!A:D,4,FALSE),
       0
     )),
  0)</f>
        <v>50</v>
      </c>
      <c r="AF2383" s="21">
        <f t="shared" ca="1" si="295"/>
        <v>116</v>
      </c>
      <c r="AG2383" s="21">
        <f ca="1">SUMIFS(AF$2:AF2383,D$2:D2383,D2383)</f>
        <v>3857</v>
      </c>
      <c r="AJ2383" s="22">
        <f t="shared" si="296"/>
        <v>11</v>
      </c>
      <c r="AK2383" s="22">
        <f t="shared" si="297"/>
        <v>0</v>
      </c>
    </row>
    <row r="2384" spans="1:37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>
        <v>2</v>
      </c>
      <c r="Q2384" s="27">
        <v>1</v>
      </c>
      <c r="R2384" s="27" t="str">
        <f t="shared" si="299"/>
        <v>2-1</v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Terminé</v>
      </c>
      <c r="X2384" s="20">
        <f>VLOOKUP($A2384,Database!$A:$Y,20,FALSE)</f>
        <v>1</v>
      </c>
      <c r="Y2384" s="20">
        <f>VLOOKUP($A2384,Database!$A:$Y,21,FALSE)</f>
        <v>0</v>
      </c>
      <c r="Z2384" s="20">
        <f t="shared" si="298"/>
        <v>0</v>
      </c>
      <c r="AA2384" s="20">
        <f t="shared" si="292"/>
        <v>1</v>
      </c>
      <c r="AB2384" s="20">
        <f t="shared" ca="1" si="293"/>
        <v>66</v>
      </c>
      <c r="AC2384" s="20">
        <f t="shared" ca="1" si="294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>
        <f ca="1">IFERROR(
   IF(
     OR(ISBLANK(P2384),ISBLANK(Q2384)),
     "",
     IF(
       AND(AB2384&lt;&gt;"",OR(W2384="Terminé",W2384="En cours")),
       VLOOKUP(AD2384,Setup_ScoreExactBonus!A:D,4,FALSE),
       0
     )),
  0)</f>
        <v>0</v>
      </c>
      <c r="AF2384" s="21">
        <f t="shared" ca="1" si="295"/>
        <v>66</v>
      </c>
      <c r="AG2384" s="21">
        <f ca="1">SUMIFS(AF$2:AF2384,D$2:D2384,D2384)</f>
        <v>2100</v>
      </c>
      <c r="AJ2384" s="22">
        <f t="shared" si="296"/>
        <v>2</v>
      </c>
      <c r="AK2384" s="22">
        <f t="shared" si="297"/>
        <v>0</v>
      </c>
    </row>
    <row r="2385" spans="1:37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>
        <v>1</v>
      </c>
      <c r="Q2385" s="27">
        <v>2</v>
      </c>
      <c r="R2385" s="27" t="str">
        <f t="shared" si="299"/>
        <v>1-2</v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Terminé</v>
      </c>
      <c r="X2385" s="20">
        <f>VLOOKUP($A2385,Database!$A:$Y,20,FALSE)</f>
        <v>1</v>
      </c>
      <c r="Y2385" s="20">
        <f>VLOOKUP($A2385,Database!$A:$Y,21,FALSE)</f>
        <v>0</v>
      </c>
      <c r="Z2385" s="20">
        <f t="shared" si="298"/>
        <v>0</v>
      </c>
      <c r="AA2385" s="20">
        <f t="shared" si="292"/>
        <v>0</v>
      </c>
      <c r="AB2385" s="20">
        <f t="shared" ca="1" si="293"/>
        <v>0</v>
      </c>
      <c r="AC2385" s="20">
        <f t="shared" ca="1" si="294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>
        <f ca="1">IFERROR(
   IF(
     OR(ISBLANK(P2385),ISBLANK(Q2385)),
     "",
     IF(
       AND(AB2385&lt;&gt;"",OR(W2385="Terminé",W2385="En cours")),
       VLOOKUP(AD2385,Setup_ScoreExactBonus!A:D,4,FALSE),
       0
     )),
  0)</f>
        <v>0</v>
      </c>
      <c r="AF2385" s="21">
        <f t="shared" ca="1" si="295"/>
        <v>0</v>
      </c>
      <c r="AG2385" s="21">
        <f ca="1">SUMIFS(AF$2:AF2385,D$2:D2385,D2385)</f>
        <v>3262</v>
      </c>
      <c r="AJ2385" s="22">
        <f t="shared" si="296"/>
        <v>0</v>
      </c>
      <c r="AK2385" s="22">
        <f t="shared" si="297"/>
        <v>1</v>
      </c>
    </row>
    <row r="2386" spans="1:37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>
        <v>3</v>
      </c>
      <c r="Q2386" s="27">
        <v>1</v>
      </c>
      <c r="R2386" s="27" t="str">
        <f t="shared" si="299"/>
        <v>3-1</v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Terminé</v>
      </c>
      <c r="X2386" s="20">
        <f>VLOOKUP($A2386,Database!$A:$Y,20,FALSE)</f>
        <v>1</v>
      </c>
      <c r="Y2386" s="20">
        <f>VLOOKUP($A2386,Database!$A:$Y,21,FALSE)</f>
        <v>0</v>
      </c>
      <c r="Z2386" s="20">
        <f t="shared" si="298"/>
        <v>0</v>
      </c>
      <c r="AA2386" s="20">
        <f t="shared" si="292"/>
        <v>1</v>
      </c>
      <c r="AB2386" s="20">
        <f t="shared" ca="1" si="293"/>
        <v>66</v>
      </c>
      <c r="AC2386" s="20">
        <f t="shared" ca="1" si="294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>
        <f ca="1">IFERROR(
   IF(
     OR(ISBLANK(P2386),ISBLANK(Q2386)),
     "",
     IF(
       AND(AB2386&lt;&gt;"",OR(W2386="Terminé",W2386="En cours")),
       VLOOKUP(AD2386,Setup_ScoreExactBonus!A:D,4,FALSE),
       0
     )),
  0)</f>
        <v>0</v>
      </c>
      <c r="AF2386" s="21">
        <f t="shared" ca="1" si="295"/>
        <v>66</v>
      </c>
      <c r="AG2386" s="21">
        <f ca="1">SUMIFS(AF$2:AF2386,D$2:D2386,D2386)</f>
        <v>3598</v>
      </c>
      <c r="AJ2386" s="22">
        <f t="shared" si="296"/>
        <v>2</v>
      </c>
      <c r="AK2386" s="22">
        <f t="shared" si="297"/>
        <v>0</v>
      </c>
    </row>
    <row r="2387" spans="1:37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>
        <v>0</v>
      </c>
      <c r="Q2387" s="27">
        <v>0</v>
      </c>
      <c r="R2387" s="27" t="str">
        <f t="shared" si="299"/>
        <v>0-0</v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Terminé</v>
      </c>
      <c r="X2387" s="20">
        <f>VLOOKUP($A2387,Database!$A:$Y,20,FALSE)</f>
        <v>1</v>
      </c>
      <c r="Y2387" s="20">
        <f>VLOOKUP($A2387,Database!$A:$Y,21,FALSE)</f>
        <v>0</v>
      </c>
      <c r="Z2387" s="20">
        <f t="shared" si="298"/>
        <v>0</v>
      </c>
      <c r="AA2387" s="20">
        <f t="shared" si="292"/>
        <v>0</v>
      </c>
      <c r="AB2387" s="20">
        <f t="shared" ca="1" si="293"/>
        <v>0</v>
      </c>
      <c r="AC2387" s="20">
        <f t="shared" ca="1" si="294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>
        <f ca="1">IFERROR(
   IF(
     OR(ISBLANK(P2387),ISBLANK(Q2387)),
     "",
     IF(
       AND(AB2387&lt;&gt;"",OR(W2387="Terminé",W2387="En cours")),
       VLOOKUP(AD2387,Setup_ScoreExactBonus!A:D,4,FALSE),
       0
     )),
  0)</f>
        <v>0</v>
      </c>
      <c r="AF2387" s="21">
        <f t="shared" ca="1" si="295"/>
        <v>0</v>
      </c>
      <c r="AG2387" s="21">
        <f ca="1">SUMIFS(AF$2:AF2387,D$2:D2387,D2387)</f>
        <v>3140</v>
      </c>
      <c r="AJ2387" s="22">
        <f t="shared" si="296"/>
        <v>0</v>
      </c>
      <c r="AK2387" s="22">
        <f t="shared" si="297"/>
        <v>2</v>
      </c>
    </row>
    <row r="2388" spans="1:37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>
        <v>2</v>
      </c>
      <c r="Q2388" s="27">
        <v>0</v>
      </c>
      <c r="R2388" s="27" t="str">
        <f t="shared" si="299"/>
        <v>2-0</v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Terminé</v>
      </c>
      <c r="X2388" s="20">
        <f>VLOOKUP($A2388,Database!$A:$Y,20,FALSE)</f>
        <v>1</v>
      </c>
      <c r="Y2388" s="20">
        <f>VLOOKUP($A2388,Database!$A:$Y,21,FALSE)</f>
        <v>0</v>
      </c>
      <c r="Z2388" s="20">
        <f t="shared" si="298"/>
        <v>0</v>
      </c>
      <c r="AA2388" s="20">
        <f t="shared" si="292"/>
        <v>1</v>
      </c>
      <c r="AB2388" s="20">
        <f t="shared" ca="1" si="293"/>
        <v>66</v>
      </c>
      <c r="AC2388" s="20">
        <f t="shared" ca="1" si="294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>
        <f ca="1">IFERROR(
   IF(
     OR(ISBLANK(P2388),ISBLANK(Q2388)),
     "",
     IF(
       AND(AB2388&lt;&gt;"",OR(W2388="Terminé",W2388="En cours")),
       VLOOKUP(AD2388,Setup_ScoreExactBonus!A:D,4,FALSE),
       0
     )),
  0)</f>
        <v>0</v>
      </c>
      <c r="AF2388" s="21">
        <f t="shared" ca="1" si="295"/>
        <v>66</v>
      </c>
      <c r="AG2388" s="21">
        <f ca="1">SUMIFS(AF$2:AF2388,D$2:D2388,D2388)</f>
        <v>3825</v>
      </c>
      <c r="AJ2388" s="22">
        <f t="shared" si="296"/>
        <v>11</v>
      </c>
      <c r="AK2388" s="22">
        <f t="shared" si="297"/>
        <v>0</v>
      </c>
    </row>
    <row r="2389" spans="1:37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>
        <v>2</v>
      </c>
      <c r="Q2389" s="27">
        <v>1</v>
      </c>
      <c r="R2389" s="27" t="str">
        <f t="shared" si="299"/>
        <v>2-1</v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Terminé</v>
      </c>
      <c r="X2389" s="20">
        <f>VLOOKUP($A2389,Database!$A:$Y,20,FALSE)</f>
        <v>1</v>
      </c>
      <c r="Y2389" s="20">
        <f>VLOOKUP($A2389,Database!$A:$Y,21,FALSE)</f>
        <v>0</v>
      </c>
      <c r="Z2389" s="20">
        <f t="shared" si="298"/>
        <v>0</v>
      </c>
      <c r="AA2389" s="20">
        <f t="shared" si="292"/>
        <v>1</v>
      </c>
      <c r="AB2389" s="20">
        <f t="shared" ca="1" si="293"/>
        <v>66</v>
      </c>
      <c r="AC2389" s="20">
        <f t="shared" ca="1" si="294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>
        <f ca="1">IFERROR(
   IF(
     OR(ISBLANK(P2389),ISBLANK(Q2389)),
     "",
     IF(
       AND(AB2389&lt;&gt;"",OR(W2389="Terminé",W2389="En cours")),
       VLOOKUP(AD2389,Setup_ScoreExactBonus!A:D,4,FALSE),
       0
     )),
  0)</f>
        <v>0</v>
      </c>
      <c r="AF2389" s="21">
        <f t="shared" ca="1" si="295"/>
        <v>66</v>
      </c>
      <c r="AG2389" s="21">
        <f ca="1">SUMIFS(AF$2:AF2389,D$2:D2389,D2389)</f>
        <v>3148</v>
      </c>
      <c r="AJ2389" s="22">
        <f t="shared" si="296"/>
        <v>1</v>
      </c>
      <c r="AK2389" s="22">
        <f t="shared" si="297"/>
        <v>0</v>
      </c>
    </row>
    <row r="2390" spans="1:37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>
        <v>2</v>
      </c>
      <c r="Q2390" s="27">
        <v>0</v>
      </c>
      <c r="R2390" s="27" t="str">
        <f t="shared" si="299"/>
        <v>2-0</v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Terminé</v>
      </c>
      <c r="X2390" s="20">
        <f>VLOOKUP($A2390,Database!$A:$Y,20,FALSE)</f>
        <v>1</v>
      </c>
      <c r="Y2390" s="20">
        <f>VLOOKUP($A2390,Database!$A:$Y,21,FALSE)</f>
        <v>0</v>
      </c>
      <c r="Z2390" s="20">
        <f t="shared" si="298"/>
        <v>0</v>
      </c>
      <c r="AA2390" s="20">
        <f t="shared" si="292"/>
        <v>1</v>
      </c>
      <c r="AB2390" s="20">
        <f t="shared" ca="1" si="293"/>
        <v>66</v>
      </c>
      <c r="AC2390" s="20">
        <f t="shared" ca="1" si="294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>
        <f ca="1">IFERROR(
   IF(
     OR(ISBLANK(P2390),ISBLANK(Q2390)),
     "",
     IF(
       AND(AB2390&lt;&gt;"",OR(W2390="Terminé",W2390="En cours")),
       VLOOKUP(AD2390,Setup_ScoreExactBonus!A:D,4,FALSE),
       0
     )),
  0)</f>
        <v>0</v>
      </c>
      <c r="AF2390" s="21">
        <f t="shared" ca="1" si="295"/>
        <v>66</v>
      </c>
      <c r="AG2390" s="21">
        <f ca="1">SUMIFS(AF$2:AF2390,D$2:D2390,D2390)</f>
        <v>3499</v>
      </c>
      <c r="AJ2390" s="22">
        <f t="shared" si="296"/>
        <v>1</v>
      </c>
      <c r="AK2390" s="22">
        <f t="shared" si="297"/>
        <v>0</v>
      </c>
    </row>
    <row r="2391" spans="1:37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>
        <v>2</v>
      </c>
      <c r="Q2391" s="27">
        <v>1</v>
      </c>
      <c r="R2391" s="27" t="str">
        <f t="shared" si="299"/>
        <v>2-1</v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Terminé</v>
      </c>
      <c r="X2391" s="20">
        <f>VLOOKUP($A2391,Database!$A:$Y,20,FALSE)</f>
        <v>1</v>
      </c>
      <c r="Y2391" s="20">
        <f>VLOOKUP($A2391,Database!$A:$Y,21,FALSE)</f>
        <v>0</v>
      </c>
      <c r="Z2391" s="20">
        <f t="shared" si="298"/>
        <v>0</v>
      </c>
      <c r="AA2391" s="20">
        <f t="shared" si="292"/>
        <v>1</v>
      </c>
      <c r="AB2391" s="20">
        <f t="shared" ca="1" si="293"/>
        <v>66</v>
      </c>
      <c r="AC2391" s="20">
        <f t="shared" ca="1" si="294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>
        <f ca="1">IFERROR(
   IF(
     OR(ISBLANK(P2391),ISBLANK(Q2391)),
     "",
     IF(
       AND(AB2391&lt;&gt;"",OR(W2391="Terminé",W2391="En cours")),
       VLOOKUP(AD2391,Setup_ScoreExactBonus!A:D,4,FALSE),
       0
     )),
  0)</f>
        <v>0</v>
      </c>
      <c r="AF2391" s="21">
        <f t="shared" ca="1" si="295"/>
        <v>66</v>
      </c>
      <c r="AG2391" s="21">
        <f ca="1">SUMIFS(AF$2:AF2391,D$2:D2391,D2391)</f>
        <v>3512</v>
      </c>
      <c r="AJ2391" s="22">
        <f t="shared" si="296"/>
        <v>2</v>
      </c>
      <c r="AK2391" s="22">
        <f t="shared" si="297"/>
        <v>0</v>
      </c>
    </row>
    <row r="2392" spans="1:37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>
        <v>2</v>
      </c>
      <c r="Q2392" s="27">
        <v>0</v>
      </c>
      <c r="R2392" s="27" t="str">
        <f t="shared" si="299"/>
        <v>2-0</v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Terminé</v>
      </c>
      <c r="X2392" s="20">
        <f>VLOOKUP($A2392,Database!$A:$Y,20,FALSE)</f>
        <v>1</v>
      </c>
      <c r="Y2392" s="20">
        <f>VLOOKUP($A2392,Database!$A:$Y,21,FALSE)</f>
        <v>0</v>
      </c>
      <c r="Z2392" s="20">
        <f t="shared" si="298"/>
        <v>0</v>
      </c>
      <c r="AA2392" s="20">
        <f t="shared" si="292"/>
        <v>1</v>
      </c>
      <c r="AB2392" s="20">
        <f t="shared" ca="1" si="293"/>
        <v>66</v>
      </c>
      <c r="AC2392" s="20">
        <f t="shared" ca="1" si="294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>
        <f ca="1">IFERROR(
   IF(
     OR(ISBLANK(P2392),ISBLANK(Q2392)),
     "",
     IF(
       AND(AB2392&lt;&gt;"",OR(W2392="Terminé",W2392="En cours")),
       VLOOKUP(AD2392,Setup_ScoreExactBonus!A:D,4,FALSE),
       0
     )),
  0)</f>
        <v>0</v>
      </c>
      <c r="AF2392" s="21">
        <f t="shared" ca="1" si="295"/>
        <v>66</v>
      </c>
      <c r="AG2392" s="21">
        <f ca="1">SUMIFS(AF$2:AF2392,D$2:D2392,D2392)</f>
        <v>3527</v>
      </c>
      <c r="AJ2392" s="22">
        <f t="shared" si="296"/>
        <v>2</v>
      </c>
      <c r="AK2392" s="22">
        <f t="shared" si="297"/>
        <v>0</v>
      </c>
    </row>
    <row r="2393" spans="1:37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>
        <v>2</v>
      </c>
      <c r="Q2393" s="27">
        <v>0</v>
      </c>
      <c r="R2393" s="27" t="str">
        <f t="shared" si="299"/>
        <v>2-0</v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Terminé</v>
      </c>
      <c r="X2393" s="20">
        <f>VLOOKUP($A2393,Database!$A:$Y,20,FALSE)</f>
        <v>1</v>
      </c>
      <c r="Y2393" s="20">
        <f>VLOOKUP($A2393,Database!$A:$Y,21,FALSE)</f>
        <v>0</v>
      </c>
      <c r="Z2393" s="20">
        <f t="shared" si="298"/>
        <v>0</v>
      </c>
      <c r="AA2393" s="20">
        <f t="shared" si="292"/>
        <v>1</v>
      </c>
      <c r="AB2393" s="20">
        <f t="shared" ca="1" si="293"/>
        <v>66</v>
      </c>
      <c r="AC2393" s="20">
        <f t="shared" ca="1" si="294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>
        <f ca="1">IFERROR(
   IF(
     OR(ISBLANK(P2393),ISBLANK(Q2393)),
     "",
     IF(
       AND(AB2393&lt;&gt;"",OR(W2393="Terminé",W2393="En cours")),
       VLOOKUP(AD2393,Setup_ScoreExactBonus!A:D,4,FALSE),
       0
     )),
  0)</f>
        <v>0</v>
      </c>
      <c r="AF2393" s="21">
        <f t="shared" ca="1" si="295"/>
        <v>66</v>
      </c>
      <c r="AG2393" s="21">
        <f ca="1">SUMIFS(AF$2:AF2393,D$2:D2393,D2393)</f>
        <v>2749</v>
      </c>
      <c r="AJ2393" s="22">
        <f t="shared" si="296"/>
        <v>2</v>
      </c>
      <c r="AK2393" s="22">
        <f t="shared" si="297"/>
        <v>0</v>
      </c>
    </row>
    <row r="2394" spans="1:37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>
        <v>2</v>
      </c>
      <c r="Q2394" s="27">
        <v>1</v>
      </c>
      <c r="R2394" s="27" t="str">
        <f t="shared" si="299"/>
        <v>2-1</v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Terminé</v>
      </c>
      <c r="X2394" s="20">
        <f>VLOOKUP($A2394,Database!$A:$Y,20,FALSE)</f>
        <v>1</v>
      </c>
      <c r="Y2394" s="20">
        <f>VLOOKUP($A2394,Database!$A:$Y,21,FALSE)</f>
        <v>0</v>
      </c>
      <c r="Z2394" s="20">
        <f t="shared" si="298"/>
        <v>0</v>
      </c>
      <c r="AA2394" s="20">
        <f t="shared" si="292"/>
        <v>1</v>
      </c>
      <c r="AB2394" s="20">
        <f t="shared" ca="1" si="293"/>
        <v>66</v>
      </c>
      <c r="AC2394" s="20">
        <f t="shared" ca="1" si="294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>
        <f ca="1">IFERROR(
   IF(
     OR(ISBLANK(P2394),ISBLANK(Q2394)),
     "",
     IF(
       AND(AB2394&lt;&gt;"",OR(W2394="Terminé",W2394="En cours")),
       VLOOKUP(AD2394,Setup_ScoreExactBonus!A:D,4,FALSE),
       0
     )),
  0)</f>
        <v>0</v>
      </c>
      <c r="AF2394" s="21">
        <f t="shared" ca="1" si="295"/>
        <v>66</v>
      </c>
      <c r="AG2394" s="21">
        <f ca="1">SUMIFS(AF$2:AF2394,D$2:D2394,D2394)</f>
        <v>3586</v>
      </c>
      <c r="AJ2394" s="22">
        <f t="shared" si="296"/>
        <v>12</v>
      </c>
      <c r="AK2394" s="22">
        <f t="shared" si="297"/>
        <v>0</v>
      </c>
    </row>
    <row r="2395" spans="1:37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>
        <v>3</v>
      </c>
      <c r="Q2395" s="27">
        <v>1</v>
      </c>
      <c r="R2395" s="27" t="str">
        <f t="shared" si="299"/>
        <v>3-1</v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Terminé</v>
      </c>
      <c r="X2395" s="20">
        <f>VLOOKUP($A2395,Database!$A:$Y,20,FALSE)</f>
        <v>1</v>
      </c>
      <c r="Y2395" s="20">
        <f>VLOOKUP($A2395,Database!$A:$Y,21,FALSE)</f>
        <v>0</v>
      </c>
      <c r="Z2395" s="20">
        <f t="shared" si="298"/>
        <v>0</v>
      </c>
      <c r="AA2395" s="20">
        <f t="shared" si="292"/>
        <v>1</v>
      </c>
      <c r="AB2395" s="20">
        <f t="shared" ca="1" si="293"/>
        <v>66</v>
      </c>
      <c r="AC2395" s="20">
        <f t="shared" ca="1" si="294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>
        <f ca="1">IFERROR(
   IF(
     OR(ISBLANK(P2395),ISBLANK(Q2395)),
     "",
     IF(
       AND(AB2395&lt;&gt;"",OR(W2395="Terminé",W2395="En cours")),
       VLOOKUP(AD2395,Setup_ScoreExactBonus!A:D,4,FALSE),
       0
     )),
  0)</f>
        <v>0</v>
      </c>
      <c r="AF2395" s="21">
        <f t="shared" ca="1" si="295"/>
        <v>66</v>
      </c>
      <c r="AG2395" s="21">
        <f ca="1">SUMIFS(AF$2:AF2395,D$2:D2395,D2395)</f>
        <v>3186</v>
      </c>
      <c r="AJ2395" s="22">
        <f t="shared" si="296"/>
        <v>2</v>
      </c>
      <c r="AK2395" s="22">
        <f t="shared" si="297"/>
        <v>0</v>
      </c>
    </row>
    <row r="2396" spans="1:37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>
        <v>1</v>
      </c>
      <c r="Q2396" s="27">
        <v>0</v>
      </c>
      <c r="R2396" s="27" t="str">
        <f t="shared" si="299"/>
        <v>1-0</v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Terminé</v>
      </c>
      <c r="X2396" s="20">
        <f>VLOOKUP($A2396,Database!$A:$Y,20,FALSE)</f>
        <v>1</v>
      </c>
      <c r="Y2396" s="20">
        <f>VLOOKUP($A2396,Database!$A:$Y,21,FALSE)</f>
        <v>0</v>
      </c>
      <c r="Z2396" s="20">
        <f t="shared" si="298"/>
        <v>0</v>
      </c>
      <c r="AA2396" s="20">
        <f t="shared" si="292"/>
        <v>1</v>
      </c>
      <c r="AB2396" s="20">
        <f t="shared" ca="1" si="293"/>
        <v>66</v>
      </c>
      <c r="AC2396" s="20">
        <f t="shared" ca="1" si="294"/>
        <v>1</v>
      </c>
      <c r="AD2396" s="20" t="str">
        <f ca="1">IF(AC2396=0,"",IF(OR(ISBLANK(P2396),ISBLANK(Q2396)),"",IF(ISBLANK(VLOOKUP(A2396,Database!A:AA,22,FALSE)),"",VLOOKUP(A2396,Database!A:AA,22,FALSE))))</f>
        <v>Très rare</v>
      </c>
      <c r="AE2396" s="20">
        <f ca="1">IFERROR(
   IF(
     OR(ISBLANK(P2396),ISBLANK(Q2396)),
     "",
     IF(
       AND(AB2396&lt;&gt;"",OR(W2396="Terminé",W2396="En cours")),
       VLOOKUP(AD2396,Setup_ScoreExactBonus!A:D,4,FALSE),
       0
     )),
  0)</f>
        <v>50</v>
      </c>
      <c r="AF2396" s="21">
        <f t="shared" ca="1" si="295"/>
        <v>116</v>
      </c>
      <c r="AG2396" s="21">
        <f ca="1">SUMIFS(AF$2:AF2396,D$2:D2396,D2396)</f>
        <v>3378</v>
      </c>
      <c r="AJ2396" s="22">
        <f t="shared" si="296"/>
        <v>2</v>
      </c>
      <c r="AK2396" s="22">
        <f t="shared" si="297"/>
        <v>0</v>
      </c>
    </row>
    <row r="2397" spans="1:37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>
        <v>1</v>
      </c>
      <c r="Q2397" s="27">
        <v>1</v>
      </c>
      <c r="R2397" s="27" t="str">
        <f t="shared" si="299"/>
        <v>1-1</v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Terminé</v>
      </c>
      <c r="X2397" s="20">
        <f>VLOOKUP($A2397,Database!$A:$Y,20,FALSE)</f>
        <v>1</v>
      </c>
      <c r="Y2397" s="20">
        <f>VLOOKUP($A2397,Database!$A:$Y,21,FALSE)</f>
        <v>0</v>
      </c>
      <c r="Z2397" s="20">
        <f t="shared" si="298"/>
        <v>0</v>
      </c>
      <c r="AA2397" s="20">
        <f t="shared" ref="AA2397:AA2460" si="300">IF(OR(ISBLANK(P2397),ISBLANK(Q2397)),"",IF(OR(AND(P2397&gt;Q2397,X2397&gt;Y2397),AND(P2397=Q2397,X2397=Y2397),AND(P2397&lt;Q2397,X2397&lt;Y2397)),1,0))</f>
        <v>0</v>
      </c>
      <c r="AB2397" s="20">
        <f t="shared" ref="AB2397:AB2460" ca="1" si="301">IF(C2397&lt;NOW(),IF(AND(P2397&gt;Q2397,X2397&gt;Y2397),T2397,IF(AND(P2397=Q2397,X2397=Y2397),U2397,IF(AND(P2397&lt;Q2397,X2397&lt;Y2397),V2397,0))),"")</f>
        <v>0</v>
      </c>
      <c r="AC2397" s="20">
        <f t="shared" ref="AC2397:AC2460" ca="1" si="302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>
        <f ca="1">IFERROR(
   IF(
     OR(ISBLANK(P2397),ISBLANK(Q2397)),
     "",
     IF(
       AND(AB2397&lt;&gt;"",OR(W2397="Terminé",W2397="En cours")),
       VLOOKUP(AD2397,Setup_ScoreExactBonus!A:D,4,FALSE),
       0
     )),
  0)</f>
        <v>0</v>
      </c>
      <c r="AF2397" s="21">
        <f t="shared" ref="AF2397:AF2460" ca="1" si="303">IFERROR(IF(OR(ISBLANK(P2397),ISBLANK(Q2397)),0,IF(AB2397&lt;&gt;"", AB2397 + IF(AC2397=1,AE2397, 0), "") * (S2397+1)),"")</f>
        <v>0</v>
      </c>
      <c r="AG2397" s="21">
        <f ca="1">SUMIFS(AF$2:AF2397,D$2:D2397,D2397)</f>
        <v>2996</v>
      </c>
      <c r="AJ2397" s="22">
        <f t="shared" si="296"/>
        <v>0</v>
      </c>
      <c r="AK2397" s="22">
        <f t="shared" si="297"/>
        <v>1</v>
      </c>
    </row>
    <row r="2398" spans="1:37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>
        <v>2</v>
      </c>
      <c r="Q2398" s="27">
        <v>1</v>
      </c>
      <c r="R2398" s="27" t="str">
        <f t="shared" si="299"/>
        <v>2-1</v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Terminé</v>
      </c>
      <c r="X2398" s="20">
        <f>VLOOKUP($A2398,Database!$A:$Y,20,FALSE)</f>
        <v>1</v>
      </c>
      <c r="Y2398" s="20">
        <f>VLOOKUP($A2398,Database!$A:$Y,21,FALSE)</f>
        <v>0</v>
      </c>
      <c r="Z2398" s="20">
        <f t="shared" si="298"/>
        <v>0</v>
      </c>
      <c r="AA2398" s="20">
        <f t="shared" si="300"/>
        <v>1</v>
      </c>
      <c r="AB2398" s="20">
        <f t="shared" ca="1" si="301"/>
        <v>66</v>
      </c>
      <c r="AC2398" s="20">
        <f t="shared" ca="1" si="302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>
        <f ca="1">IFERROR(
   IF(
     OR(ISBLANK(P2398),ISBLANK(Q2398)),
     "",
     IF(
       AND(AB2398&lt;&gt;"",OR(W2398="Terminé",W2398="En cours")),
       VLOOKUP(AD2398,Setup_ScoreExactBonus!A:D,4,FALSE),
       0
     )),
  0)</f>
        <v>0</v>
      </c>
      <c r="AF2398" s="21">
        <f t="shared" ca="1" si="303"/>
        <v>66</v>
      </c>
      <c r="AG2398" s="21">
        <f ca="1">SUMIFS(AF$2:AF2398,D$2:D2398,D2398)</f>
        <v>3082</v>
      </c>
      <c r="AJ2398" s="22">
        <f t="shared" si="296"/>
        <v>3</v>
      </c>
      <c r="AK2398" s="22">
        <f t="shared" si="297"/>
        <v>0</v>
      </c>
    </row>
    <row r="2399" spans="1:37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>
        <v>1</v>
      </c>
      <c r="Q2399" s="27">
        <v>0</v>
      </c>
      <c r="R2399" s="27" t="str">
        <f t="shared" si="299"/>
        <v>1-0</v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Terminé</v>
      </c>
      <c r="X2399" s="20">
        <f>VLOOKUP($A2399,Database!$A:$Y,20,FALSE)</f>
        <v>1</v>
      </c>
      <c r="Y2399" s="20">
        <f>VLOOKUP($A2399,Database!$A:$Y,21,FALSE)</f>
        <v>0</v>
      </c>
      <c r="Z2399" s="20">
        <f t="shared" si="298"/>
        <v>0</v>
      </c>
      <c r="AA2399" s="20">
        <f t="shared" si="300"/>
        <v>1</v>
      </c>
      <c r="AB2399" s="20">
        <f t="shared" ca="1" si="301"/>
        <v>66</v>
      </c>
      <c r="AC2399" s="20">
        <f t="shared" ca="1" si="302"/>
        <v>1</v>
      </c>
      <c r="AD2399" s="20" t="str">
        <f ca="1">IF(AC2399=0,"",IF(OR(ISBLANK(P2399),ISBLANK(Q2399)),"",IF(ISBLANK(VLOOKUP(A2399,Database!A:AA,22,FALSE)),"",VLOOKUP(A2399,Database!A:AA,22,FALSE))))</f>
        <v>Très rare</v>
      </c>
      <c r="AE2399" s="20">
        <f ca="1">IFERROR(
   IF(
     OR(ISBLANK(P2399),ISBLANK(Q2399)),
     "",
     IF(
       AND(AB2399&lt;&gt;"",OR(W2399="Terminé",W2399="En cours")),
       VLOOKUP(AD2399,Setup_ScoreExactBonus!A:D,4,FALSE),
       0
     )),
  0)</f>
        <v>50</v>
      </c>
      <c r="AF2399" s="21">
        <f t="shared" ca="1" si="303"/>
        <v>116</v>
      </c>
      <c r="AG2399" s="21">
        <f ca="1">SUMIFS(AF$2:AF2399,D$2:D2399,D2399)</f>
        <v>3147</v>
      </c>
      <c r="AJ2399" s="22">
        <f t="shared" si="296"/>
        <v>2</v>
      </c>
      <c r="AK2399" s="22">
        <f t="shared" si="297"/>
        <v>0</v>
      </c>
    </row>
    <row r="2400" spans="1:37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>
        <v>2</v>
      </c>
      <c r="Q2400" s="27">
        <v>1</v>
      </c>
      <c r="R2400" s="27" t="str">
        <f t="shared" si="299"/>
        <v>2-1</v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Terminé</v>
      </c>
      <c r="X2400" s="20">
        <f>VLOOKUP($A2400,Database!$A:$Y,20,FALSE)</f>
        <v>1</v>
      </c>
      <c r="Y2400" s="20">
        <f>VLOOKUP($A2400,Database!$A:$Y,21,FALSE)</f>
        <v>0</v>
      </c>
      <c r="Z2400" s="20">
        <f t="shared" si="298"/>
        <v>0</v>
      </c>
      <c r="AA2400" s="20">
        <f t="shared" si="300"/>
        <v>1</v>
      </c>
      <c r="AB2400" s="20">
        <f t="shared" ca="1" si="301"/>
        <v>66</v>
      </c>
      <c r="AC2400" s="20">
        <f t="shared" ca="1" si="302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>
        <f ca="1">IFERROR(
   IF(
     OR(ISBLANK(P2400),ISBLANK(Q2400)),
     "",
     IF(
       AND(AB2400&lt;&gt;"",OR(W2400="Terminé",W2400="En cours")),
       VLOOKUP(AD2400,Setup_ScoreExactBonus!A:D,4,FALSE),
       0
     )),
  0)</f>
        <v>0</v>
      </c>
      <c r="AF2400" s="21">
        <f t="shared" ca="1" si="303"/>
        <v>66</v>
      </c>
      <c r="AG2400" s="21">
        <f ca="1">SUMIFS(AF$2:AF2400,D$2:D2400,D2400)</f>
        <v>2646</v>
      </c>
      <c r="AJ2400" s="22">
        <f t="shared" si="296"/>
        <v>2</v>
      </c>
      <c r="AK2400" s="22">
        <f t="shared" si="297"/>
        <v>0</v>
      </c>
    </row>
    <row r="2401" spans="1:37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>
        <v>1</v>
      </c>
      <c r="Q2401" s="27">
        <v>0</v>
      </c>
      <c r="R2401" s="27" t="str">
        <f t="shared" si="299"/>
        <v>1-0</v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Terminé</v>
      </c>
      <c r="X2401" s="20">
        <f>VLOOKUP($A2401,Database!$A:$Y,20,FALSE)</f>
        <v>1</v>
      </c>
      <c r="Y2401" s="20">
        <f>VLOOKUP($A2401,Database!$A:$Y,21,FALSE)</f>
        <v>0</v>
      </c>
      <c r="Z2401" s="20">
        <f t="shared" si="298"/>
        <v>0</v>
      </c>
      <c r="AA2401" s="20">
        <f t="shared" si="300"/>
        <v>1</v>
      </c>
      <c r="AB2401" s="20">
        <f t="shared" ca="1" si="301"/>
        <v>66</v>
      </c>
      <c r="AC2401" s="20">
        <f t="shared" ca="1" si="302"/>
        <v>1</v>
      </c>
      <c r="AD2401" s="20" t="str">
        <f ca="1">IF(AC2401=0,"",IF(OR(ISBLANK(P2401),ISBLANK(Q2401)),"",IF(ISBLANK(VLOOKUP(A2401,Database!A:AA,22,FALSE)),"",VLOOKUP(A2401,Database!A:AA,22,FALSE))))</f>
        <v>Très rare</v>
      </c>
      <c r="AE2401" s="20">
        <f ca="1">IFERROR(
   IF(
     OR(ISBLANK(P2401),ISBLANK(Q2401)),
     "",
     IF(
       AND(AB2401&lt;&gt;"",OR(W2401="Terminé",W2401="En cours")),
       VLOOKUP(AD2401,Setup_ScoreExactBonus!A:D,4,FALSE),
       0
     )),
  0)</f>
        <v>50</v>
      </c>
      <c r="AF2401" s="21">
        <f t="shared" ca="1" si="303"/>
        <v>116</v>
      </c>
      <c r="AG2401" s="21">
        <f ca="1">SUMIFS(AF$2:AF2401,D$2:D2401,D2401)</f>
        <v>3455</v>
      </c>
      <c r="AJ2401" s="22">
        <f t="shared" si="296"/>
        <v>3</v>
      </c>
      <c r="AK2401" s="22">
        <f t="shared" si="297"/>
        <v>0</v>
      </c>
    </row>
    <row r="2402" spans="1:37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>
        <v>1</v>
      </c>
      <c r="Q2402" s="27">
        <v>0</v>
      </c>
      <c r="R2402" s="27" t="str">
        <f t="shared" si="299"/>
        <v>1-0</v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Terminé</v>
      </c>
      <c r="X2402" s="20">
        <f>VLOOKUP($A2402,Database!$A:$Y,20,FALSE)</f>
        <v>1</v>
      </c>
      <c r="Y2402" s="20">
        <f>VLOOKUP($A2402,Database!$A:$Y,21,FALSE)</f>
        <v>0</v>
      </c>
      <c r="Z2402" s="20">
        <f t="shared" si="298"/>
        <v>0</v>
      </c>
      <c r="AA2402" s="20">
        <f t="shared" si="300"/>
        <v>1</v>
      </c>
      <c r="AB2402" s="20">
        <f t="shared" ca="1" si="301"/>
        <v>66</v>
      </c>
      <c r="AC2402" s="20">
        <f t="shared" ca="1" si="302"/>
        <v>1</v>
      </c>
      <c r="AD2402" s="20" t="str">
        <f ca="1">IF(AC2402=0,"",IF(OR(ISBLANK(P2402),ISBLANK(Q2402)),"",IF(ISBLANK(VLOOKUP(A2402,Database!A:AA,22,FALSE)),"",VLOOKUP(A2402,Database!A:AA,22,FALSE))))</f>
        <v>Très rare</v>
      </c>
      <c r="AE2402" s="20">
        <f ca="1">IFERROR(
   IF(
     OR(ISBLANK(P2402),ISBLANK(Q2402)),
     "",
     IF(
       AND(AB2402&lt;&gt;"",OR(W2402="Terminé",W2402="En cours")),
       VLOOKUP(AD2402,Setup_ScoreExactBonus!A:D,4,FALSE),
       0
     )),
  0)</f>
        <v>50</v>
      </c>
      <c r="AF2402" s="21">
        <f t="shared" ca="1" si="303"/>
        <v>116</v>
      </c>
      <c r="AG2402" s="21">
        <f ca="1">SUMIFS(AF$2:AF2402,D$2:D2402,D2402)</f>
        <v>3526</v>
      </c>
      <c r="AJ2402" s="22">
        <f t="shared" si="296"/>
        <v>4</v>
      </c>
      <c r="AK2402" s="22">
        <f t="shared" si="297"/>
        <v>0</v>
      </c>
    </row>
    <row r="2403" spans="1:37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P2403" s="27">
        <v>2</v>
      </c>
      <c r="Q2403" s="27">
        <v>0</v>
      </c>
      <c r="R2403" s="27" t="str">
        <f t="shared" si="299"/>
        <v>2-0</v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Terminé</v>
      </c>
      <c r="X2403" s="20">
        <f>VLOOKUP($A2403,Database!$A:$Y,20,FALSE)</f>
        <v>1</v>
      </c>
      <c r="Y2403" s="20">
        <f>VLOOKUP($A2403,Database!$A:$Y,21,FALSE)</f>
        <v>0</v>
      </c>
      <c r="Z2403" s="20">
        <f t="shared" si="298"/>
        <v>0</v>
      </c>
      <c r="AA2403" s="20">
        <f t="shared" si="300"/>
        <v>1</v>
      </c>
      <c r="AB2403" s="20">
        <f t="shared" ca="1" si="301"/>
        <v>66</v>
      </c>
      <c r="AC2403" s="20">
        <f t="shared" ca="1" si="302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>
        <f ca="1">IFERROR(
   IF(
     OR(ISBLANK(P2403),ISBLANK(Q2403)),
     "",
     IF(
       AND(AB2403&lt;&gt;"",OR(W2403="Terminé",W2403="En cours")),
       VLOOKUP(AD2403,Setup_ScoreExactBonus!A:D,4,FALSE),
       0
     )),
  0)</f>
        <v>0</v>
      </c>
      <c r="AF2403" s="21">
        <f t="shared" ca="1" si="303"/>
        <v>66</v>
      </c>
      <c r="AG2403" s="21">
        <f ca="1">SUMIFS(AF$2:AF2403,D$2:D2403,D2403)</f>
        <v>2953</v>
      </c>
      <c r="AJ2403" s="22">
        <f t="shared" si="296"/>
        <v>2</v>
      </c>
      <c r="AK2403" s="22">
        <f t="shared" si="297"/>
        <v>0</v>
      </c>
    </row>
    <row r="2404" spans="1:37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P2404" s="27">
        <v>1</v>
      </c>
      <c r="Q2404" s="27">
        <v>0</v>
      </c>
      <c r="R2404" s="27" t="str">
        <f t="shared" si="299"/>
        <v>1-0</v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Terminé</v>
      </c>
      <c r="X2404" s="20">
        <f>VLOOKUP($A2404,Database!$A:$Y,20,FALSE)</f>
        <v>1</v>
      </c>
      <c r="Y2404" s="20">
        <f>VLOOKUP($A2404,Database!$A:$Y,21,FALSE)</f>
        <v>0</v>
      </c>
      <c r="Z2404" s="20">
        <f t="shared" si="298"/>
        <v>0</v>
      </c>
      <c r="AA2404" s="20">
        <f t="shared" si="300"/>
        <v>1</v>
      </c>
      <c r="AB2404" s="20">
        <f t="shared" ca="1" si="301"/>
        <v>66</v>
      </c>
      <c r="AC2404" s="20">
        <f t="shared" ca="1" si="302"/>
        <v>1</v>
      </c>
      <c r="AD2404" s="20" t="str">
        <f ca="1">IF(AC2404=0,"",IF(OR(ISBLANK(P2404),ISBLANK(Q2404)),"",IF(ISBLANK(VLOOKUP(A2404,Database!A:AA,22,FALSE)),"",VLOOKUP(A2404,Database!A:AA,22,FALSE))))</f>
        <v>Très rare</v>
      </c>
      <c r="AE2404" s="20">
        <f ca="1">IFERROR(
   IF(
     OR(ISBLANK(P2404),ISBLANK(Q2404)),
     "",
     IF(
       AND(AB2404&lt;&gt;"",OR(W2404="Terminé",W2404="En cours")),
       VLOOKUP(AD2404,Setup_ScoreExactBonus!A:D,4,FALSE),
       0
     )),
  0)</f>
        <v>50</v>
      </c>
      <c r="AF2404" s="21">
        <f t="shared" ca="1" si="303"/>
        <v>116</v>
      </c>
      <c r="AG2404" s="21">
        <f ca="1">SUMIFS(AF$2:AF2404,D$2:D2404,D2404)</f>
        <v>3199</v>
      </c>
      <c r="AJ2404" s="22">
        <f t="shared" si="296"/>
        <v>2</v>
      </c>
      <c r="AK2404" s="22">
        <f t="shared" si="297"/>
        <v>0</v>
      </c>
    </row>
    <row r="2405" spans="1:37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>
        <v>1</v>
      </c>
      <c r="Q2405" s="27">
        <v>1</v>
      </c>
      <c r="R2405" s="27" t="str">
        <f t="shared" si="299"/>
        <v>1-1</v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Terminé</v>
      </c>
      <c r="X2405" s="20">
        <f>VLOOKUP($A2405,Database!$A:$Y,20,FALSE)</f>
        <v>0</v>
      </c>
      <c r="Y2405" s="20">
        <f>VLOOKUP($A2405,Database!$A:$Y,21,FALSE)</f>
        <v>3</v>
      </c>
      <c r="Z2405" s="20">
        <f t="shared" si="298"/>
        <v>0</v>
      </c>
      <c r="AA2405" s="20">
        <f t="shared" si="300"/>
        <v>0</v>
      </c>
      <c r="AB2405" s="20">
        <f t="shared" ca="1" si="301"/>
        <v>0</v>
      </c>
      <c r="AC2405" s="20">
        <f t="shared" ca="1" si="302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>
        <f ca="1">IFERROR(
   IF(
     OR(ISBLANK(P2405),ISBLANK(Q2405)),
     "",
     IF(
       AND(AB2405&lt;&gt;"",OR(W2405="Terminé",W2405="En cours")),
       VLOOKUP(AD2405,Setup_ScoreExactBonus!A:D,4,FALSE),
       0
     )),
  0)</f>
        <v>0</v>
      </c>
      <c r="AF2405" s="21">
        <f t="shared" ca="1" si="303"/>
        <v>0</v>
      </c>
      <c r="AG2405" s="21">
        <f ca="1">SUMIFS(AF$2:AF2405,D$2:D2405,D2405)</f>
        <v>3241</v>
      </c>
      <c r="AJ2405" s="22">
        <f t="shared" si="296"/>
        <v>0</v>
      </c>
      <c r="AK2405" s="22">
        <f t="shared" si="297"/>
        <v>1</v>
      </c>
    </row>
    <row r="2406" spans="1:37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>
        <v>1</v>
      </c>
      <c r="Q2406" s="27">
        <v>2</v>
      </c>
      <c r="R2406" s="27" t="str">
        <f t="shared" si="299"/>
        <v>1-2</v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Terminé</v>
      </c>
      <c r="X2406" s="20">
        <f>VLOOKUP($A2406,Database!$A:$Y,20,FALSE)</f>
        <v>0</v>
      </c>
      <c r="Y2406" s="20">
        <f>VLOOKUP($A2406,Database!$A:$Y,21,FALSE)</f>
        <v>3</v>
      </c>
      <c r="Z2406" s="20">
        <f t="shared" si="298"/>
        <v>0</v>
      </c>
      <c r="AA2406" s="20">
        <f t="shared" si="300"/>
        <v>1</v>
      </c>
      <c r="AB2406" s="20">
        <f t="shared" ca="1" si="301"/>
        <v>68</v>
      </c>
      <c r="AC2406" s="20">
        <f t="shared" ca="1" si="302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>
        <f ca="1">IFERROR(
   IF(
     OR(ISBLANK(P2406),ISBLANK(Q2406)),
     "",
     IF(
       AND(AB2406&lt;&gt;"",OR(W2406="Terminé",W2406="En cours")),
       VLOOKUP(AD2406,Setup_ScoreExactBonus!A:D,4,FALSE),
       0
     )),
  0)</f>
        <v>0</v>
      </c>
      <c r="AF2406" s="21">
        <f t="shared" ca="1" si="303"/>
        <v>68</v>
      </c>
      <c r="AG2406" s="21">
        <f ca="1">SUMIFS(AF$2:AF2406,D$2:D2406,D2406)</f>
        <v>3870</v>
      </c>
      <c r="AJ2406" s="22">
        <f t="shared" si="296"/>
        <v>3</v>
      </c>
      <c r="AK2406" s="22">
        <f t="shared" si="297"/>
        <v>0</v>
      </c>
    </row>
    <row r="2407" spans="1:37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>
        <v>1</v>
      </c>
      <c r="Q2407" s="27">
        <v>2</v>
      </c>
      <c r="R2407" s="27" t="str">
        <f t="shared" si="299"/>
        <v>1-2</v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Terminé</v>
      </c>
      <c r="X2407" s="20">
        <f>VLOOKUP($A2407,Database!$A:$Y,20,FALSE)</f>
        <v>0</v>
      </c>
      <c r="Y2407" s="20">
        <f>VLOOKUP($A2407,Database!$A:$Y,21,FALSE)</f>
        <v>3</v>
      </c>
      <c r="Z2407" s="20">
        <f t="shared" si="298"/>
        <v>0</v>
      </c>
      <c r="AA2407" s="20">
        <f t="shared" si="300"/>
        <v>1</v>
      </c>
      <c r="AB2407" s="20">
        <f t="shared" ca="1" si="301"/>
        <v>68</v>
      </c>
      <c r="AC2407" s="20">
        <f t="shared" ca="1" si="302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>
        <f ca="1">IFERROR(
   IF(
     OR(ISBLANK(P2407),ISBLANK(Q2407)),
     "",
     IF(
       AND(AB2407&lt;&gt;"",OR(W2407="Terminé",W2407="En cours")),
       VLOOKUP(AD2407,Setup_ScoreExactBonus!A:D,4,FALSE),
       0
     )),
  0)</f>
        <v>0</v>
      </c>
      <c r="AF2407" s="21">
        <f t="shared" ca="1" si="303"/>
        <v>68</v>
      </c>
      <c r="AG2407" s="21">
        <f ca="1">SUMIFS(AF$2:AF2407,D$2:D2407,D2407)</f>
        <v>3455</v>
      </c>
      <c r="AJ2407" s="22">
        <f t="shared" si="296"/>
        <v>3</v>
      </c>
      <c r="AK2407" s="22">
        <f t="shared" si="297"/>
        <v>0</v>
      </c>
    </row>
    <row r="2408" spans="1:37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>
        <v>1</v>
      </c>
      <c r="Q2408" s="27">
        <v>2</v>
      </c>
      <c r="R2408" s="27" t="str">
        <f t="shared" si="299"/>
        <v>1-2</v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Terminé</v>
      </c>
      <c r="X2408" s="20">
        <f>VLOOKUP($A2408,Database!$A:$Y,20,FALSE)</f>
        <v>0</v>
      </c>
      <c r="Y2408" s="20">
        <f>VLOOKUP($A2408,Database!$A:$Y,21,FALSE)</f>
        <v>3</v>
      </c>
      <c r="Z2408" s="20">
        <f t="shared" si="298"/>
        <v>0</v>
      </c>
      <c r="AA2408" s="20">
        <f t="shared" si="300"/>
        <v>1</v>
      </c>
      <c r="AB2408" s="20">
        <f t="shared" ca="1" si="301"/>
        <v>68</v>
      </c>
      <c r="AC2408" s="20">
        <f t="shared" ca="1" si="302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>
        <f ca="1">IFERROR(
   IF(
     OR(ISBLANK(P2408),ISBLANK(Q2408)),
     "",
     IF(
       AND(AB2408&lt;&gt;"",OR(W2408="Terminé",W2408="En cours")),
       VLOOKUP(AD2408,Setup_ScoreExactBonus!A:D,4,FALSE),
       0
     )),
  0)</f>
        <v>0</v>
      </c>
      <c r="AF2408" s="21">
        <f t="shared" ca="1" si="303"/>
        <v>68</v>
      </c>
      <c r="AG2408" s="21">
        <f ca="1">SUMIFS(AF$2:AF2408,D$2:D2408,D2408)</f>
        <v>3543</v>
      </c>
      <c r="AJ2408" s="22">
        <f t="shared" si="296"/>
        <v>1</v>
      </c>
      <c r="AK2408" s="22">
        <f t="shared" si="297"/>
        <v>0</v>
      </c>
    </row>
    <row r="2409" spans="1:37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>
        <v>0</v>
      </c>
      <c r="Q2409" s="27">
        <v>3</v>
      </c>
      <c r="R2409" s="27" t="str">
        <f t="shared" si="299"/>
        <v>0-3</v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Terminé</v>
      </c>
      <c r="X2409" s="20">
        <f>VLOOKUP($A2409,Database!$A:$Y,20,FALSE)</f>
        <v>0</v>
      </c>
      <c r="Y2409" s="20">
        <f>VLOOKUP($A2409,Database!$A:$Y,21,FALSE)</f>
        <v>3</v>
      </c>
      <c r="Z2409" s="20">
        <f t="shared" si="298"/>
        <v>0</v>
      </c>
      <c r="AA2409" s="20">
        <f t="shared" si="300"/>
        <v>1</v>
      </c>
      <c r="AB2409" s="20">
        <f t="shared" ca="1" si="301"/>
        <v>68</v>
      </c>
      <c r="AC2409" s="20">
        <f t="shared" ca="1" si="302"/>
        <v>1</v>
      </c>
      <c r="AD2409" s="20" t="str">
        <f ca="1">IF(AC2409=0,"",IF(OR(ISBLANK(P2409),ISBLANK(Q2409)),"",IF(ISBLANK(VLOOKUP(A2409,Database!A:AA,22,FALSE)),"",VLOOKUP(A2409,Database!A:AA,22,FALSE))))</f>
        <v>Méga rare</v>
      </c>
      <c r="AE2409" s="20">
        <f ca="1">IFERROR(
   IF(
     OR(ISBLANK(P2409),ISBLANK(Q2409)),
     "",
     IF(
       AND(AB2409&lt;&gt;"",OR(W2409="Terminé",W2409="En cours")),
       VLOOKUP(AD2409,Setup_ScoreExactBonus!A:D,4,FALSE),
       0
     )),
  0)</f>
        <v>70</v>
      </c>
      <c r="AF2409" s="21">
        <f t="shared" ca="1" si="303"/>
        <v>138</v>
      </c>
      <c r="AG2409" s="21">
        <f ca="1">SUMIFS(AF$2:AF2409,D$2:D2409,D2409)</f>
        <v>2733</v>
      </c>
      <c r="AJ2409" s="22">
        <f t="shared" si="296"/>
        <v>2</v>
      </c>
      <c r="AK2409" s="22">
        <f t="shared" si="297"/>
        <v>0</v>
      </c>
    </row>
    <row r="2410" spans="1:37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>
        <v>1</v>
      </c>
      <c r="Q2410" s="27">
        <v>1</v>
      </c>
      <c r="R2410" s="27" t="str">
        <f t="shared" si="299"/>
        <v>1-1</v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Terminé</v>
      </c>
      <c r="X2410" s="20">
        <f>VLOOKUP($A2410,Database!$A:$Y,20,FALSE)</f>
        <v>0</v>
      </c>
      <c r="Y2410" s="20">
        <f>VLOOKUP($A2410,Database!$A:$Y,21,FALSE)</f>
        <v>3</v>
      </c>
      <c r="Z2410" s="20">
        <f t="shared" si="298"/>
        <v>0</v>
      </c>
      <c r="AA2410" s="20">
        <f t="shared" si="300"/>
        <v>0</v>
      </c>
      <c r="AB2410" s="20">
        <f t="shared" ca="1" si="301"/>
        <v>0</v>
      </c>
      <c r="AC2410" s="20">
        <f t="shared" ca="1" si="302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>
        <f ca="1">IFERROR(
   IF(
     OR(ISBLANK(P2410),ISBLANK(Q2410)),
     "",
     IF(
       AND(AB2410&lt;&gt;"",OR(W2410="Terminé",W2410="En cours")),
       VLOOKUP(AD2410,Setup_ScoreExactBonus!A:D,4,FALSE),
       0
     )),
  0)</f>
        <v>0</v>
      </c>
      <c r="AF2410" s="21">
        <f t="shared" ca="1" si="303"/>
        <v>0</v>
      </c>
      <c r="AG2410" s="21">
        <f ca="1">SUMIFS(AF$2:AF2410,D$2:D2410,D2410)</f>
        <v>3857</v>
      </c>
      <c r="AJ2410" s="22">
        <f t="shared" si="296"/>
        <v>0</v>
      </c>
      <c r="AK2410" s="22">
        <f t="shared" si="297"/>
        <v>1</v>
      </c>
    </row>
    <row r="2411" spans="1:37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>
        <v>1</v>
      </c>
      <c r="Q2411" s="27">
        <v>2</v>
      </c>
      <c r="R2411" s="27" t="str">
        <f t="shared" si="299"/>
        <v>1-2</v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Terminé</v>
      </c>
      <c r="X2411" s="20">
        <f>VLOOKUP($A2411,Database!$A:$Y,20,FALSE)</f>
        <v>0</v>
      </c>
      <c r="Y2411" s="20">
        <f>VLOOKUP($A2411,Database!$A:$Y,21,FALSE)</f>
        <v>3</v>
      </c>
      <c r="Z2411" s="20">
        <f t="shared" si="298"/>
        <v>0</v>
      </c>
      <c r="AA2411" s="20">
        <f t="shared" si="300"/>
        <v>1</v>
      </c>
      <c r="AB2411" s="20">
        <f t="shared" ca="1" si="301"/>
        <v>68</v>
      </c>
      <c r="AC2411" s="20">
        <f t="shared" ca="1" si="302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>
        <f ca="1">IFERROR(
   IF(
     OR(ISBLANK(P2411),ISBLANK(Q2411)),
     "",
     IF(
       AND(AB2411&lt;&gt;"",OR(W2411="Terminé",W2411="En cours")),
       VLOOKUP(AD2411,Setup_ScoreExactBonus!A:D,4,FALSE),
       0
     )),
  0)</f>
        <v>0</v>
      </c>
      <c r="AF2411" s="21">
        <f t="shared" ca="1" si="303"/>
        <v>68</v>
      </c>
      <c r="AG2411" s="21">
        <f ca="1">SUMIFS(AF$2:AF2411,D$2:D2411,D2411)</f>
        <v>2168</v>
      </c>
      <c r="AJ2411" s="22">
        <f t="shared" si="296"/>
        <v>3</v>
      </c>
      <c r="AK2411" s="22">
        <f t="shared" si="297"/>
        <v>0</v>
      </c>
    </row>
    <row r="2412" spans="1:37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>
        <v>1</v>
      </c>
      <c r="Q2412" s="27">
        <v>3</v>
      </c>
      <c r="R2412" s="27" t="str">
        <f t="shared" si="299"/>
        <v>1-3</v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Terminé</v>
      </c>
      <c r="X2412" s="20">
        <f>VLOOKUP($A2412,Database!$A:$Y,20,FALSE)</f>
        <v>0</v>
      </c>
      <c r="Y2412" s="20">
        <f>VLOOKUP($A2412,Database!$A:$Y,21,FALSE)</f>
        <v>3</v>
      </c>
      <c r="Z2412" s="20">
        <f t="shared" si="298"/>
        <v>0</v>
      </c>
      <c r="AA2412" s="20">
        <f t="shared" si="300"/>
        <v>1</v>
      </c>
      <c r="AB2412" s="20">
        <f t="shared" ca="1" si="301"/>
        <v>68</v>
      </c>
      <c r="AC2412" s="20">
        <f t="shared" ca="1" si="302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>
        <f ca="1">IFERROR(
   IF(
     OR(ISBLANK(P2412),ISBLANK(Q2412)),
     "",
     IF(
       AND(AB2412&lt;&gt;"",OR(W2412="Terminé",W2412="En cours")),
       VLOOKUP(AD2412,Setup_ScoreExactBonus!A:D,4,FALSE),
       0
     )),
  0)</f>
        <v>0</v>
      </c>
      <c r="AF2412" s="21">
        <f t="shared" ca="1" si="303"/>
        <v>68</v>
      </c>
      <c r="AG2412" s="21">
        <f ca="1">SUMIFS(AF$2:AF2412,D$2:D2412,D2412)</f>
        <v>3330</v>
      </c>
      <c r="AJ2412" s="22">
        <f t="shared" si="296"/>
        <v>1</v>
      </c>
      <c r="AK2412" s="22">
        <f t="shared" si="297"/>
        <v>0</v>
      </c>
    </row>
    <row r="2413" spans="1:37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>
        <v>1</v>
      </c>
      <c r="Q2413" s="27">
        <v>2</v>
      </c>
      <c r="R2413" s="27" t="str">
        <f t="shared" si="299"/>
        <v>1-2</v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Terminé</v>
      </c>
      <c r="X2413" s="20">
        <f>VLOOKUP($A2413,Database!$A:$Y,20,FALSE)</f>
        <v>0</v>
      </c>
      <c r="Y2413" s="20">
        <f>VLOOKUP($A2413,Database!$A:$Y,21,FALSE)</f>
        <v>3</v>
      </c>
      <c r="Z2413" s="20">
        <f t="shared" si="298"/>
        <v>0</v>
      </c>
      <c r="AA2413" s="20">
        <f t="shared" si="300"/>
        <v>1</v>
      </c>
      <c r="AB2413" s="20">
        <f t="shared" ca="1" si="301"/>
        <v>68</v>
      </c>
      <c r="AC2413" s="20">
        <f t="shared" ca="1" si="302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>
        <f ca="1">IFERROR(
   IF(
     OR(ISBLANK(P2413),ISBLANK(Q2413)),
     "",
     IF(
       AND(AB2413&lt;&gt;"",OR(W2413="Terminé",W2413="En cours")),
       VLOOKUP(AD2413,Setup_ScoreExactBonus!A:D,4,FALSE),
       0
     )),
  0)</f>
        <v>0</v>
      </c>
      <c r="AF2413" s="21">
        <f t="shared" ca="1" si="303"/>
        <v>68</v>
      </c>
      <c r="AG2413" s="21">
        <f ca="1">SUMIFS(AF$2:AF2413,D$2:D2413,D2413)</f>
        <v>3666</v>
      </c>
      <c r="AJ2413" s="22">
        <f t="shared" si="296"/>
        <v>3</v>
      </c>
      <c r="AK2413" s="22">
        <f t="shared" si="297"/>
        <v>0</v>
      </c>
    </row>
    <row r="2414" spans="1:37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>
        <v>0</v>
      </c>
      <c r="Q2414" s="27">
        <v>1</v>
      </c>
      <c r="R2414" s="27" t="str">
        <f t="shared" si="299"/>
        <v>0-1</v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Terminé</v>
      </c>
      <c r="X2414" s="20">
        <f>VLOOKUP($A2414,Database!$A:$Y,20,FALSE)</f>
        <v>0</v>
      </c>
      <c r="Y2414" s="20">
        <f>VLOOKUP($A2414,Database!$A:$Y,21,FALSE)</f>
        <v>3</v>
      </c>
      <c r="Z2414" s="20">
        <f t="shared" si="298"/>
        <v>0</v>
      </c>
      <c r="AA2414" s="20">
        <f t="shared" si="300"/>
        <v>1</v>
      </c>
      <c r="AB2414" s="20">
        <f t="shared" ca="1" si="301"/>
        <v>68</v>
      </c>
      <c r="AC2414" s="20">
        <f t="shared" ca="1" si="302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>
        <f ca="1">IFERROR(
   IF(
     OR(ISBLANK(P2414),ISBLANK(Q2414)),
     "",
     IF(
       AND(AB2414&lt;&gt;"",OR(W2414="Terminé",W2414="En cours")),
       VLOOKUP(AD2414,Setup_ScoreExactBonus!A:D,4,FALSE),
       0
     )),
  0)</f>
        <v>0</v>
      </c>
      <c r="AF2414" s="21">
        <f t="shared" ca="1" si="303"/>
        <v>68</v>
      </c>
      <c r="AG2414" s="21">
        <f ca="1">SUMIFS(AF$2:AF2414,D$2:D2414,D2414)</f>
        <v>3208</v>
      </c>
      <c r="AJ2414" s="22">
        <f t="shared" si="296"/>
        <v>1</v>
      </c>
      <c r="AK2414" s="22">
        <f t="shared" si="297"/>
        <v>0</v>
      </c>
    </row>
    <row r="2415" spans="1:37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>
        <v>0</v>
      </c>
      <c r="Q2415" s="27">
        <v>1</v>
      </c>
      <c r="R2415" s="27" t="str">
        <f t="shared" si="299"/>
        <v>0-1</v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Terminé</v>
      </c>
      <c r="X2415" s="20">
        <f>VLOOKUP($A2415,Database!$A:$Y,20,FALSE)</f>
        <v>0</v>
      </c>
      <c r="Y2415" s="20">
        <f>VLOOKUP($A2415,Database!$A:$Y,21,FALSE)</f>
        <v>3</v>
      </c>
      <c r="Z2415" s="20">
        <f t="shared" si="298"/>
        <v>0</v>
      </c>
      <c r="AA2415" s="20">
        <f t="shared" si="300"/>
        <v>1</v>
      </c>
      <c r="AB2415" s="20">
        <f t="shared" ca="1" si="301"/>
        <v>68</v>
      </c>
      <c r="AC2415" s="20">
        <f t="shared" ca="1" si="302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>
        <f ca="1">IFERROR(
   IF(
     OR(ISBLANK(P2415),ISBLANK(Q2415)),
     "",
     IF(
       AND(AB2415&lt;&gt;"",OR(W2415="Terminé",W2415="En cours")),
       VLOOKUP(AD2415,Setup_ScoreExactBonus!A:D,4,FALSE),
       0
     )),
  0)</f>
        <v>0</v>
      </c>
      <c r="AF2415" s="21">
        <f t="shared" ca="1" si="303"/>
        <v>68</v>
      </c>
      <c r="AG2415" s="21">
        <f ca="1">SUMIFS(AF$2:AF2415,D$2:D2415,D2415)</f>
        <v>3893</v>
      </c>
      <c r="AJ2415" s="22">
        <f t="shared" si="296"/>
        <v>12</v>
      </c>
      <c r="AK2415" s="22">
        <f t="shared" si="297"/>
        <v>0</v>
      </c>
    </row>
    <row r="2416" spans="1:37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>
        <v>1</v>
      </c>
      <c r="Q2416" s="27">
        <v>3</v>
      </c>
      <c r="R2416" s="27" t="str">
        <f t="shared" si="299"/>
        <v>1-3</v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Terminé</v>
      </c>
      <c r="X2416" s="20">
        <f>VLOOKUP($A2416,Database!$A:$Y,20,FALSE)</f>
        <v>0</v>
      </c>
      <c r="Y2416" s="20">
        <f>VLOOKUP($A2416,Database!$A:$Y,21,FALSE)</f>
        <v>3</v>
      </c>
      <c r="Z2416" s="20">
        <f t="shared" si="298"/>
        <v>0</v>
      </c>
      <c r="AA2416" s="20">
        <f t="shared" si="300"/>
        <v>1</v>
      </c>
      <c r="AB2416" s="20">
        <f t="shared" ca="1" si="301"/>
        <v>68</v>
      </c>
      <c r="AC2416" s="20">
        <f t="shared" ca="1" si="302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>
        <f ca="1">IFERROR(
   IF(
     OR(ISBLANK(P2416),ISBLANK(Q2416)),
     "",
     IF(
       AND(AB2416&lt;&gt;"",OR(W2416="Terminé",W2416="En cours")),
       VLOOKUP(AD2416,Setup_ScoreExactBonus!A:D,4,FALSE),
       0
     )),
  0)</f>
        <v>0</v>
      </c>
      <c r="AF2416" s="21">
        <f t="shared" ca="1" si="303"/>
        <v>68</v>
      </c>
      <c r="AG2416" s="21">
        <f ca="1">SUMIFS(AF$2:AF2416,D$2:D2416,D2416)</f>
        <v>3216</v>
      </c>
      <c r="AJ2416" s="22">
        <f t="shared" si="296"/>
        <v>2</v>
      </c>
      <c r="AK2416" s="22">
        <f t="shared" si="297"/>
        <v>0</v>
      </c>
    </row>
    <row r="2417" spans="1:37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>
        <v>1</v>
      </c>
      <c r="Q2417" s="27">
        <v>2</v>
      </c>
      <c r="R2417" s="27" t="str">
        <f t="shared" si="299"/>
        <v>1-2</v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Terminé</v>
      </c>
      <c r="X2417" s="20">
        <f>VLOOKUP($A2417,Database!$A:$Y,20,FALSE)</f>
        <v>0</v>
      </c>
      <c r="Y2417" s="20">
        <f>VLOOKUP($A2417,Database!$A:$Y,21,FALSE)</f>
        <v>3</v>
      </c>
      <c r="Z2417" s="20">
        <f t="shared" si="298"/>
        <v>0</v>
      </c>
      <c r="AA2417" s="20">
        <f t="shared" si="300"/>
        <v>1</v>
      </c>
      <c r="AB2417" s="20">
        <f t="shared" ca="1" si="301"/>
        <v>68</v>
      </c>
      <c r="AC2417" s="20">
        <f t="shared" ca="1" si="302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>
        <f ca="1">IFERROR(
   IF(
     OR(ISBLANK(P2417),ISBLANK(Q2417)),
     "",
     IF(
       AND(AB2417&lt;&gt;"",OR(W2417="Terminé",W2417="En cours")),
       VLOOKUP(AD2417,Setup_ScoreExactBonus!A:D,4,FALSE),
       0
     )),
  0)</f>
        <v>0</v>
      </c>
      <c r="AF2417" s="21">
        <f t="shared" ca="1" si="303"/>
        <v>68</v>
      </c>
      <c r="AG2417" s="21">
        <f ca="1">SUMIFS(AF$2:AF2417,D$2:D2417,D2417)</f>
        <v>3567</v>
      </c>
      <c r="AJ2417" s="22">
        <f t="shared" si="296"/>
        <v>2</v>
      </c>
      <c r="AK2417" s="22">
        <f t="shared" si="297"/>
        <v>0</v>
      </c>
    </row>
    <row r="2418" spans="1:37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>
        <v>1</v>
      </c>
      <c r="Q2418" s="27">
        <v>2</v>
      </c>
      <c r="R2418" s="27" t="str">
        <f t="shared" si="299"/>
        <v>1-2</v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Terminé</v>
      </c>
      <c r="X2418" s="20">
        <f>VLOOKUP($A2418,Database!$A:$Y,20,FALSE)</f>
        <v>0</v>
      </c>
      <c r="Y2418" s="20">
        <f>VLOOKUP($A2418,Database!$A:$Y,21,FALSE)</f>
        <v>3</v>
      </c>
      <c r="Z2418" s="20">
        <f t="shared" si="298"/>
        <v>0</v>
      </c>
      <c r="AA2418" s="20">
        <f t="shared" si="300"/>
        <v>1</v>
      </c>
      <c r="AB2418" s="20">
        <f t="shared" ca="1" si="301"/>
        <v>68</v>
      </c>
      <c r="AC2418" s="20">
        <f t="shared" ca="1" si="302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>
        <f ca="1">IFERROR(
   IF(
     OR(ISBLANK(P2418),ISBLANK(Q2418)),
     "",
     IF(
       AND(AB2418&lt;&gt;"",OR(W2418="Terminé",W2418="En cours")),
       VLOOKUP(AD2418,Setup_ScoreExactBonus!A:D,4,FALSE),
       0
     )),
  0)</f>
        <v>0</v>
      </c>
      <c r="AF2418" s="21">
        <f t="shared" ca="1" si="303"/>
        <v>68</v>
      </c>
      <c r="AG2418" s="21">
        <f ca="1">SUMIFS(AF$2:AF2418,D$2:D2418,D2418)</f>
        <v>3580</v>
      </c>
      <c r="AJ2418" s="22">
        <f t="shared" si="296"/>
        <v>3</v>
      </c>
      <c r="AK2418" s="22">
        <f t="shared" si="297"/>
        <v>0</v>
      </c>
    </row>
    <row r="2419" spans="1:37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>
        <v>0</v>
      </c>
      <c r="Q2419" s="27">
        <v>1</v>
      </c>
      <c r="R2419" s="27" t="str">
        <f t="shared" si="299"/>
        <v>0-1</v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Terminé</v>
      </c>
      <c r="X2419" s="20">
        <f>VLOOKUP($A2419,Database!$A:$Y,20,FALSE)</f>
        <v>0</v>
      </c>
      <c r="Y2419" s="20">
        <f>VLOOKUP($A2419,Database!$A:$Y,21,FALSE)</f>
        <v>3</v>
      </c>
      <c r="Z2419" s="20">
        <f t="shared" si="298"/>
        <v>0</v>
      </c>
      <c r="AA2419" s="20">
        <f t="shared" si="300"/>
        <v>1</v>
      </c>
      <c r="AB2419" s="20">
        <f t="shared" ca="1" si="301"/>
        <v>68</v>
      </c>
      <c r="AC2419" s="20">
        <f t="shared" ca="1" si="302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>
        <f ca="1">IFERROR(
   IF(
     OR(ISBLANK(P2419),ISBLANK(Q2419)),
     "",
     IF(
       AND(AB2419&lt;&gt;"",OR(W2419="Terminé",W2419="En cours")),
       VLOOKUP(AD2419,Setup_ScoreExactBonus!A:D,4,FALSE),
       0
     )),
  0)</f>
        <v>0</v>
      </c>
      <c r="AF2419" s="21">
        <f t="shared" ca="1" si="303"/>
        <v>68</v>
      </c>
      <c r="AG2419" s="21">
        <f ca="1">SUMIFS(AF$2:AF2419,D$2:D2419,D2419)</f>
        <v>3595</v>
      </c>
      <c r="AJ2419" s="22">
        <f t="shared" si="296"/>
        <v>3</v>
      </c>
      <c r="AK2419" s="22">
        <f t="shared" si="297"/>
        <v>0</v>
      </c>
    </row>
    <row r="2420" spans="1:37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>
        <v>1</v>
      </c>
      <c r="Q2420" s="27">
        <v>1</v>
      </c>
      <c r="R2420" s="27" t="str">
        <f t="shared" si="299"/>
        <v>1-1</v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Terminé</v>
      </c>
      <c r="X2420" s="20">
        <f>VLOOKUP($A2420,Database!$A:$Y,20,FALSE)</f>
        <v>0</v>
      </c>
      <c r="Y2420" s="20">
        <f>VLOOKUP($A2420,Database!$A:$Y,21,FALSE)</f>
        <v>3</v>
      </c>
      <c r="Z2420" s="20">
        <f t="shared" si="298"/>
        <v>0</v>
      </c>
      <c r="AA2420" s="20">
        <f t="shared" si="300"/>
        <v>0</v>
      </c>
      <c r="AB2420" s="20">
        <f t="shared" ca="1" si="301"/>
        <v>0</v>
      </c>
      <c r="AC2420" s="20">
        <f t="shared" ca="1" si="302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>
        <f ca="1">IFERROR(
   IF(
     OR(ISBLANK(P2420),ISBLANK(Q2420)),
     "",
     IF(
       AND(AB2420&lt;&gt;"",OR(W2420="Terminé",W2420="En cours")),
       VLOOKUP(AD2420,Setup_ScoreExactBonus!A:D,4,FALSE),
       0
     )),
  0)</f>
        <v>0</v>
      </c>
      <c r="AF2420" s="21">
        <f t="shared" ca="1" si="303"/>
        <v>0</v>
      </c>
      <c r="AG2420" s="21">
        <f ca="1">SUMIFS(AF$2:AF2420,D$2:D2420,D2420)</f>
        <v>2749</v>
      </c>
      <c r="AJ2420" s="22">
        <f t="shared" si="296"/>
        <v>0</v>
      </c>
      <c r="AK2420" s="22">
        <f t="shared" si="297"/>
        <v>1</v>
      </c>
    </row>
    <row r="2421" spans="1:37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>
        <v>1</v>
      </c>
      <c r="Q2421" s="27">
        <v>2</v>
      </c>
      <c r="R2421" s="27" t="str">
        <f t="shared" si="299"/>
        <v>1-2</v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Terminé</v>
      </c>
      <c r="X2421" s="20">
        <f>VLOOKUP($A2421,Database!$A:$Y,20,FALSE)</f>
        <v>0</v>
      </c>
      <c r="Y2421" s="20">
        <f>VLOOKUP($A2421,Database!$A:$Y,21,FALSE)</f>
        <v>3</v>
      </c>
      <c r="Z2421" s="20">
        <f t="shared" si="298"/>
        <v>0</v>
      </c>
      <c r="AA2421" s="20">
        <f t="shared" si="300"/>
        <v>1</v>
      </c>
      <c r="AB2421" s="20">
        <f t="shared" ca="1" si="301"/>
        <v>68</v>
      </c>
      <c r="AC2421" s="20">
        <f t="shared" ca="1" si="302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>
        <f ca="1">IFERROR(
   IF(
     OR(ISBLANK(P2421),ISBLANK(Q2421)),
     "",
     IF(
       AND(AB2421&lt;&gt;"",OR(W2421="Terminé",W2421="En cours")),
       VLOOKUP(AD2421,Setup_ScoreExactBonus!A:D,4,FALSE),
       0
     )),
  0)</f>
        <v>0</v>
      </c>
      <c r="AF2421" s="21">
        <f t="shared" ca="1" si="303"/>
        <v>68</v>
      </c>
      <c r="AG2421" s="21">
        <f ca="1">SUMIFS(AF$2:AF2421,D$2:D2421,D2421)</f>
        <v>3654</v>
      </c>
      <c r="AJ2421" s="22">
        <f t="shared" si="296"/>
        <v>13</v>
      </c>
      <c r="AK2421" s="22">
        <f t="shared" si="297"/>
        <v>0</v>
      </c>
    </row>
    <row r="2422" spans="1:37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>
        <v>0</v>
      </c>
      <c r="Q2422" s="27">
        <v>2</v>
      </c>
      <c r="R2422" s="27" t="str">
        <f t="shared" si="299"/>
        <v>0-2</v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Terminé</v>
      </c>
      <c r="X2422" s="20">
        <f>VLOOKUP($A2422,Database!$A:$Y,20,FALSE)</f>
        <v>0</v>
      </c>
      <c r="Y2422" s="20">
        <f>VLOOKUP($A2422,Database!$A:$Y,21,FALSE)</f>
        <v>3</v>
      </c>
      <c r="Z2422" s="20">
        <f t="shared" si="298"/>
        <v>0</v>
      </c>
      <c r="AA2422" s="20">
        <f t="shared" si="300"/>
        <v>1</v>
      </c>
      <c r="AB2422" s="20">
        <f t="shared" ca="1" si="301"/>
        <v>68</v>
      </c>
      <c r="AC2422" s="20">
        <f t="shared" ca="1" si="302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>
        <f ca="1">IFERROR(
   IF(
     OR(ISBLANK(P2422),ISBLANK(Q2422)),
     "",
     IF(
       AND(AB2422&lt;&gt;"",OR(W2422="Terminé",W2422="En cours")),
       VLOOKUP(AD2422,Setup_ScoreExactBonus!A:D,4,FALSE),
       0
     )),
  0)</f>
        <v>0</v>
      </c>
      <c r="AF2422" s="21">
        <f t="shared" ca="1" si="303"/>
        <v>68</v>
      </c>
      <c r="AG2422" s="21">
        <f ca="1">SUMIFS(AF$2:AF2422,D$2:D2422,D2422)</f>
        <v>3254</v>
      </c>
      <c r="AJ2422" s="22">
        <f t="shared" si="296"/>
        <v>3</v>
      </c>
      <c r="AK2422" s="22">
        <f t="shared" si="297"/>
        <v>0</v>
      </c>
    </row>
    <row r="2423" spans="1:37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>
        <v>1</v>
      </c>
      <c r="Q2423" s="27">
        <v>2</v>
      </c>
      <c r="R2423" s="27" t="str">
        <f t="shared" si="299"/>
        <v>1-2</v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Terminé</v>
      </c>
      <c r="X2423" s="20">
        <f>VLOOKUP($A2423,Database!$A:$Y,20,FALSE)</f>
        <v>0</v>
      </c>
      <c r="Y2423" s="20">
        <f>VLOOKUP($A2423,Database!$A:$Y,21,FALSE)</f>
        <v>3</v>
      </c>
      <c r="Z2423" s="20">
        <f t="shared" si="298"/>
        <v>0</v>
      </c>
      <c r="AA2423" s="20">
        <f t="shared" si="300"/>
        <v>1</v>
      </c>
      <c r="AB2423" s="20">
        <f t="shared" ca="1" si="301"/>
        <v>68</v>
      </c>
      <c r="AC2423" s="20">
        <f t="shared" ca="1" si="302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>
        <f ca="1">IFERROR(
   IF(
     OR(ISBLANK(P2423),ISBLANK(Q2423)),
     "",
     IF(
       AND(AB2423&lt;&gt;"",OR(W2423="Terminé",W2423="En cours")),
       VLOOKUP(AD2423,Setup_ScoreExactBonus!A:D,4,FALSE),
       0
     )),
  0)</f>
        <v>0</v>
      </c>
      <c r="AF2423" s="21">
        <f t="shared" ca="1" si="303"/>
        <v>68</v>
      </c>
      <c r="AG2423" s="21">
        <f ca="1">SUMIFS(AF$2:AF2423,D$2:D2423,D2423)</f>
        <v>3446</v>
      </c>
      <c r="AJ2423" s="22">
        <f t="shared" si="296"/>
        <v>3</v>
      </c>
      <c r="AK2423" s="22">
        <f t="shared" si="297"/>
        <v>0</v>
      </c>
    </row>
    <row r="2424" spans="1:37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>
        <v>1</v>
      </c>
      <c r="Q2424" s="27">
        <v>1</v>
      </c>
      <c r="R2424" s="27" t="str">
        <f t="shared" si="299"/>
        <v>1-1</v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Terminé</v>
      </c>
      <c r="X2424" s="20">
        <f>VLOOKUP($A2424,Database!$A:$Y,20,FALSE)</f>
        <v>0</v>
      </c>
      <c r="Y2424" s="20">
        <f>VLOOKUP($A2424,Database!$A:$Y,21,FALSE)</f>
        <v>3</v>
      </c>
      <c r="Z2424" s="20">
        <f t="shared" si="298"/>
        <v>0</v>
      </c>
      <c r="AA2424" s="20">
        <f t="shared" si="300"/>
        <v>0</v>
      </c>
      <c r="AB2424" s="20">
        <f t="shared" ca="1" si="301"/>
        <v>0</v>
      </c>
      <c r="AC2424" s="20">
        <f t="shared" ca="1" si="302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>
        <f ca="1">IFERROR(
   IF(
     OR(ISBLANK(P2424),ISBLANK(Q2424)),
     "",
     IF(
       AND(AB2424&lt;&gt;"",OR(W2424="Terminé",W2424="En cours")),
       VLOOKUP(AD2424,Setup_ScoreExactBonus!A:D,4,FALSE),
       0
     )),
  0)</f>
        <v>0</v>
      </c>
      <c r="AF2424" s="21">
        <f t="shared" ca="1" si="303"/>
        <v>0</v>
      </c>
      <c r="AG2424" s="21">
        <f ca="1">SUMIFS(AF$2:AF2424,D$2:D2424,D2424)</f>
        <v>2996</v>
      </c>
      <c r="AJ2424" s="22">
        <f t="shared" si="296"/>
        <v>0</v>
      </c>
      <c r="AK2424" s="22">
        <f t="shared" si="297"/>
        <v>2</v>
      </c>
    </row>
    <row r="2425" spans="1:37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>
        <v>2</v>
      </c>
      <c r="Q2425" s="27">
        <v>1</v>
      </c>
      <c r="R2425" s="27" t="str">
        <f t="shared" si="299"/>
        <v>2-1</v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Terminé</v>
      </c>
      <c r="X2425" s="20">
        <f>VLOOKUP($A2425,Database!$A:$Y,20,FALSE)</f>
        <v>0</v>
      </c>
      <c r="Y2425" s="20">
        <f>VLOOKUP($A2425,Database!$A:$Y,21,FALSE)</f>
        <v>3</v>
      </c>
      <c r="Z2425" s="20">
        <f t="shared" si="298"/>
        <v>0</v>
      </c>
      <c r="AA2425" s="20">
        <f t="shared" si="300"/>
        <v>0</v>
      </c>
      <c r="AB2425" s="20">
        <f t="shared" ca="1" si="301"/>
        <v>0</v>
      </c>
      <c r="AC2425" s="20">
        <f t="shared" ca="1" si="302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>
        <f ca="1">IFERROR(
   IF(
     OR(ISBLANK(P2425),ISBLANK(Q2425)),
     "",
     IF(
       AND(AB2425&lt;&gt;"",OR(W2425="Terminé",W2425="En cours")),
       VLOOKUP(AD2425,Setup_ScoreExactBonus!A:D,4,FALSE),
       0
     )),
  0)</f>
        <v>0</v>
      </c>
      <c r="AF2425" s="21">
        <f t="shared" ca="1" si="303"/>
        <v>0</v>
      </c>
      <c r="AG2425" s="21">
        <f ca="1">SUMIFS(AF$2:AF2425,D$2:D2425,D2425)</f>
        <v>3082</v>
      </c>
      <c r="AJ2425" s="22">
        <f t="shared" ref="AJ2425:AJ2488" si="304">IF(AA2425=1,AJ2398+1,0)</f>
        <v>0</v>
      </c>
      <c r="AK2425" s="22">
        <f t="shared" ref="AK2425:AK2488" si="305">IF(Z2425=1,AK2398,IF(AA2425=0,AK2398+1,0))</f>
        <v>1</v>
      </c>
    </row>
    <row r="2426" spans="1:37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>
        <v>0</v>
      </c>
      <c r="Q2426" s="27">
        <v>1</v>
      </c>
      <c r="R2426" s="27" t="str">
        <f t="shared" si="299"/>
        <v>0-1</v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Terminé</v>
      </c>
      <c r="X2426" s="20">
        <f>VLOOKUP($A2426,Database!$A:$Y,20,FALSE)</f>
        <v>0</v>
      </c>
      <c r="Y2426" s="20">
        <f>VLOOKUP($A2426,Database!$A:$Y,21,FALSE)</f>
        <v>3</v>
      </c>
      <c r="Z2426" s="20">
        <f t="shared" si="298"/>
        <v>0</v>
      </c>
      <c r="AA2426" s="20">
        <f t="shared" si="300"/>
        <v>1</v>
      </c>
      <c r="AB2426" s="20">
        <f t="shared" ca="1" si="301"/>
        <v>68</v>
      </c>
      <c r="AC2426" s="20">
        <f t="shared" ca="1" si="302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>
        <f ca="1">IFERROR(
   IF(
     OR(ISBLANK(P2426),ISBLANK(Q2426)),
     "",
     IF(
       AND(AB2426&lt;&gt;"",OR(W2426="Terminé",W2426="En cours")),
       VLOOKUP(AD2426,Setup_ScoreExactBonus!A:D,4,FALSE),
       0
     )),
  0)</f>
        <v>0</v>
      </c>
      <c r="AF2426" s="21">
        <f t="shared" ca="1" si="303"/>
        <v>68</v>
      </c>
      <c r="AG2426" s="21">
        <f ca="1">SUMIFS(AF$2:AF2426,D$2:D2426,D2426)</f>
        <v>3215</v>
      </c>
      <c r="AJ2426" s="22">
        <f t="shared" si="304"/>
        <v>3</v>
      </c>
      <c r="AK2426" s="22">
        <f t="shared" si="305"/>
        <v>0</v>
      </c>
    </row>
    <row r="2427" spans="1:37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>
        <v>0</v>
      </c>
      <c r="Q2427" s="27">
        <v>2</v>
      </c>
      <c r="R2427" s="27" t="str">
        <f t="shared" si="299"/>
        <v>0-2</v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Terminé</v>
      </c>
      <c r="X2427" s="20">
        <f>VLOOKUP($A2427,Database!$A:$Y,20,FALSE)</f>
        <v>0</v>
      </c>
      <c r="Y2427" s="20">
        <f>VLOOKUP($A2427,Database!$A:$Y,21,FALSE)</f>
        <v>3</v>
      </c>
      <c r="Z2427" s="20">
        <f t="shared" si="298"/>
        <v>0</v>
      </c>
      <c r="AA2427" s="20">
        <f t="shared" si="300"/>
        <v>1</v>
      </c>
      <c r="AB2427" s="20">
        <f t="shared" ca="1" si="301"/>
        <v>68</v>
      </c>
      <c r="AC2427" s="20">
        <f t="shared" ca="1" si="302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>
        <f ca="1">IFERROR(
   IF(
     OR(ISBLANK(P2427),ISBLANK(Q2427)),
     "",
     IF(
       AND(AB2427&lt;&gt;"",OR(W2427="Terminé",W2427="En cours")),
       VLOOKUP(AD2427,Setup_ScoreExactBonus!A:D,4,FALSE),
       0
     )),
  0)</f>
        <v>0</v>
      </c>
      <c r="AF2427" s="21">
        <f t="shared" ca="1" si="303"/>
        <v>68</v>
      </c>
      <c r="AG2427" s="21">
        <f ca="1">SUMIFS(AF$2:AF2427,D$2:D2427,D2427)</f>
        <v>2714</v>
      </c>
      <c r="AJ2427" s="22">
        <f t="shared" si="304"/>
        <v>3</v>
      </c>
      <c r="AK2427" s="22">
        <f t="shared" si="305"/>
        <v>0</v>
      </c>
    </row>
    <row r="2428" spans="1:37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>
        <v>0</v>
      </c>
      <c r="Q2428" s="27">
        <v>1</v>
      </c>
      <c r="R2428" s="27" t="str">
        <f t="shared" si="299"/>
        <v>0-1</v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Terminé</v>
      </c>
      <c r="X2428" s="20">
        <f>VLOOKUP($A2428,Database!$A:$Y,20,FALSE)</f>
        <v>0</v>
      </c>
      <c r="Y2428" s="20">
        <f>VLOOKUP($A2428,Database!$A:$Y,21,FALSE)</f>
        <v>3</v>
      </c>
      <c r="Z2428" s="20">
        <f t="shared" si="298"/>
        <v>0</v>
      </c>
      <c r="AA2428" s="20">
        <f t="shared" si="300"/>
        <v>1</v>
      </c>
      <c r="AB2428" s="20">
        <f t="shared" ca="1" si="301"/>
        <v>68</v>
      </c>
      <c r="AC2428" s="20">
        <f t="shared" ca="1" si="302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>
        <f ca="1">IFERROR(
   IF(
     OR(ISBLANK(P2428),ISBLANK(Q2428)),
     "",
     IF(
       AND(AB2428&lt;&gt;"",OR(W2428="Terminé",W2428="En cours")),
       VLOOKUP(AD2428,Setup_ScoreExactBonus!A:D,4,FALSE),
       0
     )),
  0)</f>
        <v>0</v>
      </c>
      <c r="AF2428" s="21">
        <f t="shared" ca="1" si="303"/>
        <v>68</v>
      </c>
      <c r="AG2428" s="21">
        <f ca="1">SUMIFS(AF$2:AF2428,D$2:D2428,D2428)</f>
        <v>3523</v>
      </c>
      <c r="AJ2428" s="22">
        <f t="shared" si="304"/>
        <v>4</v>
      </c>
      <c r="AK2428" s="22">
        <f t="shared" si="305"/>
        <v>0</v>
      </c>
    </row>
    <row r="2429" spans="1:37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>
        <v>0</v>
      </c>
      <c r="Q2429" s="27">
        <v>2</v>
      </c>
      <c r="R2429" s="27" t="str">
        <f t="shared" si="299"/>
        <v>0-2</v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Terminé</v>
      </c>
      <c r="X2429" s="20">
        <f>VLOOKUP($A2429,Database!$A:$Y,20,FALSE)</f>
        <v>0</v>
      </c>
      <c r="Y2429" s="20">
        <f>VLOOKUP($A2429,Database!$A:$Y,21,FALSE)</f>
        <v>3</v>
      </c>
      <c r="Z2429" s="20">
        <f t="shared" si="298"/>
        <v>0</v>
      </c>
      <c r="AA2429" s="20">
        <f t="shared" si="300"/>
        <v>1</v>
      </c>
      <c r="AB2429" s="20">
        <f t="shared" ca="1" si="301"/>
        <v>68</v>
      </c>
      <c r="AC2429" s="20">
        <f t="shared" ca="1" si="302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>
        <f ca="1">IFERROR(
   IF(
     OR(ISBLANK(P2429),ISBLANK(Q2429)),
     "",
     IF(
       AND(AB2429&lt;&gt;"",OR(W2429="Terminé",W2429="En cours")),
       VLOOKUP(AD2429,Setup_ScoreExactBonus!A:D,4,FALSE),
       0
     )),
  0)</f>
        <v>0</v>
      </c>
      <c r="AF2429" s="21">
        <f t="shared" ca="1" si="303"/>
        <v>68</v>
      </c>
      <c r="AG2429" s="21">
        <f ca="1">SUMIFS(AF$2:AF2429,D$2:D2429,D2429)</f>
        <v>3594</v>
      </c>
      <c r="AJ2429" s="22">
        <f t="shared" si="304"/>
        <v>5</v>
      </c>
      <c r="AK2429" s="22">
        <f t="shared" si="305"/>
        <v>0</v>
      </c>
    </row>
    <row r="2430" spans="1:37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P2430" s="27">
        <v>0</v>
      </c>
      <c r="Q2430" s="27">
        <v>1</v>
      </c>
      <c r="R2430" s="27" t="str">
        <f t="shared" si="299"/>
        <v>0-1</v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Terminé</v>
      </c>
      <c r="X2430" s="20">
        <f>VLOOKUP($A2430,Database!$A:$Y,20,FALSE)</f>
        <v>0</v>
      </c>
      <c r="Y2430" s="20">
        <f>VLOOKUP($A2430,Database!$A:$Y,21,FALSE)</f>
        <v>3</v>
      </c>
      <c r="Z2430" s="20">
        <f t="shared" si="298"/>
        <v>0</v>
      </c>
      <c r="AA2430" s="20">
        <f t="shared" si="300"/>
        <v>1</v>
      </c>
      <c r="AB2430" s="20">
        <f t="shared" ca="1" si="301"/>
        <v>68</v>
      </c>
      <c r="AC2430" s="20">
        <f t="shared" ca="1" si="302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>
        <f ca="1">IFERROR(
   IF(
     OR(ISBLANK(P2430),ISBLANK(Q2430)),
     "",
     IF(
       AND(AB2430&lt;&gt;"",OR(W2430="Terminé",W2430="En cours")),
       VLOOKUP(AD2430,Setup_ScoreExactBonus!A:D,4,FALSE),
       0
     )),
  0)</f>
        <v>0</v>
      </c>
      <c r="AF2430" s="21">
        <f t="shared" ca="1" si="303"/>
        <v>68</v>
      </c>
      <c r="AG2430" s="21">
        <f ca="1">SUMIFS(AF$2:AF2430,D$2:D2430,D2430)</f>
        <v>3021</v>
      </c>
      <c r="AJ2430" s="22">
        <f t="shared" si="304"/>
        <v>3</v>
      </c>
      <c r="AK2430" s="22">
        <f t="shared" si="305"/>
        <v>0</v>
      </c>
    </row>
    <row r="2431" spans="1:37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P2431" s="21">
        <v>1</v>
      </c>
      <c r="Q2431" s="21">
        <v>2</v>
      </c>
      <c r="R2431" s="27" t="str">
        <f t="shared" si="299"/>
        <v>1-2</v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Terminé</v>
      </c>
      <c r="X2431" s="20">
        <f>VLOOKUP($A2431,Database!$A:$Y,20,FALSE)</f>
        <v>0</v>
      </c>
      <c r="Y2431" s="20">
        <f>VLOOKUP($A2431,Database!$A:$Y,21,FALSE)</f>
        <v>3</v>
      </c>
      <c r="Z2431" s="20">
        <f t="shared" si="298"/>
        <v>0</v>
      </c>
      <c r="AA2431" s="20">
        <f t="shared" si="300"/>
        <v>1</v>
      </c>
      <c r="AB2431" s="20">
        <f t="shared" ca="1" si="301"/>
        <v>68</v>
      </c>
      <c r="AC2431" s="20">
        <f t="shared" ca="1" si="302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>
        <f ca="1">IFERROR(
   IF(
     OR(ISBLANK(P2431),ISBLANK(Q2431)),
     "",
     IF(
       AND(AB2431&lt;&gt;"",OR(W2431="Terminé",W2431="En cours")),
       VLOOKUP(AD2431,Setup_ScoreExactBonus!A:D,4,FALSE),
       0
     )),
  0)</f>
        <v>0</v>
      </c>
      <c r="AF2431" s="21">
        <f t="shared" ca="1" si="303"/>
        <v>68</v>
      </c>
      <c r="AG2431" s="21">
        <f ca="1">SUMIFS(AF$2:AF2431,D$2:D2431,D2431)</f>
        <v>3267</v>
      </c>
      <c r="AJ2431" s="22">
        <f t="shared" si="304"/>
        <v>3</v>
      </c>
      <c r="AK2431" s="22">
        <f t="shared" si="305"/>
        <v>0</v>
      </c>
    </row>
    <row r="2432" spans="1:37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>
        <v>1</v>
      </c>
      <c r="Q2432" s="27">
        <v>5</v>
      </c>
      <c r="R2432" s="27" t="str">
        <f t="shared" si="299"/>
        <v>1-5</v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Terminé</v>
      </c>
      <c r="X2432" s="20">
        <f>VLOOKUP($A2432,Database!$A:$Y,20,FALSE)</f>
        <v>0</v>
      </c>
      <c r="Y2432" s="20">
        <f>VLOOKUP($A2432,Database!$A:$Y,21,FALSE)</f>
        <v>1</v>
      </c>
      <c r="Z2432" s="20">
        <f t="shared" si="298"/>
        <v>0</v>
      </c>
      <c r="AA2432" s="20">
        <f t="shared" si="300"/>
        <v>1</v>
      </c>
      <c r="AB2432" s="20">
        <f t="shared" ca="1" si="301"/>
        <v>28</v>
      </c>
      <c r="AC2432" s="20">
        <f t="shared" ca="1" si="302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>
        <f ca="1">IFERROR(
   IF(
     OR(ISBLANK(P2432),ISBLANK(Q2432)),
     "",
     IF(
       AND(AB2432&lt;&gt;"",OR(W2432="Terminé",W2432="En cours")),
       VLOOKUP(AD2432,Setup_ScoreExactBonus!A:D,4,FALSE),
       0
     )),
  0)</f>
        <v>0</v>
      </c>
      <c r="AF2432" s="21">
        <f t="shared" ca="1" si="303"/>
        <v>28</v>
      </c>
      <c r="AG2432" s="21">
        <f ca="1">SUMIFS(AF$2:AF2432,D$2:D2432,D2432)</f>
        <v>3269</v>
      </c>
      <c r="AJ2432" s="22">
        <f t="shared" si="304"/>
        <v>1</v>
      </c>
      <c r="AK2432" s="22">
        <f t="shared" si="305"/>
        <v>0</v>
      </c>
    </row>
    <row r="2433" spans="1:37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>
        <v>1</v>
      </c>
      <c r="Q2433" s="27">
        <v>3</v>
      </c>
      <c r="R2433" s="27" t="str">
        <f t="shared" si="299"/>
        <v>1-3</v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Terminé</v>
      </c>
      <c r="X2433" s="20">
        <f>VLOOKUP($A2433,Database!$A:$Y,20,FALSE)</f>
        <v>0</v>
      </c>
      <c r="Y2433" s="20">
        <f>VLOOKUP($A2433,Database!$A:$Y,21,FALSE)</f>
        <v>1</v>
      </c>
      <c r="Z2433" s="20">
        <f t="shared" si="298"/>
        <v>0</v>
      </c>
      <c r="AA2433" s="20">
        <f t="shared" si="300"/>
        <v>1</v>
      </c>
      <c r="AB2433" s="20">
        <f t="shared" ca="1" si="301"/>
        <v>28</v>
      </c>
      <c r="AC2433" s="20">
        <f t="shared" ca="1" si="302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>
        <f ca="1">IFERROR(
   IF(
     OR(ISBLANK(P2433),ISBLANK(Q2433)),
     "",
     IF(
       AND(AB2433&lt;&gt;"",OR(W2433="Terminé",W2433="En cours")),
       VLOOKUP(AD2433,Setup_ScoreExactBonus!A:D,4,FALSE),
       0
     )),
  0)</f>
        <v>0</v>
      </c>
      <c r="AF2433" s="21">
        <f t="shared" ca="1" si="303"/>
        <v>28</v>
      </c>
      <c r="AG2433" s="21">
        <f ca="1">SUMIFS(AF$2:AF2433,D$2:D2433,D2433)</f>
        <v>3898</v>
      </c>
      <c r="AJ2433" s="22">
        <f t="shared" si="304"/>
        <v>4</v>
      </c>
      <c r="AK2433" s="22">
        <f t="shared" si="305"/>
        <v>0</v>
      </c>
    </row>
    <row r="2434" spans="1:37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>
        <v>0</v>
      </c>
      <c r="Q2434" s="27">
        <v>2</v>
      </c>
      <c r="R2434" s="27" t="str">
        <f t="shared" si="299"/>
        <v>0-2</v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Terminé</v>
      </c>
      <c r="X2434" s="20">
        <f>VLOOKUP($A2434,Database!$A:$Y,20,FALSE)</f>
        <v>0</v>
      </c>
      <c r="Y2434" s="20">
        <f>VLOOKUP($A2434,Database!$A:$Y,21,FALSE)</f>
        <v>1</v>
      </c>
      <c r="Z2434" s="20">
        <f t="shared" ref="Z2434:Z2497" si="306">IF(A2434=0,0,IF(W2434="À venir",0,IF(AND(ISBLANK(P2434),ISBLANK(Q2434)),1,0)))</f>
        <v>0</v>
      </c>
      <c r="AA2434" s="20">
        <f t="shared" si="300"/>
        <v>1</v>
      </c>
      <c r="AB2434" s="20">
        <f t="shared" ca="1" si="301"/>
        <v>28</v>
      </c>
      <c r="AC2434" s="20">
        <f t="shared" ca="1" si="302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>
        <f ca="1">IFERROR(
   IF(
     OR(ISBLANK(P2434),ISBLANK(Q2434)),
     "",
     IF(
       AND(AB2434&lt;&gt;"",OR(W2434="Terminé",W2434="En cours")),
       VLOOKUP(AD2434,Setup_ScoreExactBonus!A:D,4,FALSE),
       0
     )),
  0)</f>
        <v>0</v>
      </c>
      <c r="AF2434" s="21">
        <f t="shared" ca="1" si="303"/>
        <v>28</v>
      </c>
      <c r="AG2434" s="21">
        <f ca="1">SUMIFS(AF$2:AF2434,D$2:D2434,D2434)</f>
        <v>3483</v>
      </c>
      <c r="AJ2434" s="22">
        <f t="shared" si="304"/>
        <v>4</v>
      </c>
      <c r="AK2434" s="22">
        <f t="shared" si="305"/>
        <v>0</v>
      </c>
    </row>
    <row r="2435" spans="1:37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>
        <v>0</v>
      </c>
      <c r="Q2435" s="27">
        <v>2</v>
      </c>
      <c r="R2435" s="27" t="str">
        <f t="shared" ref="R2435:R2498" si="307">IF(AND(A2435&gt;0,A2435&lt;=104,W2435="Terminé"),TEXT(P2435,"0")&amp;"-"&amp;TEXT(Q2435,"0"),"")</f>
        <v>0-2</v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Terminé</v>
      </c>
      <c r="X2435" s="20">
        <f>VLOOKUP($A2435,Database!$A:$Y,20,FALSE)</f>
        <v>0</v>
      </c>
      <c r="Y2435" s="20">
        <f>VLOOKUP($A2435,Database!$A:$Y,21,FALSE)</f>
        <v>1</v>
      </c>
      <c r="Z2435" s="20">
        <f t="shared" si="306"/>
        <v>0</v>
      </c>
      <c r="AA2435" s="20">
        <f t="shared" si="300"/>
        <v>1</v>
      </c>
      <c r="AB2435" s="20">
        <f t="shared" ca="1" si="301"/>
        <v>28</v>
      </c>
      <c r="AC2435" s="20">
        <f t="shared" ca="1" si="302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>
        <f ca="1">IFERROR(
   IF(
     OR(ISBLANK(P2435),ISBLANK(Q2435)),
     "",
     IF(
       AND(AB2435&lt;&gt;"",OR(W2435="Terminé",W2435="En cours")),
       VLOOKUP(AD2435,Setup_ScoreExactBonus!A:D,4,FALSE),
       0
     )),
  0)</f>
        <v>0</v>
      </c>
      <c r="AF2435" s="21">
        <f t="shared" ca="1" si="303"/>
        <v>28</v>
      </c>
      <c r="AG2435" s="21">
        <f ca="1">SUMIFS(AF$2:AF2435,D$2:D2435,D2435)</f>
        <v>3571</v>
      </c>
      <c r="AJ2435" s="22">
        <f t="shared" si="304"/>
        <v>2</v>
      </c>
      <c r="AK2435" s="22">
        <f t="shared" si="305"/>
        <v>0</v>
      </c>
    </row>
    <row r="2436" spans="1:37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>
        <v>0</v>
      </c>
      <c r="Q2436" s="27">
        <v>1</v>
      </c>
      <c r="R2436" s="27" t="str">
        <f t="shared" si="307"/>
        <v>0-1</v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Terminé</v>
      </c>
      <c r="X2436" s="20">
        <f>VLOOKUP($A2436,Database!$A:$Y,20,FALSE)</f>
        <v>0</v>
      </c>
      <c r="Y2436" s="20">
        <f>VLOOKUP($A2436,Database!$A:$Y,21,FALSE)</f>
        <v>1</v>
      </c>
      <c r="Z2436" s="20">
        <f t="shared" si="306"/>
        <v>0</v>
      </c>
      <c r="AA2436" s="20">
        <f t="shared" si="300"/>
        <v>1</v>
      </c>
      <c r="AB2436" s="20">
        <f t="shared" ca="1" si="301"/>
        <v>28</v>
      </c>
      <c r="AC2436" s="20">
        <f t="shared" ca="1" si="302"/>
        <v>1</v>
      </c>
      <c r="AD2436" s="20" t="str">
        <f ca="1">IF(AC2436=0,"",IF(OR(ISBLANK(P2436),ISBLANK(Q2436)),"",IF(ISBLANK(VLOOKUP(A2436,Database!A:AA,22,FALSE)),"",VLOOKUP(A2436,Database!A:AA,22,FALSE))))</f>
        <v>Méga rare</v>
      </c>
      <c r="AE2436" s="20">
        <f ca="1">IFERROR(
   IF(
     OR(ISBLANK(P2436),ISBLANK(Q2436)),
     "",
     IF(
       AND(AB2436&lt;&gt;"",OR(W2436="Terminé",W2436="En cours")),
       VLOOKUP(AD2436,Setup_ScoreExactBonus!A:D,4,FALSE),
       0
     )),
  0)</f>
        <v>70</v>
      </c>
      <c r="AF2436" s="21">
        <f t="shared" ca="1" si="303"/>
        <v>98</v>
      </c>
      <c r="AG2436" s="21">
        <f ca="1">SUMIFS(AF$2:AF2436,D$2:D2436,D2436)</f>
        <v>2831</v>
      </c>
      <c r="AJ2436" s="22">
        <f t="shared" si="304"/>
        <v>3</v>
      </c>
      <c r="AK2436" s="22">
        <f t="shared" si="305"/>
        <v>0</v>
      </c>
    </row>
    <row r="2437" spans="1:37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>
        <v>1</v>
      </c>
      <c r="Q2437" s="27">
        <v>3</v>
      </c>
      <c r="R2437" s="27" t="str">
        <f t="shared" si="307"/>
        <v>1-3</v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Terminé</v>
      </c>
      <c r="X2437" s="20">
        <f>VLOOKUP($A2437,Database!$A:$Y,20,FALSE)</f>
        <v>0</v>
      </c>
      <c r="Y2437" s="20">
        <f>VLOOKUP($A2437,Database!$A:$Y,21,FALSE)</f>
        <v>1</v>
      </c>
      <c r="Z2437" s="20">
        <f t="shared" si="306"/>
        <v>0</v>
      </c>
      <c r="AA2437" s="20">
        <f t="shared" si="300"/>
        <v>1</v>
      </c>
      <c r="AB2437" s="20">
        <f t="shared" ca="1" si="301"/>
        <v>28</v>
      </c>
      <c r="AC2437" s="20">
        <f t="shared" ca="1" si="302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>
        <f ca="1">IFERROR(
   IF(
     OR(ISBLANK(P2437),ISBLANK(Q2437)),
     "",
     IF(
       AND(AB2437&lt;&gt;"",OR(W2437="Terminé",W2437="En cours")),
       VLOOKUP(AD2437,Setup_ScoreExactBonus!A:D,4,FALSE),
       0
     )),
  0)</f>
        <v>0</v>
      </c>
      <c r="AF2437" s="21">
        <f t="shared" ca="1" si="303"/>
        <v>28</v>
      </c>
      <c r="AG2437" s="21">
        <f ca="1">SUMIFS(AF$2:AF2437,D$2:D2437,D2437)</f>
        <v>3885</v>
      </c>
      <c r="AJ2437" s="22">
        <f t="shared" si="304"/>
        <v>1</v>
      </c>
      <c r="AK2437" s="22">
        <f t="shared" si="305"/>
        <v>0</v>
      </c>
    </row>
    <row r="2438" spans="1:37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>
        <v>0</v>
      </c>
      <c r="Q2438" s="27">
        <v>3</v>
      </c>
      <c r="R2438" s="27" t="str">
        <f t="shared" si="307"/>
        <v>0-3</v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Terminé</v>
      </c>
      <c r="X2438" s="20">
        <f>VLOOKUP($A2438,Database!$A:$Y,20,FALSE)</f>
        <v>0</v>
      </c>
      <c r="Y2438" s="20">
        <f>VLOOKUP($A2438,Database!$A:$Y,21,FALSE)</f>
        <v>1</v>
      </c>
      <c r="Z2438" s="20">
        <f t="shared" si="306"/>
        <v>0</v>
      </c>
      <c r="AA2438" s="20">
        <f t="shared" si="300"/>
        <v>1</v>
      </c>
      <c r="AB2438" s="20">
        <f t="shared" ca="1" si="301"/>
        <v>28</v>
      </c>
      <c r="AC2438" s="20">
        <f t="shared" ca="1" si="302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>
        <f ca="1">IFERROR(
   IF(
     OR(ISBLANK(P2438),ISBLANK(Q2438)),
     "",
     IF(
       AND(AB2438&lt;&gt;"",OR(W2438="Terminé",W2438="En cours")),
       VLOOKUP(AD2438,Setup_ScoreExactBonus!A:D,4,FALSE),
       0
     )),
  0)</f>
        <v>0</v>
      </c>
      <c r="AF2438" s="21">
        <f t="shared" ca="1" si="303"/>
        <v>28</v>
      </c>
      <c r="AG2438" s="21">
        <f ca="1">SUMIFS(AF$2:AF2438,D$2:D2438,D2438)</f>
        <v>2196</v>
      </c>
      <c r="AJ2438" s="22">
        <f t="shared" si="304"/>
        <v>4</v>
      </c>
      <c r="AK2438" s="22">
        <f t="shared" si="305"/>
        <v>0</v>
      </c>
    </row>
    <row r="2439" spans="1:37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>
        <v>0</v>
      </c>
      <c r="Q2439" s="27">
        <v>3</v>
      </c>
      <c r="R2439" s="27" t="str">
        <f t="shared" si="307"/>
        <v>0-3</v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Terminé</v>
      </c>
      <c r="X2439" s="20">
        <f>VLOOKUP($A2439,Database!$A:$Y,20,FALSE)</f>
        <v>0</v>
      </c>
      <c r="Y2439" s="20">
        <f>VLOOKUP($A2439,Database!$A:$Y,21,FALSE)</f>
        <v>1</v>
      </c>
      <c r="Z2439" s="20">
        <f t="shared" si="306"/>
        <v>0</v>
      </c>
      <c r="AA2439" s="20">
        <f t="shared" si="300"/>
        <v>1</v>
      </c>
      <c r="AB2439" s="20">
        <f t="shared" ca="1" si="301"/>
        <v>28</v>
      </c>
      <c r="AC2439" s="20">
        <f t="shared" ca="1" si="302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>
        <f ca="1">IFERROR(
   IF(
     OR(ISBLANK(P2439),ISBLANK(Q2439)),
     "",
     IF(
       AND(AB2439&lt;&gt;"",OR(W2439="Terminé",W2439="En cours")),
       VLOOKUP(AD2439,Setup_ScoreExactBonus!A:D,4,FALSE),
       0
     )),
  0)</f>
        <v>0</v>
      </c>
      <c r="AF2439" s="21">
        <f t="shared" ca="1" si="303"/>
        <v>28</v>
      </c>
      <c r="AG2439" s="21">
        <f ca="1">SUMIFS(AF$2:AF2439,D$2:D2439,D2439)</f>
        <v>3358</v>
      </c>
      <c r="AJ2439" s="22">
        <f t="shared" si="304"/>
        <v>2</v>
      </c>
      <c r="AK2439" s="22">
        <f t="shared" si="305"/>
        <v>0</v>
      </c>
    </row>
    <row r="2440" spans="1:37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>
        <v>0</v>
      </c>
      <c r="Q2440" s="27">
        <v>3</v>
      </c>
      <c r="R2440" s="27" t="str">
        <f t="shared" si="307"/>
        <v>0-3</v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Terminé</v>
      </c>
      <c r="X2440" s="20">
        <f>VLOOKUP($A2440,Database!$A:$Y,20,FALSE)</f>
        <v>0</v>
      </c>
      <c r="Y2440" s="20">
        <f>VLOOKUP($A2440,Database!$A:$Y,21,FALSE)</f>
        <v>1</v>
      </c>
      <c r="Z2440" s="20">
        <f t="shared" si="306"/>
        <v>0</v>
      </c>
      <c r="AA2440" s="20">
        <f t="shared" si="300"/>
        <v>1</v>
      </c>
      <c r="AB2440" s="20">
        <f t="shared" ca="1" si="301"/>
        <v>28</v>
      </c>
      <c r="AC2440" s="20">
        <f t="shared" ca="1" si="302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>
        <f ca="1">IFERROR(
   IF(
     OR(ISBLANK(P2440),ISBLANK(Q2440)),
     "",
     IF(
       AND(AB2440&lt;&gt;"",OR(W2440="Terminé",W2440="En cours")),
       VLOOKUP(AD2440,Setup_ScoreExactBonus!A:D,4,FALSE),
       0
     )),
  0)</f>
        <v>0</v>
      </c>
      <c r="AF2440" s="21">
        <f t="shared" ca="1" si="303"/>
        <v>28</v>
      </c>
      <c r="AG2440" s="21">
        <f ca="1">SUMIFS(AF$2:AF2440,D$2:D2440,D2440)</f>
        <v>3694</v>
      </c>
      <c r="AJ2440" s="22">
        <f t="shared" si="304"/>
        <v>4</v>
      </c>
      <c r="AK2440" s="22">
        <f t="shared" si="305"/>
        <v>0</v>
      </c>
    </row>
    <row r="2441" spans="1:37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>
        <v>0</v>
      </c>
      <c r="Q2441" s="27">
        <v>4</v>
      </c>
      <c r="R2441" s="27" t="str">
        <f t="shared" si="307"/>
        <v>0-4</v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Terminé</v>
      </c>
      <c r="X2441" s="20">
        <f>VLOOKUP($A2441,Database!$A:$Y,20,FALSE)</f>
        <v>0</v>
      </c>
      <c r="Y2441" s="20">
        <f>VLOOKUP($A2441,Database!$A:$Y,21,FALSE)</f>
        <v>1</v>
      </c>
      <c r="Z2441" s="20">
        <f t="shared" si="306"/>
        <v>0</v>
      </c>
      <c r="AA2441" s="20">
        <f t="shared" si="300"/>
        <v>1</v>
      </c>
      <c r="AB2441" s="20">
        <f t="shared" ca="1" si="301"/>
        <v>28</v>
      </c>
      <c r="AC2441" s="20">
        <f t="shared" ca="1" si="302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>
        <f ca="1">IFERROR(
   IF(
     OR(ISBLANK(P2441),ISBLANK(Q2441)),
     "",
     IF(
       AND(AB2441&lt;&gt;"",OR(W2441="Terminé",W2441="En cours")),
       VLOOKUP(AD2441,Setup_ScoreExactBonus!A:D,4,FALSE),
       0
     )),
  0)</f>
        <v>0</v>
      </c>
      <c r="AF2441" s="21">
        <f t="shared" ca="1" si="303"/>
        <v>28</v>
      </c>
      <c r="AG2441" s="21">
        <f ca="1">SUMIFS(AF$2:AF2441,D$2:D2441,D2441)</f>
        <v>3236</v>
      </c>
      <c r="AJ2441" s="22">
        <f t="shared" si="304"/>
        <v>2</v>
      </c>
      <c r="AK2441" s="22">
        <f t="shared" si="305"/>
        <v>0</v>
      </c>
    </row>
    <row r="2442" spans="1:37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>
        <v>1</v>
      </c>
      <c r="Q2442" s="27">
        <v>3</v>
      </c>
      <c r="R2442" s="27" t="str">
        <f t="shared" si="307"/>
        <v>1-3</v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Terminé</v>
      </c>
      <c r="X2442" s="20">
        <f>VLOOKUP($A2442,Database!$A:$Y,20,FALSE)</f>
        <v>0</v>
      </c>
      <c r="Y2442" s="20">
        <f>VLOOKUP($A2442,Database!$A:$Y,21,FALSE)</f>
        <v>1</v>
      </c>
      <c r="Z2442" s="20">
        <f t="shared" si="306"/>
        <v>0</v>
      </c>
      <c r="AA2442" s="20">
        <f t="shared" si="300"/>
        <v>1</v>
      </c>
      <c r="AB2442" s="20">
        <f t="shared" ca="1" si="301"/>
        <v>28</v>
      </c>
      <c r="AC2442" s="20">
        <f t="shared" ca="1" si="302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>
        <f ca="1">IFERROR(
   IF(
     OR(ISBLANK(P2442),ISBLANK(Q2442)),
     "",
     IF(
       AND(AB2442&lt;&gt;"",OR(W2442="Terminé",W2442="En cours")),
       VLOOKUP(AD2442,Setup_ScoreExactBonus!A:D,4,FALSE),
       0
     )),
  0)</f>
        <v>0</v>
      </c>
      <c r="AF2442" s="21">
        <f t="shared" ca="1" si="303"/>
        <v>28</v>
      </c>
      <c r="AG2442" s="21">
        <f ca="1">SUMIFS(AF$2:AF2442,D$2:D2442,D2442)</f>
        <v>3921</v>
      </c>
      <c r="AJ2442" s="22">
        <f t="shared" si="304"/>
        <v>13</v>
      </c>
      <c r="AK2442" s="22">
        <f t="shared" si="305"/>
        <v>0</v>
      </c>
    </row>
    <row r="2443" spans="1:37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>
        <v>0</v>
      </c>
      <c r="Q2443" s="27">
        <v>3</v>
      </c>
      <c r="R2443" s="27" t="str">
        <f t="shared" si="307"/>
        <v>0-3</v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Terminé</v>
      </c>
      <c r="X2443" s="20">
        <f>VLOOKUP($A2443,Database!$A:$Y,20,FALSE)</f>
        <v>0</v>
      </c>
      <c r="Y2443" s="20">
        <f>VLOOKUP($A2443,Database!$A:$Y,21,FALSE)</f>
        <v>1</v>
      </c>
      <c r="Z2443" s="20">
        <f t="shared" si="306"/>
        <v>0</v>
      </c>
      <c r="AA2443" s="20">
        <f t="shared" si="300"/>
        <v>1</v>
      </c>
      <c r="AB2443" s="20">
        <f t="shared" ca="1" si="301"/>
        <v>28</v>
      </c>
      <c r="AC2443" s="20">
        <f t="shared" ca="1" si="302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>
        <f ca="1">IFERROR(
   IF(
     OR(ISBLANK(P2443),ISBLANK(Q2443)),
     "",
     IF(
       AND(AB2443&lt;&gt;"",OR(W2443="Terminé",W2443="En cours")),
       VLOOKUP(AD2443,Setup_ScoreExactBonus!A:D,4,FALSE),
       0
     )),
  0)</f>
        <v>0</v>
      </c>
      <c r="AF2443" s="21">
        <f t="shared" ca="1" si="303"/>
        <v>28</v>
      </c>
      <c r="AG2443" s="21">
        <f ca="1">SUMIFS(AF$2:AF2443,D$2:D2443,D2443)</f>
        <v>3244</v>
      </c>
      <c r="AJ2443" s="22">
        <f t="shared" si="304"/>
        <v>3</v>
      </c>
      <c r="AK2443" s="22">
        <f t="shared" si="305"/>
        <v>0</v>
      </c>
    </row>
    <row r="2444" spans="1:37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>
        <v>0</v>
      </c>
      <c r="Q2444" s="27">
        <v>1</v>
      </c>
      <c r="R2444" s="27" t="str">
        <f t="shared" si="307"/>
        <v>0-1</v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Terminé</v>
      </c>
      <c r="X2444" s="20">
        <f>VLOOKUP($A2444,Database!$A:$Y,20,FALSE)</f>
        <v>0</v>
      </c>
      <c r="Y2444" s="20">
        <f>VLOOKUP($A2444,Database!$A:$Y,21,FALSE)</f>
        <v>1</v>
      </c>
      <c r="Z2444" s="20">
        <f t="shared" si="306"/>
        <v>0</v>
      </c>
      <c r="AA2444" s="20">
        <f t="shared" si="300"/>
        <v>1</v>
      </c>
      <c r="AB2444" s="20">
        <f t="shared" ca="1" si="301"/>
        <v>28</v>
      </c>
      <c r="AC2444" s="20">
        <f t="shared" ca="1" si="302"/>
        <v>1</v>
      </c>
      <c r="AD2444" s="20" t="str">
        <f ca="1">IF(AC2444=0,"",IF(OR(ISBLANK(P2444),ISBLANK(Q2444)),"",IF(ISBLANK(VLOOKUP(A2444,Database!A:AA,22,FALSE)),"",VLOOKUP(A2444,Database!A:AA,22,FALSE))))</f>
        <v>Méga rare</v>
      </c>
      <c r="AE2444" s="20">
        <f ca="1">IFERROR(
   IF(
     OR(ISBLANK(P2444),ISBLANK(Q2444)),
     "",
     IF(
       AND(AB2444&lt;&gt;"",OR(W2444="Terminé",W2444="En cours")),
       VLOOKUP(AD2444,Setup_ScoreExactBonus!A:D,4,FALSE),
       0
     )),
  0)</f>
        <v>70</v>
      </c>
      <c r="AF2444" s="21">
        <f t="shared" ca="1" si="303"/>
        <v>98</v>
      </c>
      <c r="AG2444" s="21">
        <f ca="1">SUMIFS(AF$2:AF2444,D$2:D2444,D2444)</f>
        <v>3665</v>
      </c>
      <c r="AJ2444" s="22">
        <f t="shared" si="304"/>
        <v>3</v>
      </c>
      <c r="AK2444" s="22">
        <f t="shared" si="305"/>
        <v>0</v>
      </c>
    </row>
    <row r="2445" spans="1:37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>
        <v>0</v>
      </c>
      <c r="Q2445" s="27">
        <v>3</v>
      </c>
      <c r="R2445" s="27" t="str">
        <f t="shared" si="307"/>
        <v>0-3</v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Terminé</v>
      </c>
      <c r="X2445" s="20">
        <f>VLOOKUP($A2445,Database!$A:$Y,20,FALSE)</f>
        <v>0</v>
      </c>
      <c r="Y2445" s="20">
        <f>VLOOKUP($A2445,Database!$A:$Y,21,FALSE)</f>
        <v>1</v>
      </c>
      <c r="Z2445" s="20">
        <f t="shared" si="306"/>
        <v>0</v>
      </c>
      <c r="AA2445" s="20">
        <f t="shared" si="300"/>
        <v>1</v>
      </c>
      <c r="AB2445" s="20">
        <f t="shared" ca="1" si="301"/>
        <v>28</v>
      </c>
      <c r="AC2445" s="20">
        <f t="shared" ca="1" si="302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>
        <f ca="1">IFERROR(
   IF(
     OR(ISBLANK(P2445),ISBLANK(Q2445)),
     "",
     IF(
       AND(AB2445&lt;&gt;"",OR(W2445="Terminé",W2445="En cours")),
       VLOOKUP(AD2445,Setup_ScoreExactBonus!A:D,4,FALSE),
       0
     )),
  0)</f>
        <v>0</v>
      </c>
      <c r="AF2445" s="21">
        <f t="shared" ca="1" si="303"/>
        <v>28</v>
      </c>
      <c r="AG2445" s="21">
        <f ca="1">SUMIFS(AF$2:AF2445,D$2:D2445,D2445)</f>
        <v>3608</v>
      </c>
      <c r="AJ2445" s="22">
        <f t="shared" si="304"/>
        <v>4</v>
      </c>
      <c r="AK2445" s="22">
        <f t="shared" si="305"/>
        <v>0</v>
      </c>
    </row>
    <row r="2446" spans="1:37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>
        <v>0</v>
      </c>
      <c r="Q2446" s="27">
        <v>3</v>
      </c>
      <c r="R2446" s="27" t="str">
        <f t="shared" si="307"/>
        <v>0-3</v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Terminé</v>
      </c>
      <c r="X2446" s="20">
        <f>VLOOKUP($A2446,Database!$A:$Y,20,FALSE)</f>
        <v>0</v>
      </c>
      <c r="Y2446" s="20">
        <f>VLOOKUP($A2446,Database!$A:$Y,21,FALSE)</f>
        <v>1</v>
      </c>
      <c r="Z2446" s="20">
        <f t="shared" si="306"/>
        <v>0</v>
      </c>
      <c r="AA2446" s="20">
        <f t="shared" si="300"/>
        <v>1</v>
      </c>
      <c r="AB2446" s="20">
        <f t="shared" ca="1" si="301"/>
        <v>28</v>
      </c>
      <c r="AC2446" s="20">
        <f t="shared" ca="1" si="302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>
        <f ca="1">IFERROR(
   IF(
     OR(ISBLANK(P2446),ISBLANK(Q2446)),
     "",
     IF(
       AND(AB2446&lt;&gt;"",OR(W2446="Terminé",W2446="En cours")),
       VLOOKUP(AD2446,Setup_ScoreExactBonus!A:D,4,FALSE),
       0
     )),
  0)</f>
        <v>0</v>
      </c>
      <c r="AF2446" s="21">
        <f t="shared" ca="1" si="303"/>
        <v>28</v>
      </c>
      <c r="AG2446" s="21">
        <f ca="1">SUMIFS(AF$2:AF2446,D$2:D2446,D2446)</f>
        <v>3623</v>
      </c>
      <c r="AJ2446" s="22">
        <f t="shared" si="304"/>
        <v>4</v>
      </c>
      <c r="AK2446" s="22">
        <f t="shared" si="305"/>
        <v>0</v>
      </c>
    </row>
    <row r="2447" spans="1:37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>
        <v>1</v>
      </c>
      <c r="Q2447" s="27">
        <v>1</v>
      </c>
      <c r="R2447" s="27" t="str">
        <f t="shared" si="307"/>
        <v>1-1</v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Terminé</v>
      </c>
      <c r="X2447" s="20">
        <f>VLOOKUP($A2447,Database!$A:$Y,20,FALSE)</f>
        <v>0</v>
      </c>
      <c r="Y2447" s="20">
        <f>VLOOKUP($A2447,Database!$A:$Y,21,FALSE)</f>
        <v>1</v>
      </c>
      <c r="Z2447" s="20">
        <f t="shared" si="306"/>
        <v>0</v>
      </c>
      <c r="AA2447" s="20">
        <f t="shared" si="300"/>
        <v>0</v>
      </c>
      <c r="AB2447" s="20">
        <f t="shared" ca="1" si="301"/>
        <v>0</v>
      </c>
      <c r="AC2447" s="20">
        <f t="shared" ca="1" si="302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>
        <f ca="1">IFERROR(
   IF(
     OR(ISBLANK(P2447),ISBLANK(Q2447)),
     "",
     IF(
       AND(AB2447&lt;&gt;"",OR(W2447="Terminé",W2447="En cours")),
       VLOOKUP(AD2447,Setup_ScoreExactBonus!A:D,4,FALSE),
       0
     )),
  0)</f>
        <v>0</v>
      </c>
      <c r="AF2447" s="21">
        <f t="shared" ca="1" si="303"/>
        <v>0</v>
      </c>
      <c r="AG2447" s="21">
        <f ca="1">SUMIFS(AF$2:AF2447,D$2:D2447,D2447)</f>
        <v>2749</v>
      </c>
      <c r="AJ2447" s="22">
        <f t="shared" si="304"/>
        <v>0</v>
      </c>
      <c r="AK2447" s="22">
        <f t="shared" si="305"/>
        <v>2</v>
      </c>
    </row>
    <row r="2448" spans="1:37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>
        <v>0</v>
      </c>
      <c r="Q2448" s="27">
        <v>3</v>
      </c>
      <c r="R2448" s="27" t="str">
        <f t="shared" si="307"/>
        <v>0-3</v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Terminé</v>
      </c>
      <c r="X2448" s="20">
        <f>VLOOKUP($A2448,Database!$A:$Y,20,FALSE)</f>
        <v>0</v>
      </c>
      <c r="Y2448" s="20">
        <f>VLOOKUP($A2448,Database!$A:$Y,21,FALSE)</f>
        <v>1</v>
      </c>
      <c r="Z2448" s="20">
        <f t="shared" si="306"/>
        <v>0</v>
      </c>
      <c r="AA2448" s="20">
        <f t="shared" si="300"/>
        <v>1</v>
      </c>
      <c r="AB2448" s="20">
        <f t="shared" ca="1" si="301"/>
        <v>28</v>
      </c>
      <c r="AC2448" s="20">
        <f t="shared" ca="1" si="302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>
        <f ca="1">IFERROR(
   IF(
     OR(ISBLANK(P2448),ISBLANK(Q2448)),
     "",
     IF(
       AND(AB2448&lt;&gt;"",OR(W2448="Terminé",W2448="En cours")),
       VLOOKUP(AD2448,Setup_ScoreExactBonus!A:D,4,FALSE),
       0
     )),
  0)</f>
        <v>0</v>
      </c>
      <c r="AF2448" s="21">
        <f t="shared" ca="1" si="303"/>
        <v>28</v>
      </c>
      <c r="AG2448" s="21">
        <f ca="1">SUMIFS(AF$2:AF2448,D$2:D2448,D2448)</f>
        <v>3682</v>
      </c>
      <c r="AJ2448" s="22">
        <f t="shared" si="304"/>
        <v>14</v>
      </c>
      <c r="AK2448" s="22">
        <f t="shared" si="305"/>
        <v>0</v>
      </c>
    </row>
    <row r="2449" spans="1:37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>
        <v>0</v>
      </c>
      <c r="Q2449" s="27">
        <v>3</v>
      </c>
      <c r="R2449" s="27" t="str">
        <f t="shared" si="307"/>
        <v>0-3</v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Terminé</v>
      </c>
      <c r="X2449" s="20">
        <f>VLOOKUP($A2449,Database!$A:$Y,20,FALSE)</f>
        <v>0</v>
      </c>
      <c r="Y2449" s="20">
        <f>VLOOKUP($A2449,Database!$A:$Y,21,FALSE)</f>
        <v>1</v>
      </c>
      <c r="Z2449" s="20">
        <f t="shared" si="306"/>
        <v>0</v>
      </c>
      <c r="AA2449" s="20">
        <f t="shared" si="300"/>
        <v>1</v>
      </c>
      <c r="AB2449" s="20">
        <f t="shared" ca="1" si="301"/>
        <v>28</v>
      </c>
      <c r="AC2449" s="20">
        <f t="shared" ca="1" si="302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>
        <f ca="1">IFERROR(
   IF(
     OR(ISBLANK(P2449),ISBLANK(Q2449)),
     "",
     IF(
       AND(AB2449&lt;&gt;"",OR(W2449="Terminé",W2449="En cours")),
       VLOOKUP(AD2449,Setup_ScoreExactBonus!A:D,4,FALSE),
       0
     )),
  0)</f>
        <v>0</v>
      </c>
      <c r="AF2449" s="21">
        <f t="shared" ca="1" si="303"/>
        <v>28</v>
      </c>
      <c r="AG2449" s="21">
        <f ca="1">SUMIFS(AF$2:AF2449,D$2:D2449,D2449)</f>
        <v>3282</v>
      </c>
      <c r="AJ2449" s="22">
        <f t="shared" si="304"/>
        <v>4</v>
      </c>
      <c r="AK2449" s="22">
        <f t="shared" si="305"/>
        <v>0</v>
      </c>
    </row>
    <row r="2450" spans="1:37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>
        <v>1</v>
      </c>
      <c r="Q2450" s="27">
        <v>3</v>
      </c>
      <c r="R2450" s="27" t="str">
        <f t="shared" si="307"/>
        <v>1-3</v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Terminé</v>
      </c>
      <c r="X2450" s="20">
        <f>VLOOKUP($A2450,Database!$A:$Y,20,FALSE)</f>
        <v>0</v>
      </c>
      <c r="Y2450" s="20">
        <f>VLOOKUP($A2450,Database!$A:$Y,21,FALSE)</f>
        <v>1</v>
      </c>
      <c r="Z2450" s="20">
        <f t="shared" si="306"/>
        <v>0</v>
      </c>
      <c r="AA2450" s="20">
        <f t="shared" si="300"/>
        <v>1</v>
      </c>
      <c r="AB2450" s="20">
        <f t="shared" ca="1" si="301"/>
        <v>28</v>
      </c>
      <c r="AC2450" s="20">
        <f t="shared" ca="1" si="302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>
        <f ca="1">IFERROR(
   IF(
     OR(ISBLANK(P2450),ISBLANK(Q2450)),
     "",
     IF(
       AND(AB2450&lt;&gt;"",OR(W2450="Terminé",W2450="En cours")),
       VLOOKUP(AD2450,Setup_ScoreExactBonus!A:D,4,FALSE),
       0
     )),
  0)</f>
        <v>0</v>
      </c>
      <c r="AF2450" s="21">
        <f t="shared" ca="1" si="303"/>
        <v>28</v>
      </c>
      <c r="AG2450" s="21">
        <f ca="1">SUMIFS(AF$2:AF2450,D$2:D2450,D2450)</f>
        <v>3474</v>
      </c>
      <c r="AJ2450" s="22">
        <f t="shared" si="304"/>
        <v>4</v>
      </c>
      <c r="AK2450" s="22">
        <f t="shared" si="305"/>
        <v>0</v>
      </c>
    </row>
    <row r="2451" spans="1:37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>
        <v>1</v>
      </c>
      <c r="Q2451" s="27">
        <v>2</v>
      </c>
      <c r="R2451" s="27" t="str">
        <f t="shared" si="307"/>
        <v>1-2</v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Terminé</v>
      </c>
      <c r="X2451" s="20">
        <f>VLOOKUP($A2451,Database!$A:$Y,20,FALSE)</f>
        <v>0</v>
      </c>
      <c r="Y2451" s="20">
        <f>VLOOKUP($A2451,Database!$A:$Y,21,FALSE)</f>
        <v>1</v>
      </c>
      <c r="Z2451" s="20">
        <f t="shared" si="306"/>
        <v>0</v>
      </c>
      <c r="AA2451" s="20">
        <f t="shared" si="300"/>
        <v>1</v>
      </c>
      <c r="AB2451" s="20">
        <f t="shared" ca="1" si="301"/>
        <v>28</v>
      </c>
      <c r="AC2451" s="20">
        <f t="shared" ca="1" si="302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>
        <f ca="1">IFERROR(
   IF(
     OR(ISBLANK(P2451),ISBLANK(Q2451)),
     "",
     IF(
       AND(AB2451&lt;&gt;"",OR(W2451="Terminé",W2451="En cours")),
       VLOOKUP(AD2451,Setup_ScoreExactBonus!A:D,4,FALSE),
       0
     )),
  0)</f>
        <v>0</v>
      </c>
      <c r="AF2451" s="21">
        <f t="shared" ca="1" si="303"/>
        <v>28</v>
      </c>
      <c r="AG2451" s="21">
        <f ca="1">SUMIFS(AF$2:AF2451,D$2:D2451,D2451)</f>
        <v>3024</v>
      </c>
      <c r="AJ2451" s="22">
        <f t="shared" si="304"/>
        <v>1</v>
      </c>
      <c r="AK2451" s="22">
        <f t="shared" si="305"/>
        <v>0</v>
      </c>
    </row>
    <row r="2452" spans="1:37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>
        <v>1</v>
      </c>
      <c r="Q2452" s="27">
        <v>3</v>
      </c>
      <c r="R2452" s="27" t="str">
        <f t="shared" si="307"/>
        <v>1-3</v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Terminé</v>
      </c>
      <c r="X2452" s="20">
        <f>VLOOKUP($A2452,Database!$A:$Y,20,FALSE)</f>
        <v>0</v>
      </c>
      <c r="Y2452" s="20">
        <f>VLOOKUP($A2452,Database!$A:$Y,21,FALSE)</f>
        <v>1</v>
      </c>
      <c r="Z2452" s="20">
        <f t="shared" si="306"/>
        <v>0</v>
      </c>
      <c r="AA2452" s="20">
        <f t="shared" si="300"/>
        <v>1</v>
      </c>
      <c r="AB2452" s="20">
        <f t="shared" ca="1" si="301"/>
        <v>28</v>
      </c>
      <c r="AC2452" s="20">
        <f t="shared" ca="1" si="302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>
        <f ca="1">IFERROR(
   IF(
     OR(ISBLANK(P2452),ISBLANK(Q2452)),
     "",
     IF(
       AND(AB2452&lt;&gt;"",OR(W2452="Terminé",W2452="En cours")),
       VLOOKUP(AD2452,Setup_ScoreExactBonus!A:D,4,FALSE),
       0
     )),
  0)</f>
        <v>0</v>
      </c>
      <c r="AF2452" s="21">
        <f t="shared" ca="1" si="303"/>
        <v>28</v>
      </c>
      <c r="AG2452" s="21">
        <f ca="1">SUMIFS(AF$2:AF2452,D$2:D2452,D2452)</f>
        <v>3110</v>
      </c>
      <c r="AJ2452" s="22">
        <f t="shared" si="304"/>
        <v>1</v>
      </c>
      <c r="AK2452" s="22">
        <f t="shared" si="305"/>
        <v>0</v>
      </c>
    </row>
    <row r="2453" spans="1:37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>
        <v>1</v>
      </c>
      <c r="Q2453" s="27">
        <v>3</v>
      </c>
      <c r="R2453" s="27" t="str">
        <f t="shared" si="307"/>
        <v>1-3</v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Terminé</v>
      </c>
      <c r="X2453" s="20">
        <f>VLOOKUP($A2453,Database!$A:$Y,20,FALSE)</f>
        <v>0</v>
      </c>
      <c r="Y2453" s="20">
        <f>VLOOKUP($A2453,Database!$A:$Y,21,FALSE)</f>
        <v>1</v>
      </c>
      <c r="Z2453" s="20">
        <f t="shared" si="306"/>
        <v>0</v>
      </c>
      <c r="AA2453" s="20">
        <f t="shared" si="300"/>
        <v>1</v>
      </c>
      <c r="AB2453" s="20">
        <f t="shared" ca="1" si="301"/>
        <v>28</v>
      </c>
      <c r="AC2453" s="20">
        <f t="shared" ca="1" si="302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>
        <f ca="1">IFERROR(
   IF(
     OR(ISBLANK(P2453),ISBLANK(Q2453)),
     "",
     IF(
       AND(AB2453&lt;&gt;"",OR(W2453="Terminé",W2453="En cours")),
       VLOOKUP(AD2453,Setup_ScoreExactBonus!A:D,4,FALSE),
       0
     )),
  0)</f>
        <v>0</v>
      </c>
      <c r="AF2453" s="21">
        <f t="shared" ca="1" si="303"/>
        <v>28</v>
      </c>
      <c r="AG2453" s="21">
        <f ca="1">SUMIFS(AF$2:AF2453,D$2:D2453,D2453)</f>
        <v>3243</v>
      </c>
      <c r="AJ2453" s="22">
        <f t="shared" si="304"/>
        <v>4</v>
      </c>
      <c r="AK2453" s="22">
        <f t="shared" si="305"/>
        <v>0</v>
      </c>
    </row>
    <row r="2454" spans="1:37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>
        <v>1</v>
      </c>
      <c r="Q2454" s="27">
        <v>4</v>
      </c>
      <c r="R2454" s="27" t="str">
        <f t="shared" si="307"/>
        <v>1-4</v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Terminé</v>
      </c>
      <c r="X2454" s="20">
        <f>VLOOKUP($A2454,Database!$A:$Y,20,FALSE)</f>
        <v>0</v>
      </c>
      <c r="Y2454" s="20">
        <f>VLOOKUP($A2454,Database!$A:$Y,21,FALSE)</f>
        <v>1</v>
      </c>
      <c r="Z2454" s="20">
        <f t="shared" si="306"/>
        <v>0</v>
      </c>
      <c r="AA2454" s="20">
        <f t="shared" si="300"/>
        <v>1</v>
      </c>
      <c r="AB2454" s="20">
        <f t="shared" ca="1" si="301"/>
        <v>28</v>
      </c>
      <c r="AC2454" s="20">
        <f t="shared" ca="1" si="302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>
        <f ca="1">IFERROR(
   IF(
     OR(ISBLANK(P2454),ISBLANK(Q2454)),
     "",
     IF(
       AND(AB2454&lt;&gt;"",OR(W2454="Terminé",W2454="En cours")),
       VLOOKUP(AD2454,Setup_ScoreExactBonus!A:D,4,FALSE),
       0
     )),
  0)</f>
        <v>0</v>
      </c>
      <c r="AF2454" s="21">
        <f t="shared" ca="1" si="303"/>
        <v>28</v>
      </c>
      <c r="AG2454" s="21">
        <f ca="1">SUMIFS(AF$2:AF2454,D$2:D2454,D2454)</f>
        <v>2742</v>
      </c>
      <c r="AJ2454" s="22">
        <f t="shared" si="304"/>
        <v>4</v>
      </c>
      <c r="AK2454" s="22">
        <f t="shared" si="305"/>
        <v>0</v>
      </c>
    </row>
    <row r="2455" spans="1:37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>
        <v>0</v>
      </c>
      <c r="Q2455" s="27">
        <v>2</v>
      </c>
      <c r="R2455" s="27" t="str">
        <f t="shared" si="307"/>
        <v>0-2</v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Terminé</v>
      </c>
      <c r="X2455" s="20">
        <f>VLOOKUP($A2455,Database!$A:$Y,20,FALSE)</f>
        <v>0</v>
      </c>
      <c r="Y2455" s="20">
        <f>VLOOKUP($A2455,Database!$A:$Y,21,FALSE)</f>
        <v>1</v>
      </c>
      <c r="Z2455" s="20">
        <f t="shared" si="306"/>
        <v>0</v>
      </c>
      <c r="AA2455" s="20">
        <f t="shared" si="300"/>
        <v>1</v>
      </c>
      <c r="AB2455" s="20">
        <f t="shared" ca="1" si="301"/>
        <v>28</v>
      </c>
      <c r="AC2455" s="20">
        <f t="shared" ca="1" si="302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>
        <f ca="1">IFERROR(
   IF(
     OR(ISBLANK(P2455),ISBLANK(Q2455)),
     "",
     IF(
       AND(AB2455&lt;&gt;"",OR(W2455="Terminé",W2455="En cours")),
       VLOOKUP(AD2455,Setup_ScoreExactBonus!A:D,4,FALSE),
       0
     )),
  0)</f>
        <v>0</v>
      </c>
      <c r="AF2455" s="21">
        <f t="shared" ca="1" si="303"/>
        <v>28</v>
      </c>
      <c r="AG2455" s="21">
        <f ca="1">SUMIFS(AF$2:AF2455,D$2:D2455,D2455)</f>
        <v>3551</v>
      </c>
      <c r="AJ2455" s="22">
        <f t="shared" si="304"/>
        <v>5</v>
      </c>
      <c r="AK2455" s="22">
        <f t="shared" si="305"/>
        <v>0</v>
      </c>
    </row>
    <row r="2456" spans="1:37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>
        <v>0</v>
      </c>
      <c r="Q2456" s="27">
        <v>3</v>
      </c>
      <c r="R2456" s="27" t="str">
        <f t="shared" si="307"/>
        <v>0-3</v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Terminé</v>
      </c>
      <c r="X2456" s="20">
        <f>VLOOKUP($A2456,Database!$A:$Y,20,FALSE)</f>
        <v>0</v>
      </c>
      <c r="Y2456" s="20">
        <f>VLOOKUP($A2456,Database!$A:$Y,21,FALSE)</f>
        <v>1</v>
      </c>
      <c r="Z2456" s="20">
        <f t="shared" si="306"/>
        <v>0</v>
      </c>
      <c r="AA2456" s="20">
        <f t="shared" si="300"/>
        <v>1</v>
      </c>
      <c r="AB2456" s="20">
        <f t="shared" ca="1" si="301"/>
        <v>28</v>
      </c>
      <c r="AC2456" s="20">
        <f t="shared" ca="1" si="302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>
        <f ca="1">IFERROR(
   IF(
     OR(ISBLANK(P2456),ISBLANK(Q2456)),
     "",
     IF(
       AND(AB2456&lt;&gt;"",OR(W2456="Terminé",W2456="En cours")),
       VLOOKUP(AD2456,Setup_ScoreExactBonus!A:D,4,FALSE),
       0
     )),
  0)</f>
        <v>0</v>
      </c>
      <c r="AF2456" s="21">
        <f t="shared" ca="1" si="303"/>
        <v>28</v>
      </c>
      <c r="AG2456" s="21">
        <f ca="1">SUMIFS(AF$2:AF2456,D$2:D2456,D2456)</f>
        <v>3622</v>
      </c>
      <c r="AJ2456" s="22">
        <f t="shared" si="304"/>
        <v>6</v>
      </c>
      <c r="AK2456" s="22">
        <f t="shared" si="305"/>
        <v>0</v>
      </c>
    </row>
    <row r="2457" spans="1:37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P2457" s="27">
        <v>0</v>
      </c>
      <c r="Q2457" s="27">
        <v>3</v>
      </c>
      <c r="R2457" s="27" t="str">
        <f t="shared" si="307"/>
        <v>0-3</v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Terminé</v>
      </c>
      <c r="X2457" s="20">
        <f>VLOOKUP($A2457,Database!$A:$Y,20,FALSE)</f>
        <v>0</v>
      </c>
      <c r="Y2457" s="20">
        <f>VLOOKUP($A2457,Database!$A:$Y,21,FALSE)</f>
        <v>1</v>
      </c>
      <c r="Z2457" s="20">
        <f t="shared" si="306"/>
        <v>0</v>
      </c>
      <c r="AA2457" s="20">
        <f t="shared" si="300"/>
        <v>1</v>
      </c>
      <c r="AB2457" s="20">
        <f t="shared" ca="1" si="301"/>
        <v>28</v>
      </c>
      <c r="AC2457" s="20">
        <f t="shared" ca="1" si="302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>
        <f ca="1">IFERROR(
   IF(
     OR(ISBLANK(P2457),ISBLANK(Q2457)),
     "",
     IF(
       AND(AB2457&lt;&gt;"",OR(W2457="Terminé",W2457="En cours")),
       VLOOKUP(AD2457,Setup_ScoreExactBonus!A:D,4,FALSE),
       0
     )),
  0)</f>
        <v>0</v>
      </c>
      <c r="AF2457" s="21">
        <f t="shared" ca="1" si="303"/>
        <v>28</v>
      </c>
      <c r="AG2457" s="21">
        <f ca="1">SUMIFS(AF$2:AF2457,D$2:D2457,D2457)</f>
        <v>3049</v>
      </c>
      <c r="AJ2457" s="22">
        <f t="shared" si="304"/>
        <v>4</v>
      </c>
      <c r="AK2457" s="22">
        <f t="shared" si="305"/>
        <v>0</v>
      </c>
    </row>
    <row r="2458" spans="1:37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P2458" s="21">
        <v>1</v>
      </c>
      <c r="Q2458" s="21">
        <v>3</v>
      </c>
      <c r="R2458" s="27" t="str">
        <f t="shared" si="307"/>
        <v>1-3</v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Terminé</v>
      </c>
      <c r="X2458" s="20">
        <f>VLOOKUP($A2458,Database!$A:$Y,20,FALSE)</f>
        <v>0</v>
      </c>
      <c r="Y2458" s="20">
        <f>VLOOKUP($A2458,Database!$A:$Y,21,FALSE)</f>
        <v>1</v>
      </c>
      <c r="Z2458" s="20">
        <f t="shared" si="306"/>
        <v>0</v>
      </c>
      <c r="AA2458" s="20">
        <f t="shared" si="300"/>
        <v>1</v>
      </c>
      <c r="AB2458" s="20">
        <f t="shared" ca="1" si="301"/>
        <v>28</v>
      </c>
      <c r="AC2458" s="20">
        <f t="shared" ca="1" si="302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>
        <f ca="1">IFERROR(
   IF(
     OR(ISBLANK(P2458),ISBLANK(Q2458)),
     "",
     IF(
       AND(AB2458&lt;&gt;"",OR(W2458="Terminé",W2458="En cours")),
       VLOOKUP(AD2458,Setup_ScoreExactBonus!A:D,4,FALSE),
       0
     )),
  0)</f>
        <v>0</v>
      </c>
      <c r="AF2458" s="21">
        <f t="shared" ca="1" si="303"/>
        <v>28</v>
      </c>
      <c r="AG2458" s="21">
        <f ca="1">SUMIFS(AF$2:AF2458,D$2:D2458,D2458)</f>
        <v>3295</v>
      </c>
      <c r="AJ2458" s="22">
        <f t="shared" si="304"/>
        <v>4</v>
      </c>
      <c r="AK2458" s="22">
        <f t="shared" si="305"/>
        <v>0</v>
      </c>
    </row>
    <row r="2459" spans="1:37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>
        <v>1</v>
      </c>
      <c r="Q2459" s="27">
        <v>2</v>
      </c>
      <c r="R2459" s="27" t="str">
        <f t="shared" si="307"/>
        <v>1-2</v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Terminé</v>
      </c>
      <c r="X2459" s="20">
        <f>VLOOKUP($A2459,Database!$A:$Y,20,FALSE)</f>
        <v>1</v>
      </c>
      <c r="Y2459" s="20">
        <f>VLOOKUP($A2459,Database!$A:$Y,21,FALSE)</f>
        <v>2</v>
      </c>
      <c r="Z2459" s="20">
        <f t="shared" si="306"/>
        <v>0</v>
      </c>
      <c r="AA2459" s="20">
        <f t="shared" si="300"/>
        <v>1</v>
      </c>
      <c r="AB2459" s="20">
        <f t="shared" ca="1" si="301"/>
        <v>130</v>
      </c>
      <c r="AC2459" s="20">
        <f t="shared" ca="1" si="302"/>
        <v>1</v>
      </c>
      <c r="AD2459" s="20" t="str">
        <f ca="1">IF(AC2459=0,"",IF(OR(ISBLANK(P2459),ISBLANK(Q2459)),"",IF(ISBLANK(VLOOKUP(A2459,Database!A:AA,22,FALSE)),"",VLOOKUP(A2459,Database!A:AA,22,FALSE))))</f>
        <v>Exact</v>
      </c>
      <c r="AE2459" s="20">
        <f ca="1">IFERROR(
   IF(
     OR(ISBLANK(P2459),ISBLANK(Q2459)),
     "",
     IF(
       AND(AB2459&lt;&gt;"",OR(W2459="Terminé",W2459="En cours")),
       VLOOKUP(AD2459,Setup_ScoreExactBonus!A:D,4,FALSE),
       0
     )),
  0)</f>
        <v>20</v>
      </c>
      <c r="AF2459" s="21">
        <f t="shared" ca="1" si="303"/>
        <v>150</v>
      </c>
      <c r="AG2459" s="21">
        <f ca="1">SUMIFS(AF$2:AF2459,D$2:D2459,D2459)</f>
        <v>3419</v>
      </c>
      <c r="AJ2459" s="22">
        <f t="shared" si="304"/>
        <v>2</v>
      </c>
      <c r="AK2459" s="22">
        <f t="shared" si="305"/>
        <v>0</v>
      </c>
    </row>
    <row r="2460" spans="1:37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>
        <v>2</v>
      </c>
      <c r="Q2460" s="27">
        <v>1</v>
      </c>
      <c r="R2460" s="27" t="str">
        <f t="shared" si="307"/>
        <v>2-1</v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Terminé</v>
      </c>
      <c r="X2460" s="20">
        <f>VLOOKUP($A2460,Database!$A:$Y,20,FALSE)</f>
        <v>1</v>
      </c>
      <c r="Y2460" s="20">
        <f>VLOOKUP($A2460,Database!$A:$Y,21,FALSE)</f>
        <v>2</v>
      </c>
      <c r="Z2460" s="20">
        <f t="shared" si="306"/>
        <v>0</v>
      </c>
      <c r="AA2460" s="20">
        <f t="shared" si="300"/>
        <v>0</v>
      </c>
      <c r="AB2460" s="20">
        <f t="shared" ca="1" si="301"/>
        <v>0</v>
      </c>
      <c r="AC2460" s="20">
        <f t="shared" ca="1" si="302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>
        <f ca="1">IFERROR(
   IF(
     OR(ISBLANK(P2460),ISBLANK(Q2460)),
     "",
     IF(
       AND(AB2460&lt;&gt;"",OR(W2460="Terminé",W2460="En cours")),
       VLOOKUP(AD2460,Setup_ScoreExactBonus!A:D,4,FALSE),
       0
     )),
  0)</f>
        <v>0</v>
      </c>
      <c r="AF2460" s="21">
        <f t="shared" ca="1" si="303"/>
        <v>0</v>
      </c>
      <c r="AG2460" s="21">
        <f ca="1">SUMIFS(AF$2:AF2460,D$2:D2460,D2460)</f>
        <v>3898</v>
      </c>
      <c r="AJ2460" s="22">
        <f t="shared" si="304"/>
        <v>0</v>
      </c>
      <c r="AK2460" s="22">
        <f t="shared" si="305"/>
        <v>1</v>
      </c>
    </row>
    <row r="2461" spans="1:37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>
        <v>2</v>
      </c>
      <c r="Q2461" s="27">
        <v>3</v>
      </c>
      <c r="R2461" s="27" t="str">
        <f t="shared" si="307"/>
        <v>2-3</v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Terminé</v>
      </c>
      <c r="X2461" s="20">
        <f>VLOOKUP($A2461,Database!$A:$Y,20,FALSE)</f>
        <v>1</v>
      </c>
      <c r="Y2461" s="20">
        <f>VLOOKUP($A2461,Database!$A:$Y,21,FALSE)</f>
        <v>2</v>
      </c>
      <c r="Z2461" s="20">
        <f t="shared" si="306"/>
        <v>0</v>
      </c>
      <c r="AA2461" s="20">
        <f t="shared" ref="AA2461:AA2524" si="308">IF(OR(ISBLANK(P2461),ISBLANK(Q2461)),"",IF(OR(AND(P2461&gt;Q2461,X2461&gt;Y2461),AND(P2461=Q2461,X2461=Y2461),AND(P2461&lt;Q2461,X2461&lt;Y2461)),1,0))</f>
        <v>1</v>
      </c>
      <c r="AB2461" s="20">
        <f t="shared" ref="AB2461:AB2524" ca="1" si="309">IF(C2461&lt;NOW(),IF(AND(P2461&gt;Q2461,X2461&gt;Y2461),T2461,IF(AND(P2461=Q2461,X2461=Y2461),U2461,IF(AND(P2461&lt;Q2461,X2461&lt;Y2461),V2461,0))),"")</f>
        <v>130</v>
      </c>
      <c r="AC2461" s="20">
        <f t="shared" ref="AC2461:AC2524" ca="1" si="310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>
        <f ca="1">IFERROR(
   IF(
     OR(ISBLANK(P2461),ISBLANK(Q2461)),
     "",
     IF(
       AND(AB2461&lt;&gt;"",OR(W2461="Terminé",W2461="En cours")),
       VLOOKUP(AD2461,Setup_ScoreExactBonus!A:D,4,FALSE),
       0
     )),
  0)</f>
        <v>0</v>
      </c>
      <c r="AF2461" s="21">
        <f t="shared" ref="AF2461:AF2524" ca="1" si="311">IFERROR(IF(OR(ISBLANK(P2461),ISBLANK(Q2461)),0,IF(AB2461&lt;&gt;"", AB2461 + IF(AC2461=1,AE2461, 0), "") * (S2461+1)),"")</f>
        <v>130</v>
      </c>
      <c r="AG2461" s="21">
        <f ca="1">SUMIFS(AF$2:AF2461,D$2:D2461,D2461)</f>
        <v>3613</v>
      </c>
      <c r="AJ2461" s="22">
        <f t="shared" si="304"/>
        <v>5</v>
      </c>
      <c r="AK2461" s="22">
        <f t="shared" si="305"/>
        <v>0</v>
      </c>
    </row>
    <row r="2462" spans="1:37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>
        <v>2</v>
      </c>
      <c r="Q2462" s="27">
        <v>1</v>
      </c>
      <c r="R2462" s="27" t="str">
        <f t="shared" si="307"/>
        <v>2-1</v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Terminé</v>
      </c>
      <c r="X2462" s="20">
        <f>VLOOKUP($A2462,Database!$A:$Y,20,FALSE)</f>
        <v>1</v>
      </c>
      <c r="Y2462" s="20">
        <f>VLOOKUP($A2462,Database!$A:$Y,21,FALSE)</f>
        <v>2</v>
      </c>
      <c r="Z2462" s="20">
        <f t="shared" si="306"/>
        <v>0</v>
      </c>
      <c r="AA2462" s="20">
        <f t="shared" si="308"/>
        <v>0</v>
      </c>
      <c r="AB2462" s="20">
        <f t="shared" ca="1" si="309"/>
        <v>0</v>
      </c>
      <c r="AC2462" s="20">
        <f t="shared" ca="1" si="310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>
        <f ca="1">IFERROR(
   IF(
     OR(ISBLANK(P2462),ISBLANK(Q2462)),
     "",
     IF(
       AND(AB2462&lt;&gt;"",OR(W2462="Terminé",W2462="En cours")),
       VLOOKUP(AD2462,Setup_ScoreExactBonus!A:D,4,FALSE),
       0
     )),
  0)</f>
        <v>0</v>
      </c>
      <c r="AF2462" s="21">
        <f t="shared" ca="1" si="311"/>
        <v>0</v>
      </c>
      <c r="AG2462" s="21">
        <f ca="1">SUMIFS(AF$2:AF2462,D$2:D2462,D2462)</f>
        <v>3571</v>
      </c>
      <c r="AJ2462" s="22">
        <f t="shared" si="304"/>
        <v>0</v>
      </c>
      <c r="AK2462" s="22">
        <f t="shared" si="305"/>
        <v>1</v>
      </c>
    </row>
    <row r="2463" spans="1:37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>
        <v>2</v>
      </c>
      <c r="Q2463" s="27">
        <v>2</v>
      </c>
      <c r="R2463" s="27" t="str">
        <f t="shared" si="307"/>
        <v>2-2</v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Terminé</v>
      </c>
      <c r="X2463" s="20">
        <f>VLOOKUP($A2463,Database!$A:$Y,20,FALSE)</f>
        <v>1</v>
      </c>
      <c r="Y2463" s="20">
        <f>VLOOKUP($A2463,Database!$A:$Y,21,FALSE)</f>
        <v>2</v>
      </c>
      <c r="Z2463" s="20">
        <f t="shared" si="306"/>
        <v>0</v>
      </c>
      <c r="AA2463" s="20">
        <f t="shared" si="308"/>
        <v>0</v>
      </c>
      <c r="AB2463" s="20">
        <f t="shared" ca="1" si="309"/>
        <v>0</v>
      </c>
      <c r="AC2463" s="20">
        <f t="shared" ca="1" si="310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>
        <f ca="1">IFERROR(
   IF(
     OR(ISBLANK(P2463),ISBLANK(Q2463)),
     "",
     IF(
       AND(AB2463&lt;&gt;"",OR(W2463="Terminé",W2463="En cours")),
       VLOOKUP(AD2463,Setup_ScoreExactBonus!A:D,4,FALSE),
       0
     )),
  0)</f>
        <v>0</v>
      </c>
      <c r="AF2463" s="21">
        <f t="shared" ca="1" si="311"/>
        <v>0</v>
      </c>
      <c r="AG2463" s="21">
        <f ca="1">SUMIFS(AF$2:AF2463,D$2:D2463,D2463)</f>
        <v>2831</v>
      </c>
      <c r="AJ2463" s="22">
        <f t="shared" si="304"/>
        <v>0</v>
      </c>
      <c r="AK2463" s="22">
        <f t="shared" si="305"/>
        <v>1</v>
      </c>
    </row>
    <row r="2464" spans="1:37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>
        <v>2</v>
      </c>
      <c r="Q2464" s="27">
        <v>1</v>
      </c>
      <c r="R2464" s="27" t="str">
        <f t="shared" si="307"/>
        <v>2-1</v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Terminé</v>
      </c>
      <c r="X2464" s="20">
        <f>VLOOKUP($A2464,Database!$A:$Y,20,FALSE)</f>
        <v>1</v>
      </c>
      <c r="Y2464" s="20">
        <f>VLOOKUP($A2464,Database!$A:$Y,21,FALSE)</f>
        <v>2</v>
      </c>
      <c r="Z2464" s="20">
        <f t="shared" si="306"/>
        <v>0</v>
      </c>
      <c r="AA2464" s="20">
        <f t="shared" si="308"/>
        <v>0</v>
      </c>
      <c r="AB2464" s="20">
        <f t="shared" ca="1" si="309"/>
        <v>0</v>
      </c>
      <c r="AC2464" s="20">
        <f t="shared" ca="1" si="310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>
        <f ca="1">IFERROR(
   IF(
     OR(ISBLANK(P2464),ISBLANK(Q2464)),
     "",
     IF(
       AND(AB2464&lt;&gt;"",OR(W2464="Terminé",W2464="En cours")),
       VLOOKUP(AD2464,Setup_ScoreExactBonus!A:D,4,FALSE),
       0
     )),
  0)</f>
        <v>0</v>
      </c>
      <c r="AF2464" s="21">
        <f t="shared" ca="1" si="311"/>
        <v>0</v>
      </c>
      <c r="AG2464" s="21">
        <f ca="1">SUMIFS(AF$2:AF2464,D$2:D2464,D2464)</f>
        <v>3885</v>
      </c>
      <c r="AJ2464" s="22">
        <f t="shared" si="304"/>
        <v>0</v>
      </c>
      <c r="AK2464" s="22">
        <f t="shared" si="305"/>
        <v>1</v>
      </c>
    </row>
    <row r="2465" spans="1:37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>
        <v>1</v>
      </c>
      <c r="Q2465" s="27">
        <v>2</v>
      </c>
      <c r="R2465" s="27" t="str">
        <f t="shared" si="307"/>
        <v>1-2</v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Terminé</v>
      </c>
      <c r="X2465" s="20">
        <f>VLOOKUP($A2465,Database!$A:$Y,20,FALSE)</f>
        <v>1</v>
      </c>
      <c r="Y2465" s="20">
        <f>VLOOKUP($A2465,Database!$A:$Y,21,FALSE)</f>
        <v>2</v>
      </c>
      <c r="Z2465" s="20">
        <f t="shared" si="306"/>
        <v>0</v>
      </c>
      <c r="AA2465" s="20">
        <f t="shared" si="308"/>
        <v>1</v>
      </c>
      <c r="AB2465" s="20">
        <f t="shared" ca="1" si="309"/>
        <v>130</v>
      </c>
      <c r="AC2465" s="20">
        <f t="shared" ca="1" si="310"/>
        <v>1</v>
      </c>
      <c r="AD2465" s="20" t="str">
        <f ca="1">IF(AC2465=0,"",IF(OR(ISBLANK(P2465),ISBLANK(Q2465)),"",IF(ISBLANK(VLOOKUP(A2465,Database!A:AA,22,FALSE)),"",VLOOKUP(A2465,Database!A:AA,22,FALSE))))</f>
        <v>Exact</v>
      </c>
      <c r="AE2465" s="20">
        <f ca="1">IFERROR(
   IF(
     OR(ISBLANK(P2465),ISBLANK(Q2465)),
     "",
     IF(
       AND(AB2465&lt;&gt;"",OR(W2465="Terminé",W2465="En cours")),
       VLOOKUP(AD2465,Setup_ScoreExactBonus!A:D,4,FALSE),
       0
     )),
  0)</f>
        <v>20</v>
      </c>
      <c r="AF2465" s="21">
        <f t="shared" ca="1" si="311"/>
        <v>150</v>
      </c>
      <c r="AG2465" s="21">
        <f ca="1">SUMIFS(AF$2:AF2465,D$2:D2465,D2465)</f>
        <v>2346</v>
      </c>
      <c r="AJ2465" s="22">
        <f t="shared" si="304"/>
        <v>5</v>
      </c>
      <c r="AK2465" s="22">
        <f t="shared" si="305"/>
        <v>0</v>
      </c>
    </row>
    <row r="2466" spans="1:37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>
        <v>2</v>
      </c>
      <c r="Q2466" s="27">
        <v>2</v>
      </c>
      <c r="R2466" s="27" t="str">
        <f t="shared" si="307"/>
        <v>2-2</v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Terminé</v>
      </c>
      <c r="X2466" s="20">
        <f>VLOOKUP($A2466,Database!$A:$Y,20,FALSE)</f>
        <v>1</v>
      </c>
      <c r="Y2466" s="20">
        <f>VLOOKUP($A2466,Database!$A:$Y,21,FALSE)</f>
        <v>2</v>
      </c>
      <c r="Z2466" s="20">
        <f t="shared" si="306"/>
        <v>0</v>
      </c>
      <c r="AA2466" s="20">
        <f t="shared" si="308"/>
        <v>0</v>
      </c>
      <c r="AB2466" s="20">
        <f t="shared" ca="1" si="309"/>
        <v>0</v>
      </c>
      <c r="AC2466" s="20">
        <f t="shared" ca="1" si="310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>
        <f ca="1">IFERROR(
   IF(
     OR(ISBLANK(P2466),ISBLANK(Q2466)),
     "",
     IF(
       AND(AB2466&lt;&gt;"",OR(W2466="Terminé",W2466="En cours")),
       VLOOKUP(AD2466,Setup_ScoreExactBonus!A:D,4,FALSE),
       0
     )),
  0)</f>
        <v>0</v>
      </c>
      <c r="AF2466" s="21">
        <f t="shared" ca="1" si="311"/>
        <v>0</v>
      </c>
      <c r="AG2466" s="21">
        <f ca="1">SUMIFS(AF$2:AF2466,D$2:D2466,D2466)</f>
        <v>3358</v>
      </c>
      <c r="AJ2466" s="22">
        <f t="shared" si="304"/>
        <v>0</v>
      </c>
      <c r="AK2466" s="22">
        <f t="shared" si="305"/>
        <v>1</v>
      </c>
    </row>
    <row r="2467" spans="1:37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>
        <v>2</v>
      </c>
      <c r="Q2467" s="27">
        <v>1</v>
      </c>
      <c r="R2467" s="27" t="str">
        <f t="shared" si="307"/>
        <v>2-1</v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Terminé</v>
      </c>
      <c r="X2467" s="20">
        <f>VLOOKUP($A2467,Database!$A:$Y,20,FALSE)</f>
        <v>1</v>
      </c>
      <c r="Y2467" s="20">
        <f>VLOOKUP($A2467,Database!$A:$Y,21,FALSE)</f>
        <v>2</v>
      </c>
      <c r="Z2467" s="20">
        <f t="shared" si="306"/>
        <v>0</v>
      </c>
      <c r="AA2467" s="20">
        <f t="shared" si="308"/>
        <v>0</v>
      </c>
      <c r="AB2467" s="20">
        <f t="shared" ca="1" si="309"/>
        <v>0</v>
      </c>
      <c r="AC2467" s="20">
        <f t="shared" ca="1" si="310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>
        <f ca="1">IFERROR(
   IF(
     OR(ISBLANK(P2467),ISBLANK(Q2467)),
     "",
     IF(
       AND(AB2467&lt;&gt;"",OR(W2467="Terminé",W2467="En cours")),
       VLOOKUP(AD2467,Setup_ScoreExactBonus!A:D,4,FALSE),
       0
     )),
  0)</f>
        <v>0</v>
      </c>
      <c r="AF2467" s="21">
        <f t="shared" ca="1" si="311"/>
        <v>0</v>
      </c>
      <c r="AG2467" s="21">
        <f ca="1">SUMIFS(AF$2:AF2467,D$2:D2467,D2467)</f>
        <v>3694</v>
      </c>
      <c r="AJ2467" s="22">
        <f t="shared" si="304"/>
        <v>0</v>
      </c>
      <c r="AK2467" s="22">
        <f t="shared" si="305"/>
        <v>1</v>
      </c>
    </row>
    <row r="2468" spans="1:37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>
        <v>2</v>
      </c>
      <c r="Q2468" s="27">
        <v>1</v>
      </c>
      <c r="R2468" s="27" t="str">
        <f t="shared" si="307"/>
        <v>2-1</v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Terminé</v>
      </c>
      <c r="X2468" s="20">
        <f>VLOOKUP($A2468,Database!$A:$Y,20,FALSE)</f>
        <v>1</v>
      </c>
      <c r="Y2468" s="20">
        <f>VLOOKUP($A2468,Database!$A:$Y,21,FALSE)</f>
        <v>2</v>
      </c>
      <c r="Z2468" s="20">
        <f t="shared" si="306"/>
        <v>0</v>
      </c>
      <c r="AA2468" s="20">
        <f t="shared" si="308"/>
        <v>0</v>
      </c>
      <c r="AB2468" s="20">
        <f t="shared" ca="1" si="309"/>
        <v>0</v>
      </c>
      <c r="AC2468" s="20">
        <f t="shared" ca="1" si="310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>
        <f ca="1">IFERROR(
   IF(
     OR(ISBLANK(P2468),ISBLANK(Q2468)),
     "",
     IF(
       AND(AB2468&lt;&gt;"",OR(W2468="Terminé",W2468="En cours")),
       VLOOKUP(AD2468,Setup_ScoreExactBonus!A:D,4,FALSE),
       0
     )),
  0)</f>
        <v>0</v>
      </c>
      <c r="AF2468" s="21">
        <f t="shared" ca="1" si="311"/>
        <v>0</v>
      </c>
      <c r="AG2468" s="21">
        <f ca="1">SUMIFS(AF$2:AF2468,D$2:D2468,D2468)</f>
        <v>3236</v>
      </c>
      <c r="AJ2468" s="22">
        <f t="shared" si="304"/>
        <v>0</v>
      </c>
      <c r="AK2468" s="22">
        <f t="shared" si="305"/>
        <v>1</v>
      </c>
    </row>
    <row r="2469" spans="1:37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>
        <v>2</v>
      </c>
      <c r="Q2469" s="27">
        <v>1</v>
      </c>
      <c r="R2469" s="27" t="str">
        <f t="shared" si="307"/>
        <v>2-1</v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Terminé</v>
      </c>
      <c r="X2469" s="20">
        <f>VLOOKUP($A2469,Database!$A:$Y,20,FALSE)</f>
        <v>1</v>
      </c>
      <c r="Y2469" s="20">
        <f>VLOOKUP($A2469,Database!$A:$Y,21,FALSE)</f>
        <v>2</v>
      </c>
      <c r="Z2469" s="20">
        <f t="shared" si="306"/>
        <v>0</v>
      </c>
      <c r="AA2469" s="20">
        <f t="shared" si="308"/>
        <v>0</v>
      </c>
      <c r="AB2469" s="20">
        <f t="shared" ca="1" si="309"/>
        <v>0</v>
      </c>
      <c r="AC2469" s="20">
        <f t="shared" ca="1" si="310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>
        <f ca="1">IFERROR(
   IF(
     OR(ISBLANK(P2469),ISBLANK(Q2469)),
     "",
     IF(
       AND(AB2469&lt;&gt;"",OR(W2469="Terminé",W2469="En cours")),
       VLOOKUP(AD2469,Setup_ScoreExactBonus!A:D,4,FALSE),
       0
     )),
  0)</f>
        <v>0</v>
      </c>
      <c r="AF2469" s="21">
        <f t="shared" ca="1" si="311"/>
        <v>0</v>
      </c>
      <c r="AG2469" s="21">
        <f ca="1">SUMIFS(AF$2:AF2469,D$2:D2469,D2469)</f>
        <v>3921</v>
      </c>
      <c r="AJ2469" s="22">
        <f t="shared" si="304"/>
        <v>0</v>
      </c>
      <c r="AK2469" s="22">
        <f t="shared" si="305"/>
        <v>1</v>
      </c>
    </row>
    <row r="2470" spans="1:37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>
        <v>2</v>
      </c>
      <c r="Q2470" s="27">
        <v>1</v>
      </c>
      <c r="R2470" s="27" t="str">
        <f t="shared" si="307"/>
        <v>2-1</v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Terminé</v>
      </c>
      <c r="X2470" s="20">
        <f>VLOOKUP($A2470,Database!$A:$Y,20,FALSE)</f>
        <v>1</v>
      </c>
      <c r="Y2470" s="20">
        <f>VLOOKUP($A2470,Database!$A:$Y,21,FALSE)</f>
        <v>2</v>
      </c>
      <c r="Z2470" s="20">
        <f t="shared" si="306"/>
        <v>0</v>
      </c>
      <c r="AA2470" s="20">
        <f t="shared" si="308"/>
        <v>0</v>
      </c>
      <c r="AB2470" s="20">
        <f t="shared" ca="1" si="309"/>
        <v>0</v>
      </c>
      <c r="AC2470" s="20">
        <f t="shared" ca="1" si="310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>
        <f ca="1">IFERROR(
   IF(
     OR(ISBLANK(P2470),ISBLANK(Q2470)),
     "",
     IF(
       AND(AB2470&lt;&gt;"",OR(W2470="Terminé",W2470="En cours")),
       VLOOKUP(AD2470,Setup_ScoreExactBonus!A:D,4,FALSE),
       0
     )),
  0)</f>
        <v>0</v>
      </c>
      <c r="AF2470" s="21">
        <f t="shared" ca="1" si="311"/>
        <v>0</v>
      </c>
      <c r="AG2470" s="21">
        <f ca="1">SUMIFS(AF$2:AF2470,D$2:D2470,D2470)</f>
        <v>3244</v>
      </c>
      <c r="AJ2470" s="22">
        <f t="shared" si="304"/>
        <v>0</v>
      </c>
      <c r="AK2470" s="22">
        <f t="shared" si="305"/>
        <v>1</v>
      </c>
    </row>
    <row r="2471" spans="1:37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>
        <v>2</v>
      </c>
      <c r="Q2471" s="27">
        <v>1</v>
      </c>
      <c r="R2471" s="27" t="str">
        <f t="shared" si="307"/>
        <v>2-1</v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Terminé</v>
      </c>
      <c r="X2471" s="20">
        <f>VLOOKUP($A2471,Database!$A:$Y,20,FALSE)</f>
        <v>1</v>
      </c>
      <c r="Y2471" s="20">
        <f>VLOOKUP($A2471,Database!$A:$Y,21,FALSE)</f>
        <v>2</v>
      </c>
      <c r="Z2471" s="20">
        <f t="shared" si="306"/>
        <v>0</v>
      </c>
      <c r="AA2471" s="20">
        <f t="shared" si="308"/>
        <v>0</v>
      </c>
      <c r="AB2471" s="20">
        <f t="shared" ca="1" si="309"/>
        <v>0</v>
      </c>
      <c r="AC2471" s="20">
        <f t="shared" ca="1" si="310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>
        <f ca="1">IFERROR(
   IF(
     OR(ISBLANK(P2471),ISBLANK(Q2471)),
     "",
     IF(
       AND(AB2471&lt;&gt;"",OR(W2471="Terminé",W2471="En cours")),
       VLOOKUP(AD2471,Setup_ScoreExactBonus!A:D,4,FALSE),
       0
     )),
  0)</f>
        <v>0</v>
      </c>
      <c r="AF2471" s="21">
        <f t="shared" ca="1" si="311"/>
        <v>0</v>
      </c>
      <c r="AG2471" s="21">
        <f ca="1">SUMIFS(AF$2:AF2471,D$2:D2471,D2471)</f>
        <v>3665</v>
      </c>
      <c r="AJ2471" s="22">
        <f t="shared" si="304"/>
        <v>0</v>
      </c>
      <c r="AK2471" s="22">
        <f t="shared" si="305"/>
        <v>1</v>
      </c>
    </row>
    <row r="2472" spans="1:37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>
        <v>2</v>
      </c>
      <c r="Q2472" s="27">
        <v>1</v>
      </c>
      <c r="R2472" s="27" t="str">
        <f t="shared" si="307"/>
        <v>2-1</v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Terminé</v>
      </c>
      <c r="X2472" s="20">
        <f>VLOOKUP($A2472,Database!$A:$Y,20,FALSE)</f>
        <v>1</v>
      </c>
      <c r="Y2472" s="20">
        <f>VLOOKUP($A2472,Database!$A:$Y,21,FALSE)</f>
        <v>2</v>
      </c>
      <c r="Z2472" s="20">
        <f t="shared" si="306"/>
        <v>0</v>
      </c>
      <c r="AA2472" s="20">
        <f t="shared" si="308"/>
        <v>0</v>
      </c>
      <c r="AB2472" s="20">
        <f t="shared" ca="1" si="309"/>
        <v>0</v>
      </c>
      <c r="AC2472" s="20">
        <f t="shared" ca="1" si="310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>
        <f ca="1">IFERROR(
   IF(
     OR(ISBLANK(P2472),ISBLANK(Q2472)),
     "",
     IF(
       AND(AB2472&lt;&gt;"",OR(W2472="Terminé",W2472="En cours")),
       VLOOKUP(AD2472,Setup_ScoreExactBonus!A:D,4,FALSE),
       0
     )),
  0)</f>
        <v>0</v>
      </c>
      <c r="AF2472" s="21">
        <f t="shared" ca="1" si="311"/>
        <v>0</v>
      </c>
      <c r="AG2472" s="21">
        <f ca="1">SUMIFS(AF$2:AF2472,D$2:D2472,D2472)</f>
        <v>3608</v>
      </c>
      <c r="AJ2472" s="22">
        <f t="shared" si="304"/>
        <v>0</v>
      </c>
      <c r="AK2472" s="22">
        <f t="shared" si="305"/>
        <v>1</v>
      </c>
    </row>
    <row r="2473" spans="1:37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>
        <v>1</v>
      </c>
      <c r="Q2473" s="27">
        <v>2</v>
      </c>
      <c r="R2473" s="27" t="str">
        <f t="shared" si="307"/>
        <v>1-2</v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Terminé</v>
      </c>
      <c r="X2473" s="20">
        <f>VLOOKUP($A2473,Database!$A:$Y,20,FALSE)</f>
        <v>1</v>
      </c>
      <c r="Y2473" s="20">
        <f>VLOOKUP($A2473,Database!$A:$Y,21,FALSE)</f>
        <v>2</v>
      </c>
      <c r="Z2473" s="20">
        <f t="shared" si="306"/>
        <v>0</v>
      </c>
      <c r="AA2473" s="20">
        <f t="shared" si="308"/>
        <v>1</v>
      </c>
      <c r="AB2473" s="20">
        <f t="shared" ca="1" si="309"/>
        <v>130</v>
      </c>
      <c r="AC2473" s="20">
        <f t="shared" ca="1" si="310"/>
        <v>1</v>
      </c>
      <c r="AD2473" s="20" t="str">
        <f ca="1">IF(AC2473=0,"",IF(OR(ISBLANK(P2473),ISBLANK(Q2473)),"",IF(ISBLANK(VLOOKUP(A2473,Database!A:AA,22,FALSE)),"",VLOOKUP(A2473,Database!A:AA,22,FALSE))))</f>
        <v>Exact</v>
      </c>
      <c r="AE2473" s="20">
        <f ca="1">IFERROR(
   IF(
     OR(ISBLANK(P2473),ISBLANK(Q2473)),
     "",
     IF(
       AND(AB2473&lt;&gt;"",OR(W2473="Terminé",W2473="En cours")),
       VLOOKUP(AD2473,Setup_ScoreExactBonus!A:D,4,FALSE),
       0
     )),
  0)</f>
        <v>20</v>
      </c>
      <c r="AF2473" s="21">
        <f t="shared" ca="1" si="311"/>
        <v>150</v>
      </c>
      <c r="AG2473" s="21">
        <f ca="1">SUMIFS(AF$2:AF2473,D$2:D2473,D2473)</f>
        <v>3773</v>
      </c>
      <c r="AJ2473" s="22">
        <f t="shared" si="304"/>
        <v>5</v>
      </c>
      <c r="AK2473" s="22">
        <f t="shared" si="305"/>
        <v>0</v>
      </c>
    </row>
    <row r="2474" spans="1:37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>
        <v>1</v>
      </c>
      <c r="Q2474" s="27">
        <v>1</v>
      </c>
      <c r="R2474" s="27" t="str">
        <f t="shared" si="307"/>
        <v>1-1</v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Terminé</v>
      </c>
      <c r="X2474" s="20">
        <f>VLOOKUP($A2474,Database!$A:$Y,20,FALSE)</f>
        <v>1</v>
      </c>
      <c r="Y2474" s="20">
        <f>VLOOKUP($A2474,Database!$A:$Y,21,FALSE)</f>
        <v>2</v>
      </c>
      <c r="Z2474" s="20">
        <f t="shared" si="306"/>
        <v>0</v>
      </c>
      <c r="AA2474" s="20">
        <f t="shared" si="308"/>
        <v>0</v>
      </c>
      <c r="AB2474" s="20">
        <f t="shared" ca="1" si="309"/>
        <v>0</v>
      </c>
      <c r="AC2474" s="20">
        <f t="shared" ca="1" si="310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>
        <f ca="1">IFERROR(
   IF(
     OR(ISBLANK(P2474),ISBLANK(Q2474)),
     "",
     IF(
       AND(AB2474&lt;&gt;"",OR(W2474="Terminé",W2474="En cours")),
       VLOOKUP(AD2474,Setup_ScoreExactBonus!A:D,4,FALSE),
       0
     )),
  0)</f>
        <v>0</v>
      </c>
      <c r="AF2474" s="21">
        <f t="shared" ca="1" si="311"/>
        <v>0</v>
      </c>
      <c r="AG2474" s="21">
        <f ca="1">SUMIFS(AF$2:AF2474,D$2:D2474,D2474)</f>
        <v>2749</v>
      </c>
      <c r="AJ2474" s="22">
        <f t="shared" si="304"/>
        <v>0</v>
      </c>
      <c r="AK2474" s="22">
        <f t="shared" si="305"/>
        <v>3</v>
      </c>
    </row>
    <row r="2475" spans="1:37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>
        <v>3</v>
      </c>
      <c r="Q2475" s="27">
        <v>2</v>
      </c>
      <c r="R2475" s="27" t="str">
        <f t="shared" si="307"/>
        <v>3-2</v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Terminé</v>
      </c>
      <c r="X2475" s="20">
        <f>VLOOKUP($A2475,Database!$A:$Y,20,FALSE)</f>
        <v>1</v>
      </c>
      <c r="Y2475" s="20">
        <f>VLOOKUP($A2475,Database!$A:$Y,21,FALSE)</f>
        <v>2</v>
      </c>
      <c r="Z2475" s="20">
        <f t="shared" si="306"/>
        <v>0</v>
      </c>
      <c r="AA2475" s="20">
        <f t="shared" si="308"/>
        <v>0</v>
      </c>
      <c r="AB2475" s="20">
        <f t="shared" ca="1" si="309"/>
        <v>0</v>
      </c>
      <c r="AC2475" s="20">
        <f t="shared" ca="1" si="310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>
        <f ca="1">IFERROR(
   IF(
     OR(ISBLANK(P2475),ISBLANK(Q2475)),
     "",
     IF(
       AND(AB2475&lt;&gt;"",OR(W2475="Terminé",W2475="En cours")),
       VLOOKUP(AD2475,Setup_ScoreExactBonus!A:D,4,FALSE),
       0
     )),
  0)</f>
        <v>0</v>
      </c>
      <c r="AF2475" s="21">
        <f t="shared" ca="1" si="311"/>
        <v>0</v>
      </c>
      <c r="AG2475" s="21">
        <f ca="1">SUMIFS(AF$2:AF2475,D$2:D2475,D2475)</f>
        <v>3682</v>
      </c>
      <c r="AJ2475" s="22">
        <f t="shared" si="304"/>
        <v>0</v>
      </c>
      <c r="AK2475" s="22">
        <f t="shared" si="305"/>
        <v>1</v>
      </c>
    </row>
    <row r="2476" spans="1:37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>
        <v>1</v>
      </c>
      <c r="Q2476" s="27">
        <v>2</v>
      </c>
      <c r="R2476" s="27" t="str">
        <f t="shared" si="307"/>
        <v>1-2</v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Terminé</v>
      </c>
      <c r="X2476" s="20">
        <f>VLOOKUP($A2476,Database!$A:$Y,20,FALSE)</f>
        <v>1</v>
      </c>
      <c r="Y2476" s="20">
        <f>VLOOKUP($A2476,Database!$A:$Y,21,FALSE)</f>
        <v>2</v>
      </c>
      <c r="Z2476" s="20">
        <f t="shared" si="306"/>
        <v>0</v>
      </c>
      <c r="AA2476" s="20">
        <f t="shared" si="308"/>
        <v>1</v>
      </c>
      <c r="AB2476" s="20">
        <f t="shared" ca="1" si="309"/>
        <v>130</v>
      </c>
      <c r="AC2476" s="20">
        <f t="shared" ca="1" si="310"/>
        <v>1</v>
      </c>
      <c r="AD2476" s="20" t="str">
        <f ca="1">IF(AC2476=0,"",IF(OR(ISBLANK(P2476),ISBLANK(Q2476)),"",IF(ISBLANK(VLOOKUP(A2476,Database!A:AA,22,FALSE)),"",VLOOKUP(A2476,Database!A:AA,22,FALSE))))</f>
        <v>Exact</v>
      </c>
      <c r="AE2476" s="20">
        <f ca="1">IFERROR(
   IF(
     OR(ISBLANK(P2476),ISBLANK(Q2476)),
     "",
     IF(
       AND(AB2476&lt;&gt;"",OR(W2476="Terminé",W2476="En cours")),
       VLOOKUP(AD2476,Setup_ScoreExactBonus!A:D,4,FALSE),
       0
     )),
  0)</f>
        <v>20</v>
      </c>
      <c r="AF2476" s="21">
        <f t="shared" ca="1" si="311"/>
        <v>150</v>
      </c>
      <c r="AG2476" s="21">
        <f ca="1">SUMIFS(AF$2:AF2476,D$2:D2476,D2476)</f>
        <v>3432</v>
      </c>
      <c r="AJ2476" s="22">
        <f t="shared" si="304"/>
        <v>5</v>
      </c>
      <c r="AK2476" s="22">
        <f t="shared" si="305"/>
        <v>0</v>
      </c>
    </row>
    <row r="2477" spans="1:37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>
        <v>3</v>
      </c>
      <c r="Q2477" s="27">
        <v>1</v>
      </c>
      <c r="R2477" s="27" t="str">
        <f t="shared" si="307"/>
        <v>3-1</v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Terminé</v>
      </c>
      <c r="X2477" s="20">
        <f>VLOOKUP($A2477,Database!$A:$Y,20,FALSE)</f>
        <v>1</v>
      </c>
      <c r="Y2477" s="20">
        <f>VLOOKUP($A2477,Database!$A:$Y,21,FALSE)</f>
        <v>2</v>
      </c>
      <c r="Z2477" s="20">
        <f t="shared" si="306"/>
        <v>0</v>
      </c>
      <c r="AA2477" s="20">
        <f t="shared" si="308"/>
        <v>0</v>
      </c>
      <c r="AB2477" s="20">
        <f t="shared" ca="1" si="309"/>
        <v>0</v>
      </c>
      <c r="AC2477" s="20">
        <f t="shared" ca="1" si="310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>
        <f ca="1">IFERROR(
   IF(
     OR(ISBLANK(P2477),ISBLANK(Q2477)),
     "",
     IF(
       AND(AB2477&lt;&gt;"",OR(W2477="Terminé",W2477="En cours")),
       VLOOKUP(AD2477,Setup_ScoreExactBonus!A:D,4,FALSE),
       0
     )),
  0)</f>
        <v>0</v>
      </c>
      <c r="AF2477" s="21">
        <f t="shared" ca="1" si="311"/>
        <v>0</v>
      </c>
      <c r="AG2477" s="21">
        <f ca="1">SUMIFS(AF$2:AF2477,D$2:D2477,D2477)</f>
        <v>3474</v>
      </c>
      <c r="AJ2477" s="22">
        <f t="shared" si="304"/>
        <v>0</v>
      </c>
      <c r="AK2477" s="22">
        <f t="shared" si="305"/>
        <v>1</v>
      </c>
    </row>
    <row r="2478" spans="1:37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>
        <v>1</v>
      </c>
      <c r="Q2478" s="27">
        <v>2</v>
      </c>
      <c r="R2478" s="27" t="str">
        <f t="shared" si="307"/>
        <v>1-2</v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Terminé</v>
      </c>
      <c r="X2478" s="20">
        <f>VLOOKUP($A2478,Database!$A:$Y,20,FALSE)</f>
        <v>1</v>
      </c>
      <c r="Y2478" s="20">
        <f>VLOOKUP($A2478,Database!$A:$Y,21,FALSE)</f>
        <v>2</v>
      </c>
      <c r="Z2478" s="20">
        <f t="shared" si="306"/>
        <v>0</v>
      </c>
      <c r="AA2478" s="20">
        <f t="shared" si="308"/>
        <v>1</v>
      </c>
      <c r="AB2478" s="20">
        <f t="shared" ca="1" si="309"/>
        <v>130</v>
      </c>
      <c r="AC2478" s="20">
        <f t="shared" ca="1" si="310"/>
        <v>1</v>
      </c>
      <c r="AD2478" s="20" t="str">
        <f ca="1">IF(AC2478=0,"",IF(OR(ISBLANK(P2478),ISBLANK(Q2478)),"",IF(ISBLANK(VLOOKUP(A2478,Database!A:AA,22,FALSE)),"",VLOOKUP(A2478,Database!A:AA,22,FALSE))))</f>
        <v>Exact</v>
      </c>
      <c r="AE2478" s="20">
        <f ca="1">IFERROR(
   IF(
     OR(ISBLANK(P2478),ISBLANK(Q2478)),
     "",
     IF(
       AND(AB2478&lt;&gt;"",OR(W2478="Terminé",W2478="En cours")),
       VLOOKUP(AD2478,Setup_ScoreExactBonus!A:D,4,FALSE),
       0
     )),
  0)</f>
        <v>20</v>
      </c>
      <c r="AF2478" s="21">
        <f t="shared" ca="1" si="311"/>
        <v>150</v>
      </c>
      <c r="AG2478" s="21">
        <f ca="1">SUMIFS(AF$2:AF2478,D$2:D2478,D2478)</f>
        <v>3174</v>
      </c>
      <c r="AJ2478" s="22">
        <f t="shared" si="304"/>
        <v>2</v>
      </c>
      <c r="AK2478" s="22">
        <f t="shared" si="305"/>
        <v>0</v>
      </c>
    </row>
    <row r="2479" spans="1:37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307"/>
        <v>0-0</v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Terminé</v>
      </c>
      <c r="X2479" s="20">
        <f>VLOOKUP($A2479,Database!$A:$Y,20,FALSE)</f>
        <v>1</v>
      </c>
      <c r="Y2479" s="20">
        <f>VLOOKUP($A2479,Database!$A:$Y,21,FALSE)</f>
        <v>2</v>
      </c>
      <c r="Z2479" s="20">
        <f t="shared" si="306"/>
        <v>1</v>
      </c>
      <c r="AA2479" s="20" t="str">
        <f t="shared" si="308"/>
        <v/>
      </c>
      <c r="AB2479" s="20">
        <f t="shared" ca="1" si="309"/>
        <v>0</v>
      </c>
      <c r="AC2479" s="20">
        <f t="shared" ca="1" si="310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311"/>
        <v>0</v>
      </c>
      <c r="AG2479" s="21">
        <f ca="1">SUMIFS(AF$2:AF2479,D$2:D2479,D2479)</f>
        <v>3110</v>
      </c>
      <c r="AJ2479" s="22">
        <f t="shared" si="304"/>
        <v>0</v>
      </c>
      <c r="AK2479" s="22">
        <f t="shared" si="305"/>
        <v>0</v>
      </c>
    </row>
    <row r="2480" spans="1:37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>
        <v>3</v>
      </c>
      <c r="Q2480" s="27">
        <v>2</v>
      </c>
      <c r="R2480" s="27" t="str">
        <f t="shared" si="307"/>
        <v>3-2</v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Terminé</v>
      </c>
      <c r="X2480" s="20">
        <f>VLOOKUP($A2480,Database!$A:$Y,20,FALSE)</f>
        <v>1</v>
      </c>
      <c r="Y2480" s="20">
        <f>VLOOKUP($A2480,Database!$A:$Y,21,FALSE)</f>
        <v>2</v>
      </c>
      <c r="Z2480" s="20">
        <f t="shared" si="306"/>
        <v>0</v>
      </c>
      <c r="AA2480" s="20">
        <f t="shared" si="308"/>
        <v>0</v>
      </c>
      <c r="AB2480" s="20">
        <f t="shared" ca="1" si="309"/>
        <v>0</v>
      </c>
      <c r="AC2480" s="20">
        <f t="shared" ca="1" si="310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>
        <f ca="1">IFERROR(
   IF(
     OR(ISBLANK(P2480),ISBLANK(Q2480)),
     "",
     IF(
       AND(AB2480&lt;&gt;"",OR(W2480="Terminé",W2480="En cours")),
       VLOOKUP(AD2480,Setup_ScoreExactBonus!A:D,4,FALSE),
       0
     )),
  0)</f>
        <v>0</v>
      </c>
      <c r="AF2480" s="21">
        <f t="shared" ca="1" si="311"/>
        <v>0</v>
      </c>
      <c r="AG2480" s="21">
        <f ca="1">SUMIFS(AF$2:AF2480,D$2:D2480,D2480)</f>
        <v>3243</v>
      </c>
      <c r="AJ2480" s="22">
        <f t="shared" si="304"/>
        <v>0</v>
      </c>
      <c r="AK2480" s="22">
        <f t="shared" si="305"/>
        <v>1</v>
      </c>
    </row>
    <row r="2481" spans="1:37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>
        <v>2</v>
      </c>
      <c r="Q2481" s="27">
        <v>0</v>
      </c>
      <c r="R2481" s="27" t="str">
        <f t="shared" si="307"/>
        <v>2-0</v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Terminé</v>
      </c>
      <c r="X2481" s="20">
        <f>VLOOKUP($A2481,Database!$A:$Y,20,FALSE)</f>
        <v>1</v>
      </c>
      <c r="Y2481" s="20">
        <f>VLOOKUP($A2481,Database!$A:$Y,21,FALSE)</f>
        <v>2</v>
      </c>
      <c r="Z2481" s="20">
        <f t="shared" si="306"/>
        <v>0</v>
      </c>
      <c r="AA2481" s="20">
        <f t="shared" si="308"/>
        <v>0</v>
      </c>
      <c r="AB2481" s="20">
        <f t="shared" ca="1" si="309"/>
        <v>0</v>
      </c>
      <c r="AC2481" s="20">
        <f t="shared" ca="1" si="310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>
        <f ca="1">IFERROR(
   IF(
     OR(ISBLANK(P2481),ISBLANK(Q2481)),
     "",
     IF(
       AND(AB2481&lt;&gt;"",OR(W2481="Terminé",W2481="En cours")),
       VLOOKUP(AD2481,Setup_ScoreExactBonus!A:D,4,FALSE),
       0
     )),
  0)</f>
        <v>0</v>
      </c>
      <c r="AF2481" s="21">
        <f t="shared" ca="1" si="311"/>
        <v>0</v>
      </c>
      <c r="AG2481" s="21">
        <f ca="1">SUMIFS(AF$2:AF2481,D$2:D2481,D2481)</f>
        <v>2742</v>
      </c>
      <c r="AJ2481" s="22">
        <f t="shared" si="304"/>
        <v>0</v>
      </c>
      <c r="AK2481" s="22">
        <f t="shared" si="305"/>
        <v>1</v>
      </c>
    </row>
    <row r="2482" spans="1:37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>
        <v>1</v>
      </c>
      <c r="Q2482" s="27">
        <v>0</v>
      </c>
      <c r="R2482" s="27" t="str">
        <f t="shared" si="307"/>
        <v>1-0</v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Terminé</v>
      </c>
      <c r="X2482" s="20">
        <f>VLOOKUP($A2482,Database!$A:$Y,20,FALSE)</f>
        <v>1</v>
      </c>
      <c r="Y2482" s="20">
        <f>VLOOKUP($A2482,Database!$A:$Y,21,FALSE)</f>
        <v>2</v>
      </c>
      <c r="Z2482" s="20">
        <f t="shared" si="306"/>
        <v>0</v>
      </c>
      <c r="AA2482" s="20">
        <f t="shared" si="308"/>
        <v>0</v>
      </c>
      <c r="AB2482" s="20">
        <f t="shared" ca="1" si="309"/>
        <v>0</v>
      </c>
      <c r="AC2482" s="20">
        <f t="shared" ca="1" si="310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>
        <f ca="1">IFERROR(
   IF(
     OR(ISBLANK(P2482),ISBLANK(Q2482)),
     "",
     IF(
       AND(AB2482&lt;&gt;"",OR(W2482="Terminé",W2482="En cours")),
       VLOOKUP(AD2482,Setup_ScoreExactBonus!A:D,4,FALSE),
       0
     )),
  0)</f>
        <v>0</v>
      </c>
      <c r="AF2482" s="21">
        <f t="shared" ca="1" si="311"/>
        <v>0</v>
      </c>
      <c r="AG2482" s="21">
        <f ca="1">SUMIFS(AF$2:AF2482,D$2:D2482,D2482)</f>
        <v>3551</v>
      </c>
      <c r="AJ2482" s="22">
        <f t="shared" si="304"/>
        <v>0</v>
      </c>
      <c r="AK2482" s="22">
        <f t="shared" si="305"/>
        <v>1</v>
      </c>
    </row>
    <row r="2483" spans="1:37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>
        <v>3</v>
      </c>
      <c r="Q2483" s="27">
        <v>1</v>
      </c>
      <c r="R2483" s="27" t="str">
        <f t="shared" si="307"/>
        <v>3-1</v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Terminé</v>
      </c>
      <c r="X2483" s="20">
        <f>VLOOKUP($A2483,Database!$A:$Y,20,FALSE)</f>
        <v>1</v>
      </c>
      <c r="Y2483" s="20">
        <f>VLOOKUP($A2483,Database!$A:$Y,21,FALSE)</f>
        <v>2</v>
      </c>
      <c r="Z2483" s="20">
        <f t="shared" si="306"/>
        <v>0</v>
      </c>
      <c r="AA2483" s="20">
        <f t="shared" si="308"/>
        <v>0</v>
      </c>
      <c r="AB2483" s="20">
        <f t="shared" ca="1" si="309"/>
        <v>0</v>
      </c>
      <c r="AC2483" s="20">
        <f t="shared" ca="1" si="310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>
        <f ca="1">IFERROR(
   IF(
     OR(ISBLANK(P2483),ISBLANK(Q2483)),
     "",
     IF(
       AND(AB2483&lt;&gt;"",OR(W2483="Terminé",W2483="En cours")),
       VLOOKUP(AD2483,Setup_ScoreExactBonus!A:D,4,FALSE),
       0
     )),
  0)</f>
        <v>0</v>
      </c>
      <c r="AF2483" s="21">
        <f t="shared" ca="1" si="311"/>
        <v>0</v>
      </c>
      <c r="AG2483" s="21">
        <f ca="1">SUMIFS(AF$2:AF2483,D$2:D2483,D2483)</f>
        <v>3622</v>
      </c>
      <c r="AJ2483" s="22">
        <f t="shared" si="304"/>
        <v>0</v>
      </c>
      <c r="AK2483" s="22">
        <f t="shared" si="305"/>
        <v>1</v>
      </c>
    </row>
    <row r="2484" spans="1:37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P2484" s="21">
        <v>1</v>
      </c>
      <c r="Q2484" s="21">
        <v>2</v>
      </c>
      <c r="R2484" s="27" t="str">
        <f t="shared" si="307"/>
        <v>1-2</v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Terminé</v>
      </c>
      <c r="X2484" s="20">
        <f>VLOOKUP($A2484,Database!$A:$Y,20,FALSE)</f>
        <v>1</v>
      </c>
      <c r="Y2484" s="20">
        <f>VLOOKUP($A2484,Database!$A:$Y,21,FALSE)</f>
        <v>2</v>
      </c>
      <c r="Z2484" s="20">
        <f t="shared" si="306"/>
        <v>0</v>
      </c>
      <c r="AA2484" s="20">
        <f t="shared" si="308"/>
        <v>1</v>
      </c>
      <c r="AB2484" s="20">
        <f t="shared" ca="1" si="309"/>
        <v>130</v>
      </c>
      <c r="AC2484" s="20">
        <f t="shared" ca="1" si="310"/>
        <v>1</v>
      </c>
      <c r="AD2484" s="20" t="str">
        <f ca="1">IF(AC2484=0,"",IF(OR(ISBLANK(P2484),ISBLANK(Q2484)),"",IF(ISBLANK(VLOOKUP(A2484,Database!A:AA,22,FALSE)),"",VLOOKUP(A2484,Database!A:AA,22,FALSE))))</f>
        <v>Exact</v>
      </c>
      <c r="AE2484" s="20">
        <f ca="1">IFERROR(
   IF(
     OR(ISBLANK(P2484),ISBLANK(Q2484)),
     "",
     IF(
       AND(AB2484&lt;&gt;"",OR(W2484="Terminé",W2484="En cours")),
       VLOOKUP(AD2484,Setup_ScoreExactBonus!A:D,4,FALSE),
       0
     )),
  0)</f>
        <v>20</v>
      </c>
      <c r="AF2484" s="21">
        <f t="shared" ca="1" si="311"/>
        <v>150</v>
      </c>
      <c r="AG2484" s="21">
        <f ca="1">SUMIFS(AF$2:AF2484,D$2:D2484,D2484)</f>
        <v>3199</v>
      </c>
      <c r="AJ2484" s="22">
        <f t="shared" si="304"/>
        <v>5</v>
      </c>
      <c r="AK2484" s="22">
        <f t="shared" si="305"/>
        <v>0</v>
      </c>
    </row>
    <row r="2485" spans="1:37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P2485" s="21">
        <v>2</v>
      </c>
      <c r="Q2485" s="21">
        <v>1</v>
      </c>
      <c r="R2485" s="27" t="str">
        <f t="shared" si="307"/>
        <v>2-1</v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Terminé</v>
      </c>
      <c r="X2485" s="20">
        <f>VLOOKUP($A2485,Database!$A:$Y,20,FALSE)</f>
        <v>1</v>
      </c>
      <c r="Y2485" s="20">
        <f>VLOOKUP($A2485,Database!$A:$Y,21,FALSE)</f>
        <v>2</v>
      </c>
      <c r="Z2485" s="20">
        <f t="shared" si="306"/>
        <v>0</v>
      </c>
      <c r="AA2485" s="20">
        <f t="shared" si="308"/>
        <v>0</v>
      </c>
      <c r="AB2485" s="20">
        <f t="shared" ca="1" si="309"/>
        <v>0</v>
      </c>
      <c r="AC2485" s="20">
        <f t="shared" ca="1" si="310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>
        <f ca="1">IFERROR(
   IF(
     OR(ISBLANK(P2485),ISBLANK(Q2485)),
     "",
     IF(
       AND(AB2485&lt;&gt;"",OR(W2485="Terminé",W2485="En cours")),
       VLOOKUP(AD2485,Setup_ScoreExactBonus!A:D,4,FALSE),
       0
     )),
  0)</f>
        <v>0</v>
      </c>
      <c r="AF2485" s="21">
        <f t="shared" ca="1" si="311"/>
        <v>0</v>
      </c>
      <c r="AG2485" s="21">
        <f ca="1">SUMIFS(AF$2:AF2485,D$2:D2485,D2485)</f>
        <v>3295</v>
      </c>
      <c r="AJ2485" s="22">
        <f t="shared" si="304"/>
        <v>0</v>
      </c>
      <c r="AK2485" s="22">
        <f t="shared" si="305"/>
        <v>1</v>
      </c>
    </row>
    <row r="2486" spans="1:37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>
        <v>1</v>
      </c>
      <c r="Q2486" s="27">
        <v>0</v>
      </c>
      <c r="R2486" s="27" t="str">
        <f t="shared" si="307"/>
        <v>1-0</v>
      </c>
      <c r="S2486" s="21">
        <v>0</v>
      </c>
      <c r="T2486" s="20">
        <f>VLOOKUP($A2486,Database!$A:$Y,10,FALSE)</f>
        <v>105</v>
      </c>
      <c r="U2486" s="20">
        <f>VLOOKUP($A2486,Database!$A:$Y,11,FALSE)</f>
        <v>109</v>
      </c>
      <c r="V2486" s="20">
        <f>VLOOKUP($A2486,Database!$A:$Y,12,FALSE)</f>
        <v>93</v>
      </c>
      <c r="W2486" s="20" t="str">
        <f>VLOOKUP(A2486,Database!A:M,13,FALSE)</f>
        <v>Terminé</v>
      </c>
      <c r="X2486" s="20">
        <f>VLOOKUP($A2486,Database!$A:$Y,20,FALSE)</f>
        <v>2</v>
      </c>
      <c r="Y2486" s="20">
        <f>VLOOKUP($A2486,Database!$A:$Y,21,FALSE)</f>
        <v>3</v>
      </c>
      <c r="Z2486" s="20">
        <f t="shared" si="306"/>
        <v>0</v>
      </c>
      <c r="AA2486" s="20">
        <f t="shared" si="308"/>
        <v>0</v>
      </c>
      <c r="AB2486" s="20">
        <f t="shared" ca="1" si="309"/>
        <v>0</v>
      </c>
      <c r="AC2486" s="20">
        <f t="shared" ca="1" si="310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>
        <f ca="1">IFERROR(
   IF(
     OR(ISBLANK(P2486),ISBLANK(Q2486)),
     "",
     IF(
       AND(AB2486&lt;&gt;"",OR(W2486="Terminé",W2486="En cours")),
       VLOOKUP(AD2486,Setup_ScoreExactBonus!A:D,4,FALSE),
       0
     )),
  0)</f>
        <v>0</v>
      </c>
      <c r="AF2486" s="21">
        <f t="shared" ca="1" si="311"/>
        <v>0</v>
      </c>
      <c r="AG2486" s="21">
        <f ca="1">SUMIFS(AF$2:AF2486,D$2:D2486,D2486)</f>
        <v>3419</v>
      </c>
      <c r="AJ2486" s="22">
        <f t="shared" si="304"/>
        <v>0</v>
      </c>
      <c r="AK2486" s="22">
        <f t="shared" si="305"/>
        <v>1</v>
      </c>
    </row>
    <row r="2487" spans="1:37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>
        <v>1</v>
      </c>
      <c r="Q2487" s="27">
        <v>2</v>
      </c>
      <c r="R2487" s="27" t="str">
        <f t="shared" si="307"/>
        <v>1-2</v>
      </c>
      <c r="S2487" s="21">
        <v>0</v>
      </c>
      <c r="T2487" s="20">
        <f>VLOOKUP($A2487,Database!$A:$Y,10,FALSE)</f>
        <v>105</v>
      </c>
      <c r="U2487" s="20">
        <f>VLOOKUP($A2487,Database!$A:$Y,11,FALSE)</f>
        <v>109</v>
      </c>
      <c r="V2487" s="20">
        <f>VLOOKUP($A2487,Database!$A:$Y,12,FALSE)</f>
        <v>93</v>
      </c>
      <c r="W2487" s="20" t="str">
        <f>VLOOKUP(A2487,Database!A:M,13,FALSE)</f>
        <v>Terminé</v>
      </c>
      <c r="X2487" s="20">
        <f>VLOOKUP($A2487,Database!$A:$Y,20,FALSE)</f>
        <v>2</v>
      </c>
      <c r="Y2487" s="20">
        <f>VLOOKUP($A2487,Database!$A:$Y,21,FALSE)</f>
        <v>3</v>
      </c>
      <c r="Z2487" s="20">
        <f t="shared" si="306"/>
        <v>0</v>
      </c>
      <c r="AA2487" s="20">
        <f t="shared" si="308"/>
        <v>1</v>
      </c>
      <c r="AB2487" s="20">
        <f t="shared" ca="1" si="309"/>
        <v>93</v>
      </c>
      <c r="AC2487" s="20">
        <f t="shared" ca="1" si="310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>
        <f ca="1">IFERROR(
   IF(
     OR(ISBLANK(P2487),ISBLANK(Q2487)),
     "",
     IF(
       AND(AB2487&lt;&gt;"",OR(W2487="Terminé",W2487="En cours")),
       VLOOKUP(AD2487,Setup_ScoreExactBonus!A:D,4,FALSE),
       0
     )),
  0)</f>
        <v>0</v>
      </c>
      <c r="AF2487" s="21">
        <f t="shared" ca="1" si="311"/>
        <v>93</v>
      </c>
      <c r="AG2487" s="21">
        <f ca="1">SUMIFS(AF$2:AF2487,D$2:D2487,D2487)</f>
        <v>3991</v>
      </c>
      <c r="AJ2487" s="22">
        <f t="shared" si="304"/>
        <v>1</v>
      </c>
      <c r="AK2487" s="22">
        <f t="shared" si="305"/>
        <v>0</v>
      </c>
    </row>
    <row r="2488" spans="1:37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>
        <v>1</v>
      </c>
      <c r="Q2488" s="27">
        <v>2</v>
      </c>
      <c r="R2488" s="27" t="str">
        <f t="shared" si="307"/>
        <v>1-2</v>
      </c>
      <c r="S2488" s="21">
        <v>0</v>
      </c>
      <c r="T2488" s="20">
        <f>VLOOKUP($A2488,Database!$A:$Y,10,FALSE)</f>
        <v>105</v>
      </c>
      <c r="U2488" s="20">
        <f>VLOOKUP($A2488,Database!$A:$Y,11,FALSE)</f>
        <v>109</v>
      </c>
      <c r="V2488" s="20">
        <f>VLOOKUP($A2488,Database!$A:$Y,12,FALSE)</f>
        <v>93</v>
      </c>
      <c r="W2488" s="20" t="str">
        <f>VLOOKUP(A2488,Database!A:M,13,FALSE)</f>
        <v>Terminé</v>
      </c>
      <c r="X2488" s="20">
        <f>VLOOKUP($A2488,Database!$A:$Y,20,FALSE)</f>
        <v>2</v>
      </c>
      <c r="Y2488" s="20">
        <f>VLOOKUP($A2488,Database!$A:$Y,21,FALSE)</f>
        <v>3</v>
      </c>
      <c r="Z2488" s="20">
        <f t="shared" si="306"/>
        <v>0</v>
      </c>
      <c r="AA2488" s="20">
        <f t="shared" si="308"/>
        <v>1</v>
      </c>
      <c r="AB2488" s="20">
        <f t="shared" ca="1" si="309"/>
        <v>93</v>
      </c>
      <c r="AC2488" s="20">
        <f t="shared" ca="1" si="310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>
        <f ca="1">IFERROR(
   IF(
     OR(ISBLANK(P2488),ISBLANK(Q2488)),
     "",
     IF(
       AND(AB2488&lt;&gt;"",OR(W2488="Terminé",W2488="En cours")),
       VLOOKUP(AD2488,Setup_ScoreExactBonus!A:D,4,FALSE),
       0
     )),
  0)</f>
        <v>0</v>
      </c>
      <c r="AF2488" s="21">
        <f t="shared" ca="1" si="311"/>
        <v>93</v>
      </c>
      <c r="AG2488" s="21">
        <f ca="1">SUMIFS(AF$2:AF2488,D$2:D2488,D2488)</f>
        <v>3706</v>
      </c>
      <c r="AJ2488" s="22">
        <f t="shared" si="304"/>
        <v>6</v>
      </c>
      <c r="AK2488" s="22">
        <f t="shared" si="305"/>
        <v>0</v>
      </c>
    </row>
    <row r="2489" spans="1:37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>
        <v>2</v>
      </c>
      <c r="Q2489" s="27">
        <v>1</v>
      </c>
      <c r="R2489" s="27" t="str">
        <f t="shared" si="307"/>
        <v>2-1</v>
      </c>
      <c r="S2489" s="21">
        <v>0</v>
      </c>
      <c r="T2489" s="20">
        <f>VLOOKUP($A2489,Database!$A:$Y,10,FALSE)</f>
        <v>105</v>
      </c>
      <c r="U2489" s="20">
        <f>VLOOKUP($A2489,Database!$A:$Y,11,FALSE)</f>
        <v>109</v>
      </c>
      <c r="V2489" s="20">
        <f>VLOOKUP($A2489,Database!$A:$Y,12,FALSE)</f>
        <v>93</v>
      </c>
      <c r="W2489" s="20" t="str">
        <f>VLOOKUP(A2489,Database!A:M,13,FALSE)</f>
        <v>Terminé</v>
      </c>
      <c r="X2489" s="20">
        <f>VLOOKUP($A2489,Database!$A:$Y,20,FALSE)</f>
        <v>2</v>
      </c>
      <c r="Y2489" s="20">
        <f>VLOOKUP($A2489,Database!$A:$Y,21,FALSE)</f>
        <v>3</v>
      </c>
      <c r="Z2489" s="20">
        <f t="shared" si="306"/>
        <v>0</v>
      </c>
      <c r="AA2489" s="20">
        <f t="shared" si="308"/>
        <v>0</v>
      </c>
      <c r="AB2489" s="20">
        <f t="shared" ca="1" si="309"/>
        <v>0</v>
      </c>
      <c r="AC2489" s="20">
        <f t="shared" ca="1" si="310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>
        <f ca="1">IFERROR(
   IF(
     OR(ISBLANK(P2489),ISBLANK(Q2489)),
     "",
     IF(
       AND(AB2489&lt;&gt;"",OR(W2489="Terminé",W2489="En cours")),
       VLOOKUP(AD2489,Setup_ScoreExactBonus!A:D,4,FALSE),
       0
     )),
  0)</f>
        <v>0</v>
      </c>
      <c r="AF2489" s="21">
        <f t="shared" ca="1" si="311"/>
        <v>0</v>
      </c>
      <c r="AG2489" s="21">
        <f ca="1">SUMIFS(AF$2:AF2489,D$2:D2489,D2489)</f>
        <v>3571</v>
      </c>
      <c r="AJ2489" s="22">
        <f t="shared" ref="AJ2489:AJ2552" si="312">IF(AA2489=1,AJ2462+1,0)</f>
        <v>0</v>
      </c>
      <c r="AK2489" s="22">
        <f t="shared" ref="AK2489:AK2552" si="313">IF(Z2489=1,AK2462,IF(AA2489=0,AK2462+1,0))</f>
        <v>2</v>
      </c>
    </row>
    <row r="2490" spans="1:37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>
        <v>1</v>
      </c>
      <c r="Q2490" s="27">
        <v>1</v>
      </c>
      <c r="R2490" s="27" t="str">
        <f t="shared" si="307"/>
        <v>1-1</v>
      </c>
      <c r="S2490" s="21">
        <v>0</v>
      </c>
      <c r="T2490" s="20">
        <f>VLOOKUP($A2490,Database!$A:$Y,10,FALSE)</f>
        <v>105</v>
      </c>
      <c r="U2490" s="20">
        <f>VLOOKUP($A2490,Database!$A:$Y,11,FALSE)</f>
        <v>109</v>
      </c>
      <c r="V2490" s="20">
        <f>VLOOKUP($A2490,Database!$A:$Y,12,FALSE)</f>
        <v>93</v>
      </c>
      <c r="W2490" s="20" t="str">
        <f>VLOOKUP(A2490,Database!A:M,13,FALSE)</f>
        <v>Terminé</v>
      </c>
      <c r="X2490" s="20">
        <f>VLOOKUP($A2490,Database!$A:$Y,20,FALSE)</f>
        <v>2</v>
      </c>
      <c r="Y2490" s="20">
        <f>VLOOKUP($A2490,Database!$A:$Y,21,FALSE)</f>
        <v>3</v>
      </c>
      <c r="Z2490" s="20">
        <f t="shared" si="306"/>
        <v>0</v>
      </c>
      <c r="AA2490" s="20">
        <f t="shared" si="308"/>
        <v>0</v>
      </c>
      <c r="AB2490" s="20">
        <f t="shared" ca="1" si="309"/>
        <v>0</v>
      </c>
      <c r="AC2490" s="20">
        <f t="shared" ca="1" si="310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>
        <f ca="1">IFERROR(
   IF(
     OR(ISBLANK(P2490),ISBLANK(Q2490)),
     "",
     IF(
       AND(AB2490&lt;&gt;"",OR(W2490="Terminé",W2490="En cours")),
       VLOOKUP(AD2490,Setup_ScoreExactBonus!A:D,4,FALSE),
       0
     )),
  0)</f>
        <v>0</v>
      </c>
      <c r="AF2490" s="21">
        <f t="shared" ca="1" si="311"/>
        <v>0</v>
      </c>
      <c r="AG2490" s="21">
        <f ca="1">SUMIFS(AF$2:AF2490,D$2:D2490,D2490)</f>
        <v>2831</v>
      </c>
      <c r="AJ2490" s="22">
        <f t="shared" si="312"/>
        <v>0</v>
      </c>
      <c r="AK2490" s="22">
        <f t="shared" si="313"/>
        <v>2</v>
      </c>
    </row>
    <row r="2491" spans="1:37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>
        <v>1</v>
      </c>
      <c r="Q2491" s="27">
        <v>1</v>
      </c>
      <c r="R2491" s="27" t="str">
        <f t="shared" si="307"/>
        <v>1-1</v>
      </c>
      <c r="S2491" s="21">
        <v>0</v>
      </c>
      <c r="T2491" s="20">
        <f>VLOOKUP($A2491,Database!$A:$Y,10,FALSE)</f>
        <v>105</v>
      </c>
      <c r="U2491" s="20">
        <f>VLOOKUP($A2491,Database!$A:$Y,11,FALSE)</f>
        <v>109</v>
      </c>
      <c r="V2491" s="20">
        <f>VLOOKUP($A2491,Database!$A:$Y,12,FALSE)</f>
        <v>93</v>
      </c>
      <c r="W2491" s="20" t="str">
        <f>VLOOKUP(A2491,Database!A:M,13,FALSE)</f>
        <v>Terminé</v>
      </c>
      <c r="X2491" s="20">
        <f>VLOOKUP($A2491,Database!$A:$Y,20,FALSE)</f>
        <v>2</v>
      </c>
      <c r="Y2491" s="20">
        <f>VLOOKUP($A2491,Database!$A:$Y,21,FALSE)</f>
        <v>3</v>
      </c>
      <c r="Z2491" s="20">
        <f t="shared" si="306"/>
        <v>0</v>
      </c>
      <c r="AA2491" s="20">
        <f t="shared" si="308"/>
        <v>0</v>
      </c>
      <c r="AB2491" s="20">
        <f t="shared" ca="1" si="309"/>
        <v>0</v>
      </c>
      <c r="AC2491" s="20">
        <f t="shared" ca="1" si="310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>
        <f ca="1">IFERROR(
   IF(
     OR(ISBLANK(P2491),ISBLANK(Q2491)),
     "",
     IF(
       AND(AB2491&lt;&gt;"",OR(W2491="Terminé",W2491="En cours")),
       VLOOKUP(AD2491,Setup_ScoreExactBonus!A:D,4,FALSE),
       0
     )),
  0)</f>
        <v>0</v>
      </c>
      <c r="AF2491" s="21">
        <f t="shared" ca="1" si="311"/>
        <v>0</v>
      </c>
      <c r="AG2491" s="21">
        <f ca="1">SUMIFS(AF$2:AF2491,D$2:D2491,D2491)</f>
        <v>3885</v>
      </c>
      <c r="AJ2491" s="22">
        <f t="shared" si="312"/>
        <v>0</v>
      </c>
      <c r="AK2491" s="22">
        <f t="shared" si="313"/>
        <v>2</v>
      </c>
    </row>
    <row r="2492" spans="1:37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>
        <v>1</v>
      </c>
      <c r="Q2492" s="27">
        <v>1</v>
      </c>
      <c r="R2492" s="27" t="str">
        <f t="shared" si="307"/>
        <v>1-1</v>
      </c>
      <c r="S2492" s="21">
        <v>0</v>
      </c>
      <c r="T2492" s="20">
        <f>VLOOKUP($A2492,Database!$A:$Y,10,FALSE)</f>
        <v>105</v>
      </c>
      <c r="U2492" s="20">
        <f>VLOOKUP($A2492,Database!$A:$Y,11,FALSE)</f>
        <v>109</v>
      </c>
      <c r="V2492" s="20">
        <f>VLOOKUP($A2492,Database!$A:$Y,12,FALSE)</f>
        <v>93</v>
      </c>
      <c r="W2492" s="20" t="str">
        <f>VLOOKUP(A2492,Database!A:M,13,FALSE)</f>
        <v>Terminé</v>
      </c>
      <c r="X2492" s="20">
        <f>VLOOKUP($A2492,Database!$A:$Y,20,FALSE)</f>
        <v>2</v>
      </c>
      <c r="Y2492" s="20">
        <f>VLOOKUP($A2492,Database!$A:$Y,21,FALSE)</f>
        <v>3</v>
      </c>
      <c r="Z2492" s="20">
        <f t="shared" si="306"/>
        <v>0</v>
      </c>
      <c r="AA2492" s="20">
        <f t="shared" si="308"/>
        <v>0</v>
      </c>
      <c r="AB2492" s="20">
        <f t="shared" ca="1" si="309"/>
        <v>0</v>
      </c>
      <c r="AC2492" s="20">
        <f t="shared" ca="1" si="310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>
        <f ca="1">IFERROR(
   IF(
     OR(ISBLANK(P2492),ISBLANK(Q2492)),
     "",
     IF(
       AND(AB2492&lt;&gt;"",OR(W2492="Terminé",W2492="En cours")),
       VLOOKUP(AD2492,Setup_ScoreExactBonus!A:D,4,FALSE),
       0
     )),
  0)</f>
        <v>0</v>
      </c>
      <c r="AF2492" s="21">
        <f t="shared" ca="1" si="311"/>
        <v>0</v>
      </c>
      <c r="AG2492" s="21">
        <f ca="1">SUMIFS(AF$2:AF2492,D$2:D2492,D2492)</f>
        <v>2346</v>
      </c>
      <c r="AJ2492" s="22">
        <f t="shared" si="312"/>
        <v>0</v>
      </c>
      <c r="AK2492" s="22">
        <f t="shared" si="313"/>
        <v>1</v>
      </c>
    </row>
    <row r="2493" spans="1:37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>
        <v>0</v>
      </c>
      <c r="Q2493" s="27">
        <v>1</v>
      </c>
      <c r="R2493" s="27" t="str">
        <f t="shared" si="307"/>
        <v>0-1</v>
      </c>
      <c r="S2493" s="21">
        <v>0</v>
      </c>
      <c r="T2493" s="20">
        <f>VLOOKUP($A2493,Database!$A:$Y,10,FALSE)</f>
        <v>105</v>
      </c>
      <c r="U2493" s="20">
        <f>VLOOKUP($A2493,Database!$A:$Y,11,FALSE)</f>
        <v>109</v>
      </c>
      <c r="V2493" s="20">
        <f>VLOOKUP($A2493,Database!$A:$Y,12,FALSE)</f>
        <v>93</v>
      </c>
      <c r="W2493" s="20" t="str">
        <f>VLOOKUP(A2493,Database!A:M,13,FALSE)</f>
        <v>Terminé</v>
      </c>
      <c r="X2493" s="20">
        <f>VLOOKUP($A2493,Database!$A:$Y,20,FALSE)</f>
        <v>2</v>
      </c>
      <c r="Y2493" s="20">
        <f>VLOOKUP($A2493,Database!$A:$Y,21,FALSE)</f>
        <v>3</v>
      </c>
      <c r="Z2493" s="20">
        <f t="shared" si="306"/>
        <v>0</v>
      </c>
      <c r="AA2493" s="20">
        <f t="shared" si="308"/>
        <v>1</v>
      </c>
      <c r="AB2493" s="20">
        <f t="shared" ca="1" si="309"/>
        <v>93</v>
      </c>
      <c r="AC2493" s="20">
        <f t="shared" ca="1" si="310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>
        <f ca="1">IFERROR(
   IF(
     OR(ISBLANK(P2493),ISBLANK(Q2493)),
     "",
     IF(
       AND(AB2493&lt;&gt;"",OR(W2493="Terminé",W2493="En cours")),
       VLOOKUP(AD2493,Setup_ScoreExactBonus!A:D,4,FALSE),
       0
     )),
  0)</f>
        <v>0</v>
      </c>
      <c r="AF2493" s="21">
        <f t="shared" ca="1" si="311"/>
        <v>93</v>
      </c>
      <c r="AG2493" s="21">
        <f ca="1">SUMIFS(AF$2:AF2493,D$2:D2493,D2493)</f>
        <v>3451</v>
      </c>
      <c r="AJ2493" s="22">
        <f t="shared" si="312"/>
        <v>1</v>
      </c>
      <c r="AK2493" s="22">
        <f t="shared" si="313"/>
        <v>0</v>
      </c>
    </row>
    <row r="2494" spans="1:37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>
        <v>1</v>
      </c>
      <c r="Q2494" s="27">
        <v>2</v>
      </c>
      <c r="R2494" s="27" t="str">
        <f t="shared" si="307"/>
        <v>1-2</v>
      </c>
      <c r="S2494" s="21">
        <v>0</v>
      </c>
      <c r="T2494" s="20">
        <f>VLOOKUP($A2494,Database!$A:$Y,10,FALSE)</f>
        <v>105</v>
      </c>
      <c r="U2494" s="20">
        <f>VLOOKUP($A2494,Database!$A:$Y,11,FALSE)</f>
        <v>109</v>
      </c>
      <c r="V2494" s="20">
        <f>VLOOKUP($A2494,Database!$A:$Y,12,FALSE)</f>
        <v>93</v>
      </c>
      <c r="W2494" s="20" t="str">
        <f>VLOOKUP(A2494,Database!A:M,13,FALSE)</f>
        <v>Terminé</v>
      </c>
      <c r="X2494" s="20">
        <f>VLOOKUP($A2494,Database!$A:$Y,20,FALSE)</f>
        <v>2</v>
      </c>
      <c r="Y2494" s="20">
        <f>VLOOKUP($A2494,Database!$A:$Y,21,FALSE)</f>
        <v>3</v>
      </c>
      <c r="Z2494" s="20">
        <f t="shared" si="306"/>
        <v>0</v>
      </c>
      <c r="AA2494" s="20">
        <f t="shared" si="308"/>
        <v>1</v>
      </c>
      <c r="AB2494" s="20">
        <f t="shared" ca="1" si="309"/>
        <v>93</v>
      </c>
      <c r="AC2494" s="20">
        <f t="shared" ca="1" si="310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>
        <f ca="1">IFERROR(
   IF(
     OR(ISBLANK(P2494),ISBLANK(Q2494)),
     "",
     IF(
       AND(AB2494&lt;&gt;"",OR(W2494="Terminé",W2494="En cours")),
       VLOOKUP(AD2494,Setup_ScoreExactBonus!A:D,4,FALSE),
       0
     )),
  0)</f>
        <v>0</v>
      </c>
      <c r="AF2494" s="21">
        <f t="shared" ca="1" si="311"/>
        <v>93</v>
      </c>
      <c r="AG2494" s="21">
        <f ca="1">SUMIFS(AF$2:AF2494,D$2:D2494,D2494)</f>
        <v>3787</v>
      </c>
      <c r="AJ2494" s="22">
        <f t="shared" si="312"/>
        <v>1</v>
      </c>
      <c r="AK2494" s="22">
        <f t="shared" si="313"/>
        <v>0</v>
      </c>
    </row>
    <row r="2495" spans="1:37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>
        <v>1</v>
      </c>
      <c r="Q2495" s="27">
        <v>1</v>
      </c>
      <c r="R2495" s="27" t="str">
        <f t="shared" si="307"/>
        <v>1-1</v>
      </c>
      <c r="S2495" s="21">
        <v>0</v>
      </c>
      <c r="T2495" s="20">
        <f>VLOOKUP($A2495,Database!$A:$Y,10,FALSE)</f>
        <v>105</v>
      </c>
      <c r="U2495" s="20">
        <f>VLOOKUP($A2495,Database!$A:$Y,11,FALSE)</f>
        <v>109</v>
      </c>
      <c r="V2495" s="20">
        <f>VLOOKUP($A2495,Database!$A:$Y,12,FALSE)</f>
        <v>93</v>
      </c>
      <c r="W2495" s="20" t="str">
        <f>VLOOKUP(A2495,Database!A:M,13,FALSE)</f>
        <v>Terminé</v>
      </c>
      <c r="X2495" s="20">
        <f>VLOOKUP($A2495,Database!$A:$Y,20,FALSE)</f>
        <v>2</v>
      </c>
      <c r="Y2495" s="20">
        <f>VLOOKUP($A2495,Database!$A:$Y,21,FALSE)</f>
        <v>3</v>
      </c>
      <c r="Z2495" s="20">
        <f t="shared" si="306"/>
        <v>0</v>
      </c>
      <c r="AA2495" s="20">
        <f t="shared" si="308"/>
        <v>0</v>
      </c>
      <c r="AB2495" s="20">
        <f t="shared" ca="1" si="309"/>
        <v>0</v>
      </c>
      <c r="AC2495" s="20">
        <f t="shared" ca="1" si="310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>
        <f ca="1">IFERROR(
   IF(
     OR(ISBLANK(P2495),ISBLANK(Q2495)),
     "",
     IF(
       AND(AB2495&lt;&gt;"",OR(W2495="Terminé",W2495="En cours")),
       VLOOKUP(AD2495,Setup_ScoreExactBonus!A:D,4,FALSE),
       0
     )),
  0)</f>
        <v>0</v>
      </c>
      <c r="AF2495" s="21">
        <f t="shared" ca="1" si="311"/>
        <v>0</v>
      </c>
      <c r="AG2495" s="21">
        <f ca="1">SUMIFS(AF$2:AF2495,D$2:D2495,D2495)</f>
        <v>3236</v>
      </c>
      <c r="AJ2495" s="22">
        <f t="shared" si="312"/>
        <v>0</v>
      </c>
      <c r="AK2495" s="22">
        <f t="shared" si="313"/>
        <v>2</v>
      </c>
    </row>
    <row r="2496" spans="1:37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>
        <v>0</v>
      </c>
      <c r="Q2496" s="27">
        <v>1</v>
      </c>
      <c r="R2496" s="27" t="str">
        <f t="shared" si="307"/>
        <v>0-1</v>
      </c>
      <c r="S2496" s="21">
        <v>0</v>
      </c>
      <c r="T2496" s="20">
        <f>VLOOKUP($A2496,Database!$A:$Y,10,FALSE)</f>
        <v>105</v>
      </c>
      <c r="U2496" s="20">
        <f>VLOOKUP($A2496,Database!$A:$Y,11,FALSE)</f>
        <v>109</v>
      </c>
      <c r="V2496" s="20">
        <f>VLOOKUP($A2496,Database!$A:$Y,12,FALSE)</f>
        <v>93</v>
      </c>
      <c r="W2496" s="20" t="str">
        <f>VLOOKUP(A2496,Database!A:M,13,FALSE)</f>
        <v>Terminé</v>
      </c>
      <c r="X2496" s="20">
        <f>VLOOKUP($A2496,Database!$A:$Y,20,FALSE)</f>
        <v>2</v>
      </c>
      <c r="Y2496" s="20">
        <f>VLOOKUP($A2496,Database!$A:$Y,21,FALSE)</f>
        <v>3</v>
      </c>
      <c r="Z2496" s="20">
        <f t="shared" si="306"/>
        <v>0</v>
      </c>
      <c r="AA2496" s="20">
        <f t="shared" si="308"/>
        <v>1</v>
      </c>
      <c r="AB2496" s="20">
        <f t="shared" ca="1" si="309"/>
        <v>93</v>
      </c>
      <c r="AC2496" s="20">
        <f t="shared" ca="1" si="310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>
        <f ca="1">IFERROR(
   IF(
     OR(ISBLANK(P2496),ISBLANK(Q2496)),
     "",
     IF(
       AND(AB2496&lt;&gt;"",OR(W2496="Terminé",W2496="En cours")),
       VLOOKUP(AD2496,Setup_ScoreExactBonus!A:D,4,FALSE),
       0
     )),
  0)</f>
        <v>0</v>
      </c>
      <c r="AF2496" s="21">
        <f t="shared" ca="1" si="311"/>
        <v>93</v>
      </c>
      <c r="AG2496" s="21">
        <f ca="1">SUMIFS(AF$2:AF2496,D$2:D2496,D2496)</f>
        <v>4014</v>
      </c>
      <c r="AJ2496" s="22">
        <f t="shared" si="312"/>
        <v>1</v>
      </c>
      <c r="AK2496" s="22">
        <f t="shared" si="313"/>
        <v>0</v>
      </c>
    </row>
    <row r="2497" spans="1:37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>
        <v>0</v>
      </c>
      <c r="Q2497" s="27">
        <v>2</v>
      </c>
      <c r="R2497" s="27" t="str">
        <f t="shared" si="307"/>
        <v>0-2</v>
      </c>
      <c r="S2497" s="21">
        <v>0</v>
      </c>
      <c r="T2497" s="20">
        <f>VLOOKUP($A2497,Database!$A:$Y,10,FALSE)</f>
        <v>105</v>
      </c>
      <c r="U2497" s="20">
        <f>VLOOKUP($A2497,Database!$A:$Y,11,FALSE)</f>
        <v>109</v>
      </c>
      <c r="V2497" s="20">
        <f>VLOOKUP($A2497,Database!$A:$Y,12,FALSE)</f>
        <v>93</v>
      </c>
      <c r="W2497" s="20" t="str">
        <f>VLOOKUP(A2497,Database!A:M,13,FALSE)</f>
        <v>Terminé</v>
      </c>
      <c r="X2497" s="20">
        <f>VLOOKUP($A2497,Database!$A:$Y,20,FALSE)</f>
        <v>2</v>
      </c>
      <c r="Y2497" s="20">
        <f>VLOOKUP($A2497,Database!$A:$Y,21,FALSE)</f>
        <v>3</v>
      </c>
      <c r="Z2497" s="20">
        <f t="shared" si="306"/>
        <v>0</v>
      </c>
      <c r="AA2497" s="20">
        <f t="shared" si="308"/>
        <v>1</v>
      </c>
      <c r="AB2497" s="20">
        <f t="shared" ca="1" si="309"/>
        <v>93</v>
      </c>
      <c r="AC2497" s="20">
        <f t="shared" ca="1" si="310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>
        <f ca="1">IFERROR(
   IF(
     OR(ISBLANK(P2497),ISBLANK(Q2497)),
     "",
     IF(
       AND(AB2497&lt;&gt;"",OR(W2497="Terminé",W2497="En cours")),
       VLOOKUP(AD2497,Setup_ScoreExactBonus!A:D,4,FALSE),
       0
     )),
  0)</f>
        <v>0</v>
      </c>
      <c r="AF2497" s="21">
        <f t="shared" ca="1" si="311"/>
        <v>93</v>
      </c>
      <c r="AG2497" s="21">
        <f ca="1">SUMIFS(AF$2:AF2497,D$2:D2497,D2497)</f>
        <v>3337</v>
      </c>
      <c r="AJ2497" s="22">
        <f t="shared" si="312"/>
        <v>1</v>
      </c>
      <c r="AK2497" s="22">
        <f t="shared" si="313"/>
        <v>0</v>
      </c>
    </row>
    <row r="2498" spans="1:37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>
        <v>1</v>
      </c>
      <c r="Q2498" s="27">
        <v>0</v>
      </c>
      <c r="R2498" s="27" t="str">
        <f t="shared" si="307"/>
        <v>1-0</v>
      </c>
      <c r="S2498" s="21">
        <v>0</v>
      </c>
      <c r="T2498" s="20">
        <f>VLOOKUP($A2498,Database!$A:$Y,10,FALSE)</f>
        <v>105</v>
      </c>
      <c r="U2498" s="20">
        <f>VLOOKUP($A2498,Database!$A:$Y,11,FALSE)</f>
        <v>109</v>
      </c>
      <c r="V2498" s="20">
        <f>VLOOKUP($A2498,Database!$A:$Y,12,FALSE)</f>
        <v>93</v>
      </c>
      <c r="W2498" s="20" t="str">
        <f>VLOOKUP(A2498,Database!A:M,13,FALSE)</f>
        <v>Terminé</v>
      </c>
      <c r="X2498" s="20">
        <f>VLOOKUP($A2498,Database!$A:$Y,20,FALSE)</f>
        <v>2</v>
      </c>
      <c r="Y2498" s="20">
        <f>VLOOKUP($A2498,Database!$A:$Y,21,FALSE)</f>
        <v>3</v>
      </c>
      <c r="Z2498" s="20">
        <f t="shared" ref="Z2498:Z2561" si="314">IF(A2498=0,0,IF(W2498="À venir",0,IF(AND(ISBLANK(P2498),ISBLANK(Q2498)),1,0)))</f>
        <v>0</v>
      </c>
      <c r="AA2498" s="20">
        <f t="shared" si="308"/>
        <v>0</v>
      </c>
      <c r="AB2498" s="20">
        <f t="shared" ca="1" si="309"/>
        <v>0</v>
      </c>
      <c r="AC2498" s="20">
        <f t="shared" ca="1" si="310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>
        <f ca="1">IFERROR(
   IF(
     OR(ISBLANK(P2498),ISBLANK(Q2498)),
     "",
     IF(
       AND(AB2498&lt;&gt;"",OR(W2498="Terminé",W2498="En cours")),
       VLOOKUP(AD2498,Setup_ScoreExactBonus!A:D,4,FALSE),
       0
     )),
  0)</f>
        <v>0</v>
      </c>
      <c r="AF2498" s="21">
        <f t="shared" ca="1" si="311"/>
        <v>0</v>
      </c>
      <c r="AG2498" s="21">
        <f ca="1">SUMIFS(AF$2:AF2498,D$2:D2498,D2498)</f>
        <v>3665</v>
      </c>
      <c r="AJ2498" s="22">
        <f t="shared" si="312"/>
        <v>0</v>
      </c>
      <c r="AK2498" s="22">
        <f t="shared" si="313"/>
        <v>2</v>
      </c>
    </row>
    <row r="2499" spans="1:37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>
        <v>2</v>
      </c>
      <c r="Q2499" s="27">
        <v>2</v>
      </c>
      <c r="R2499" s="27" t="str">
        <f t="shared" ref="R2499:R2562" si="315">IF(AND(A2499&gt;0,A2499&lt;=104,W2499="Terminé"),TEXT(P2499,"0")&amp;"-"&amp;TEXT(Q2499,"0"),"")</f>
        <v>2-2</v>
      </c>
      <c r="S2499" s="21">
        <v>0</v>
      </c>
      <c r="T2499" s="20">
        <f>VLOOKUP($A2499,Database!$A:$Y,10,FALSE)</f>
        <v>105</v>
      </c>
      <c r="U2499" s="20">
        <f>VLOOKUP($A2499,Database!$A:$Y,11,FALSE)</f>
        <v>109</v>
      </c>
      <c r="V2499" s="20">
        <f>VLOOKUP($A2499,Database!$A:$Y,12,FALSE)</f>
        <v>93</v>
      </c>
      <c r="W2499" s="20" t="str">
        <f>VLOOKUP(A2499,Database!A:M,13,FALSE)</f>
        <v>Terminé</v>
      </c>
      <c r="X2499" s="20">
        <f>VLOOKUP($A2499,Database!$A:$Y,20,FALSE)</f>
        <v>2</v>
      </c>
      <c r="Y2499" s="20">
        <f>VLOOKUP($A2499,Database!$A:$Y,21,FALSE)</f>
        <v>3</v>
      </c>
      <c r="Z2499" s="20">
        <f t="shared" si="314"/>
        <v>0</v>
      </c>
      <c r="AA2499" s="20">
        <f t="shared" si="308"/>
        <v>0</v>
      </c>
      <c r="AB2499" s="20">
        <f t="shared" ca="1" si="309"/>
        <v>0</v>
      </c>
      <c r="AC2499" s="20">
        <f t="shared" ca="1" si="310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>
        <f ca="1">IFERROR(
   IF(
     OR(ISBLANK(P2499),ISBLANK(Q2499)),
     "",
     IF(
       AND(AB2499&lt;&gt;"",OR(W2499="Terminé",W2499="En cours")),
       VLOOKUP(AD2499,Setup_ScoreExactBonus!A:D,4,FALSE),
       0
     )),
  0)</f>
        <v>0</v>
      </c>
      <c r="AF2499" s="21">
        <f t="shared" ca="1" si="311"/>
        <v>0</v>
      </c>
      <c r="AG2499" s="21">
        <f ca="1">SUMIFS(AF$2:AF2499,D$2:D2499,D2499)</f>
        <v>3608</v>
      </c>
      <c r="AJ2499" s="22">
        <f t="shared" si="312"/>
        <v>0</v>
      </c>
      <c r="AK2499" s="22">
        <f t="shared" si="313"/>
        <v>2</v>
      </c>
    </row>
    <row r="2500" spans="1:37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>
        <v>1</v>
      </c>
      <c r="Q2500" s="27">
        <v>0</v>
      </c>
      <c r="R2500" s="27" t="str">
        <f t="shared" si="315"/>
        <v>1-0</v>
      </c>
      <c r="S2500" s="21">
        <v>0</v>
      </c>
      <c r="T2500" s="20">
        <f>VLOOKUP($A2500,Database!$A:$Y,10,FALSE)</f>
        <v>105</v>
      </c>
      <c r="U2500" s="20">
        <f>VLOOKUP($A2500,Database!$A:$Y,11,FALSE)</f>
        <v>109</v>
      </c>
      <c r="V2500" s="20">
        <f>VLOOKUP($A2500,Database!$A:$Y,12,FALSE)</f>
        <v>93</v>
      </c>
      <c r="W2500" s="20" t="str">
        <f>VLOOKUP(A2500,Database!A:M,13,FALSE)</f>
        <v>Terminé</v>
      </c>
      <c r="X2500" s="20">
        <f>VLOOKUP($A2500,Database!$A:$Y,20,FALSE)</f>
        <v>2</v>
      </c>
      <c r="Y2500" s="20">
        <f>VLOOKUP($A2500,Database!$A:$Y,21,FALSE)</f>
        <v>3</v>
      </c>
      <c r="Z2500" s="20">
        <f t="shared" si="314"/>
        <v>0</v>
      </c>
      <c r="AA2500" s="20">
        <f t="shared" si="308"/>
        <v>0</v>
      </c>
      <c r="AB2500" s="20">
        <f t="shared" ca="1" si="309"/>
        <v>0</v>
      </c>
      <c r="AC2500" s="20">
        <f t="shared" ca="1" si="310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>
        <f ca="1">IFERROR(
   IF(
     OR(ISBLANK(P2500),ISBLANK(Q2500)),
     "",
     IF(
       AND(AB2500&lt;&gt;"",OR(W2500="Terminé",W2500="En cours")),
       VLOOKUP(AD2500,Setup_ScoreExactBonus!A:D,4,FALSE),
       0
     )),
  0)</f>
        <v>0</v>
      </c>
      <c r="AF2500" s="21">
        <f t="shared" ca="1" si="311"/>
        <v>0</v>
      </c>
      <c r="AG2500" s="21">
        <f ca="1">SUMIFS(AF$2:AF2500,D$2:D2500,D2500)</f>
        <v>3773</v>
      </c>
      <c r="AJ2500" s="22">
        <f t="shared" si="312"/>
        <v>0</v>
      </c>
      <c r="AK2500" s="22">
        <f t="shared" si="313"/>
        <v>1</v>
      </c>
    </row>
    <row r="2501" spans="1:37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>
        <v>2</v>
      </c>
      <c r="Q2501" s="27">
        <v>2</v>
      </c>
      <c r="R2501" s="27" t="str">
        <f t="shared" si="315"/>
        <v>2-2</v>
      </c>
      <c r="S2501" s="21">
        <v>0</v>
      </c>
      <c r="T2501" s="20">
        <f>VLOOKUP($A2501,Database!$A:$Y,10,FALSE)</f>
        <v>105</v>
      </c>
      <c r="U2501" s="20">
        <f>VLOOKUP($A2501,Database!$A:$Y,11,FALSE)</f>
        <v>109</v>
      </c>
      <c r="V2501" s="20">
        <f>VLOOKUP($A2501,Database!$A:$Y,12,FALSE)</f>
        <v>93</v>
      </c>
      <c r="W2501" s="20" t="str">
        <f>VLOOKUP(A2501,Database!A:M,13,FALSE)</f>
        <v>Terminé</v>
      </c>
      <c r="X2501" s="20">
        <f>VLOOKUP($A2501,Database!$A:$Y,20,FALSE)</f>
        <v>2</v>
      </c>
      <c r="Y2501" s="20">
        <f>VLOOKUP($A2501,Database!$A:$Y,21,FALSE)</f>
        <v>3</v>
      </c>
      <c r="Z2501" s="20">
        <f t="shared" si="314"/>
        <v>0</v>
      </c>
      <c r="AA2501" s="20">
        <f t="shared" si="308"/>
        <v>0</v>
      </c>
      <c r="AB2501" s="20">
        <f t="shared" ca="1" si="309"/>
        <v>0</v>
      </c>
      <c r="AC2501" s="20">
        <f t="shared" ca="1" si="310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>
        <f ca="1">IFERROR(
   IF(
     OR(ISBLANK(P2501),ISBLANK(Q2501)),
     "",
     IF(
       AND(AB2501&lt;&gt;"",OR(W2501="Terminé",W2501="En cours")),
       VLOOKUP(AD2501,Setup_ScoreExactBonus!A:D,4,FALSE),
       0
     )),
  0)</f>
        <v>0</v>
      </c>
      <c r="AF2501" s="21">
        <f t="shared" ca="1" si="311"/>
        <v>0</v>
      </c>
      <c r="AG2501" s="21">
        <f ca="1">SUMIFS(AF$2:AF2501,D$2:D2501,D2501)</f>
        <v>2749</v>
      </c>
      <c r="AJ2501" s="22">
        <f t="shared" si="312"/>
        <v>0</v>
      </c>
      <c r="AK2501" s="22">
        <f t="shared" si="313"/>
        <v>4</v>
      </c>
    </row>
    <row r="2502" spans="1:37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>
        <v>1</v>
      </c>
      <c r="Q2502" s="27">
        <v>2</v>
      </c>
      <c r="R2502" s="27" t="str">
        <f t="shared" si="315"/>
        <v>1-2</v>
      </c>
      <c r="S2502" s="21">
        <v>0</v>
      </c>
      <c r="T2502" s="20">
        <f>VLOOKUP($A2502,Database!$A:$Y,10,FALSE)</f>
        <v>105</v>
      </c>
      <c r="U2502" s="20">
        <f>VLOOKUP($A2502,Database!$A:$Y,11,FALSE)</f>
        <v>109</v>
      </c>
      <c r="V2502" s="20">
        <f>VLOOKUP($A2502,Database!$A:$Y,12,FALSE)</f>
        <v>93</v>
      </c>
      <c r="W2502" s="20" t="str">
        <f>VLOOKUP(A2502,Database!A:M,13,FALSE)</f>
        <v>Terminé</v>
      </c>
      <c r="X2502" s="20">
        <f>VLOOKUP($A2502,Database!$A:$Y,20,FALSE)</f>
        <v>2</v>
      </c>
      <c r="Y2502" s="20">
        <f>VLOOKUP($A2502,Database!$A:$Y,21,FALSE)</f>
        <v>3</v>
      </c>
      <c r="Z2502" s="20">
        <f t="shared" si="314"/>
        <v>0</v>
      </c>
      <c r="AA2502" s="20">
        <f t="shared" si="308"/>
        <v>1</v>
      </c>
      <c r="AB2502" s="20">
        <f t="shared" ca="1" si="309"/>
        <v>93</v>
      </c>
      <c r="AC2502" s="20">
        <f t="shared" ca="1" si="310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>
        <f ca="1">IFERROR(
   IF(
     OR(ISBLANK(P2502),ISBLANK(Q2502)),
     "",
     IF(
       AND(AB2502&lt;&gt;"",OR(W2502="Terminé",W2502="En cours")),
       VLOOKUP(AD2502,Setup_ScoreExactBonus!A:D,4,FALSE),
       0
     )),
  0)</f>
        <v>0</v>
      </c>
      <c r="AF2502" s="21">
        <f t="shared" ca="1" si="311"/>
        <v>93</v>
      </c>
      <c r="AG2502" s="21">
        <f ca="1">SUMIFS(AF$2:AF2502,D$2:D2502,D2502)</f>
        <v>3775</v>
      </c>
      <c r="AJ2502" s="22">
        <f t="shared" si="312"/>
        <v>1</v>
      </c>
      <c r="AK2502" s="22">
        <f t="shared" si="313"/>
        <v>0</v>
      </c>
    </row>
    <row r="2503" spans="1:37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>
        <v>1</v>
      </c>
      <c r="Q2503" s="27">
        <v>0</v>
      </c>
      <c r="R2503" s="27" t="str">
        <f t="shared" si="315"/>
        <v>1-0</v>
      </c>
      <c r="S2503" s="21">
        <v>0</v>
      </c>
      <c r="T2503" s="20">
        <f>VLOOKUP($A2503,Database!$A:$Y,10,FALSE)</f>
        <v>105</v>
      </c>
      <c r="U2503" s="20">
        <f>VLOOKUP($A2503,Database!$A:$Y,11,FALSE)</f>
        <v>109</v>
      </c>
      <c r="V2503" s="20">
        <f>VLOOKUP($A2503,Database!$A:$Y,12,FALSE)</f>
        <v>93</v>
      </c>
      <c r="W2503" s="20" t="str">
        <f>VLOOKUP(A2503,Database!A:M,13,FALSE)</f>
        <v>Terminé</v>
      </c>
      <c r="X2503" s="20">
        <f>VLOOKUP($A2503,Database!$A:$Y,20,FALSE)</f>
        <v>2</v>
      </c>
      <c r="Y2503" s="20">
        <f>VLOOKUP($A2503,Database!$A:$Y,21,FALSE)</f>
        <v>3</v>
      </c>
      <c r="Z2503" s="20">
        <f t="shared" si="314"/>
        <v>0</v>
      </c>
      <c r="AA2503" s="20">
        <f t="shared" si="308"/>
        <v>0</v>
      </c>
      <c r="AB2503" s="20">
        <f t="shared" ca="1" si="309"/>
        <v>0</v>
      </c>
      <c r="AC2503" s="20">
        <f t="shared" ca="1" si="310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>
        <f ca="1">IFERROR(
   IF(
     OR(ISBLANK(P2503),ISBLANK(Q2503)),
     "",
     IF(
       AND(AB2503&lt;&gt;"",OR(W2503="Terminé",W2503="En cours")),
       VLOOKUP(AD2503,Setup_ScoreExactBonus!A:D,4,FALSE),
       0
     )),
  0)</f>
        <v>0</v>
      </c>
      <c r="AF2503" s="21">
        <f t="shared" ca="1" si="311"/>
        <v>0</v>
      </c>
      <c r="AG2503" s="21">
        <f ca="1">SUMIFS(AF$2:AF2503,D$2:D2503,D2503)</f>
        <v>3432</v>
      </c>
      <c r="AJ2503" s="22">
        <f t="shared" si="312"/>
        <v>0</v>
      </c>
      <c r="AK2503" s="22">
        <f t="shared" si="313"/>
        <v>1</v>
      </c>
    </row>
    <row r="2504" spans="1:37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>
        <v>2</v>
      </c>
      <c r="Q2504" s="27">
        <v>1</v>
      </c>
      <c r="R2504" s="27" t="str">
        <f t="shared" si="315"/>
        <v>2-1</v>
      </c>
      <c r="S2504" s="21">
        <v>0</v>
      </c>
      <c r="T2504" s="20">
        <f>VLOOKUP($A2504,Database!$A:$Y,10,FALSE)</f>
        <v>105</v>
      </c>
      <c r="U2504" s="20">
        <f>VLOOKUP($A2504,Database!$A:$Y,11,FALSE)</f>
        <v>109</v>
      </c>
      <c r="V2504" s="20">
        <f>VLOOKUP($A2504,Database!$A:$Y,12,FALSE)</f>
        <v>93</v>
      </c>
      <c r="W2504" s="20" t="str">
        <f>VLOOKUP(A2504,Database!A:M,13,FALSE)</f>
        <v>Terminé</v>
      </c>
      <c r="X2504" s="20">
        <f>VLOOKUP($A2504,Database!$A:$Y,20,FALSE)</f>
        <v>2</v>
      </c>
      <c r="Y2504" s="20">
        <f>VLOOKUP($A2504,Database!$A:$Y,21,FALSE)</f>
        <v>3</v>
      </c>
      <c r="Z2504" s="20">
        <f t="shared" si="314"/>
        <v>0</v>
      </c>
      <c r="AA2504" s="20">
        <f t="shared" si="308"/>
        <v>0</v>
      </c>
      <c r="AB2504" s="20">
        <f t="shared" ca="1" si="309"/>
        <v>0</v>
      </c>
      <c r="AC2504" s="20">
        <f t="shared" ca="1" si="310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>
        <f ca="1">IFERROR(
   IF(
     OR(ISBLANK(P2504),ISBLANK(Q2504)),
     "",
     IF(
       AND(AB2504&lt;&gt;"",OR(W2504="Terminé",W2504="En cours")),
       VLOOKUP(AD2504,Setup_ScoreExactBonus!A:D,4,FALSE),
       0
     )),
  0)</f>
        <v>0</v>
      </c>
      <c r="AF2504" s="21">
        <f t="shared" ca="1" si="311"/>
        <v>0</v>
      </c>
      <c r="AG2504" s="21">
        <f ca="1">SUMIFS(AF$2:AF2504,D$2:D2504,D2504)</f>
        <v>3474</v>
      </c>
      <c r="AJ2504" s="22">
        <f t="shared" si="312"/>
        <v>0</v>
      </c>
      <c r="AK2504" s="22">
        <f t="shared" si="313"/>
        <v>2</v>
      </c>
    </row>
    <row r="2505" spans="1:37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>
        <v>1</v>
      </c>
      <c r="Q2505" s="27">
        <v>1</v>
      </c>
      <c r="R2505" s="27" t="str">
        <f t="shared" si="315"/>
        <v>1-1</v>
      </c>
      <c r="S2505" s="21">
        <v>0</v>
      </c>
      <c r="T2505" s="20">
        <f>VLOOKUP($A2505,Database!$A:$Y,10,FALSE)</f>
        <v>105</v>
      </c>
      <c r="U2505" s="20">
        <f>VLOOKUP($A2505,Database!$A:$Y,11,FALSE)</f>
        <v>109</v>
      </c>
      <c r="V2505" s="20">
        <f>VLOOKUP($A2505,Database!$A:$Y,12,FALSE)</f>
        <v>93</v>
      </c>
      <c r="W2505" s="20" t="str">
        <f>VLOOKUP(A2505,Database!A:M,13,FALSE)</f>
        <v>Terminé</v>
      </c>
      <c r="X2505" s="20">
        <f>VLOOKUP($A2505,Database!$A:$Y,20,FALSE)</f>
        <v>2</v>
      </c>
      <c r="Y2505" s="20">
        <f>VLOOKUP($A2505,Database!$A:$Y,21,FALSE)</f>
        <v>3</v>
      </c>
      <c r="Z2505" s="20">
        <f t="shared" si="314"/>
        <v>0</v>
      </c>
      <c r="AA2505" s="20">
        <f t="shared" si="308"/>
        <v>0</v>
      </c>
      <c r="AB2505" s="20">
        <f t="shared" ca="1" si="309"/>
        <v>0</v>
      </c>
      <c r="AC2505" s="20">
        <f t="shared" ca="1" si="310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>
        <f ca="1">IFERROR(
   IF(
     OR(ISBLANK(P2505),ISBLANK(Q2505)),
     "",
     IF(
       AND(AB2505&lt;&gt;"",OR(W2505="Terminé",W2505="En cours")),
       VLOOKUP(AD2505,Setup_ScoreExactBonus!A:D,4,FALSE),
       0
     )),
  0)</f>
        <v>0</v>
      </c>
      <c r="AF2505" s="21">
        <f t="shared" ca="1" si="311"/>
        <v>0</v>
      </c>
      <c r="AG2505" s="21">
        <f ca="1">SUMIFS(AF$2:AF2505,D$2:D2505,D2505)</f>
        <v>3174</v>
      </c>
      <c r="AJ2505" s="22">
        <f t="shared" si="312"/>
        <v>0</v>
      </c>
      <c r="AK2505" s="22">
        <f t="shared" si="313"/>
        <v>1</v>
      </c>
    </row>
    <row r="2506" spans="1:37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315"/>
        <v>0-0</v>
      </c>
      <c r="S2506" s="21">
        <v>0</v>
      </c>
      <c r="T2506" s="20">
        <f>VLOOKUP($A2506,Database!$A:$Y,10,FALSE)</f>
        <v>105</v>
      </c>
      <c r="U2506" s="20">
        <f>VLOOKUP($A2506,Database!$A:$Y,11,FALSE)</f>
        <v>109</v>
      </c>
      <c r="V2506" s="20">
        <f>VLOOKUP($A2506,Database!$A:$Y,12,FALSE)</f>
        <v>93</v>
      </c>
      <c r="W2506" s="20" t="str">
        <f>VLOOKUP(A2506,Database!A:M,13,FALSE)</f>
        <v>Terminé</v>
      </c>
      <c r="X2506" s="20">
        <f>VLOOKUP($A2506,Database!$A:$Y,20,FALSE)</f>
        <v>2</v>
      </c>
      <c r="Y2506" s="20">
        <f>VLOOKUP($A2506,Database!$A:$Y,21,FALSE)</f>
        <v>3</v>
      </c>
      <c r="Z2506" s="20">
        <f t="shared" si="314"/>
        <v>1</v>
      </c>
      <c r="AA2506" s="20" t="str">
        <f t="shared" si="308"/>
        <v/>
      </c>
      <c r="AB2506" s="20">
        <f t="shared" ca="1" si="309"/>
        <v>0</v>
      </c>
      <c r="AC2506" s="20">
        <f t="shared" ca="1" si="310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311"/>
        <v>0</v>
      </c>
      <c r="AG2506" s="21">
        <f ca="1">SUMIFS(AF$2:AF2506,D$2:D2506,D2506)</f>
        <v>3110</v>
      </c>
      <c r="AJ2506" s="22">
        <f t="shared" si="312"/>
        <v>0</v>
      </c>
      <c r="AK2506" s="22">
        <f t="shared" si="313"/>
        <v>0</v>
      </c>
    </row>
    <row r="2507" spans="1:37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>
        <v>1</v>
      </c>
      <c r="Q2507" s="27">
        <v>1</v>
      </c>
      <c r="R2507" s="27" t="str">
        <f t="shared" si="315"/>
        <v>1-1</v>
      </c>
      <c r="S2507" s="21">
        <v>0</v>
      </c>
      <c r="T2507" s="20">
        <f>VLOOKUP($A2507,Database!$A:$Y,10,FALSE)</f>
        <v>105</v>
      </c>
      <c r="U2507" s="20">
        <f>VLOOKUP($A2507,Database!$A:$Y,11,FALSE)</f>
        <v>109</v>
      </c>
      <c r="V2507" s="20">
        <f>VLOOKUP($A2507,Database!$A:$Y,12,FALSE)</f>
        <v>93</v>
      </c>
      <c r="W2507" s="20" t="str">
        <f>VLOOKUP(A2507,Database!A:M,13,FALSE)</f>
        <v>Terminé</v>
      </c>
      <c r="X2507" s="20">
        <f>VLOOKUP($A2507,Database!$A:$Y,20,FALSE)</f>
        <v>2</v>
      </c>
      <c r="Y2507" s="20">
        <f>VLOOKUP($A2507,Database!$A:$Y,21,FALSE)</f>
        <v>3</v>
      </c>
      <c r="Z2507" s="20">
        <f t="shared" si="314"/>
        <v>0</v>
      </c>
      <c r="AA2507" s="20">
        <f t="shared" si="308"/>
        <v>0</v>
      </c>
      <c r="AB2507" s="20">
        <f t="shared" ca="1" si="309"/>
        <v>0</v>
      </c>
      <c r="AC2507" s="20">
        <f t="shared" ca="1" si="310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>
        <f ca="1">IFERROR(
   IF(
     OR(ISBLANK(P2507),ISBLANK(Q2507)),
     "",
     IF(
       AND(AB2507&lt;&gt;"",OR(W2507="Terminé",W2507="En cours")),
       VLOOKUP(AD2507,Setup_ScoreExactBonus!A:D,4,FALSE),
       0
     )),
  0)</f>
        <v>0</v>
      </c>
      <c r="AF2507" s="21">
        <f t="shared" ca="1" si="311"/>
        <v>0</v>
      </c>
      <c r="AG2507" s="21">
        <f ca="1">SUMIFS(AF$2:AF2507,D$2:D2507,D2507)</f>
        <v>3243</v>
      </c>
      <c r="AJ2507" s="22">
        <f t="shared" si="312"/>
        <v>0</v>
      </c>
      <c r="AK2507" s="22">
        <f t="shared" si="313"/>
        <v>2</v>
      </c>
    </row>
    <row r="2508" spans="1:37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>
        <v>1</v>
      </c>
      <c r="Q2508" s="27">
        <v>1</v>
      </c>
      <c r="R2508" s="27" t="str">
        <f t="shared" si="315"/>
        <v>1-1</v>
      </c>
      <c r="S2508" s="21">
        <v>0</v>
      </c>
      <c r="T2508" s="20">
        <f>VLOOKUP($A2508,Database!$A:$Y,10,FALSE)</f>
        <v>105</v>
      </c>
      <c r="U2508" s="20">
        <f>VLOOKUP($A2508,Database!$A:$Y,11,FALSE)</f>
        <v>109</v>
      </c>
      <c r="V2508" s="20">
        <f>VLOOKUP($A2508,Database!$A:$Y,12,FALSE)</f>
        <v>93</v>
      </c>
      <c r="W2508" s="20" t="str">
        <f>VLOOKUP(A2508,Database!A:M,13,FALSE)</f>
        <v>Terminé</v>
      </c>
      <c r="X2508" s="20">
        <f>VLOOKUP($A2508,Database!$A:$Y,20,FALSE)</f>
        <v>2</v>
      </c>
      <c r="Y2508" s="20">
        <f>VLOOKUP($A2508,Database!$A:$Y,21,FALSE)</f>
        <v>3</v>
      </c>
      <c r="Z2508" s="20">
        <f t="shared" si="314"/>
        <v>0</v>
      </c>
      <c r="AA2508" s="20">
        <f t="shared" si="308"/>
        <v>0</v>
      </c>
      <c r="AB2508" s="20">
        <f t="shared" ca="1" si="309"/>
        <v>0</v>
      </c>
      <c r="AC2508" s="20">
        <f t="shared" ca="1" si="310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>
        <f ca="1">IFERROR(
   IF(
     OR(ISBLANK(P2508),ISBLANK(Q2508)),
     "",
     IF(
       AND(AB2508&lt;&gt;"",OR(W2508="Terminé",W2508="En cours")),
       VLOOKUP(AD2508,Setup_ScoreExactBonus!A:D,4,FALSE),
       0
     )),
  0)</f>
        <v>0</v>
      </c>
      <c r="AF2508" s="21">
        <f t="shared" ca="1" si="311"/>
        <v>0</v>
      </c>
      <c r="AG2508" s="21">
        <f ca="1">SUMIFS(AF$2:AF2508,D$2:D2508,D2508)</f>
        <v>2742</v>
      </c>
      <c r="AJ2508" s="22">
        <f t="shared" si="312"/>
        <v>0</v>
      </c>
      <c r="AK2508" s="22">
        <f t="shared" si="313"/>
        <v>2</v>
      </c>
    </row>
    <row r="2509" spans="1:37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>
        <v>1</v>
      </c>
      <c r="Q2509" s="27">
        <v>1</v>
      </c>
      <c r="R2509" s="27" t="str">
        <f t="shared" si="315"/>
        <v>1-1</v>
      </c>
      <c r="S2509" s="21">
        <v>0</v>
      </c>
      <c r="T2509" s="20">
        <f>VLOOKUP($A2509,Database!$A:$Y,10,FALSE)</f>
        <v>105</v>
      </c>
      <c r="U2509" s="20">
        <f>VLOOKUP($A2509,Database!$A:$Y,11,FALSE)</f>
        <v>109</v>
      </c>
      <c r="V2509" s="20">
        <f>VLOOKUP($A2509,Database!$A:$Y,12,FALSE)</f>
        <v>93</v>
      </c>
      <c r="W2509" s="20" t="str">
        <f>VLOOKUP(A2509,Database!A:M,13,FALSE)</f>
        <v>Terminé</v>
      </c>
      <c r="X2509" s="20">
        <f>VLOOKUP($A2509,Database!$A:$Y,20,FALSE)</f>
        <v>2</v>
      </c>
      <c r="Y2509" s="20">
        <f>VLOOKUP($A2509,Database!$A:$Y,21,FALSE)</f>
        <v>3</v>
      </c>
      <c r="Z2509" s="20">
        <f t="shared" si="314"/>
        <v>0</v>
      </c>
      <c r="AA2509" s="20">
        <f t="shared" si="308"/>
        <v>0</v>
      </c>
      <c r="AB2509" s="20">
        <f t="shared" ca="1" si="309"/>
        <v>0</v>
      </c>
      <c r="AC2509" s="20">
        <f t="shared" ca="1" si="310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>
        <f ca="1">IFERROR(
   IF(
     OR(ISBLANK(P2509),ISBLANK(Q2509)),
     "",
     IF(
       AND(AB2509&lt;&gt;"",OR(W2509="Terminé",W2509="En cours")),
       VLOOKUP(AD2509,Setup_ScoreExactBonus!A:D,4,FALSE),
       0
     )),
  0)</f>
        <v>0</v>
      </c>
      <c r="AF2509" s="21">
        <f t="shared" ca="1" si="311"/>
        <v>0</v>
      </c>
      <c r="AG2509" s="21">
        <f ca="1">SUMIFS(AF$2:AF2509,D$2:D2509,D2509)</f>
        <v>3551</v>
      </c>
      <c r="AJ2509" s="22">
        <f t="shared" si="312"/>
        <v>0</v>
      </c>
      <c r="AK2509" s="22">
        <f t="shared" si="313"/>
        <v>2</v>
      </c>
    </row>
    <row r="2510" spans="1:37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>
        <v>1</v>
      </c>
      <c r="Q2510" s="27">
        <v>2</v>
      </c>
      <c r="R2510" s="27" t="str">
        <f t="shared" si="315"/>
        <v>1-2</v>
      </c>
      <c r="S2510" s="21">
        <v>0</v>
      </c>
      <c r="T2510" s="20">
        <f>VLOOKUP($A2510,Database!$A:$Y,10,FALSE)</f>
        <v>105</v>
      </c>
      <c r="U2510" s="20">
        <f>VLOOKUP($A2510,Database!$A:$Y,11,FALSE)</f>
        <v>109</v>
      </c>
      <c r="V2510" s="20">
        <f>VLOOKUP($A2510,Database!$A:$Y,12,FALSE)</f>
        <v>93</v>
      </c>
      <c r="W2510" s="20" t="str">
        <f>VLOOKUP(A2510,Database!A:M,13,FALSE)</f>
        <v>Terminé</v>
      </c>
      <c r="X2510" s="20">
        <f>VLOOKUP($A2510,Database!$A:$Y,20,FALSE)</f>
        <v>2</v>
      </c>
      <c r="Y2510" s="20">
        <f>VLOOKUP($A2510,Database!$A:$Y,21,FALSE)</f>
        <v>3</v>
      </c>
      <c r="Z2510" s="20">
        <f t="shared" si="314"/>
        <v>0</v>
      </c>
      <c r="AA2510" s="20">
        <f t="shared" si="308"/>
        <v>1</v>
      </c>
      <c r="AB2510" s="20">
        <f t="shared" ca="1" si="309"/>
        <v>93</v>
      </c>
      <c r="AC2510" s="20">
        <f t="shared" ca="1" si="310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>
        <f ca="1">IFERROR(
   IF(
     OR(ISBLANK(P2510),ISBLANK(Q2510)),
     "",
     IF(
       AND(AB2510&lt;&gt;"",OR(W2510="Terminé",W2510="En cours")),
       VLOOKUP(AD2510,Setup_ScoreExactBonus!A:D,4,FALSE),
       0
     )),
  0)</f>
        <v>0</v>
      </c>
      <c r="AF2510" s="21">
        <f t="shared" ca="1" si="311"/>
        <v>93</v>
      </c>
      <c r="AG2510" s="21">
        <f ca="1">SUMIFS(AF$2:AF2510,D$2:D2510,D2510)</f>
        <v>3715</v>
      </c>
      <c r="AJ2510" s="22">
        <f t="shared" si="312"/>
        <v>1</v>
      </c>
      <c r="AK2510" s="22">
        <f t="shared" si="313"/>
        <v>0</v>
      </c>
    </row>
    <row r="2511" spans="1:37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P2511" s="21">
        <v>1</v>
      </c>
      <c r="Q2511" s="21">
        <v>2</v>
      </c>
      <c r="R2511" s="27" t="str">
        <f t="shared" si="315"/>
        <v>1-2</v>
      </c>
      <c r="S2511" s="21">
        <v>0</v>
      </c>
      <c r="T2511" s="20">
        <f>VLOOKUP($A2511,Database!$A:$Y,10,FALSE)</f>
        <v>105</v>
      </c>
      <c r="U2511" s="20">
        <f>VLOOKUP($A2511,Database!$A:$Y,11,FALSE)</f>
        <v>109</v>
      </c>
      <c r="V2511" s="20">
        <f>VLOOKUP($A2511,Database!$A:$Y,12,FALSE)</f>
        <v>93</v>
      </c>
      <c r="W2511" s="20" t="str">
        <f>VLOOKUP(A2511,Database!A:M,13,FALSE)</f>
        <v>Terminé</v>
      </c>
      <c r="X2511" s="20">
        <f>VLOOKUP($A2511,Database!$A:$Y,20,FALSE)</f>
        <v>2</v>
      </c>
      <c r="Y2511" s="20">
        <f>VLOOKUP($A2511,Database!$A:$Y,21,FALSE)</f>
        <v>3</v>
      </c>
      <c r="Z2511" s="20">
        <f t="shared" si="314"/>
        <v>0</v>
      </c>
      <c r="AA2511" s="20">
        <f t="shared" si="308"/>
        <v>1</v>
      </c>
      <c r="AB2511" s="20">
        <f t="shared" ca="1" si="309"/>
        <v>93</v>
      </c>
      <c r="AC2511" s="20">
        <f t="shared" ca="1" si="310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>
        <f ca="1">IFERROR(
   IF(
     OR(ISBLANK(P2511),ISBLANK(Q2511)),
     "",
     IF(
       AND(AB2511&lt;&gt;"",OR(W2511="Terminé",W2511="En cours")),
       VLOOKUP(AD2511,Setup_ScoreExactBonus!A:D,4,FALSE),
       0
     )),
  0)</f>
        <v>0</v>
      </c>
      <c r="AF2511" s="21">
        <f t="shared" ca="1" si="311"/>
        <v>93</v>
      </c>
      <c r="AG2511" s="21">
        <f ca="1">SUMIFS(AF$2:AF2511,D$2:D2511,D2511)</f>
        <v>3292</v>
      </c>
      <c r="AJ2511" s="22">
        <f t="shared" si="312"/>
        <v>6</v>
      </c>
      <c r="AK2511" s="22">
        <f t="shared" si="313"/>
        <v>0</v>
      </c>
    </row>
    <row r="2512" spans="1:37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P2512" s="21">
        <v>1</v>
      </c>
      <c r="Q2512" s="21">
        <v>2</v>
      </c>
      <c r="R2512" s="27" t="str">
        <f t="shared" si="315"/>
        <v>1-2</v>
      </c>
      <c r="S2512" s="21">
        <v>0</v>
      </c>
      <c r="T2512" s="20">
        <f>VLOOKUP($A2512,Database!$A:$Y,10,FALSE)</f>
        <v>105</v>
      </c>
      <c r="U2512" s="20">
        <f>VLOOKUP($A2512,Database!$A:$Y,11,FALSE)</f>
        <v>109</v>
      </c>
      <c r="V2512" s="20">
        <f>VLOOKUP($A2512,Database!$A:$Y,12,FALSE)</f>
        <v>93</v>
      </c>
      <c r="W2512" s="20" t="str">
        <f>VLOOKUP(A2512,Database!A:M,13,FALSE)</f>
        <v>Terminé</v>
      </c>
      <c r="X2512" s="20">
        <f>VLOOKUP($A2512,Database!$A:$Y,20,FALSE)</f>
        <v>2</v>
      </c>
      <c r="Y2512" s="20">
        <f>VLOOKUP($A2512,Database!$A:$Y,21,FALSE)</f>
        <v>3</v>
      </c>
      <c r="Z2512" s="20">
        <f t="shared" si="314"/>
        <v>0</v>
      </c>
      <c r="AA2512" s="20">
        <f t="shared" si="308"/>
        <v>1</v>
      </c>
      <c r="AB2512" s="20">
        <f t="shared" ca="1" si="309"/>
        <v>93</v>
      </c>
      <c r="AC2512" s="20">
        <f t="shared" ca="1" si="310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>
        <f ca="1">IFERROR(
   IF(
     OR(ISBLANK(P2512),ISBLANK(Q2512)),
     "",
     IF(
       AND(AB2512&lt;&gt;"",OR(W2512="Terminé",W2512="En cours")),
       VLOOKUP(AD2512,Setup_ScoreExactBonus!A:D,4,FALSE),
       0
     )),
  0)</f>
        <v>0</v>
      </c>
      <c r="AF2512" s="21">
        <f t="shared" ca="1" si="311"/>
        <v>93</v>
      </c>
      <c r="AG2512" s="21">
        <f ca="1">SUMIFS(AF$2:AF2512,D$2:D2512,D2512)</f>
        <v>3388</v>
      </c>
      <c r="AJ2512" s="22">
        <f t="shared" si="312"/>
        <v>1</v>
      </c>
      <c r="AK2512" s="22">
        <f t="shared" si="313"/>
        <v>0</v>
      </c>
    </row>
    <row r="2513" spans="1:37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Portugal</v>
      </c>
      <c r="K2513" s="21" t="str">
        <f>IFERROR(VLOOKUP(J2513,Setup_Team!$B:$C,2,FALSE), "TDB")</f>
        <v>PRT</v>
      </c>
      <c r="L2513" s="21" t="str">
        <f>VLOOKUP($A2513,Location!$A:$J,8,FALSE)</f>
        <v>Espagne</v>
      </c>
      <c r="M2513" s="21" t="str">
        <f>IFERROR(VLOOKUP(L2513,Setup_Team!$B:$C,2,FALSE), "TDB")</f>
        <v>ESP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>
        <v>3</v>
      </c>
      <c r="Q2513" s="27">
        <v>2</v>
      </c>
      <c r="R2513" s="27" t="str">
        <f t="shared" si="315"/>
        <v>3-2</v>
      </c>
      <c r="S2513" s="21">
        <v>0</v>
      </c>
      <c r="T2513" s="20">
        <f>VLOOKUP($A2513,Database!$A:$Y,10,FALSE)</f>
        <v>127</v>
      </c>
      <c r="U2513" s="20">
        <f>VLOOKUP($A2513,Database!$A:$Y,11,FALSE)</f>
        <v>120</v>
      </c>
      <c r="V2513" s="20">
        <f>VLOOKUP($A2513,Database!$A:$Y,12,FALSE)</f>
        <v>72</v>
      </c>
      <c r="W2513" s="20" t="str">
        <f>VLOOKUP(A2513,Database!A:M,13,FALSE)</f>
        <v>Terminé</v>
      </c>
      <c r="X2513" s="20">
        <f>VLOOKUP($A2513,Database!$A:$Y,20,FALSE)</f>
        <v>0</v>
      </c>
      <c r="Y2513" s="20">
        <f>VLOOKUP($A2513,Database!$A:$Y,21,FALSE)</f>
        <v>1</v>
      </c>
      <c r="Z2513" s="20">
        <f t="shared" si="314"/>
        <v>0</v>
      </c>
      <c r="AA2513" s="20">
        <f t="shared" si="308"/>
        <v>0</v>
      </c>
      <c r="AB2513" s="20">
        <f t="shared" ca="1" si="309"/>
        <v>0</v>
      </c>
      <c r="AC2513" s="20">
        <f t="shared" ca="1" si="310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>
        <f ca="1">IFERROR(
   IF(
     OR(ISBLANK(P2513),ISBLANK(Q2513)),
     "",
     IF(
       AND(AB2513&lt;&gt;"",OR(W2513="Terminé",W2513="En cours")),
       VLOOKUP(AD2513,Setup_ScoreExactBonus!A:D,4,FALSE),
       0
     )),
  0)</f>
        <v>0</v>
      </c>
      <c r="AF2513" s="21">
        <f t="shared" ca="1" si="311"/>
        <v>0</v>
      </c>
      <c r="AG2513" s="21">
        <f ca="1">SUMIFS(AF$2:AF2513,D$2:D2513,D2513)</f>
        <v>3419</v>
      </c>
      <c r="AJ2513" s="22">
        <f t="shared" si="312"/>
        <v>0</v>
      </c>
      <c r="AK2513" s="22">
        <f t="shared" si="313"/>
        <v>2</v>
      </c>
    </row>
    <row r="2514" spans="1:37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Portugal</v>
      </c>
      <c r="K2514" s="21" t="str">
        <f>IFERROR(VLOOKUP(J2514,Setup_Team!$B:$C,2,FALSE), "TDB")</f>
        <v>PRT</v>
      </c>
      <c r="L2514" s="21" t="str">
        <f>VLOOKUP($A2514,Location!$A:$J,8,FALSE)</f>
        <v>Espagne</v>
      </c>
      <c r="M2514" s="21" t="str">
        <f>IFERROR(VLOOKUP(L2514,Setup_Team!$B:$C,2,FALSE), "TDB")</f>
        <v>ESP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>
        <v>0</v>
      </c>
      <c r="Q2514" s="27">
        <v>2</v>
      </c>
      <c r="R2514" s="27" t="str">
        <f t="shared" si="315"/>
        <v>0-2</v>
      </c>
      <c r="S2514" s="21">
        <v>0</v>
      </c>
      <c r="T2514" s="20">
        <f>VLOOKUP($A2514,Database!$A:$Y,10,FALSE)</f>
        <v>127</v>
      </c>
      <c r="U2514" s="20">
        <f>VLOOKUP($A2514,Database!$A:$Y,11,FALSE)</f>
        <v>120</v>
      </c>
      <c r="V2514" s="20">
        <f>VLOOKUP($A2514,Database!$A:$Y,12,FALSE)</f>
        <v>72</v>
      </c>
      <c r="W2514" s="20" t="str">
        <f>VLOOKUP(A2514,Database!A:M,13,FALSE)</f>
        <v>Terminé</v>
      </c>
      <c r="X2514" s="20">
        <f>VLOOKUP($A2514,Database!$A:$Y,20,FALSE)</f>
        <v>0</v>
      </c>
      <c r="Y2514" s="20">
        <f>VLOOKUP($A2514,Database!$A:$Y,21,FALSE)</f>
        <v>1</v>
      </c>
      <c r="Z2514" s="20">
        <f t="shared" si="314"/>
        <v>0</v>
      </c>
      <c r="AA2514" s="20">
        <f t="shared" si="308"/>
        <v>1</v>
      </c>
      <c r="AB2514" s="20">
        <f t="shared" ca="1" si="309"/>
        <v>72</v>
      </c>
      <c r="AC2514" s="20">
        <f t="shared" ca="1" si="310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>
        <f ca="1">IFERROR(
   IF(
     OR(ISBLANK(P2514),ISBLANK(Q2514)),
     "",
     IF(
       AND(AB2514&lt;&gt;"",OR(W2514="Terminé",W2514="En cours")),
       VLOOKUP(AD2514,Setup_ScoreExactBonus!A:D,4,FALSE),
       0
     )),
  0)</f>
        <v>0</v>
      </c>
      <c r="AF2514" s="21">
        <f t="shared" ca="1" si="311"/>
        <v>72</v>
      </c>
      <c r="AG2514" s="21">
        <f ca="1">SUMIFS(AF$2:AF2514,D$2:D2514,D2514)</f>
        <v>4063</v>
      </c>
      <c r="AJ2514" s="22">
        <f t="shared" si="312"/>
        <v>2</v>
      </c>
      <c r="AK2514" s="22">
        <f t="shared" si="313"/>
        <v>0</v>
      </c>
    </row>
    <row r="2515" spans="1:37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Portugal</v>
      </c>
      <c r="K2515" s="21" t="str">
        <f>IFERROR(VLOOKUP(J2515,Setup_Team!$B:$C,2,FALSE), "TDB")</f>
        <v>PRT</v>
      </c>
      <c r="L2515" s="21" t="str">
        <f>VLOOKUP($A2515,Location!$A:$J,8,FALSE)</f>
        <v>Espagne</v>
      </c>
      <c r="M2515" s="21" t="str">
        <f>IFERROR(VLOOKUP(L2515,Setup_Team!$B:$C,2,FALSE), "TDB")</f>
        <v>ESP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>
        <v>1</v>
      </c>
      <c r="Q2515" s="27">
        <v>3</v>
      </c>
      <c r="R2515" s="27" t="str">
        <f t="shared" si="315"/>
        <v>1-3</v>
      </c>
      <c r="S2515" s="21">
        <v>0</v>
      </c>
      <c r="T2515" s="20">
        <f>VLOOKUP($A2515,Database!$A:$Y,10,FALSE)</f>
        <v>127</v>
      </c>
      <c r="U2515" s="20">
        <f>VLOOKUP($A2515,Database!$A:$Y,11,FALSE)</f>
        <v>120</v>
      </c>
      <c r="V2515" s="20">
        <f>VLOOKUP($A2515,Database!$A:$Y,12,FALSE)</f>
        <v>72</v>
      </c>
      <c r="W2515" s="20" t="str">
        <f>VLOOKUP(A2515,Database!A:M,13,FALSE)</f>
        <v>Terminé</v>
      </c>
      <c r="X2515" s="20">
        <f>VLOOKUP($A2515,Database!$A:$Y,20,FALSE)</f>
        <v>0</v>
      </c>
      <c r="Y2515" s="20">
        <f>VLOOKUP($A2515,Database!$A:$Y,21,FALSE)</f>
        <v>1</v>
      </c>
      <c r="Z2515" s="20">
        <f t="shared" si="314"/>
        <v>0</v>
      </c>
      <c r="AA2515" s="20">
        <f t="shared" si="308"/>
        <v>1</v>
      </c>
      <c r="AB2515" s="20">
        <f t="shared" ca="1" si="309"/>
        <v>72</v>
      </c>
      <c r="AC2515" s="20">
        <f t="shared" ca="1" si="310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>
        <f ca="1">IFERROR(
   IF(
     OR(ISBLANK(P2515),ISBLANK(Q2515)),
     "",
     IF(
       AND(AB2515&lt;&gt;"",OR(W2515="Terminé",W2515="En cours")),
       VLOOKUP(AD2515,Setup_ScoreExactBonus!A:D,4,FALSE),
       0
     )),
  0)</f>
        <v>0</v>
      </c>
      <c r="AF2515" s="21">
        <f t="shared" ca="1" si="311"/>
        <v>72</v>
      </c>
      <c r="AG2515" s="21">
        <f ca="1">SUMIFS(AF$2:AF2515,D$2:D2515,D2515)</f>
        <v>3778</v>
      </c>
      <c r="AJ2515" s="22">
        <f t="shared" si="312"/>
        <v>7</v>
      </c>
      <c r="AK2515" s="22">
        <f t="shared" si="313"/>
        <v>0</v>
      </c>
    </row>
    <row r="2516" spans="1:37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Portugal</v>
      </c>
      <c r="K2516" s="21" t="str">
        <f>IFERROR(VLOOKUP(J2516,Setup_Team!$B:$C,2,FALSE), "TDB")</f>
        <v>PRT</v>
      </c>
      <c r="L2516" s="21" t="str">
        <f>VLOOKUP($A2516,Location!$A:$J,8,FALSE)</f>
        <v>Espagne</v>
      </c>
      <c r="M2516" s="21" t="str">
        <f>IFERROR(VLOOKUP(L2516,Setup_Team!$B:$C,2,FALSE), "TDB")</f>
        <v>ESP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>
        <v>1</v>
      </c>
      <c r="Q2516" s="27">
        <v>2</v>
      </c>
      <c r="R2516" s="27" t="str">
        <f t="shared" si="315"/>
        <v>1-2</v>
      </c>
      <c r="S2516" s="21">
        <v>0</v>
      </c>
      <c r="T2516" s="20">
        <f>VLOOKUP($A2516,Database!$A:$Y,10,FALSE)</f>
        <v>127</v>
      </c>
      <c r="U2516" s="20">
        <f>VLOOKUP($A2516,Database!$A:$Y,11,FALSE)</f>
        <v>120</v>
      </c>
      <c r="V2516" s="20">
        <f>VLOOKUP($A2516,Database!$A:$Y,12,FALSE)</f>
        <v>72</v>
      </c>
      <c r="W2516" s="20" t="str">
        <f>VLOOKUP(A2516,Database!A:M,13,FALSE)</f>
        <v>Terminé</v>
      </c>
      <c r="X2516" s="20">
        <f>VLOOKUP($A2516,Database!$A:$Y,20,FALSE)</f>
        <v>0</v>
      </c>
      <c r="Y2516" s="20">
        <f>VLOOKUP($A2516,Database!$A:$Y,21,FALSE)</f>
        <v>1</v>
      </c>
      <c r="Z2516" s="20">
        <f t="shared" si="314"/>
        <v>0</v>
      </c>
      <c r="AA2516" s="20">
        <f t="shared" si="308"/>
        <v>1</v>
      </c>
      <c r="AB2516" s="20">
        <f t="shared" ca="1" si="309"/>
        <v>72</v>
      </c>
      <c r="AC2516" s="20">
        <f t="shared" ca="1" si="310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>
        <f ca="1">IFERROR(
   IF(
     OR(ISBLANK(P2516),ISBLANK(Q2516)),
     "",
     IF(
       AND(AB2516&lt;&gt;"",OR(W2516="Terminé",W2516="En cours")),
       VLOOKUP(AD2516,Setup_ScoreExactBonus!A:D,4,FALSE),
       0
     )),
  0)</f>
        <v>0</v>
      </c>
      <c r="AF2516" s="21">
        <f t="shared" ca="1" si="311"/>
        <v>72</v>
      </c>
      <c r="AG2516" s="21">
        <f ca="1">SUMIFS(AF$2:AF2516,D$2:D2516,D2516)</f>
        <v>3643</v>
      </c>
      <c r="AJ2516" s="22">
        <f t="shared" si="312"/>
        <v>1</v>
      </c>
      <c r="AK2516" s="22">
        <f t="shared" si="313"/>
        <v>0</v>
      </c>
    </row>
    <row r="2517" spans="1:37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Portugal</v>
      </c>
      <c r="K2517" s="21" t="str">
        <f>IFERROR(VLOOKUP(J2517,Setup_Team!$B:$C,2,FALSE), "TDB")</f>
        <v>PRT</v>
      </c>
      <c r="L2517" s="21" t="str">
        <f>VLOOKUP($A2517,Location!$A:$J,8,FALSE)</f>
        <v>Espagne</v>
      </c>
      <c r="M2517" s="21" t="str">
        <f>IFERROR(VLOOKUP(L2517,Setup_Team!$B:$C,2,FALSE), "TDB")</f>
        <v>ESP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>
        <v>2</v>
      </c>
      <c r="Q2517" s="27">
        <v>1</v>
      </c>
      <c r="R2517" s="27" t="str">
        <f t="shared" si="315"/>
        <v>2-1</v>
      </c>
      <c r="S2517" s="21">
        <v>0</v>
      </c>
      <c r="T2517" s="20">
        <f>VLOOKUP($A2517,Database!$A:$Y,10,FALSE)</f>
        <v>127</v>
      </c>
      <c r="U2517" s="20">
        <f>VLOOKUP($A2517,Database!$A:$Y,11,FALSE)</f>
        <v>120</v>
      </c>
      <c r="V2517" s="20">
        <f>VLOOKUP($A2517,Database!$A:$Y,12,FALSE)</f>
        <v>72</v>
      </c>
      <c r="W2517" s="20" t="str">
        <f>VLOOKUP(A2517,Database!A:M,13,FALSE)</f>
        <v>Terminé</v>
      </c>
      <c r="X2517" s="20">
        <f>VLOOKUP($A2517,Database!$A:$Y,20,FALSE)</f>
        <v>0</v>
      </c>
      <c r="Y2517" s="20">
        <f>VLOOKUP($A2517,Database!$A:$Y,21,FALSE)</f>
        <v>1</v>
      </c>
      <c r="Z2517" s="20">
        <f t="shared" si="314"/>
        <v>0</v>
      </c>
      <c r="AA2517" s="20">
        <f t="shared" si="308"/>
        <v>0</v>
      </c>
      <c r="AB2517" s="20">
        <f t="shared" ca="1" si="309"/>
        <v>0</v>
      </c>
      <c r="AC2517" s="20">
        <f t="shared" ca="1" si="310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>
        <f ca="1">IFERROR(
   IF(
     OR(ISBLANK(P2517),ISBLANK(Q2517)),
     "",
     IF(
       AND(AB2517&lt;&gt;"",OR(W2517="Terminé",W2517="En cours")),
       VLOOKUP(AD2517,Setup_ScoreExactBonus!A:D,4,FALSE),
       0
     )),
  0)</f>
        <v>0</v>
      </c>
      <c r="AF2517" s="21">
        <f t="shared" ca="1" si="311"/>
        <v>0</v>
      </c>
      <c r="AG2517" s="21">
        <f ca="1">SUMIFS(AF$2:AF2517,D$2:D2517,D2517)</f>
        <v>2831</v>
      </c>
      <c r="AJ2517" s="22">
        <f t="shared" si="312"/>
        <v>0</v>
      </c>
      <c r="AK2517" s="22">
        <f t="shared" si="313"/>
        <v>3</v>
      </c>
    </row>
    <row r="2518" spans="1:37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Portugal</v>
      </c>
      <c r="K2518" s="21" t="str">
        <f>IFERROR(VLOOKUP(J2518,Setup_Team!$B:$C,2,FALSE), "TDB")</f>
        <v>PRT</v>
      </c>
      <c r="L2518" s="21" t="str">
        <f>VLOOKUP($A2518,Location!$A:$J,8,FALSE)</f>
        <v>Espagne</v>
      </c>
      <c r="M2518" s="21" t="str">
        <f>IFERROR(VLOOKUP(L2518,Setup_Team!$B:$C,2,FALSE), "TDB")</f>
        <v>ESP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>
        <v>1</v>
      </c>
      <c r="Q2518" s="27">
        <v>2</v>
      </c>
      <c r="R2518" s="27" t="str">
        <f t="shared" si="315"/>
        <v>1-2</v>
      </c>
      <c r="S2518" s="21">
        <v>0</v>
      </c>
      <c r="T2518" s="20">
        <f>VLOOKUP($A2518,Database!$A:$Y,10,FALSE)</f>
        <v>127</v>
      </c>
      <c r="U2518" s="20">
        <f>VLOOKUP($A2518,Database!$A:$Y,11,FALSE)</f>
        <v>120</v>
      </c>
      <c r="V2518" s="20">
        <f>VLOOKUP($A2518,Database!$A:$Y,12,FALSE)</f>
        <v>72</v>
      </c>
      <c r="W2518" s="20" t="str">
        <f>VLOOKUP(A2518,Database!A:M,13,FALSE)</f>
        <v>Terminé</v>
      </c>
      <c r="X2518" s="20">
        <f>VLOOKUP($A2518,Database!$A:$Y,20,FALSE)</f>
        <v>0</v>
      </c>
      <c r="Y2518" s="20">
        <f>VLOOKUP($A2518,Database!$A:$Y,21,FALSE)</f>
        <v>1</v>
      </c>
      <c r="Z2518" s="20">
        <f t="shared" si="314"/>
        <v>0</v>
      </c>
      <c r="AA2518" s="20">
        <f t="shared" si="308"/>
        <v>1</v>
      </c>
      <c r="AB2518" s="20">
        <f t="shared" ca="1" si="309"/>
        <v>72</v>
      </c>
      <c r="AC2518" s="20">
        <f t="shared" ca="1" si="310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>
        <f ca="1">IFERROR(
   IF(
     OR(ISBLANK(P2518),ISBLANK(Q2518)),
     "",
     IF(
       AND(AB2518&lt;&gt;"",OR(W2518="Terminé",W2518="En cours")),
       VLOOKUP(AD2518,Setup_ScoreExactBonus!A:D,4,FALSE),
       0
     )),
  0)</f>
        <v>0</v>
      </c>
      <c r="AF2518" s="21">
        <f t="shared" ca="1" si="311"/>
        <v>72</v>
      </c>
      <c r="AG2518" s="21">
        <f ca="1">SUMIFS(AF$2:AF2518,D$2:D2518,D2518)</f>
        <v>3957</v>
      </c>
      <c r="AJ2518" s="22">
        <f t="shared" si="312"/>
        <v>1</v>
      </c>
      <c r="AK2518" s="22">
        <f t="shared" si="313"/>
        <v>0</v>
      </c>
    </row>
    <row r="2519" spans="1:37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Portugal</v>
      </c>
      <c r="K2519" s="21" t="str">
        <f>IFERROR(VLOOKUP(J2519,Setup_Team!$B:$C,2,FALSE), "TDB")</f>
        <v>PRT</v>
      </c>
      <c r="L2519" s="21" t="str">
        <f>VLOOKUP($A2519,Location!$A:$J,8,FALSE)</f>
        <v>Espagne</v>
      </c>
      <c r="M2519" s="21" t="str">
        <f>IFERROR(VLOOKUP(L2519,Setup_Team!$B:$C,2,FALSE), "TDB")</f>
        <v>ESP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>
        <v>1</v>
      </c>
      <c r="Q2519" s="27">
        <v>2</v>
      </c>
      <c r="R2519" s="27" t="str">
        <f t="shared" si="315"/>
        <v>1-2</v>
      </c>
      <c r="S2519" s="21">
        <v>0</v>
      </c>
      <c r="T2519" s="20">
        <f>VLOOKUP($A2519,Database!$A:$Y,10,FALSE)</f>
        <v>127</v>
      </c>
      <c r="U2519" s="20">
        <f>VLOOKUP($A2519,Database!$A:$Y,11,FALSE)</f>
        <v>120</v>
      </c>
      <c r="V2519" s="20">
        <f>VLOOKUP($A2519,Database!$A:$Y,12,FALSE)</f>
        <v>72</v>
      </c>
      <c r="W2519" s="20" t="str">
        <f>VLOOKUP(A2519,Database!A:M,13,FALSE)</f>
        <v>Terminé</v>
      </c>
      <c r="X2519" s="20">
        <f>VLOOKUP($A2519,Database!$A:$Y,20,FALSE)</f>
        <v>0</v>
      </c>
      <c r="Y2519" s="20">
        <f>VLOOKUP($A2519,Database!$A:$Y,21,FALSE)</f>
        <v>1</v>
      </c>
      <c r="Z2519" s="20">
        <f t="shared" si="314"/>
        <v>0</v>
      </c>
      <c r="AA2519" s="20">
        <f t="shared" si="308"/>
        <v>1</v>
      </c>
      <c r="AB2519" s="20">
        <f t="shared" ca="1" si="309"/>
        <v>72</v>
      </c>
      <c r="AC2519" s="20">
        <f t="shared" ca="1" si="310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>
        <f ca="1">IFERROR(
   IF(
     OR(ISBLANK(P2519),ISBLANK(Q2519)),
     "",
     IF(
       AND(AB2519&lt;&gt;"",OR(W2519="Terminé",W2519="En cours")),
       VLOOKUP(AD2519,Setup_ScoreExactBonus!A:D,4,FALSE),
       0
     )),
  0)</f>
        <v>0</v>
      </c>
      <c r="AF2519" s="21">
        <f t="shared" ca="1" si="311"/>
        <v>72</v>
      </c>
      <c r="AG2519" s="21">
        <f ca="1">SUMIFS(AF$2:AF2519,D$2:D2519,D2519)</f>
        <v>2418</v>
      </c>
      <c r="AJ2519" s="22">
        <f t="shared" si="312"/>
        <v>1</v>
      </c>
      <c r="AK2519" s="22">
        <f t="shared" si="313"/>
        <v>0</v>
      </c>
    </row>
    <row r="2520" spans="1:37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Portugal</v>
      </c>
      <c r="K2520" s="21" t="str">
        <f>IFERROR(VLOOKUP(J2520,Setup_Team!$B:$C,2,FALSE), "TDB")</f>
        <v>PRT</v>
      </c>
      <c r="L2520" s="21" t="str">
        <f>VLOOKUP($A2520,Location!$A:$J,8,FALSE)</f>
        <v>Espagne</v>
      </c>
      <c r="M2520" s="21" t="str">
        <f>IFERROR(VLOOKUP(L2520,Setup_Team!$B:$C,2,FALSE), "TDB")</f>
        <v>ESP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>
        <v>0</v>
      </c>
      <c r="Q2520" s="27">
        <v>2</v>
      </c>
      <c r="R2520" s="27" t="str">
        <f t="shared" si="315"/>
        <v>0-2</v>
      </c>
      <c r="S2520" s="21">
        <v>0</v>
      </c>
      <c r="T2520" s="20">
        <f>VLOOKUP($A2520,Database!$A:$Y,10,FALSE)</f>
        <v>127</v>
      </c>
      <c r="U2520" s="20">
        <f>VLOOKUP($A2520,Database!$A:$Y,11,FALSE)</f>
        <v>120</v>
      </c>
      <c r="V2520" s="20">
        <f>VLOOKUP($A2520,Database!$A:$Y,12,FALSE)</f>
        <v>72</v>
      </c>
      <c r="W2520" s="20" t="str">
        <f>VLOOKUP(A2520,Database!A:M,13,FALSE)</f>
        <v>Terminé</v>
      </c>
      <c r="X2520" s="20">
        <f>VLOOKUP($A2520,Database!$A:$Y,20,FALSE)</f>
        <v>0</v>
      </c>
      <c r="Y2520" s="20">
        <f>VLOOKUP($A2520,Database!$A:$Y,21,FALSE)</f>
        <v>1</v>
      </c>
      <c r="Z2520" s="20">
        <f t="shared" si="314"/>
        <v>0</v>
      </c>
      <c r="AA2520" s="20">
        <f t="shared" si="308"/>
        <v>1</v>
      </c>
      <c r="AB2520" s="20">
        <f t="shared" ca="1" si="309"/>
        <v>72</v>
      </c>
      <c r="AC2520" s="20">
        <f t="shared" ca="1" si="310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>
        <f ca="1">IFERROR(
   IF(
     OR(ISBLANK(P2520),ISBLANK(Q2520)),
     "",
     IF(
       AND(AB2520&lt;&gt;"",OR(W2520="Terminé",W2520="En cours")),
       VLOOKUP(AD2520,Setup_ScoreExactBonus!A:D,4,FALSE),
       0
     )),
  0)</f>
        <v>0</v>
      </c>
      <c r="AF2520" s="21">
        <f t="shared" ca="1" si="311"/>
        <v>72</v>
      </c>
      <c r="AG2520" s="21">
        <f ca="1">SUMIFS(AF$2:AF2520,D$2:D2520,D2520)</f>
        <v>3523</v>
      </c>
      <c r="AJ2520" s="22">
        <f t="shared" si="312"/>
        <v>2</v>
      </c>
      <c r="AK2520" s="22">
        <f t="shared" si="313"/>
        <v>0</v>
      </c>
    </row>
    <row r="2521" spans="1:37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Portugal</v>
      </c>
      <c r="K2521" s="21" t="str">
        <f>IFERROR(VLOOKUP(J2521,Setup_Team!$B:$C,2,FALSE), "TDB")</f>
        <v>PRT</v>
      </c>
      <c r="L2521" s="21" t="str">
        <f>VLOOKUP($A2521,Location!$A:$J,8,FALSE)</f>
        <v>Espagne</v>
      </c>
      <c r="M2521" s="21" t="str">
        <f>IFERROR(VLOOKUP(L2521,Setup_Team!$B:$C,2,FALSE), "TDB")</f>
        <v>ESP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>
        <v>1</v>
      </c>
      <c r="Q2521" s="27">
        <v>3</v>
      </c>
      <c r="R2521" s="27" t="str">
        <f t="shared" si="315"/>
        <v>1-3</v>
      </c>
      <c r="S2521" s="21">
        <v>0</v>
      </c>
      <c r="T2521" s="20">
        <f>VLOOKUP($A2521,Database!$A:$Y,10,FALSE)</f>
        <v>127</v>
      </c>
      <c r="U2521" s="20">
        <f>VLOOKUP($A2521,Database!$A:$Y,11,FALSE)</f>
        <v>120</v>
      </c>
      <c r="V2521" s="20">
        <f>VLOOKUP($A2521,Database!$A:$Y,12,FALSE)</f>
        <v>72</v>
      </c>
      <c r="W2521" s="20" t="str">
        <f>VLOOKUP(A2521,Database!A:M,13,FALSE)</f>
        <v>Terminé</v>
      </c>
      <c r="X2521" s="20">
        <f>VLOOKUP($A2521,Database!$A:$Y,20,FALSE)</f>
        <v>0</v>
      </c>
      <c r="Y2521" s="20">
        <f>VLOOKUP($A2521,Database!$A:$Y,21,FALSE)</f>
        <v>1</v>
      </c>
      <c r="Z2521" s="20">
        <f t="shared" si="314"/>
        <v>0</v>
      </c>
      <c r="AA2521" s="20">
        <f t="shared" si="308"/>
        <v>1</v>
      </c>
      <c r="AB2521" s="20">
        <f t="shared" ca="1" si="309"/>
        <v>72</v>
      </c>
      <c r="AC2521" s="20">
        <f t="shared" ca="1" si="310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>
        <f ca="1">IFERROR(
   IF(
     OR(ISBLANK(P2521),ISBLANK(Q2521)),
     "",
     IF(
       AND(AB2521&lt;&gt;"",OR(W2521="Terminé",W2521="En cours")),
       VLOOKUP(AD2521,Setup_ScoreExactBonus!A:D,4,FALSE),
       0
     )),
  0)</f>
        <v>0</v>
      </c>
      <c r="AF2521" s="21">
        <f t="shared" ca="1" si="311"/>
        <v>72</v>
      </c>
      <c r="AG2521" s="21">
        <f ca="1">SUMIFS(AF$2:AF2521,D$2:D2521,D2521)</f>
        <v>3859</v>
      </c>
      <c r="AJ2521" s="22">
        <f t="shared" si="312"/>
        <v>2</v>
      </c>
      <c r="AK2521" s="22">
        <f t="shared" si="313"/>
        <v>0</v>
      </c>
    </row>
    <row r="2522" spans="1:37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Portugal</v>
      </c>
      <c r="K2522" s="21" t="str">
        <f>IFERROR(VLOOKUP(J2522,Setup_Team!$B:$C,2,FALSE), "TDB")</f>
        <v>PRT</v>
      </c>
      <c r="L2522" s="21" t="str">
        <f>VLOOKUP($A2522,Location!$A:$J,8,FALSE)</f>
        <v>Espagne</v>
      </c>
      <c r="M2522" s="21" t="str">
        <f>IFERROR(VLOOKUP(L2522,Setup_Team!$B:$C,2,FALSE), "TDB")</f>
        <v>ESP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>
        <v>1</v>
      </c>
      <c r="Q2522" s="27">
        <v>2</v>
      </c>
      <c r="R2522" s="27" t="str">
        <f t="shared" si="315"/>
        <v>1-2</v>
      </c>
      <c r="S2522" s="21">
        <v>0</v>
      </c>
      <c r="T2522" s="20">
        <f>VLOOKUP($A2522,Database!$A:$Y,10,FALSE)</f>
        <v>127</v>
      </c>
      <c r="U2522" s="20">
        <f>VLOOKUP($A2522,Database!$A:$Y,11,FALSE)</f>
        <v>120</v>
      </c>
      <c r="V2522" s="20">
        <f>VLOOKUP($A2522,Database!$A:$Y,12,FALSE)</f>
        <v>72</v>
      </c>
      <c r="W2522" s="20" t="str">
        <f>VLOOKUP(A2522,Database!A:M,13,FALSE)</f>
        <v>Terminé</v>
      </c>
      <c r="X2522" s="20">
        <f>VLOOKUP($A2522,Database!$A:$Y,20,FALSE)</f>
        <v>0</v>
      </c>
      <c r="Y2522" s="20">
        <f>VLOOKUP($A2522,Database!$A:$Y,21,FALSE)</f>
        <v>1</v>
      </c>
      <c r="Z2522" s="20">
        <f t="shared" si="314"/>
        <v>0</v>
      </c>
      <c r="AA2522" s="20">
        <f t="shared" si="308"/>
        <v>1</v>
      </c>
      <c r="AB2522" s="20">
        <f t="shared" ca="1" si="309"/>
        <v>72</v>
      </c>
      <c r="AC2522" s="20">
        <f t="shared" ca="1" si="310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>
        <f ca="1">IFERROR(
   IF(
     OR(ISBLANK(P2522),ISBLANK(Q2522)),
     "",
     IF(
       AND(AB2522&lt;&gt;"",OR(W2522="Terminé",W2522="En cours")),
       VLOOKUP(AD2522,Setup_ScoreExactBonus!A:D,4,FALSE),
       0
     )),
  0)</f>
        <v>0</v>
      </c>
      <c r="AF2522" s="21">
        <f t="shared" ca="1" si="311"/>
        <v>72</v>
      </c>
      <c r="AG2522" s="21">
        <f ca="1">SUMIFS(AF$2:AF2522,D$2:D2522,D2522)</f>
        <v>3308</v>
      </c>
      <c r="AJ2522" s="22">
        <f t="shared" si="312"/>
        <v>1</v>
      </c>
      <c r="AK2522" s="22">
        <f t="shared" si="313"/>
        <v>0</v>
      </c>
    </row>
    <row r="2523" spans="1:37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Portugal</v>
      </c>
      <c r="K2523" s="21" t="str">
        <f>IFERROR(VLOOKUP(J2523,Setup_Team!$B:$C,2,FALSE), "TDB")</f>
        <v>PRT</v>
      </c>
      <c r="L2523" s="21" t="str">
        <f>VLOOKUP($A2523,Location!$A:$J,8,FALSE)</f>
        <v>Espagne</v>
      </c>
      <c r="M2523" s="21" t="str">
        <f>IFERROR(VLOOKUP(L2523,Setup_Team!$B:$C,2,FALSE), "TDB")</f>
        <v>ESP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>
        <v>3</v>
      </c>
      <c r="Q2523" s="27">
        <v>2</v>
      </c>
      <c r="R2523" s="27" t="str">
        <f t="shared" si="315"/>
        <v>3-2</v>
      </c>
      <c r="S2523" s="21">
        <v>0</v>
      </c>
      <c r="T2523" s="20">
        <f>VLOOKUP($A2523,Database!$A:$Y,10,FALSE)</f>
        <v>127</v>
      </c>
      <c r="U2523" s="20">
        <f>VLOOKUP($A2523,Database!$A:$Y,11,FALSE)</f>
        <v>120</v>
      </c>
      <c r="V2523" s="20">
        <f>VLOOKUP($A2523,Database!$A:$Y,12,FALSE)</f>
        <v>72</v>
      </c>
      <c r="W2523" s="20" t="str">
        <f>VLOOKUP(A2523,Database!A:M,13,FALSE)</f>
        <v>Terminé</v>
      </c>
      <c r="X2523" s="20">
        <f>VLOOKUP($A2523,Database!$A:$Y,20,FALSE)</f>
        <v>0</v>
      </c>
      <c r="Y2523" s="20">
        <f>VLOOKUP($A2523,Database!$A:$Y,21,FALSE)</f>
        <v>1</v>
      </c>
      <c r="Z2523" s="20">
        <f t="shared" si="314"/>
        <v>0</v>
      </c>
      <c r="AA2523" s="20">
        <f t="shared" si="308"/>
        <v>0</v>
      </c>
      <c r="AB2523" s="20">
        <f t="shared" ca="1" si="309"/>
        <v>0</v>
      </c>
      <c r="AC2523" s="20">
        <f t="shared" ca="1" si="310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>
        <f ca="1">IFERROR(
   IF(
     OR(ISBLANK(P2523),ISBLANK(Q2523)),
     "",
     IF(
       AND(AB2523&lt;&gt;"",OR(W2523="Terminé",W2523="En cours")),
       VLOOKUP(AD2523,Setup_ScoreExactBonus!A:D,4,FALSE),
       0
     )),
  0)</f>
        <v>0</v>
      </c>
      <c r="AF2523" s="21">
        <f t="shared" ca="1" si="311"/>
        <v>0</v>
      </c>
      <c r="AG2523" s="21">
        <f ca="1">SUMIFS(AF$2:AF2523,D$2:D2523,D2523)</f>
        <v>4014</v>
      </c>
      <c r="AJ2523" s="22">
        <f t="shared" si="312"/>
        <v>0</v>
      </c>
      <c r="AK2523" s="22">
        <f t="shared" si="313"/>
        <v>1</v>
      </c>
    </row>
    <row r="2524" spans="1:37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Portugal</v>
      </c>
      <c r="K2524" s="21" t="str">
        <f>IFERROR(VLOOKUP(J2524,Setup_Team!$B:$C,2,FALSE), "TDB")</f>
        <v>PRT</v>
      </c>
      <c r="L2524" s="21" t="str">
        <f>VLOOKUP($A2524,Location!$A:$J,8,FALSE)</f>
        <v>Espagne</v>
      </c>
      <c r="M2524" s="21" t="str">
        <f>IFERROR(VLOOKUP(L2524,Setup_Team!$B:$C,2,FALSE), "TDB")</f>
        <v>ESP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>
        <v>1</v>
      </c>
      <c r="Q2524" s="27">
        <v>1</v>
      </c>
      <c r="R2524" s="27" t="str">
        <f t="shared" si="315"/>
        <v>1-1</v>
      </c>
      <c r="S2524" s="21">
        <v>0</v>
      </c>
      <c r="T2524" s="20">
        <f>VLOOKUP($A2524,Database!$A:$Y,10,FALSE)</f>
        <v>127</v>
      </c>
      <c r="U2524" s="20">
        <f>VLOOKUP($A2524,Database!$A:$Y,11,FALSE)</f>
        <v>120</v>
      </c>
      <c r="V2524" s="20">
        <f>VLOOKUP($A2524,Database!$A:$Y,12,FALSE)</f>
        <v>72</v>
      </c>
      <c r="W2524" s="20" t="str">
        <f>VLOOKUP(A2524,Database!A:M,13,FALSE)</f>
        <v>Terminé</v>
      </c>
      <c r="X2524" s="20">
        <f>VLOOKUP($A2524,Database!$A:$Y,20,FALSE)</f>
        <v>0</v>
      </c>
      <c r="Y2524" s="20">
        <f>VLOOKUP($A2524,Database!$A:$Y,21,FALSE)</f>
        <v>1</v>
      </c>
      <c r="Z2524" s="20">
        <f t="shared" si="314"/>
        <v>0</v>
      </c>
      <c r="AA2524" s="20">
        <f t="shared" si="308"/>
        <v>0</v>
      </c>
      <c r="AB2524" s="20">
        <f t="shared" ca="1" si="309"/>
        <v>0</v>
      </c>
      <c r="AC2524" s="20">
        <f t="shared" ca="1" si="310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>
        <f ca="1">IFERROR(
   IF(
     OR(ISBLANK(P2524),ISBLANK(Q2524)),
     "",
     IF(
       AND(AB2524&lt;&gt;"",OR(W2524="Terminé",W2524="En cours")),
       VLOOKUP(AD2524,Setup_ScoreExactBonus!A:D,4,FALSE),
       0
     )),
  0)</f>
        <v>0</v>
      </c>
      <c r="AF2524" s="21">
        <f t="shared" ca="1" si="311"/>
        <v>0</v>
      </c>
      <c r="AG2524" s="21">
        <f ca="1">SUMIFS(AF$2:AF2524,D$2:D2524,D2524)</f>
        <v>3337</v>
      </c>
      <c r="AJ2524" s="22">
        <f t="shared" si="312"/>
        <v>0</v>
      </c>
      <c r="AK2524" s="22">
        <f t="shared" si="313"/>
        <v>1</v>
      </c>
    </row>
    <row r="2525" spans="1:37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Portugal</v>
      </c>
      <c r="K2525" s="21" t="str">
        <f>IFERROR(VLOOKUP(J2525,Setup_Team!$B:$C,2,FALSE), "TDB")</f>
        <v>PRT</v>
      </c>
      <c r="L2525" s="21" t="str">
        <f>VLOOKUP($A2525,Location!$A:$J,8,FALSE)</f>
        <v>Espagne</v>
      </c>
      <c r="M2525" s="21" t="str">
        <f>IFERROR(VLOOKUP(L2525,Setup_Team!$B:$C,2,FALSE), "TDB")</f>
        <v>ESP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>
        <v>1</v>
      </c>
      <c r="Q2525" s="27">
        <v>0</v>
      </c>
      <c r="R2525" s="27" t="str">
        <f t="shared" si="315"/>
        <v>1-0</v>
      </c>
      <c r="S2525" s="21">
        <v>0</v>
      </c>
      <c r="T2525" s="20">
        <f>VLOOKUP($A2525,Database!$A:$Y,10,FALSE)</f>
        <v>127</v>
      </c>
      <c r="U2525" s="20">
        <f>VLOOKUP($A2525,Database!$A:$Y,11,FALSE)</f>
        <v>120</v>
      </c>
      <c r="V2525" s="20">
        <f>VLOOKUP($A2525,Database!$A:$Y,12,FALSE)</f>
        <v>72</v>
      </c>
      <c r="W2525" s="20" t="str">
        <f>VLOOKUP(A2525,Database!A:M,13,FALSE)</f>
        <v>Terminé</v>
      </c>
      <c r="X2525" s="20">
        <f>VLOOKUP($A2525,Database!$A:$Y,20,FALSE)</f>
        <v>0</v>
      </c>
      <c r="Y2525" s="20">
        <f>VLOOKUP($A2525,Database!$A:$Y,21,FALSE)</f>
        <v>1</v>
      </c>
      <c r="Z2525" s="20">
        <f t="shared" si="314"/>
        <v>0</v>
      </c>
      <c r="AA2525" s="20">
        <f t="shared" ref="AA2525:AA2588" si="316">IF(OR(ISBLANK(P2525),ISBLANK(Q2525)),"",IF(OR(AND(P2525&gt;Q2525,X2525&gt;Y2525),AND(P2525=Q2525,X2525=Y2525),AND(P2525&lt;Q2525,X2525&lt;Y2525)),1,0))</f>
        <v>0</v>
      </c>
      <c r="AB2525" s="20">
        <f t="shared" ref="AB2525:AB2588" ca="1" si="317">IF(C2525&lt;NOW(),IF(AND(P2525&gt;Q2525,X2525&gt;Y2525),T2525,IF(AND(P2525=Q2525,X2525=Y2525),U2525,IF(AND(P2525&lt;Q2525,X2525&lt;Y2525),V2525,0))),"")</f>
        <v>0</v>
      </c>
      <c r="AC2525" s="20">
        <f t="shared" ref="AC2525:AC2588" ca="1" si="31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>
        <f ca="1">IFERROR(
   IF(
     OR(ISBLANK(P2525),ISBLANK(Q2525)),
     "",
     IF(
       AND(AB2525&lt;&gt;"",OR(W2525="Terminé",W2525="En cours")),
       VLOOKUP(AD2525,Setup_ScoreExactBonus!A:D,4,FALSE),
       0
     )),
  0)</f>
        <v>0</v>
      </c>
      <c r="AF2525" s="21">
        <f t="shared" ref="AF2525:AF2588" ca="1" si="319">IFERROR(IF(OR(ISBLANK(P2525),ISBLANK(Q2525)),0,IF(AB2525&lt;&gt;"", AB2525 + IF(AC2525=1,AE2525, 0), "") * (S2525+1)),"")</f>
        <v>0</v>
      </c>
      <c r="AG2525" s="21">
        <f ca="1">SUMIFS(AF$2:AF2525,D$2:D2525,D2525)</f>
        <v>3665</v>
      </c>
      <c r="AJ2525" s="22">
        <f t="shared" si="312"/>
        <v>0</v>
      </c>
      <c r="AK2525" s="22">
        <f t="shared" si="313"/>
        <v>3</v>
      </c>
    </row>
    <row r="2526" spans="1:37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Portugal</v>
      </c>
      <c r="K2526" s="21" t="str">
        <f>IFERROR(VLOOKUP(J2526,Setup_Team!$B:$C,2,FALSE), "TDB")</f>
        <v>PRT</v>
      </c>
      <c r="L2526" s="21" t="str">
        <f>VLOOKUP($A2526,Location!$A:$J,8,FALSE)</f>
        <v>Espagne</v>
      </c>
      <c r="M2526" s="21" t="str">
        <f>IFERROR(VLOOKUP(L2526,Setup_Team!$B:$C,2,FALSE), "TDB")</f>
        <v>ESP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>
        <v>1</v>
      </c>
      <c r="Q2526" s="27">
        <v>2</v>
      </c>
      <c r="R2526" s="27" t="str">
        <f t="shared" si="315"/>
        <v>1-2</v>
      </c>
      <c r="S2526" s="21">
        <v>0</v>
      </c>
      <c r="T2526" s="20">
        <f>VLOOKUP($A2526,Database!$A:$Y,10,FALSE)</f>
        <v>127</v>
      </c>
      <c r="U2526" s="20">
        <f>VLOOKUP($A2526,Database!$A:$Y,11,FALSE)</f>
        <v>120</v>
      </c>
      <c r="V2526" s="20">
        <f>VLOOKUP($A2526,Database!$A:$Y,12,FALSE)</f>
        <v>72</v>
      </c>
      <c r="W2526" s="20" t="str">
        <f>VLOOKUP(A2526,Database!A:M,13,FALSE)</f>
        <v>Terminé</v>
      </c>
      <c r="X2526" s="20">
        <f>VLOOKUP($A2526,Database!$A:$Y,20,FALSE)</f>
        <v>0</v>
      </c>
      <c r="Y2526" s="20">
        <f>VLOOKUP($A2526,Database!$A:$Y,21,FALSE)</f>
        <v>1</v>
      </c>
      <c r="Z2526" s="20">
        <f t="shared" si="314"/>
        <v>0</v>
      </c>
      <c r="AA2526" s="20">
        <f t="shared" si="316"/>
        <v>1</v>
      </c>
      <c r="AB2526" s="20">
        <f t="shared" ca="1" si="317"/>
        <v>72</v>
      </c>
      <c r="AC2526" s="20">
        <f t="shared" ca="1" si="31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>
        <f ca="1">IFERROR(
   IF(
     OR(ISBLANK(P2526),ISBLANK(Q2526)),
     "",
     IF(
       AND(AB2526&lt;&gt;"",OR(W2526="Terminé",W2526="En cours")),
       VLOOKUP(AD2526,Setup_ScoreExactBonus!A:D,4,FALSE),
       0
     )),
  0)</f>
        <v>0</v>
      </c>
      <c r="AF2526" s="21">
        <f t="shared" ca="1" si="319"/>
        <v>72</v>
      </c>
      <c r="AG2526" s="21">
        <f ca="1">SUMIFS(AF$2:AF2526,D$2:D2526,D2526)</f>
        <v>3680</v>
      </c>
      <c r="AJ2526" s="22">
        <f t="shared" si="312"/>
        <v>1</v>
      </c>
      <c r="AK2526" s="22">
        <f t="shared" si="313"/>
        <v>0</v>
      </c>
    </row>
    <row r="2527" spans="1:37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Portugal</v>
      </c>
      <c r="K2527" s="21" t="str">
        <f>IFERROR(VLOOKUP(J2527,Setup_Team!$B:$C,2,FALSE), "TDB")</f>
        <v>PRT</v>
      </c>
      <c r="L2527" s="21" t="str">
        <f>VLOOKUP($A2527,Location!$A:$J,8,FALSE)</f>
        <v>Espagne</v>
      </c>
      <c r="M2527" s="21" t="str">
        <f>IFERROR(VLOOKUP(L2527,Setup_Team!$B:$C,2,FALSE), "TDB")</f>
        <v>ESP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>
        <v>1</v>
      </c>
      <c r="Q2527" s="27">
        <v>2</v>
      </c>
      <c r="R2527" s="27" t="str">
        <f t="shared" si="315"/>
        <v>1-2</v>
      </c>
      <c r="S2527" s="21">
        <v>0</v>
      </c>
      <c r="T2527" s="20">
        <f>VLOOKUP($A2527,Database!$A:$Y,10,FALSE)</f>
        <v>127</v>
      </c>
      <c r="U2527" s="20">
        <f>VLOOKUP($A2527,Database!$A:$Y,11,FALSE)</f>
        <v>120</v>
      </c>
      <c r="V2527" s="20">
        <f>VLOOKUP($A2527,Database!$A:$Y,12,FALSE)</f>
        <v>72</v>
      </c>
      <c r="W2527" s="20" t="str">
        <f>VLOOKUP(A2527,Database!A:M,13,FALSE)</f>
        <v>Terminé</v>
      </c>
      <c r="X2527" s="20">
        <f>VLOOKUP($A2527,Database!$A:$Y,20,FALSE)</f>
        <v>0</v>
      </c>
      <c r="Y2527" s="20">
        <f>VLOOKUP($A2527,Database!$A:$Y,21,FALSE)</f>
        <v>1</v>
      </c>
      <c r="Z2527" s="20">
        <f t="shared" si="314"/>
        <v>0</v>
      </c>
      <c r="AA2527" s="20">
        <f t="shared" si="316"/>
        <v>1</v>
      </c>
      <c r="AB2527" s="20">
        <f t="shared" ca="1" si="317"/>
        <v>72</v>
      </c>
      <c r="AC2527" s="20">
        <f t="shared" ca="1" si="31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>
        <f ca="1">IFERROR(
   IF(
     OR(ISBLANK(P2527),ISBLANK(Q2527)),
     "",
     IF(
       AND(AB2527&lt;&gt;"",OR(W2527="Terminé",W2527="En cours")),
       VLOOKUP(AD2527,Setup_ScoreExactBonus!A:D,4,FALSE),
       0
     )),
  0)</f>
        <v>0</v>
      </c>
      <c r="AF2527" s="21">
        <f t="shared" ca="1" si="319"/>
        <v>72</v>
      </c>
      <c r="AG2527" s="21">
        <f ca="1">SUMIFS(AF$2:AF2527,D$2:D2527,D2527)</f>
        <v>3845</v>
      </c>
      <c r="AJ2527" s="22">
        <f t="shared" si="312"/>
        <v>1</v>
      </c>
      <c r="AK2527" s="22">
        <f t="shared" si="313"/>
        <v>0</v>
      </c>
    </row>
    <row r="2528" spans="1:37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Portugal</v>
      </c>
      <c r="K2528" s="21" t="str">
        <f>IFERROR(VLOOKUP(J2528,Setup_Team!$B:$C,2,FALSE), "TDB")</f>
        <v>PRT</v>
      </c>
      <c r="L2528" s="21" t="str">
        <f>VLOOKUP($A2528,Location!$A:$J,8,FALSE)</f>
        <v>Espagne</v>
      </c>
      <c r="M2528" s="21" t="str">
        <f>IFERROR(VLOOKUP(L2528,Setup_Team!$B:$C,2,FALSE), "TDB")</f>
        <v>ESP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>
        <v>2</v>
      </c>
      <c r="Q2528" s="27">
        <v>2</v>
      </c>
      <c r="R2528" s="27" t="str">
        <f t="shared" si="315"/>
        <v>2-2</v>
      </c>
      <c r="S2528" s="21">
        <v>0</v>
      </c>
      <c r="T2528" s="20">
        <f>VLOOKUP($A2528,Database!$A:$Y,10,FALSE)</f>
        <v>127</v>
      </c>
      <c r="U2528" s="20">
        <f>VLOOKUP($A2528,Database!$A:$Y,11,FALSE)</f>
        <v>120</v>
      </c>
      <c r="V2528" s="20">
        <f>VLOOKUP($A2528,Database!$A:$Y,12,FALSE)</f>
        <v>72</v>
      </c>
      <c r="W2528" s="20" t="str">
        <f>VLOOKUP(A2528,Database!A:M,13,FALSE)</f>
        <v>Terminé</v>
      </c>
      <c r="X2528" s="20">
        <f>VLOOKUP($A2528,Database!$A:$Y,20,FALSE)</f>
        <v>0</v>
      </c>
      <c r="Y2528" s="20">
        <f>VLOOKUP($A2528,Database!$A:$Y,21,FALSE)</f>
        <v>1</v>
      </c>
      <c r="Z2528" s="20">
        <f t="shared" si="314"/>
        <v>0</v>
      </c>
      <c r="AA2528" s="20">
        <f t="shared" si="316"/>
        <v>0</v>
      </c>
      <c r="AB2528" s="20">
        <f t="shared" ca="1" si="317"/>
        <v>0</v>
      </c>
      <c r="AC2528" s="20">
        <f t="shared" ca="1" si="31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>
        <f ca="1">IFERROR(
   IF(
     OR(ISBLANK(P2528),ISBLANK(Q2528)),
     "",
     IF(
       AND(AB2528&lt;&gt;"",OR(W2528="Terminé",W2528="En cours")),
       VLOOKUP(AD2528,Setup_ScoreExactBonus!A:D,4,FALSE),
       0
     )),
  0)</f>
        <v>0</v>
      </c>
      <c r="AF2528" s="21">
        <f t="shared" ca="1" si="319"/>
        <v>0</v>
      </c>
      <c r="AG2528" s="21">
        <f ca="1">SUMIFS(AF$2:AF2528,D$2:D2528,D2528)</f>
        <v>2749</v>
      </c>
      <c r="AJ2528" s="22">
        <f t="shared" si="312"/>
        <v>0</v>
      </c>
      <c r="AK2528" s="22">
        <f t="shared" si="313"/>
        <v>5</v>
      </c>
    </row>
    <row r="2529" spans="1:37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Portugal</v>
      </c>
      <c r="K2529" s="21" t="str">
        <f>IFERROR(VLOOKUP(J2529,Setup_Team!$B:$C,2,FALSE), "TDB")</f>
        <v>PRT</v>
      </c>
      <c r="L2529" s="21" t="str">
        <f>VLOOKUP($A2529,Location!$A:$J,8,FALSE)</f>
        <v>Espagne</v>
      </c>
      <c r="M2529" s="21" t="str">
        <f>IFERROR(VLOOKUP(L2529,Setup_Team!$B:$C,2,FALSE), "TDB")</f>
        <v>ESP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>
        <v>1</v>
      </c>
      <c r="Q2529" s="27">
        <v>2</v>
      </c>
      <c r="R2529" s="27" t="str">
        <f t="shared" si="315"/>
        <v>1-2</v>
      </c>
      <c r="S2529" s="21">
        <v>0</v>
      </c>
      <c r="T2529" s="20">
        <f>VLOOKUP($A2529,Database!$A:$Y,10,FALSE)</f>
        <v>127</v>
      </c>
      <c r="U2529" s="20">
        <f>VLOOKUP($A2529,Database!$A:$Y,11,FALSE)</f>
        <v>120</v>
      </c>
      <c r="V2529" s="20">
        <f>VLOOKUP($A2529,Database!$A:$Y,12,FALSE)</f>
        <v>72</v>
      </c>
      <c r="W2529" s="20" t="str">
        <f>VLOOKUP(A2529,Database!A:M,13,FALSE)</f>
        <v>Terminé</v>
      </c>
      <c r="X2529" s="20">
        <f>VLOOKUP($A2529,Database!$A:$Y,20,FALSE)</f>
        <v>0</v>
      </c>
      <c r="Y2529" s="20">
        <f>VLOOKUP($A2529,Database!$A:$Y,21,FALSE)</f>
        <v>1</v>
      </c>
      <c r="Z2529" s="20">
        <f t="shared" si="314"/>
        <v>0</v>
      </c>
      <c r="AA2529" s="20">
        <f t="shared" si="316"/>
        <v>1</v>
      </c>
      <c r="AB2529" s="20">
        <f t="shared" ca="1" si="317"/>
        <v>72</v>
      </c>
      <c r="AC2529" s="20">
        <f t="shared" ca="1" si="31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>
        <f ca="1">IFERROR(
   IF(
     OR(ISBLANK(P2529),ISBLANK(Q2529)),
     "",
     IF(
       AND(AB2529&lt;&gt;"",OR(W2529="Terminé",W2529="En cours")),
       VLOOKUP(AD2529,Setup_ScoreExactBonus!A:D,4,FALSE),
       0
     )),
  0)</f>
        <v>0</v>
      </c>
      <c r="AF2529" s="21">
        <f t="shared" ca="1" si="319"/>
        <v>72</v>
      </c>
      <c r="AG2529" s="21">
        <f ca="1">SUMIFS(AF$2:AF2529,D$2:D2529,D2529)</f>
        <v>3847</v>
      </c>
      <c r="AJ2529" s="22">
        <f t="shared" si="312"/>
        <v>2</v>
      </c>
      <c r="AK2529" s="22">
        <f t="shared" si="313"/>
        <v>0</v>
      </c>
    </row>
    <row r="2530" spans="1:37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Portugal</v>
      </c>
      <c r="K2530" s="21" t="str">
        <f>IFERROR(VLOOKUP(J2530,Setup_Team!$B:$C,2,FALSE), "TDB")</f>
        <v>PRT</v>
      </c>
      <c r="L2530" s="21" t="str">
        <f>VLOOKUP($A2530,Location!$A:$J,8,FALSE)</f>
        <v>Espagne</v>
      </c>
      <c r="M2530" s="21" t="str">
        <f>IFERROR(VLOOKUP(L2530,Setup_Team!$B:$C,2,FALSE), "TDB")</f>
        <v>ESP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>
        <v>3</v>
      </c>
      <c r="Q2530" s="27">
        <v>2</v>
      </c>
      <c r="R2530" s="27" t="str">
        <f t="shared" si="315"/>
        <v>3-2</v>
      </c>
      <c r="S2530" s="21">
        <v>0</v>
      </c>
      <c r="T2530" s="20">
        <f>VLOOKUP($A2530,Database!$A:$Y,10,FALSE)</f>
        <v>127</v>
      </c>
      <c r="U2530" s="20">
        <f>VLOOKUP($A2530,Database!$A:$Y,11,FALSE)</f>
        <v>120</v>
      </c>
      <c r="V2530" s="20">
        <f>VLOOKUP($A2530,Database!$A:$Y,12,FALSE)</f>
        <v>72</v>
      </c>
      <c r="W2530" s="20" t="str">
        <f>VLOOKUP(A2530,Database!A:M,13,FALSE)</f>
        <v>Terminé</v>
      </c>
      <c r="X2530" s="20">
        <f>VLOOKUP($A2530,Database!$A:$Y,20,FALSE)</f>
        <v>0</v>
      </c>
      <c r="Y2530" s="20">
        <f>VLOOKUP($A2530,Database!$A:$Y,21,FALSE)</f>
        <v>1</v>
      </c>
      <c r="Z2530" s="20">
        <f t="shared" si="314"/>
        <v>0</v>
      </c>
      <c r="AA2530" s="20">
        <f t="shared" si="316"/>
        <v>0</v>
      </c>
      <c r="AB2530" s="20">
        <f t="shared" ca="1" si="317"/>
        <v>0</v>
      </c>
      <c r="AC2530" s="20">
        <f t="shared" ca="1" si="31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>
        <f ca="1">IFERROR(
   IF(
     OR(ISBLANK(P2530),ISBLANK(Q2530)),
     "",
     IF(
       AND(AB2530&lt;&gt;"",OR(W2530="Terminé",W2530="En cours")),
       VLOOKUP(AD2530,Setup_ScoreExactBonus!A:D,4,FALSE),
       0
     )),
  0)</f>
        <v>0</v>
      </c>
      <c r="AF2530" s="21">
        <f t="shared" ca="1" si="319"/>
        <v>0</v>
      </c>
      <c r="AG2530" s="21">
        <f ca="1">SUMIFS(AF$2:AF2530,D$2:D2530,D2530)</f>
        <v>3432</v>
      </c>
      <c r="AJ2530" s="22">
        <f t="shared" si="312"/>
        <v>0</v>
      </c>
      <c r="AK2530" s="22">
        <f t="shared" si="313"/>
        <v>2</v>
      </c>
    </row>
    <row r="2531" spans="1:37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Portugal</v>
      </c>
      <c r="K2531" s="21" t="str">
        <f>IFERROR(VLOOKUP(J2531,Setup_Team!$B:$C,2,FALSE), "TDB")</f>
        <v>PRT</v>
      </c>
      <c r="L2531" s="21" t="str">
        <f>VLOOKUP($A2531,Location!$A:$J,8,FALSE)</f>
        <v>Espagne</v>
      </c>
      <c r="M2531" s="21" t="str">
        <f>IFERROR(VLOOKUP(L2531,Setup_Team!$B:$C,2,FALSE), "TDB")</f>
        <v>ESP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>
        <v>1</v>
      </c>
      <c r="Q2531" s="27">
        <v>1</v>
      </c>
      <c r="R2531" s="27" t="str">
        <f t="shared" si="315"/>
        <v>1-1</v>
      </c>
      <c r="S2531" s="21">
        <v>0</v>
      </c>
      <c r="T2531" s="20">
        <f>VLOOKUP($A2531,Database!$A:$Y,10,FALSE)</f>
        <v>127</v>
      </c>
      <c r="U2531" s="20">
        <f>VLOOKUP($A2531,Database!$A:$Y,11,FALSE)</f>
        <v>120</v>
      </c>
      <c r="V2531" s="20">
        <f>VLOOKUP($A2531,Database!$A:$Y,12,FALSE)</f>
        <v>72</v>
      </c>
      <c r="W2531" s="20" t="str">
        <f>VLOOKUP(A2531,Database!A:M,13,FALSE)</f>
        <v>Terminé</v>
      </c>
      <c r="X2531" s="20">
        <f>VLOOKUP($A2531,Database!$A:$Y,20,FALSE)</f>
        <v>0</v>
      </c>
      <c r="Y2531" s="20">
        <f>VLOOKUP($A2531,Database!$A:$Y,21,FALSE)</f>
        <v>1</v>
      </c>
      <c r="Z2531" s="20">
        <f t="shared" si="314"/>
        <v>0</v>
      </c>
      <c r="AA2531" s="20">
        <f t="shared" si="316"/>
        <v>0</v>
      </c>
      <c r="AB2531" s="20">
        <f t="shared" ca="1" si="317"/>
        <v>0</v>
      </c>
      <c r="AC2531" s="20">
        <f t="shared" ca="1" si="31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>
        <f ca="1">IFERROR(
   IF(
     OR(ISBLANK(P2531),ISBLANK(Q2531)),
     "",
     IF(
       AND(AB2531&lt;&gt;"",OR(W2531="Terminé",W2531="En cours")),
       VLOOKUP(AD2531,Setup_ScoreExactBonus!A:D,4,FALSE),
       0
     )),
  0)</f>
        <v>0</v>
      </c>
      <c r="AF2531" s="21">
        <f t="shared" ca="1" si="319"/>
        <v>0</v>
      </c>
      <c r="AG2531" s="21">
        <f ca="1">SUMIFS(AF$2:AF2531,D$2:D2531,D2531)</f>
        <v>3474</v>
      </c>
      <c r="AJ2531" s="22">
        <f t="shared" si="312"/>
        <v>0</v>
      </c>
      <c r="AK2531" s="22">
        <f t="shared" si="313"/>
        <v>3</v>
      </c>
    </row>
    <row r="2532" spans="1:37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Portugal</v>
      </c>
      <c r="K2532" s="21" t="str">
        <f>IFERROR(VLOOKUP(J2532,Setup_Team!$B:$C,2,FALSE), "TDB")</f>
        <v>PRT</v>
      </c>
      <c r="L2532" s="21" t="str">
        <f>VLOOKUP($A2532,Location!$A:$J,8,FALSE)</f>
        <v>Espagne</v>
      </c>
      <c r="M2532" s="21" t="str">
        <f>IFERROR(VLOOKUP(L2532,Setup_Team!$B:$C,2,FALSE), "TDB")</f>
        <v>ESP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>
        <v>1</v>
      </c>
      <c r="Q2532" s="27">
        <v>1</v>
      </c>
      <c r="R2532" s="27" t="str">
        <f t="shared" si="315"/>
        <v>1-1</v>
      </c>
      <c r="S2532" s="21">
        <v>0</v>
      </c>
      <c r="T2532" s="20">
        <f>VLOOKUP($A2532,Database!$A:$Y,10,FALSE)</f>
        <v>127</v>
      </c>
      <c r="U2532" s="20">
        <f>VLOOKUP($A2532,Database!$A:$Y,11,FALSE)</f>
        <v>120</v>
      </c>
      <c r="V2532" s="20">
        <f>VLOOKUP($A2532,Database!$A:$Y,12,FALSE)</f>
        <v>72</v>
      </c>
      <c r="W2532" s="20" t="str">
        <f>VLOOKUP(A2532,Database!A:M,13,FALSE)</f>
        <v>Terminé</v>
      </c>
      <c r="X2532" s="20">
        <f>VLOOKUP($A2532,Database!$A:$Y,20,FALSE)</f>
        <v>0</v>
      </c>
      <c r="Y2532" s="20">
        <f>VLOOKUP($A2532,Database!$A:$Y,21,FALSE)</f>
        <v>1</v>
      </c>
      <c r="Z2532" s="20">
        <f t="shared" si="314"/>
        <v>0</v>
      </c>
      <c r="AA2532" s="20">
        <f t="shared" si="316"/>
        <v>0</v>
      </c>
      <c r="AB2532" s="20">
        <f t="shared" ca="1" si="317"/>
        <v>0</v>
      </c>
      <c r="AC2532" s="20">
        <f t="shared" ca="1" si="31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>
        <f ca="1">IFERROR(
   IF(
     OR(ISBLANK(P2532),ISBLANK(Q2532)),
     "",
     IF(
       AND(AB2532&lt;&gt;"",OR(W2532="Terminé",W2532="En cours")),
       VLOOKUP(AD2532,Setup_ScoreExactBonus!A:D,4,FALSE),
       0
     )),
  0)</f>
        <v>0</v>
      </c>
      <c r="AF2532" s="21">
        <f t="shared" ca="1" si="319"/>
        <v>0</v>
      </c>
      <c r="AG2532" s="21">
        <f ca="1">SUMIFS(AF$2:AF2532,D$2:D2532,D2532)</f>
        <v>3174</v>
      </c>
      <c r="AJ2532" s="22">
        <f t="shared" si="312"/>
        <v>0</v>
      </c>
      <c r="AK2532" s="22">
        <f t="shared" si="313"/>
        <v>2</v>
      </c>
    </row>
    <row r="2533" spans="1:37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Portugal</v>
      </c>
      <c r="K2533" s="21" t="str">
        <f>IFERROR(VLOOKUP(J2533,Setup_Team!$B:$C,2,FALSE), "TDB")</f>
        <v>PRT</v>
      </c>
      <c r="L2533" s="21" t="str">
        <f>VLOOKUP($A2533,Location!$A:$J,8,FALSE)</f>
        <v>Espagne</v>
      </c>
      <c r="M2533" s="21" t="str">
        <f>IFERROR(VLOOKUP(L2533,Setup_Team!$B:$C,2,FALSE), "TDB")</f>
        <v>ESP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>
        <v>3</v>
      </c>
      <c r="Q2533" s="27">
        <v>1</v>
      </c>
      <c r="R2533" s="27" t="str">
        <f t="shared" si="315"/>
        <v>3-1</v>
      </c>
      <c r="S2533" s="21">
        <v>0</v>
      </c>
      <c r="T2533" s="20">
        <f>VLOOKUP($A2533,Database!$A:$Y,10,FALSE)</f>
        <v>127</v>
      </c>
      <c r="U2533" s="20">
        <f>VLOOKUP($A2533,Database!$A:$Y,11,FALSE)</f>
        <v>120</v>
      </c>
      <c r="V2533" s="20">
        <f>VLOOKUP($A2533,Database!$A:$Y,12,FALSE)</f>
        <v>72</v>
      </c>
      <c r="W2533" s="20" t="str">
        <f>VLOOKUP(A2533,Database!A:M,13,FALSE)</f>
        <v>Terminé</v>
      </c>
      <c r="X2533" s="20">
        <f>VLOOKUP($A2533,Database!$A:$Y,20,FALSE)</f>
        <v>0</v>
      </c>
      <c r="Y2533" s="20">
        <f>VLOOKUP($A2533,Database!$A:$Y,21,FALSE)</f>
        <v>1</v>
      </c>
      <c r="Z2533" s="20">
        <f t="shared" si="314"/>
        <v>0</v>
      </c>
      <c r="AA2533" s="20">
        <f t="shared" si="316"/>
        <v>0</v>
      </c>
      <c r="AB2533" s="20">
        <f t="shared" ca="1" si="317"/>
        <v>0</v>
      </c>
      <c r="AC2533" s="20">
        <f t="shared" ca="1" si="31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>
        <f ca="1">IFERROR(
   IF(
     OR(ISBLANK(P2533),ISBLANK(Q2533)),
     "",
     IF(
       AND(AB2533&lt;&gt;"",OR(W2533="Terminé",W2533="En cours")),
       VLOOKUP(AD2533,Setup_ScoreExactBonus!A:D,4,FALSE),
       0
     )),
  0)</f>
        <v>0</v>
      </c>
      <c r="AF2533" s="21">
        <f t="shared" ca="1" si="319"/>
        <v>0</v>
      </c>
      <c r="AG2533" s="21">
        <f ca="1">SUMIFS(AF$2:AF2533,D$2:D2533,D2533)</f>
        <v>3110</v>
      </c>
      <c r="AJ2533" s="22">
        <f t="shared" si="312"/>
        <v>0</v>
      </c>
      <c r="AK2533" s="22">
        <f t="shared" si="313"/>
        <v>1</v>
      </c>
    </row>
    <row r="2534" spans="1:37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Portugal</v>
      </c>
      <c r="K2534" s="21" t="str">
        <f>IFERROR(VLOOKUP(J2534,Setup_Team!$B:$C,2,FALSE), "TDB")</f>
        <v>PRT</v>
      </c>
      <c r="L2534" s="21" t="str">
        <f>VLOOKUP($A2534,Location!$A:$J,8,FALSE)</f>
        <v>Espagne</v>
      </c>
      <c r="M2534" s="21" t="str">
        <f>IFERROR(VLOOKUP(L2534,Setup_Team!$B:$C,2,FALSE), "TDB")</f>
        <v>ESP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>
        <v>0</v>
      </c>
      <c r="Q2534" s="27">
        <v>1</v>
      </c>
      <c r="R2534" s="27" t="str">
        <f t="shared" si="315"/>
        <v>0-1</v>
      </c>
      <c r="S2534" s="21">
        <v>0</v>
      </c>
      <c r="T2534" s="20">
        <f>VLOOKUP($A2534,Database!$A:$Y,10,FALSE)</f>
        <v>127</v>
      </c>
      <c r="U2534" s="20">
        <f>VLOOKUP($A2534,Database!$A:$Y,11,FALSE)</f>
        <v>120</v>
      </c>
      <c r="V2534" s="20">
        <f>VLOOKUP($A2534,Database!$A:$Y,12,FALSE)</f>
        <v>72</v>
      </c>
      <c r="W2534" s="20" t="str">
        <f>VLOOKUP(A2534,Database!A:M,13,FALSE)</f>
        <v>Terminé</v>
      </c>
      <c r="X2534" s="20">
        <f>VLOOKUP($A2534,Database!$A:$Y,20,FALSE)</f>
        <v>0</v>
      </c>
      <c r="Y2534" s="20">
        <f>VLOOKUP($A2534,Database!$A:$Y,21,FALSE)</f>
        <v>1</v>
      </c>
      <c r="Z2534" s="20">
        <f t="shared" si="314"/>
        <v>0</v>
      </c>
      <c r="AA2534" s="20">
        <f t="shared" si="316"/>
        <v>1</v>
      </c>
      <c r="AB2534" s="20">
        <f t="shared" ca="1" si="317"/>
        <v>72</v>
      </c>
      <c r="AC2534" s="20">
        <f t="shared" ca="1" si="318"/>
        <v>1</v>
      </c>
      <c r="AD2534" s="20" t="str">
        <f ca="1">IF(AC2534=0,"",IF(OR(ISBLANK(P2534),ISBLANK(Q2534)),"",IF(ISBLANK(VLOOKUP(A2534,Database!A:AA,22,FALSE)),"",VLOOKUP(A2534,Database!A:AA,22,FALSE))))</f>
        <v>Très rare</v>
      </c>
      <c r="AE2534" s="20">
        <f ca="1">IFERROR(
   IF(
     OR(ISBLANK(P2534),ISBLANK(Q2534)),
     "",
     IF(
       AND(AB2534&lt;&gt;"",OR(W2534="Terminé",W2534="En cours")),
       VLOOKUP(AD2534,Setup_ScoreExactBonus!A:D,4,FALSE),
       0
     )),
  0)</f>
        <v>50</v>
      </c>
      <c r="AF2534" s="21">
        <f t="shared" ca="1" si="319"/>
        <v>122</v>
      </c>
      <c r="AG2534" s="21">
        <f ca="1">SUMIFS(AF$2:AF2534,D$2:D2534,D2534)</f>
        <v>3365</v>
      </c>
      <c r="AJ2534" s="22">
        <f t="shared" si="312"/>
        <v>1</v>
      </c>
      <c r="AK2534" s="22">
        <f t="shared" si="313"/>
        <v>0</v>
      </c>
    </row>
    <row r="2535" spans="1:37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Portugal</v>
      </c>
      <c r="K2535" s="21" t="str">
        <f>IFERROR(VLOOKUP(J2535,Setup_Team!$B:$C,2,FALSE), "TDB")</f>
        <v>PRT</v>
      </c>
      <c r="L2535" s="21" t="str">
        <f>VLOOKUP($A2535,Location!$A:$J,8,FALSE)</f>
        <v>Espagne</v>
      </c>
      <c r="M2535" s="21" t="str">
        <f>IFERROR(VLOOKUP(L2535,Setup_Team!$B:$C,2,FALSE), "TDB")</f>
        <v>ESP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>
        <v>1</v>
      </c>
      <c r="Q2535" s="27">
        <v>2</v>
      </c>
      <c r="R2535" s="27" t="str">
        <f t="shared" si="315"/>
        <v>1-2</v>
      </c>
      <c r="S2535" s="21">
        <v>0</v>
      </c>
      <c r="T2535" s="20">
        <f>VLOOKUP($A2535,Database!$A:$Y,10,FALSE)</f>
        <v>127</v>
      </c>
      <c r="U2535" s="20">
        <f>VLOOKUP($A2535,Database!$A:$Y,11,FALSE)</f>
        <v>120</v>
      </c>
      <c r="V2535" s="20">
        <f>VLOOKUP($A2535,Database!$A:$Y,12,FALSE)</f>
        <v>72</v>
      </c>
      <c r="W2535" s="20" t="str">
        <f>VLOOKUP(A2535,Database!A:M,13,FALSE)</f>
        <v>Terminé</v>
      </c>
      <c r="X2535" s="20">
        <f>VLOOKUP($A2535,Database!$A:$Y,20,FALSE)</f>
        <v>0</v>
      </c>
      <c r="Y2535" s="20">
        <f>VLOOKUP($A2535,Database!$A:$Y,21,FALSE)</f>
        <v>1</v>
      </c>
      <c r="Z2535" s="20">
        <f t="shared" si="314"/>
        <v>0</v>
      </c>
      <c r="AA2535" s="20">
        <f t="shared" si="316"/>
        <v>1</v>
      </c>
      <c r="AB2535" s="20">
        <f t="shared" ca="1" si="317"/>
        <v>72</v>
      </c>
      <c r="AC2535" s="20">
        <f t="shared" ca="1" si="31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>
        <f ca="1">IFERROR(
   IF(
     OR(ISBLANK(P2535),ISBLANK(Q2535)),
     "",
     IF(
       AND(AB2535&lt;&gt;"",OR(W2535="Terminé",W2535="En cours")),
       VLOOKUP(AD2535,Setup_ScoreExactBonus!A:D,4,FALSE),
       0
     )),
  0)</f>
        <v>0</v>
      </c>
      <c r="AF2535" s="21">
        <f t="shared" ca="1" si="319"/>
        <v>72</v>
      </c>
      <c r="AG2535" s="21">
        <f ca="1">SUMIFS(AF$2:AF2535,D$2:D2535,D2535)</f>
        <v>2814</v>
      </c>
      <c r="AJ2535" s="22">
        <f t="shared" si="312"/>
        <v>1</v>
      </c>
      <c r="AK2535" s="22">
        <f t="shared" si="313"/>
        <v>0</v>
      </c>
    </row>
    <row r="2536" spans="1:37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Portugal</v>
      </c>
      <c r="K2536" s="21" t="str">
        <f>IFERROR(VLOOKUP(J2536,Setup_Team!$B:$C,2,FALSE), "TDB")</f>
        <v>PRT</v>
      </c>
      <c r="L2536" s="21" t="str">
        <f>VLOOKUP($A2536,Location!$A:$J,8,FALSE)</f>
        <v>Espagne</v>
      </c>
      <c r="M2536" s="21" t="str">
        <f>IFERROR(VLOOKUP(L2536,Setup_Team!$B:$C,2,FALSE), "TDB")</f>
        <v>ESP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>
        <v>1</v>
      </c>
      <c r="Q2536" s="27">
        <v>1</v>
      </c>
      <c r="R2536" s="27" t="str">
        <f t="shared" si="315"/>
        <v>1-1</v>
      </c>
      <c r="S2536" s="21">
        <v>0</v>
      </c>
      <c r="T2536" s="20">
        <f>VLOOKUP($A2536,Database!$A:$Y,10,FALSE)</f>
        <v>127</v>
      </c>
      <c r="U2536" s="20">
        <f>VLOOKUP($A2536,Database!$A:$Y,11,FALSE)</f>
        <v>120</v>
      </c>
      <c r="V2536" s="20">
        <f>VLOOKUP($A2536,Database!$A:$Y,12,FALSE)</f>
        <v>72</v>
      </c>
      <c r="W2536" s="20" t="str">
        <f>VLOOKUP(A2536,Database!A:M,13,FALSE)</f>
        <v>Terminé</v>
      </c>
      <c r="X2536" s="20">
        <f>VLOOKUP($A2536,Database!$A:$Y,20,FALSE)</f>
        <v>0</v>
      </c>
      <c r="Y2536" s="20">
        <f>VLOOKUP($A2536,Database!$A:$Y,21,FALSE)</f>
        <v>1</v>
      </c>
      <c r="Z2536" s="20">
        <f t="shared" si="314"/>
        <v>0</v>
      </c>
      <c r="AA2536" s="20">
        <f t="shared" si="316"/>
        <v>0</v>
      </c>
      <c r="AB2536" s="20">
        <f t="shared" ca="1" si="317"/>
        <v>0</v>
      </c>
      <c r="AC2536" s="20">
        <f t="shared" ca="1" si="31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>
        <f ca="1">IFERROR(
   IF(
     OR(ISBLANK(P2536),ISBLANK(Q2536)),
     "",
     IF(
       AND(AB2536&lt;&gt;"",OR(W2536="Terminé",W2536="En cours")),
       VLOOKUP(AD2536,Setup_ScoreExactBonus!A:D,4,FALSE),
       0
     )),
  0)</f>
        <v>0</v>
      </c>
      <c r="AF2536" s="21">
        <f t="shared" ca="1" si="319"/>
        <v>0</v>
      </c>
      <c r="AG2536" s="21">
        <f ca="1">SUMIFS(AF$2:AF2536,D$2:D2536,D2536)</f>
        <v>3551</v>
      </c>
      <c r="AJ2536" s="22">
        <f t="shared" si="312"/>
        <v>0</v>
      </c>
      <c r="AK2536" s="22">
        <f t="shared" si="313"/>
        <v>3</v>
      </c>
    </row>
    <row r="2537" spans="1:37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Portugal</v>
      </c>
      <c r="K2537" s="21" t="str">
        <f>IFERROR(VLOOKUP(J2537,Setup_Team!$B:$C,2,FALSE), "TDB")</f>
        <v>PRT</v>
      </c>
      <c r="L2537" s="21" t="str">
        <f>VLOOKUP($A2537,Location!$A:$J,8,FALSE)</f>
        <v>Espagne</v>
      </c>
      <c r="M2537" s="21" t="str">
        <f>IFERROR(VLOOKUP(L2537,Setup_Team!$B:$C,2,FALSE), "TDB")</f>
        <v>ESP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>
        <v>1</v>
      </c>
      <c r="Q2537" s="27">
        <v>2</v>
      </c>
      <c r="R2537" s="27" t="str">
        <f t="shared" si="315"/>
        <v>1-2</v>
      </c>
      <c r="S2537" s="21">
        <v>0</v>
      </c>
      <c r="T2537" s="20">
        <f>VLOOKUP($A2537,Database!$A:$Y,10,FALSE)</f>
        <v>127</v>
      </c>
      <c r="U2537" s="20">
        <f>VLOOKUP($A2537,Database!$A:$Y,11,FALSE)</f>
        <v>120</v>
      </c>
      <c r="V2537" s="20">
        <f>VLOOKUP($A2537,Database!$A:$Y,12,FALSE)</f>
        <v>72</v>
      </c>
      <c r="W2537" s="20" t="str">
        <f>VLOOKUP(A2537,Database!A:M,13,FALSE)</f>
        <v>Terminé</v>
      </c>
      <c r="X2537" s="20">
        <f>VLOOKUP($A2537,Database!$A:$Y,20,FALSE)</f>
        <v>0</v>
      </c>
      <c r="Y2537" s="20">
        <f>VLOOKUP($A2537,Database!$A:$Y,21,FALSE)</f>
        <v>1</v>
      </c>
      <c r="Z2537" s="20">
        <f t="shared" si="314"/>
        <v>0</v>
      </c>
      <c r="AA2537" s="20">
        <f t="shared" si="316"/>
        <v>1</v>
      </c>
      <c r="AB2537" s="20">
        <f t="shared" ca="1" si="317"/>
        <v>72</v>
      </c>
      <c r="AC2537" s="20">
        <f t="shared" ca="1" si="31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>
        <f ca="1">IFERROR(
   IF(
     OR(ISBLANK(P2537),ISBLANK(Q2537)),
     "",
     IF(
       AND(AB2537&lt;&gt;"",OR(W2537="Terminé",W2537="En cours")),
       VLOOKUP(AD2537,Setup_ScoreExactBonus!A:D,4,FALSE),
       0
     )),
  0)</f>
        <v>0</v>
      </c>
      <c r="AF2537" s="21">
        <f t="shared" ca="1" si="319"/>
        <v>72</v>
      </c>
      <c r="AG2537" s="21">
        <f ca="1">SUMIFS(AF$2:AF2537,D$2:D2537,D2537)</f>
        <v>3787</v>
      </c>
      <c r="AJ2537" s="22">
        <f t="shared" si="312"/>
        <v>2</v>
      </c>
      <c r="AK2537" s="22">
        <f t="shared" si="313"/>
        <v>0</v>
      </c>
    </row>
    <row r="2538" spans="1:37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Portugal</v>
      </c>
      <c r="K2538" s="21" t="str">
        <f>IFERROR(VLOOKUP(J2538,Setup_Team!$B:$C,2,FALSE), "TDB")</f>
        <v>PRT</v>
      </c>
      <c r="L2538" s="21" t="str">
        <f>VLOOKUP($A2538,Location!$A:$J,8,FALSE)</f>
        <v>Espagne</v>
      </c>
      <c r="M2538" s="21" t="str">
        <f>IFERROR(VLOOKUP(L2538,Setup_Team!$B:$C,2,FALSE), "TDB")</f>
        <v>ESP</v>
      </c>
      <c r="P2538" s="21">
        <v>1</v>
      </c>
      <c r="Q2538" s="21">
        <v>1</v>
      </c>
      <c r="R2538" s="27" t="str">
        <f t="shared" si="315"/>
        <v>1-1</v>
      </c>
      <c r="S2538" s="21">
        <v>0</v>
      </c>
      <c r="T2538" s="20">
        <f>VLOOKUP($A2538,Database!$A:$Y,10,FALSE)</f>
        <v>127</v>
      </c>
      <c r="U2538" s="20">
        <f>VLOOKUP($A2538,Database!$A:$Y,11,FALSE)</f>
        <v>120</v>
      </c>
      <c r="V2538" s="20">
        <f>VLOOKUP($A2538,Database!$A:$Y,12,FALSE)</f>
        <v>72</v>
      </c>
      <c r="W2538" s="20" t="str">
        <f>VLOOKUP(A2538,Database!A:M,13,FALSE)</f>
        <v>Terminé</v>
      </c>
      <c r="X2538" s="20">
        <f>VLOOKUP($A2538,Database!$A:$Y,20,FALSE)</f>
        <v>0</v>
      </c>
      <c r="Y2538" s="20">
        <f>VLOOKUP($A2538,Database!$A:$Y,21,FALSE)</f>
        <v>1</v>
      </c>
      <c r="Z2538" s="20">
        <f t="shared" si="314"/>
        <v>0</v>
      </c>
      <c r="AA2538" s="20">
        <f t="shared" si="316"/>
        <v>0</v>
      </c>
      <c r="AB2538" s="20">
        <f t="shared" ca="1" si="317"/>
        <v>0</v>
      </c>
      <c r="AC2538" s="20">
        <f t="shared" ca="1" si="31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>
        <f ca="1">IFERROR(
   IF(
     OR(ISBLANK(P2538),ISBLANK(Q2538)),
     "",
     IF(
       AND(AB2538&lt;&gt;"",OR(W2538="Terminé",W2538="En cours")),
       VLOOKUP(AD2538,Setup_ScoreExactBonus!A:D,4,FALSE),
       0
     )),
  0)</f>
        <v>0</v>
      </c>
      <c r="AF2538" s="21">
        <f t="shared" ca="1" si="319"/>
        <v>0</v>
      </c>
      <c r="AG2538" s="21">
        <f ca="1">SUMIFS(AF$2:AF2538,D$2:D2538,D2538)</f>
        <v>3292</v>
      </c>
      <c r="AJ2538" s="22">
        <f t="shared" si="312"/>
        <v>0</v>
      </c>
      <c r="AK2538" s="22">
        <f t="shared" si="313"/>
        <v>1</v>
      </c>
    </row>
    <row r="2539" spans="1:37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Portugal</v>
      </c>
      <c r="K2539" s="21" t="str">
        <f>IFERROR(VLOOKUP(J2539,Setup_Team!$B:$C,2,FALSE), "TDB")</f>
        <v>PRT</v>
      </c>
      <c r="L2539" s="21" t="str">
        <f>VLOOKUP($A2539,Location!$A:$J,8,FALSE)</f>
        <v>Espagne</v>
      </c>
      <c r="M2539" s="21" t="str">
        <f>IFERROR(VLOOKUP(L2539,Setup_Team!$B:$C,2,FALSE), "TDB")</f>
        <v>ESP</v>
      </c>
      <c r="P2539" s="21">
        <v>1</v>
      </c>
      <c r="Q2539" s="21">
        <v>1</v>
      </c>
      <c r="R2539" s="27" t="str">
        <f t="shared" si="315"/>
        <v>1-1</v>
      </c>
      <c r="S2539" s="21">
        <v>0</v>
      </c>
      <c r="T2539" s="20">
        <f>VLOOKUP($A2539,Database!$A:$Y,10,FALSE)</f>
        <v>127</v>
      </c>
      <c r="U2539" s="20">
        <f>VLOOKUP($A2539,Database!$A:$Y,11,FALSE)</f>
        <v>120</v>
      </c>
      <c r="V2539" s="20">
        <f>VLOOKUP($A2539,Database!$A:$Y,12,FALSE)</f>
        <v>72</v>
      </c>
      <c r="W2539" s="20" t="str">
        <f>VLOOKUP(A2539,Database!A:M,13,FALSE)</f>
        <v>Terminé</v>
      </c>
      <c r="X2539" s="20">
        <f>VLOOKUP($A2539,Database!$A:$Y,20,FALSE)</f>
        <v>0</v>
      </c>
      <c r="Y2539" s="20">
        <f>VLOOKUP($A2539,Database!$A:$Y,21,FALSE)</f>
        <v>1</v>
      </c>
      <c r="Z2539" s="20">
        <f t="shared" si="314"/>
        <v>0</v>
      </c>
      <c r="AA2539" s="20">
        <f t="shared" si="316"/>
        <v>0</v>
      </c>
      <c r="AB2539" s="20">
        <f t="shared" ca="1" si="317"/>
        <v>0</v>
      </c>
      <c r="AC2539" s="20">
        <f t="shared" ca="1" si="31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>
        <f ca="1">IFERROR(
   IF(
     OR(ISBLANK(P2539),ISBLANK(Q2539)),
     "",
     IF(
       AND(AB2539&lt;&gt;"",OR(W2539="Terminé",W2539="En cours")),
       VLOOKUP(AD2539,Setup_ScoreExactBonus!A:D,4,FALSE),
       0
     )),
  0)</f>
        <v>0</v>
      </c>
      <c r="AF2539" s="21">
        <f t="shared" ca="1" si="319"/>
        <v>0</v>
      </c>
      <c r="AG2539" s="21">
        <f ca="1">SUMIFS(AF$2:AF2539,D$2:D2539,D2539)</f>
        <v>3388</v>
      </c>
      <c r="AJ2539" s="22">
        <f t="shared" si="312"/>
        <v>0</v>
      </c>
      <c r="AK2539" s="22">
        <f t="shared" si="313"/>
        <v>1</v>
      </c>
    </row>
    <row r="2540" spans="1:37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Etats-Unis</v>
      </c>
      <c r="K2540" s="21" t="str">
        <f>IFERROR(VLOOKUP(J2540,Setup_Team!$B:$C,2,FALSE), "TDB")</f>
        <v>USA</v>
      </c>
      <c r="L2540" s="21" t="str">
        <f>VLOOKUP($A2540,Location!$A:$J,8,FALSE)</f>
        <v>Belgique</v>
      </c>
      <c r="M2540" s="21" t="str">
        <f>IFERROR(VLOOKUP(L2540,Setup_Team!$B:$C,2,FALSE), "TDB")</f>
        <v>BEL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>
        <v>2</v>
      </c>
      <c r="Q2540" s="27">
        <v>0</v>
      </c>
      <c r="R2540" s="27" t="str">
        <f t="shared" si="315"/>
        <v>2-0</v>
      </c>
      <c r="S2540" s="21">
        <v>0</v>
      </c>
      <c r="T2540" s="20">
        <f>VLOOKUP($A2540,Database!$A:$Y,10,FALSE)</f>
        <v>95</v>
      </c>
      <c r="U2540" s="20">
        <f>VLOOKUP($A2540,Database!$A:$Y,11,FALSE)</f>
        <v>117</v>
      </c>
      <c r="V2540" s="20">
        <f>VLOOKUP($A2540,Database!$A:$Y,12,FALSE)</f>
        <v>100</v>
      </c>
      <c r="W2540" s="20" t="str">
        <f>VLOOKUP(A2540,Database!A:M,13,FALSE)</f>
        <v>Terminé</v>
      </c>
      <c r="X2540" s="20">
        <f>VLOOKUP($A2540,Database!$A:$Y,20,FALSE)</f>
        <v>1</v>
      </c>
      <c r="Y2540" s="20">
        <f>VLOOKUP($A2540,Database!$A:$Y,21,FALSE)</f>
        <v>4</v>
      </c>
      <c r="Z2540" s="20">
        <f t="shared" si="314"/>
        <v>0</v>
      </c>
      <c r="AA2540" s="20">
        <f t="shared" si="316"/>
        <v>0</v>
      </c>
      <c r="AB2540" s="20">
        <f t="shared" ca="1" si="317"/>
        <v>0</v>
      </c>
      <c r="AC2540" s="20">
        <f t="shared" ca="1" si="31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>
        <f ca="1">IFERROR(
   IF(
     OR(ISBLANK(P2540),ISBLANK(Q2540)),
     "",
     IF(
       AND(AB2540&lt;&gt;"",OR(W2540="Terminé",W2540="En cours")),
       VLOOKUP(AD2540,Setup_ScoreExactBonus!A:D,4,FALSE),
       0
     )),
  0)</f>
        <v>0</v>
      </c>
      <c r="AF2540" s="21">
        <f t="shared" ca="1" si="319"/>
        <v>0</v>
      </c>
      <c r="AG2540" s="21">
        <f ca="1">SUMIFS(AF$2:AF2540,D$2:D2540,D2540)</f>
        <v>3419</v>
      </c>
      <c r="AJ2540" s="22">
        <f t="shared" si="312"/>
        <v>0</v>
      </c>
      <c r="AK2540" s="22">
        <f t="shared" si="313"/>
        <v>3</v>
      </c>
    </row>
    <row r="2541" spans="1:37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Etats-Unis</v>
      </c>
      <c r="K2541" s="21" t="str">
        <f>IFERROR(VLOOKUP(J2541,Setup_Team!$B:$C,2,FALSE), "TDB")</f>
        <v>USA</v>
      </c>
      <c r="L2541" s="21" t="str">
        <f>VLOOKUP($A2541,Location!$A:$J,8,FALSE)</f>
        <v>Belgique</v>
      </c>
      <c r="M2541" s="21" t="str">
        <f>IFERROR(VLOOKUP(L2541,Setup_Team!$B:$C,2,FALSE), "TDB")</f>
        <v>BEL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>
        <v>1</v>
      </c>
      <c r="Q2541" s="27">
        <v>0</v>
      </c>
      <c r="R2541" s="27" t="str">
        <f t="shared" si="315"/>
        <v>1-0</v>
      </c>
      <c r="S2541" s="21">
        <v>0</v>
      </c>
      <c r="T2541" s="20">
        <f>VLOOKUP($A2541,Database!$A:$Y,10,FALSE)</f>
        <v>95</v>
      </c>
      <c r="U2541" s="20">
        <f>VLOOKUP($A2541,Database!$A:$Y,11,FALSE)</f>
        <v>117</v>
      </c>
      <c r="V2541" s="20">
        <f>VLOOKUP($A2541,Database!$A:$Y,12,FALSE)</f>
        <v>100</v>
      </c>
      <c r="W2541" s="20" t="str">
        <f>VLOOKUP(A2541,Database!A:M,13,FALSE)</f>
        <v>Terminé</v>
      </c>
      <c r="X2541" s="20">
        <f>VLOOKUP($A2541,Database!$A:$Y,20,FALSE)</f>
        <v>1</v>
      </c>
      <c r="Y2541" s="20">
        <f>VLOOKUP($A2541,Database!$A:$Y,21,FALSE)</f>
        <v>4</v>
      </c>
      <c r="Z2541" s="20">
        <f t="shared" si="314"/>
        <v>0</v>
      </c>
      <c r="AA2541" s="20">
        <f t="shared" si="316"/>
        <v>0</v>
      </c>
      <c r="AB2541" s="20">
        <f t="shared" ca="1" si="317"/>
        <v>0</v>
      </c>
      <c r="AC2541" s="20">
        <f t="shared" ca="1" si="31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>
        <f ca="1">IFERROR(
   IF(
     OR(ISBLANK(P2541),ISBLANK(Q2541)),
     "",
     IF(
       AND(AB2541&lt;&gt;"",OR(W2541="Terminé",W2541="En cours")),
       VLOOKUP(AD2541,Setup_ScoreExactBonus!A:D,4,FALSE),
       0
     )),
  0)</f>
        <v>0</v>
      </c>
      <c r="AF2541" s="21">
        <f t="shared" ca="1" si="319"/>
        <v>0</v>
      </c>
      <c r="AG2541" s="21">
        <f ca="1">SUMIFS(AF$2:AF2541,D$2:D2541,D2541)</f>
        <v>4063</v>
      </c>
      <c r="AJ2541" s="22">
        <f t="shared" si="312"/>
        <v>0</v>
      </c>
      <c r="AK2541" s="22">
        <f t="shared" si="313"/>
        <v>1</v>
      </c>
    </row>
    <row r="2542" spans="1:37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Etats-Unis</v>
      </c>
      <c r="K2542" s="21" t="str">
        <f>IFERROR(VLOOKUP(J2542,Setup_Team!$B:$C,2,FALSE), "TDB")</f>
        <v>USA</v>
      </c>
      <c r="L2542" s="21" t="str">
        <f>VLOOKUP($A2542,Location!$A:$J,8,FALSE)</f>
        <v>Belgique</v>
      </c>
      <c r="M2542" s="21" t="str">
        <f>IFERROR(VLOOKUP(L2542,Setup_Team!$B:$C,2,FALSE), "TDB")</f>
        <v>BEL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>
        <v>1</v>
      </c>
      <c r="Q2542" s="27">
        <v>2</v>
      </c>
      <c r="R2542" s="27" t="str">
        <f t="shared" si="315"/>
        <v>1-2</v>
      </c>
      <c r="S2542" s="21">
        <v>0</v>
      </c>
      <c r="T2542" s="20">
        <f>VLOOKUP($A2542,Database!$A:$Y,10,FALSE)</f>
        <v>95</v>
      </c>
      <c r="U2542" s="20">
        <f>VLOOKUP($A2542,Database!$A:$Y,11,FALSE)</f>
        <v>117</v>
      </c>
      <c r="V2542" s="20">
        <f>VLOOKUP($A2542,Database!$A:$Y,12,FALSE)</f>
        <v>100</v>
      </c>
      <c r="W2542" s="20" t="str">
        <f>VLOOKUP(A2542,Database!A:M,13,FALSE)</f>
        <v>Terminé</v>
      </c>
      <c r="X2542" s="20">
        <f>VLOOKUP($A2542,Database!$A:$Y,20,FALSE)</f>
        <v>1</v>
      </c>
      <c r="Y2542" s="20">
        <f>VLOOKUP($A2542,Database!$A:$Y,21,FALSE)</f>
        <v>4</v>
      </c>
      <c r="Z2542" s="20">
        <f t="shared" si="314"/>
        <v>0</v>
      </c>
      <c r="AA2542" s="20">
        <f t="shared" si="316"/>
        <v>1</v>
      </c>
      <c r="AB2542" s="20">
        <f t="shared" ca="1" si="317"/>
        <v>100</v>
      </c>
      <c r="AC2542" s="20">
        <f t="shared" ca="1" si="31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>
        <f ca="1">IFERROR(
   IF(
     OR(ISBLANK(P2542),ISBLANK(Q2542)),
     "",
     IF(
       AND(AB2542&lt;&gt;"",OR(W2542="Terminé",W2542="En cours")),
       VLOOKUP(AD2542,Setup_ScoreExactBonus!A:D,4,FALSE),
       0
     )),
  0)</f>
        <v>0</v>
      </c>
      <c r="AF2542" s="21">
        <f t="shared" ca="1" si="319"/>
        <v>100</v>
      </c>
      <c r="AG2542" s="21">
        <f ca="1">SUMIFS(AF$2:AF2542,D$2:D2542,D2542)</f>
        <v>3878</v>
      </c>
      <c r="AJ2542" s="22">
        <f t="shared" si="312"/>
        <v>8</v>
      </c>
      <c r="AK2542" s="22">
        <f t="shared" si="313"/>
        <v>0</v>
      </c>
    </row>
    <row r="2543" spans="1:37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Etats-Unis</v>
      </c>
      <c r="K2543" s="21" t="str">
        <f>IFERROR(VLOOKUP(J2543,Setup_Team!$B:$C,2,FALSE), "TDB")</f>
        <v>USA</v>
      </c>
      <c r="L2543" s="21" t="str">
        <f>VLOOKUP($A2543,Location!$A:$J,8,FALSE)</f>
        <v>Belgique</v>
      </c>
      <c r="M2543" s="21" t="str">
        <f>IFERROR(VLOOKUP(L2543,Setup_Team!$B:$C,2,FALSE), "TDB")</f>
        <v>BEL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>
        <v>2</v>
      </c>
      <c r="Q2543" s="27">
        <v>1</v>
      </c>
      <c r="R2543" s="27" t="str">
        <f t="shared" si="315"/>
        <v>2-1</v>
      </c>
      <c r="S2543" s="21">
        <v>0</v>
      </c>
      <c r="T2543" s="20">
        <f>VLOOKUP($A2543,Database!$A:$Y,10,FALSE)</f>
        <v>95</v>
      </c>
      <c r="U2543" s="20">
        <f>VLOOKUP($A2543,Database!$A:$Y,11,FALSE)</f>
        <v>117</v>
      </c>
      <c r="V2543" s="20">
        <f>VLOOKUP($A2543,Database!$A:$Y,12,FALSE)</f>
        <v>100</v>
      </c>
      <c r="W2543" s="20" t="str">
        <f>VLOOKUP(A2543,Database!A:M,13,FALSE)</f>
        <v>Terminé</v>
      </c>
      <c r="X2543" s="20">
        <f>VLOOKUP($A2543,Database!$A:$Y,20,FALSE)</f>
        <v>1</v>
      </c>
      <c r="Y2543" s="20">
        <f>VLOOKUP($A2543,Database!$A:$Y,21,FALSE)</f>
        <v>4</v>
      </c>
      <c r="Z2543" s="20">
        <f t="shared" si="314"/>
        <v>0</v>
      </c>
      <c r="AA2543" s="20">
        <f t="shared" si="316"/>
        <v>0</v>
      </c>
      <c r="AB2543" s="20">
        <f t="shared" ca="1" si="317"/>
        <v>0</v>
      </c>
      <c r="AC2543" s="20">
        <f t="shared" ca="1" si="31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>
        <f ca="1">IFERROR(
   IF(
     OR(ISBLANK(P2543),ISBLANK(Q2543)),
     "",
     IF(
       AND(AB2543&lt;&gt;"",OR(W2543="Terminé",W2543="En cours")),
       VLOOKUP(AD2543,Setup_ScoreExactBonus!A:D,4,FALSE),
       0
     )),
  0)</f>
        <v>0</v>
      </c>
      <c r="AF2543" s="21">
        <f t="shared" ca="1" si="319"/>
        <v>0</v>
      </c>
      <c r="AG2543" s="21">
        <f ca="1">SUMIFS(AF$2:AF2543,D$2:D2543,D2543)</f>
        <v>3643</v>
      </c>
      <c r="AJ2543" s="22">
        <f t="shared" si="312"/>
        <v>0</v>
      </c>
      <c r="AK2543" s="22">
        <f t="shared" si="313"/>
        <v>1</v>
      </c>
    </row>
    <row r="2544" spans="1:37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Etats-Unis</v>
      </c>
      <c r="K2544" s="21" t="str">
        <f>IFERROR(VLOOKUP(J2544,Setup_Team!$B:$C,2,FALSE), "TDB")</f>
        <v>USA</v>
      </c>
      <c r="L2544" s="21" t="str">
        <f>VLOOKUP($A2544,Location!$A:$J,8,FALSE)</f>
        <v>Belgique</v>
      </c>
      <c r="M2544" s="21" t="str">
        <f>IFERROR(VLOOKUP(L2544,Setup_Team!$B:$C,2,FALSE), "TDB")</f>
        <v>BEL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>
        <v>1</v>
      </c>
      <c r="Q2544" s="27">
        <v>1</v>
      </c>
      <c r="R2544" s="27" t="str">
        <f t="shared" si="315"/>
        <v>1-1</v>
      </c>
      <c r="S2544" s="21">
        <v>0</v>
      </c>
      <c r="T2544" s="20">
        <f>VLOOKUP($A2544,Database!$A:$Y,10,FALSE)</f>
        <v>95</v>
      </c>
      <c r="U2544" s="20">
        <f>VLOOKUP($A2544,Database!$A:$Y,11,FALSE)</f>
        <v>117</v>
      </c>
      <c r="V2544" s="20">
        <f>VLOOKUP($A2544,Database!$A:$Y,12,FALSE)</f>
        <v>100</v>
      </c>
      <c r="W2544" s="20" t="str">
        <f>VLOOKUP(A2544,Database!A:M,13,FALSE)</f>
        <v>Terminé</v>
      </c>
      <c r="X2544" s="20">
        <f>VLOOKUP($A2544,Database!$A:$Y,20,FALSE)</f>
        <v>1</v>
      </c>
      <c r="Y2544" s="20">
        <f>VLOOKUP($A2544,Database!$A:$Y,21,FALSE)</f>
        <v>4</v>
      </c>
      <c r="Z2544" s="20">
        <f t="shared" si="314"/>
        <v>0</v>
      </c>
      <c r="AA2544" s="20">
        <f t="shared" si="316"/>
        <v>0</v>
      </c>
      <c r="AB2544" s="20">
        <f t="shared" ca="1" si="317"/>
        <v>0</v>
      </c>
      <c r="AC2544" s="20">
        <f t="shared" ca="1" si="31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>
        <f ca="1">IFERROR(
   IF(
     OR(ISBLANK(P2544),ISBLANK(Q2544)),
     "",
     IF(
       AND(AB2544&lt;&gt;"",OR(W2544="Terminé",W2544="En cours")),
       VLOOKUP(AD2544,Setup_ScoreExactBonus!A:D,4,FALSE),
       0
     )),
  0)</f>
        <v>0</v>
      </c>
      <c r="AF2544" s="21">
        <f t="shared" ca="1" si="319"/>
        <v>0</v>
      </c>
      <c r="AG2544" s="21">
        <f ca="1">SUMIFS(AF$2:AF2544,D$2:D2544,D2544)</f>
        <v>2831</v>
      </c>
      <c r="AJ2544" s="22">
        <f t="shared" si="312"/>
        <v>0</v>
      </c>
      <c r="AK2544" s="22">
        <f t="shared" si="313"/>
        <v>4</v>
      </c>
    </row>
    <row r="2545" spans="1:37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Etats-Unis</v>
      </c>
      <c r="K2545" s="21" t="str">
        <f>IFERROR(VLOOKUP(J2545,Setup_Team!$B:$C,2,FALSE), "TDB")</f>
        <v>USA</v>
      </c>
      <c r="L2545" s="21" t="str">
        <f>VLOOKUP($A2545,Location!$A:$J,8,FALSE)</f>
        <v>Belgique</v>
      </c>
      <c r="M2545" s="21" t="str">
        <f>IFERROR(VLOOKUP(L2545,Setup_Team!$B:$C,2,FALSE), "TDB")</f>
        <v>BEL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>
        <v>1</v>
      </c>
      <c r="Q2545" s="27">
        <v>2</v>
      </c>
      <c r="R2545" s="27" t="str">
        <f t="shared" si="315"/>
        <v>1-2</v>
      </c>
      <c r="S2545" s="21">
        <v>0</v>
      </c>
      <c r="T2545" s="20">
        <f>VLOOKUP($A2545,Database!$A:$Y,10,FALSE)</f>
        <v>95</v>
      </c>
      <c r="U2545" s="20">
        <f>VLOOKUP($A2545,Database!$A:$Y,11,FALSE)</f>
        <v>117</v>
      </c>
      <c r="V2545" s="20">
        <f>VLOOKUP($A2545,Database!$A:$Y,12,FALSE)</f>
        <v>100</v>
      </c>
      <c r="W2545" s="20" t="str">
        <f>VLOOKUP(A2545,Database!A:M,13,FALSE)</f>
        <v>Terminé</v>
      </c>
      <c r="X2545" s="20">
        <f>VLOOKUP($A2545,Database!$A:$Y,20,FALSE)</f>
        <v>1</v>
      </c>
      <c r="Y2545" s="20">
        <f>VLOOKUP($A2545,Database!$A:$Y,21,FALSE)</f>
        <v>4</v>
      </c>
      <c r="Z2545" s="20">
        <f t="shared" si="314"/>
        <v>0</v>
      </c>
      <c r="AA2545" s="20">
        <f t="shared" si="316"/>
        <v>1</v>
      </c>
      <c r="AB2545" s="20">
        <f t="shared" ca="1" si="317"/>
        <v>100</v>
      </c>
      <c r="AC2545" s="20">
        <f t="shared" ca="1" si="31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>
        <f ca="1">IFERROR(
   IF(
     OR(ISBLANK(P2545),ISBLANK(Q2545)),
     "",
     IF(
       AND(AB2545&lt;&gt;"",OR(W2545="Terminé",W2545="En cours")),
       VLOOKUP(AD2545,Setup_ScoreExactBonus!A:D,4,FALSE),
       0
     )),
  0)</f>
        <v>0</v>
      </c>
      <c r="AF2545" s="21">
        <f t="shared" ca="1" si="319"/>
        <v>100</v>
      </c>
      <c r="AG2545" s="21">
        <f ca="1">SUMIFS(AF$2:AF2545,D$2:D2545,D2545)</f>
        <v>4057</v>
      </c>
      <c r="AJ2545" s="22">
        <f t="shared" si="312"/>
        <v>2</v>
      </c>
      <c r="AK2545" s="22">
        <f t="shared" si="313"/>
        <v>0</v>
      </c>
    </row>
    <row r="2546" spans="1:37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Etats-Unis</v>
      </c>
      <c r="K2546" s="21" t="str">
        <f>IFERROR(VLOOKUP(J2546,Setup_Team!$B:$C,2,FALSE), "TDB")</f>
        <v>USA</v>
      </c>
      <c r="L2546" s="21" t="str">
        <f>VLOOKUP($A2546,Location!$A:$J,8,FALSE)</f>
        <v>Belgique</v>
      </c>
      <c r="M2546" s="21" t="str">
        <f>IFERROR(VLOOKUP(L2546,Setup_Team!$B:$C,2,FALSE), "TDB")</f>
        <v>BEL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>
        <v>2</v>
      </c>
      <c r="Q2546" s="27">
        <v>2</v>
      </c>
      <c r="R2546" s="27" t="str">
        <f t="shared" si="315"/>
        <v>2-2</v>
      </c>
      <c r="S2546" s="21">
        <v>0</v>
      </c>
      <c r="T2546" s="20">
        <f>VLOOKUP($A2546,Database!$A:$Y,10,FALSE)</f>
        <v>95</v>
      </c>
      <c r="U2546" s="20">
        <f>VLOOKUP($A2546,Database!$A:$Y,11,FALSE)</f>
        <v>117</v>
      </c>
      <c r="V2546" s="20">
        <f>VLOOKUP($A2546,Database!$A:$Y,12,FALSE)</f>
        <v>100</v>
      </c>
      <c r="W2546" s="20" t="str">
        <f>VLOOKUP(A2546,Database!A:M,13,FALSE)</f>
        <v>Terminé</v>
      </c>
      <c r="X2546" s="20">
        <f>VLOOKUP($A2546,Database!$A:$Y,20,FALSE)</f>
        <v>1</v>
      </c>
      <c r="Y2546" s="20">
        <f>VLOOKUP($A2546,Database!$A:$Y,21,FALSE)</f>
        <v>4</v>
      </c>
      <c r="Z2546" s="20">
        <f t="shared" si="314"/>
        <v>0</v>
      </c>
      <c r="AA2546" s="20">
        <f t="shared" si="316"/>
        <v>0</v>
      </c>
      <c r="AB2546" s="20">
        <f t="shared" ca="1" si="317"/>
        <v>0</v>
      </c>
      <c r="AC2546" s="20">
        <f t="shared" ca="1" si="31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>
        <f ca="1">IFERROR(
   IF(
     OR(ISBLANK(P2546),ISBLANK(Q2546)),
     "",
     IF(
       AND(AB2546&lt;&gt;"",OR(W2546="Terminé",W2546="En cours")),
       VLOOKUP(AD2546,Setup_ScoreExactBonus!A:D,4,FALSE),
       0
     )),
  0)</f>
        <v>0</v>
      </c>
      <c r="AF2546" s="21">
        <f t="shared" ca="1" si="319"/>
        <v>0</v>
      </c>
      <c r="AG2546" s="21">
        <f ca="1">SUMIFS(AF$2:AF2546,D$2:D2546,D2546)</f>
        <v>2418</v>
      </c>
      <c r="AJ2546" s="22">
        <f t="shared" si="312"/>
        <v>0</v>
      </c>
      <c r="AK2546" s="22">
        <f t="shared" si="313"/>
        <v>1</v>
      </c>
    </row>
    <row r="2547" spans="1:37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Etats-Unis</v>
      </c>
      <c r="K2547" s="21" t="str">
        <f>IFERROR(VLOOKUP(J2547,Setup_Team!$B:$C,2,FALSE), "TDB")</f>
        <v>USA</v>
      </c>
      <c r="L2547" s="21" t="str">
        <f>VLOOKUP($A2547,Location!$A:$J,8,FALSE)</f>
        <v>Belgique</v>
      </c>
      <c r="M2547" s="21" t="str">
        <f>IFERROR(VLOOKUP(L2547,Setup_Team!$B:$C,2,FALSE), "TDB")</f>
        <v>BEL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>
        <v>2</v>
      </c>
      <c r="Q2547" s="27">
        <v>1</v>
      </c>
      <c r="R2547" s="27" t="str">
        <f t="shared" si="315"/>
        <v>2-1</v>
      </c>
      <c r="S2547" s="21">
        <v>0</v>
      </c>
      <c r="T2547" s="20">
        <f>VLOOKUP($A2547,Database!$A:$Y,10,FALSE)</f>
        <v>95</v>
      </c>
      <c r="U2547" s="20">
        <f>VLOOKUP($A2547,Database!$A:$Y,11,FALSE)</f>
        <v>117</v>
      </c>
      <c r="V2547" s="20">
        <f>VLOOKUP($A2547,Database!$A:$Y,12,FALSE)</f>
        <v>100</v>
      </c>
      <c r="W2547" s="20" t="str">
        <f>VLOOKUP(A2547,Database!A:M,13,FALSE)</f>
        <v>Terminé</v>
      </c>
      <c r="X2547" s="20">
        <f>VLOOKUP($A2547,Database!$A:$Y,20,FALSE)</f>
        <v>1</v>
      </c>
      <c r="Y2547" s="20">
        <f>VLOOKUP($A2547,Database!$A:$Y,21,FALSE)</f>
        <v>4</v>
      </c>
      <c r="Z2547" s="20">
        <f t="shared" si="314"/>
        <v>0</v>
      </c>
      <c r="AA2547" s="20">
        <f t="shared" si="316"/>
        <v>0</v>
      </c>
      <c r="AB2547" s="20">
        <f t="shared" ca="1" si="317"/>
        <v>0</v>
      </c>
      <c r="AC2547" s="20">
        <f t="shared" ca="1" si="31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>
        <f ca="1">IFERROR(
   IF(
     OR(ISBLANK(P2547),ISBLANK(Q2547)),
     "",
     IF(
       AND(AB2547&lt;&gt;"",OR(W2547="Terminé",W2547="En cours")),
       VLOOKUP(AD2547,Setup_ScoreExactBonus!A:D,4,FALSE),
       0
     )),
  0)</f>
        <v>0</v>
      </c>
      <c r="AF2547" s="21">
        <f t="shared" ca="1" si="319"/>
        <v>0</v>
      </c>
      <c r="AG2547" s="21">
        <f ca="1">SUMIFS(AF$2:AF2547,D$2:D2547,D2547)</f>
        <v>3523</v>
      </c>
      <c r="AJ2547" s="22">
        <f t="shared" si="312"/>
        <v>0</v>
      </c>
      <c r="AK2547" s="22">
        <f t="shared" si="313"/>
        <v>1</v>
      </c>
    </row>
    <row r="2548" spans="1:37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Etats-Unis</v>
      </c>
      <c r="K2548" s="21" t="str">
        <f>IFERROR(VLOOKUP(J2548,Setup_Team!$B:$C,2,FALSE), "TDB")</f>
        <v>USA</v>
      </c>
      <c r="L2548" s="21" t="str">
        <f>VLOOKUP($A2548,Location!$A:$J,8,FALSE)</f>
        <v>Belgique</v>
      </c>
      <c r="M2548" s="21" t="str">
        <f>IFERROR(VLOOKUP(L2548,Setup_Team!$B:$C,2,FALSE), "TDB")</f>
        <v>BEL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>
        <v>1</v>
      </c>
      <c r="Q2548" s="27">
        <v>0</v>
      </c>
      <c r="R2548" s="27" t="str">
        <f t="shared" si="315"/>
        <v>1-0</v>
      </c>
      <c r="S2548" s="21">
        <v>0</v>
      </c>
      <c r="T2548" s="20">
        <f>VLOOKUP($A2548,Database!$A:$Y,10,FALSE)</f>
        <v>95</v>
      </c>
      <c r="U2548" s="20">
        <f>VLOOKUP($A2548,Database!$A:$Y,11,FALSE)</f>
        <v>117</v>
      </c>
      <c r="V2548" s="20">
        <f>VLOOKUP($A2548,Database!$A:$Y,12,FALSE)</f>
        <v>100</v>
      </c>
      <c r="W2548" s="20" t="str">
        <f>VLOOKUP(A2548,Database!A:M,13,FALSE)</f>
        <v>Terminé</v>
      </c>
      <c r="X2548" s="20">
        <f>VLOOKUP($A2548,Database!$A:$Y,20,FALSE)</f>
        <v>1</v>
      </c>
      <c r="Y2548" s="20">
        <f>VLOOKUP($A2548,Database!$A:$Y,21,FALSE)</f>
        <v>4</v>
      </c>
      <c r="Z2548" s="20">
        <f t="shared" si="314"/>
        <v>0</v>
      </c>
      <c r="AA2548" s="20">
        <f t="shared" si="316"/>
        <v>0</v>
      </c>
      <c r="AB2548" s="20">
        <f t="shared" ca="1" si="317"/>
        <v>0</v>
      </c>
      <c r="AC2548" s="20">
        <f t="shared" ca="1" si="31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>
        <f ca="1">IFERROR(
   IF(
     OR(ISBLANK(P2548),ISBLANK(Q2548)),
     "",
     IF(
       AND(AB2548&lt;&gt;"",OR(W2548="Terminé",W2548="En cours")),
       VLOOKUP(AD2548,Setup_ScoreExactBonus!A:D,4,FALSE),
       0
     )),
  0)</f>
        <v>0</v>
      </c>
      <c r="AF2548" s="21">
        <f t="shared" ca="1" si="319"/>
        <v>0</v>
      </c>
      <c r="AG2548" s="21">
        <f ca="1">SUMIFS(AF$2:AF2548,D$2:D2548,D2548)</f>
        <v>3859</v>
      </c>
      <c r="AJ2548" s="22">
        <f t="shared" si="312"/>
        <v>0</v>
      </c>
      <c r="AK2548" s="22">
        <f t="shared" si="313"/>
        <v>1</v>
      </c>
    </row>
    <row r="2549" spans="1:37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Etats-Unis</v>
      </c>
      <c r="K2549" s="21" t="str">
        <f>IFERROR(VLOOKUP(J2549,Setup_Team!$B:$C,2,FALSE), "TDB")</f>
        <v>USA</v>
      </c>
      <c r="L2549" s="21" t="str">
        <f>VLOOKUP($A2549,Location!$A:$J,8,FALSE)</f>
        <v>Belgique</v>
      </c>
      <c r="M2549" s="21" t="str">
        <f>IFERROR(VLOOKUP(L2549,Setup_Team!$B:$C,2,FALSE), "TDB")</f>
        <v>BEL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>
        <v>1</v>
      </c>
      <c r="Q2549" s="27">
        <v>0</v>
      </c>
      <c r="R2549" s="27" t="str">
        <f t="shared" si="315"/>
        <v>1-0</v>
      </c>
      <c r="S2549" s="21">
        <v>0</v>
      </c>
      <c r="T2549" s="20">
        <f>VLOOKUP($A2549,Database!$A:$Y,10,FALSE)</f>
        <v>95</v>
      </c>
      <c r="U2549" s="20">
        <f>VLOOKUP($A2549,Database!$A:$Y,11,FALSE)</f>
        <v>117</v>
      </c>
      <c r="V2549" s="20">
        <f>VLOOKUP($A2549,Database!$A:$Y,12,FALSE)</f>
        <v>100</v>
      </c>
      <c r="W2549" s="20" t="str">
        <f>VLOOKUP(A2549,Database!A:M,13,FALSE)</f>
        <v>Terminé</v>
      </c>
      <c r="X2549" s="20">
        <f>VLOOKUP($A2549,Database!$A:$Y,20,FALSE)</f>
        <v>1</v>
      </c>
      <c r="Y2549" s="20">
        <f>VLOOKUP($A2549,Database!$A:$Y,21,FALSE)</f>
        <v>4</v>
      </c>
      <c r="Z2549" s="20">
        <f t="shared" si="314"/>
        <v>0</v>
      </c>
      <c r="AA2549" s="20">
        <f t="shared" si="316"/>
        <v>0</v>
      </c>
      <c r="AB2549" s="20">
        <f t="shared" ca="1" si="317"/>
        <v>0</v>
      </c>
      <c r="AC2549" s="20">
        <f t="shared" ca="1" si="31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>
        <f ca="1">IFERROR(
   IF(
     OR(ISBLANK(P2549),ISBLANK(Q2549)),
     "",
     IF(
       AND(AB2549&lt;&gt;"",OR(W2549="Terminé",W2549="En cours")),
       VLOOKUP(AD2549,Setup_ScoreExactBonus!A:D,4,FALSE),
       0
     )),
  0)</f>
        <v>0</v>
      </c>
      <c r="AF2549" s="21">
        <f t="shared" ca="1" si="319"/>
        <v>0</v>
      </c>
      <c r="AG2549" s="21">
        <f ca="1">SUMIFS(AF$2:AF2549,D$2:D2549,D2549)</f>
        <v>3308</v>
      </c>
      <c r="AJ2549" s="22">
        <f t="shared" si="312"/>
        <v>0</v>
      </c>
      <c r="AK2549" s="22">
        <f t="shared" si="313"/>
        <v>1</v>
      </c>
    </row>
    <row r="2550" spans="1:37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Etats-Unis</v>
      </c>
      <c r="K2550" s="21" t="str">
        <f>IFERROR(VLOOKUP(J2550,Setup_Team!$B:$C,2,FALSE), "TDB")</f>
        <v>USA</v>
      </c>
      <c r="L2550" s="21" t="str">
        <f>VLOOKUP($A2550,Location!$A:$J,8,FALSE)</f>
        <v>Belgique</v>
      </c>
      <c r="M2550" s="21" t="str">
        <f>IFERROR(VLOOKUP(L2550,Setup_Team!$B:$C,2,FALSE), "TDB")</f>
        <v>BEL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>
        <v>1</v>
      </c>
      <c r="Q2550" s="27">
        <v>0</v>
      </c>
      <c r="R2550" s="27" t="str">
        <f t="shared" si="315"/>
        <v>1-0</v>
      </c>
      <c r="S2550" s="21">
        <v>0</v>
      </c>
      <c r="T2550" s="20">
        <f>VLOOKUP($A2550,Database!$A:$Y,10,FALSE)</f>
        <v>95</v>
      </c>
      <c r="U2550" s="20">
        <f>VLOOKUP($A2550,Database!$A:$Y,11,FALSE)</f>
        <v>117</v>
      </c>
      <c r="V2550" s="20">
        <f>VLOOKUP($A2550,Database!$A:$Y,12,FALSE)</f>
        <v>100</v>
      </c>
      <c r="W2550" s="20" t="str">
        <f>VLOOKUP(A2550,Database!A:M,13,FALSE)</f>
        <v>Terminé</v>
      </c>
      <c r="X2550" s="20">
        <f>VLOOKUP($A2550,Database!$A:$Y,20,FALSE)</f>
        <v>1</v>
      </c>
      <c r="Y2550" s="20">
        <f>VLOOKUP($A2550,Database!$A:$Y,21,FALSE)</f>
        <v>4</v>
      </c>
      <c r="Z2550" s="20">
        <f t="shared" si="314"/>
        <v>0</v>
      </c>
      <c r="AA2550" s="20">
        <f t="shared" si="316"/>
        <v>0</v>
      </c>
      <c r="AB2550" s="20">
        <f t="shared" ca="1" si="317"/>
        <v>0</v>
      </c>
      <c r="AC2550" s="20">
        <f t="shared" ca="1" si="31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>
        <f ca="1">IFERROR(
   IF(
     OR(ISBLANK(P2550),ISBLANK(Q2550)),
     "",
     IF(
       AND(AB2550&lt;&gt;"",OR(W2550="Terminé",W2550="En cours")),
       VLOOKUP(AD2550,Setup_ScoreExactBonus!A:D,4,FALSE),
       0
     )),
  0)</f>
        <v>0</v>
      </c>
      <c r="AF2550" s="21">
        <f t="shared" ca="1" si="319"/>
        <v>0</v>
      </c>
      <c r="AG2550" s="21">
        <f ca="1">SUMIFS(AF$2:AF2550,D$2:D2550,D2550)</f>
        <v>4014</v>
      </c>
      <c r="AJ2550" s="22">
        <f t="shared" si="312"/>
        <v>0</v>
      </c>
      <c r="AK2550" s="22">
        <f t="shared" si="313"/>
        <v>2</v>
      </c>
    </row>
    <row r="2551" spans="1:37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Etats-Unis</v>
      </c>
      <c r="K2551" s="21" t="str">
        <f>IFERROR(VLOOKUP(J2551,Setup_Team!$B:$C,2,FALSE), "TDB")</f>
        <v>USA</v>
      </c>
      <c r="L2551" s="21" t="str">
        <f>VLOOKUP($A2551,Location!$A:$J,8,FALSE)</f>
        <v>Belgique</v>
      </c>
      <c r="M2551" s="21" t="str">
        <f>IFERROR(VLOOKUP(L2551,Setup_Team!$B:$C,2,FALSE), "TDB")</f>
        <v>BEL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>
        <v>2</v>
      </c>
      <c r="Q2551" s="27">
        <v>1</v>
      </c>
      <c r="R2551" s="27" t="str">
        <f t="shared" si="315"/>
        <v>2-1</v>
      </c>
      <c r="S2551" s="21">
        <v>0</v>
      </c>
      <c r="T2551" s="20">
        <f>VLOOKUP($A2551,Database!$A:$Y,10,FALSE)</f>
        <v>95</v>
      </c>
      <c r="U2551" s="20">
        <f>VLOOKUP($A2551,Database!$A:$Y,11,FALSE)</f>
        <v>117</v>
      </c>
      <c r="V2551" s="20">
        <f>VLOOKUP($A2551,Database!$A:$Y,12,FALSE)</f>
        <v>100</v>
      </c>
      <c r="W2551" s="20" t="str">
        <f>VLOOKUP(A2551,Database!A:M,13,FALSE)</f>
        <v>Terminé</v>
      </c>
      <c r="X2551" s="20">
        <f>VLOOKUP($A2551,Database!$A:$Y,20,FALSE)</f>
        <v>1</v>
      </c>
      <c r="Y2551" s="20">
        <f>VLOOKUP($A2551,Database!$A:$Y,21,FALSE)</f>
        <v>4</v>
      </c>
      <c r="Z2551" s="20">
        <f t="shared" si="314"/>
        <v>0</v>
      </c>
      <c r="AA2551" s="20">
        <f t="shared" si="316"/>
        <v>0</v>
      </c>
      <c r="AB2551" s="20">
        <f t="shared" ca="1" si="317"/>
        <v>0</v>
      </c>
      <c r="AC2551" s="20">
        <f t="shared" ca="1" si="31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>
        <f ca="1">IFERROR(
   IF(
     OR(ISBLANK(P2551),ISBLANK(Q2551)),
     "",
     IF(
       AND(AB2551&lt;&gt;"",OR(W2551="Terminé",W2551="En cours")),
       VLOOKUP(AD2551,Setup_ScoreExactBonus!A:D,4,FALSE),
       0
     )),
  0)</f>
        <v>0</v>
      </c>
      <c r="AF2551" s="21">
        <f t="shared" ca="1" si="319"/>
        <v>0</v>
      </c>
      <c r="AG2551" s="21">
        <f ca="1">SUMIFS(AF$2:AF2551,D$2:D2551,D2551)</f>
        <v>3337</v>
      </c>
      <c r="AJ2551" s="22">
        <f t="shared" si="312"/>
        <v>0</v>
      </c>
      <c r="AK2551" s="22">
        <f t="shared" si="313"/>
        <v>2</v>
      </c>
    </row>
    <row r="2552" spans="1:37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Etats-Unis</v>
      </c>
      <c r="K2552" s="21" t="str">
        <f>IFERROR(VLOOKUP(J2552,Setup_Team!$B:$C,2,FALSE), "TDB")</f>
        <v>USA</v>
      </c>
      <c r="L2552" s="21" t="str">
        <f>VLOOKUP($A2552,Location!$A:$J,8,FALSE)</f>
        <v>Belgique</v>
      </c>
      <c r="M2552" s="21" t="str">
        <f>IFERROR(VLOOKUP(L2552,Setup_Team!$B:$C,2,FALSE), "TDB")</f>
        <v>BEL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>
        <v>2</v>
      </c>
      <c r="Q2552" s="27">
        <v>1</v>
      </c>
      <c r="R2552" s="27" t="str">
        <f t="shared" si="315"/>
        <v>2-1</v>
      </c>
      <c r="S2552" s="21">
        <v>0</v>
      </c>
      <c r="T2552" s="20">
        <f>VLOOKUP($A2552,Database!$A:$Y,10,FALSE)</f>
        <v>95</v>
      </c>
      <c r="U2552" s="20">
        <f>VLOOKUP($A2552,Database!$A:$Y,11,FALSE)</f>
        <v>117</v>
      </c>
      <c r="V2552" s="20">
        <f>VLOOKUP($A2552,Database!$A:$Y,12,FALSE)</f>
        <v>100</v>
      </c>
      <c r="W2552" s="20" t="str">
        <f>VLOOKUP(A2552,Database!A:M,13,FALSE)</f>
        <v>Terminé</v>
      </c>
      <c r="X2552" s="20">
        <f>VLOOKUP($A2552,Database!$A:$Y,20,FALSE)</f>
        <v>1</v>
      </c>
      <c r="Y2552" s="20">
        <f>VLOOKUP($A2552,Database!$A:$Y,21,FALSE)</f>
        <v>4</v>
      </c>
      <c r="Z2552" s="20">
        <f t="shared" si="314"/>
        <v>0</v>
      </c>
      <c r="AA2552" s="20">
        <f t="shared" si="316"/>
        <v>0</v>
      </c>
      <c r="AB2552" s="20">
        <f t="shared" ca="1" si="317"/>
        <v>0</v>
      </c>
      <c r="AC2552" s="20">
        <f t="shared" ca="1" si="31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>
        <f ca="1">IFERROR(
   IF(
     OR(ISBLANK(P2552),ISBLANK(Q2552)),
     "",
     IF(
       AND(AB2552&lt;&gt;"",OR(W2552="Terminé",W2552="En cours")),
       VLOOKUP(AD2552,Setup_ScoreExactBonus!A:D,4,FALSE),
       0
     )),
  0)</f>
        <v>0</v>
      </c>
      <c r="AF2552" s="21">
        <f t="shared" ca="1" si="319"/>
        <v>0</v>
      </c>
      <c r="AG2552" s="21">
        <f ca="1">SUMIFS(AF$2:AF2552,D$2:D2552,D2552)</f>
        <v>3665</v>
      </c>
      <c r="AJ2552" s="22">
        <f t="shared" si="312"/>
        <v>0</v>
      </c>
      <c r="AK2552" s="22">
        <f t="shared" si="313"/>
        <v>4</v>
      </c>
    </row>
    <row r="2553" spans="1:37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Etats-Unis</v>
      </c>
      <c r="K2553" s="21" t="str">
        <f>IFERROR(VLOOKUP(J2553,Setup_Team!$B:$C,2,FALSE), "TDB")</f>
        <v>USA</v>
      </c>
      <c r="L2553" s="21" t="str">
        <f>VLOOKUP($A2553,Location!$A:$J,8,FALSE)</f>
        <v>Belgique</v>
      </c>
      <c r="M2553" s="21" t="str">
        <f>IFERROR(VLOOKUP(L2553,Setup_Team!$B:$C,2,FALSE), "TDB")</f>
        <v>BEL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>
        <v>1</v>
      </c>
      <c r="Q2553" s="27">
        <v>2</v>
      </c>
      <c r="R2553" s="27" t="str">
        <f t="shared" si="315"/>
        <v>1-2</v>
      </c>
      <c r="S2553" s="21">
        <v>1</v>
      </c>
      <c r="T2553" s="20">
        <f>VLOOKUP($A2553,Database!$A:$Y,10,FALSE)</f>
        <v>95</v>
      </c>
      <c r="U2553" s="20">
        <f>VLOOKUP($A2553,Database!$A:$Y,11,FALSE)</f>
        <v>117</v>
      </c>
      <c r="V2553" s="20">
        <f>VLOOKUP($A2553,Database!$A:$Y,12,FALSE)</f>
        <v>100</v>
      </c>
      <c r="W2553" s="20" t="str">
        <f>VLOOKUP(A2553,Database!A:M,13,FALSE)</f>
        <v>Terminé</v>
      </c>
      <c r="X2553" s="20">
        <f>VLOOKUP($A2553,Database!$A:$Y,20,FALSE)</f>
        <v>1</v>
      </c>
      <c r="Y2553" s="20">
        <f>VLOOKUP($A2553,Database!$A:$Y,21,FALSE)</f>
        <v>4</v>
      </c>
      <c r="Z2553" s="20">
        <f t="shared" si="314"/>
        <v>0</v>
      </c>
      <c r="AA2553" s="20">
        <f t="shared" si="316"/>
        <v>1</v>
      </c>
      <c r="AB2553" s="20">
        <f t="shared" ca="1" si="317"/>
        <v>100</v>
      </c>
      <c r="AC2553" s="20">
        <f t="shared" ca="1" si="31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>
        <f ca="1">IFERROR(
   IF(
     OR(ISBLANK(P2553),ISBLANK(Q2553)),
     "",
     IF(
       AND(AB2553&lt;&gt;"",OR(W2553="Terminé",W2553="En cours")),
       VLOOKUP(AD2553,Setup_ScoreExactBonus!A:D,4,FALSE),
       0
     )),
  0)</f>
        <v>0</v>
      </c>
      <c r="AF2553" s="21">
        <f ca="1">IFERROR(IF(OR(ISBLANK(P2553),ISBLANK(Q2553)),0,IF(AB2553&lt;&gt;"", AB2553 + IF(AC2553=1,AE2553, 0), "") * (S2553+1)),"")</f>
        <v>200</v>
      </c>
      <c r="AG2553" s="21">
        <f ca="1">SUMIFS(AF$2:AF2553,D$2:D2553,D2553)</f>
        <v>3880</v>
      </c>
      <c r="AJ2553" s="22">
        <f t="shared" ref="AJ2553:AJ2616" si="320">IF(AA2553=1,AJ2526+1,0)</f>
        <v>2</v>
      </c>
      <c r="AK2553" s="22">
        <f t="shared" ref="AK2553:AK2616" si="321">IF(Z2553=1,AK2526,IF(AA2553=0,AK2526+1,0))</f>
        <v>0</v>
      </c>
    </row>
    <row r="2554" spans="1:37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Etats-Unis</v>
      </c>
      <c r="K2554" s="21" t="str">
        <f>IFERROR(VLOOKUP(J2554,Setup_Team!$B:$C,2,FALSE), "TDB")</f>
        <v>USA</v>
      </c>
      <c r="L2554" s="21" t="str">
        <f>VLOOKUP($A2554,Location!$A:$J,8,FALSE)</f>
        <v>Belgique</v>
      </c>
      <c r="M2554" s="21" t="str">
        <f>IFERROR(VLOOKUP(L2554,Setup_Team!$B:$C,2,FALSE), "TDB")</f>
        <v>BEL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>
        <v>1</v>
      </c>
      <c r="Q2554" s="27">
        <v>2</v>
      </c>
      <c r="R2554" s="27" t="str">
        <f t="shared" si="315"/>
        <v>1-2</v>
      </c>
      <c r="S2554" s="21">
        <v>0</v>
      </c>
      <c r="T2554" s="20">
        <f>VLOOKUP($A2554,Database!$A:$Y,10,FALSE)</f>
        <v>95</v>
      </c>
      <c r="U2554" s="20">
        <f>VLOOKUP($A2554,Database!$A:$Y,11,FALSE)</f>
        <v>117</v>
      </c>
      <c r="V2554" s="20">
        <f>VLOOKUP($A2554,Database!$A:$Y,12,FALSE)</f>
        <v>100</v>
      </c>
      <c r="W2554" s="20" t="str">
        <f>VLOOKUP(A2554,Database!A:M,13,FALSE)</f>
        <v>Terminé</v>
      </c>
      <c r="X2554" s="20">
        <f>VLOOKUP($A2554,Database!$A:$Y,20,FALSE)</f>
        <v>1</v>
      </c>
      <c r="Y2554" s="20">
        <f>VLOOKUP($A2554,Database!$A:$Y,21,FALSE)</f>
        <v>4</v>
      </c>
      <c r="Z2554" s="20">
        <f t="shared" si="314"/>
        <v>0</v>
      </c>
      <c r="AA2554" s="20">
        <f t="shared" si="316"/>
        <v>1</v>
      </c>
      <c r="AB2554" s="20">
        <f t="shared" ca="1" si="317"/>
        <v>100</v>
      </c>
      <c r="AC2554" s="20">
        <f t="shared" ca="1" si="31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>
        <f ca="1">IFERROR(
   IF(
     OR(ISBLANK(P2554),ISBLANK(Q2554)),
     "",
     IF(
       AND(AB2554&lt;&gt;"",OR(W2554="Terminé",W2554="En cours")),
       VLOOKUP(AD2554,Setup_ScoreExactBonus!A:D,4,FALSE),
       0
     )),
  0)</f>
        <v>0</v>
      </c>
      <c r="AF2554" s="21">
        <f t="shared" ca="1" si="319"/>
        <v>100</v>
      </c>
      <c r="AG2554" s="21">
        <f ca="1">SUMIFS(AF$2:AF2554,D$2:D2554,D2554)</f>
        <v>3945</v>
      </c>
      <c r="AJ2554" s="22">
        <f t="shared" si="320"/>
        <v>2</v>
      </c>
      <c r="AK2554" s="22">
        <f t="shared" si="321"/>
        <v>0</v>
      </c>
    </row>
    <row r="2555" spans="1:37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Etats-Unis</v>
      </c>
      <c r="K2555" s="21" t="str">
        <f>IFERROR(VLOOKUP(J2555,Setup_Team!$B:$C,2,FALSE), "TDB")</f>
        <v>USA</v>
      </c>
      <c r="L2555" s="21" t="str">
        <f>VLOOKUP($A2555,Location!$A:$J,8,FALSE)</f>
        <v>Belgique</v>
      </c>
      <c r="M2555" s="21" t="str">
        <f>IFERROR(VLOOKUP(L2555,Setup_Team!$B:$C,2,FALSE), "TDB")</f>
        <v>BEL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>
        <v>3</v>
      </c>
      <c r="Q2555" s="27">
        <v>2</v>
      </c>
      <c r="R2555" s="27" t="str">
        <f t="shared" si="315"/>
        <v>3-2</v>
      </c>
      <c r="S2555" s="21">
        <v>0</v>
      </c>
      <c r="T2555" s="20">
        <f>VLOOKUP($A2555,Database!$A:$Y,10,FALSE)</f>
        <v>95</v>
      </c>
      <c r="U2555" s="20">
        <f>VLOOKUP($A2555,Database!$A:$Y,11,FALSE)</f>
        <v>117</v>
      </c>
      <c r="V2555" s="20">
        <f>VLOOKUP($A2555,Database!$A:$Y,12,FALSE)</f>
        <v>100</v>
      </c>
      <c r="W2555" s="20" t="str">
        <f>VLOOKUP(A2555,Database!A:M,13,FALSE)</f>
        <v>Terminé</v>
      </c>
      <c r="X2555" s="20">
        <f>VLOOKUP($A2555,Database!$A:$Y,20,FALSE)</f>
        <v>1</v>
      </c>
      <c r="Y2555" s="20">
        <f>VLOOKUP($A2555,Database!$A:$Y,21,FALSE)</f>
        <v>4</v>
      </c>
      <c r="Z2555" s="20">
        <f t="shared" si="314"/>
        <v>0</v>
      </c>
      <c r="AA2555" s="20">
        <f t="shared" si="316"/>
        <v>0</v>
      </c>
      <c r="AB2555" s="20">
        <f t="shared" ca="1" si="317"/>
        <v>0</v>
      </c>
      <c r="AC2555" s="20">
        <f t="shared" ca="1" si="31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>
        <f ca="1">IFERROR(
   IF(
     OR(ISBLANK(P2555),ISBLANK(Q2555)),
     "",
     IF(
       AND(AB2555&lt;&gt;"",OR(W2555="Terminé",W2555="En cours")),
       VLOOKUP(AD2555,Setup_ScoreExactBonus!A:D,4,FALSE),
       0
     )),
  0)</f>
        <v>0</v>
      </c>
      <c r="AF2555" s="21">
        <f t="shared" ca="1" si="319"/>
        <v>0</v>
      </c>
      <c r="AG2555" s="21">
        <f ca="1">SUMIFS(AF$2:AF2555,D$2:D2555,D2555)</f>
        <v>2749</v>
      </c>
      <c r="AJ2555" s="22">
        <f t="shared" si="320"/>
        <v>0</v>
      </c>
      <c r="AK2555" s="22">
        <f t="shared" si="321"/>
        <v>6</v>
      </c>
    </row>
    <row r="2556" spans="1:37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Etats-Unis</v>
      </c>
      <c r="K2556" s="21" t="str">
        <f>IFERROR(VLOOKUP(J2556,Setup_Team!$B:$C,2,FALSE), "TDB")</f>
        <v>USA</v>
      </c>
      <c r="L2556" s="21" t="str">
        <f>VLOOKUP($A2556,Location!$A:$J,8,FALSE)</f>
        <v>Belgique</v>
      </c>
      <c r="M2556" s="21" t="str">
        <f>IFERROR(VLOOKUP(L2556,Setup_Team!$B:$C,2,FALSE), "TDB")</f>
        <v>BEL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>
        <v>2</v>
      </c>
      <c r="Q2556" s="27">
        <v>1</v>
      </c>
      <c r="R2556" s="27" t="str">
        <f t="shared" si="315"/>
        <v>2-1</v>
      </c>
      <c r="S2556" s="21">
        <v>0</v>
      </c>
      <c r="T2556" s="20">
        <f>VLOOKUP($A2556,Database!$A:$Y,10,FALSE)</f>
        <v>95</v>
      </c>
      <c r="U2556" s="20">
        <f>VLOOKUP($A2556,Database!$A:$Y,11,FALSE)</f>
        <v>117</v>
      </c>
      <c r="V2556" s="20">
        <f>VLOOKUP($A2556,Database!$A:$Y,12,FALSE)</f>
        <v>100</v>
      </c>
      <c r="W2556" s="20" t="str">
        <f>VLOOKUP(A2556,Database!A:M,13,FALSE)</f>
        <v>Terminé</v>
      </c>
      <c r="X2556" s="20">
        <f>VLOOKUP($A2556,Database!$A:$Y,20,FALSE)</f>
        <v>1</v>
      </c>
      <c r="Y2556" s="20">
        <f>VLOOKUP($A2556,Database!$A:$Y,21,FALSE)</f>
        <v>4</v>
      </c>
      <c r="Z2556" s="20">
        <f t="shared" si="314"/>
        <v>0</v>
      </c>
      <c r="AA2556" s="20">
        <f t="shared" si="316"/>
        <v>0</v>
      </c>
      <c r="AB2556" s="20">
        <f t="shared" ca="1" si="317"/>
        <v>0</v>
      </c>
      <c r="AC2556" s="20">
        <f t="shared" ca="1" si="31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>
        <f ca="1">IFERROR(
   IF(
     OR(ISBLANK(P2556),ISBLANK(Q2556)),
     "",
     IF(
       AND(AB2556&lt;&gt;"",OR(W2556="Terminé",W2556="En cours")),
       VLOOKUP(AD2556,Setup_ScoreExactBonus!A:D,4,FALSE),
       0
     )),
  0)</f>
        <v>0</v>
      </c>
      <c r="AF2556" s="21">
        <f t="shared" ca="1" si="319"/>
        <v>0</v>
      </c>
      <c r="AG2556" s="21">
        <f ca="1">SUMIFS(AF$2:AF2556,D$2:D2556,D2556)</f>
        <v>3847</v>
      </c>
      <c r="AJ2556" s="22">
        <f t="shared" si="320"/>
        <v>0</v>
      </c>
      <c r="AK2556" s="22">
        <f t="shared" si="321"/>
        <v>1</v>
      </c>
    </row>
    <row r="2557" spans="1:37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Etats-Unis</v>
      </c>
      <c r="K2557" s="21" t="str">
        <f>IFERROR(VLOOKUP(J2557,Setup_Team!$B:$C,2,FALSE), "TDB")</f>
        <v>USA</v>
      </c>
      <c r="L2557" s="21" t="str">
        <f>VLOOKUP($A2557,Location!$A:$J,8,FALSE)</f>
        <v>Belgique</v>
      </c>
      <c r="M2557" s="21" t="str">
        <f>IFERROR(VLOOKUP(L2557,Setup_Team!$B:$C,2,FALSE), "TDB")</f>
        <v>BEL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>
        <v>1</v>
      </c>
      <c r="Q2557" s="27">
        <v>0</v>
      </c>
      <c r="R2557" s="27" t="str">
        <f t="shared" si="315"/>
        <v>1-0</v>
      </c>
      <c r="S2557" s="21">
        <v>0</v>
      </c>
      <c r="T2557" s="20">
        <f>VLOOKUP($A2557,Database!$A:$Y,10,FALSE)</f>
        <v>95</v>
      </c>
      <c r="U2557" s="20">
        <f>VLOOKUP($A2557,Database!$A:$Y,11,FALSE)</f>
        <v>117</v>
      </c>
      <c r="V2557" s="20">
        <f>VLOOKUP($A2557,Database!$A:$Y,12,FALSE)</f>
        <v>100</v>
      </c>
      <c r="W2557" s="20" t="str">
        <f>VLOOKUP(A2557,Database!A:M,13,FALSE)</f>
        <v>Terminé</v>
      </c>
      <c r="X2557" s="20">
        <f>VLOOKUP($A2557,Database!$A:$Y,20,FALSE)</f>
        <v>1</v>
      </c>
      <c r="Y2557" s="20">
        <f>VLOOKUP($A2557,Database!$A:$Y,21,FALSE)</f>
        <v>4</v>
      </c>
      <c r="Z2557" s="20">
        <f t="shared" si="314"/>
        <v>0</v>
      </c>
      <c r="AA2557" s="20">
        <f t="shared" si="316"/>
        <v>0</v>
      </c>
      <c r="AB2557" s="20">
        <f t="shared" ca="1" si="317"/>
        <v>0</v>
      </c>
      <c r="AC2557" s="20">
        <f t="shared" ca="1" si="31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>
        <f ca="1">IFERROR(
   IF(
     OR(ISBLANK(P2557),ISBLANK(Q2557)),
     "",
     IF(
       AND(AB2557&lt;&gt;"",OR(W2557="Terminé",W2557="En cours")),
       VLOOKUP(AD2557,Setup_ScoreExactBonus!A:D,4,FALSE),
       0
     )),
  0)</f>
        <v>0</v>
      </c>
      <c r="AF2557" s="21">
        <f t="shared" ca="1" si="319"/>
        <v>0</v>
      </c>
      <c r="AG2557" s="21">
        <f ca="1">SUMIFS(AF$2:AF2557,D$2:D2557,D2557)</f>
        <v>3432</v>
      </c>
      <c r="AJ2557" s="22">
        <f t="shared" si="320"/>
        <v>0</v>
      </c>
      <c r="AK2557" s="22">
        <f t="shared" si="321"/>
        <v>3</v>
      </c>
    </row>
    <row r="2558" spans="1:37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Etats-Unis</v>
      </c>
      <c r="K2558" s="21" t="str">
        <f>IFERROR(VLOOKUP(J2558,Setup_Team!$B:$C,2,FALSE), "TDB")</f>
        <v>USA</v>
      </c>
      <c r="L2558" s="21" t="str">
        <f>VLOOKUP($A2558,Location!$A:$J,8,FALSE)</f>
        <v>Belgique</v>
      </c>
      <c r="M2558" s="21" t="str">
        <f>IFERROR(VLOOKUP(L2558,Setup_Team!$B:$C,2,FALSE), "TDB")</f>
        <v>BEL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>
        <v>2</v>
      </c>
      <c r="Q2558" s="27">
        <v>1</v>
      </c>
      <c r="R2558" s="27" t="str">
        <f t="shared" si="315"/>
        <v>2-1</v>
      </c>
      <c r="S2558" s="21">
        <v>0</v>
      </c>
      <c r="T2558" s="20">
        <f>VLOOKUP($A2558,Database!$A:$Y,10,FALSE)</f>
        <v>95</v>
      </c>
      <c r="U2558" s="20">
        <f>VLOOKUP($A2558,Database!$A:$Y,11,FALSE)</f>
        <v>117</v>
      </c>
      <c r="V2558" s="20">
        <f>VLOOKUP($A2558,Database!$A:$Y,12,FALSE)</f>
        <v>100</v>
      </c>
      <c r="W2558" s="20" t="str">
        <f>VLOOKUP(A2558,Database!A:M,13,FALSE)</f>
        <v>Terminé</v>
      </c>
      <c r="X2558" s="20">
        <f>VLOOKUP($A2558,Database!$A:$Y,20,FALSE)</f>
        <v>1</v>
      </c>
      <c r="Y2558" s="20">
        <f>VLOOKUP($A2558,Database!$A:$Y,21,FALSE)</f>
        <v>4</v>
      </c>
      <c r="Z2558" s="20">
        <f t="shared" si="314"/>
        <v>0</v>
      </c>
      <c r="AA2558" s="20">
        <f t="shared" si="316"/>
        <v>0</v>
      </c>
      <c r="AB2558" s="20">
        <f t="shared" ca="1" si="317"/>
        <v>0</v>
      </c>
      <c r="AC2558" s="20">
        <f t="shared" ca="1" si="31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>
        <f ca="1">IFERROR(
   IF(
     OR(ISBLANK(P2558),ISBLANK(Q2558)),
     "",
     IF(
       AND(AB2558&lt;&gt;"",OR(W2558="Terminé",W2558="En cours")),
       VLOOKUP(AD2558,Setup_ScoreExactBonus!A:D,4,FALSE),
       0
     )),
  0)</f>
        <v>0</v>
      </c>
      <c r="AF2558" s="21">
        <f t="shared" ca="1" si="319"/>
        <v>0</v>
      </c>
      <c r="AG2558" s="21">
        <f ca="1">SUMIFS(AF$2:AF2558,D$2:D2558,D2558)</f>
        <v>3474</v>
      </c>
      <c r="AJ2558" s="22">
        <f t="shared" si="320"/>
        <v>0</v>
      </c>
      <c r="AK2558" s="22">
        <f t="shared" si="321"/>
        <v>4</v>
      </c>
    </row>
    <row r="2559" spans="1:37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Etats-Unis</v>
      </c>
      <c r="K2559" s="21" t="str">
        <f>IFERROR(VLOOKUP(J2559,Setup_Team!$B:$C,2,FALSE), "TDB")</f>
        <v>USA</v>
      </c>
      <c r="L2559" s="21" t="str">
        <f>VLOOKUP($A2559,Location!$A:$J,8,FALSE)</f>
        <v>Belgique</v>
      </c>
      <c r="M2559" s="21" t="str">
        <f>IFERROR(VLOOKUP(L2559,Setup_Team!$B:$C,2,FALSE), "TDB")</f>
        <v>BEL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>
        <v>2</v>
      </c>
      <c r="Q2559" s="27">
        <v>1</v>
      </c>
      <c r="R2559" s="27" t="str">
        <f t="shared" si="315"/>
        <v>2-1</v>
      </c>
      <c r="S2559" s="21">
        <v>0</v>
      </c>
      <c r="T2559" s="20">
        <f>VLOOKUP($A2559,Database!$A:$Y,10,FALSE)</f>
        <v>95</v>
      </c>
      <c r="U2559" s="20">
        <f>VLOOKUP($A2559,Database!$A:$Y,11,FALSE)</f>
        <v>117</v>
      </c>
      <c r="V2559" s="20">
        <f>VLOOKUP($A2559,Database!$A:$Y,12,FALSE)</f>
        <v>100</v>
      </c>
      <c r="W2559" s="20" t="str">
        <f>VLOOKUP(A2559,Database!A:M,13,FALSE)</f>
        <v>Terminé</v>
      </c>
      <c r="X2559" s="20">
        <f>VLOOKUP($A2559,Database!$A:$Y,20,FALSE)</f>
        <v>1</v>
      </c>
      <c r="Y2559" s="20">
        <f>VLOOKUP($A2559,Database!$A:$Y,21,FALSE)</f>
        <v>4</v>
      </c>
      <c r="Z2559" s="20">
        <f t="shared" si="314"/>
        <v>0</v>
      </c>
      <c r="AA2559" s="20">
        <f t="shared" si="316"/>
        <v>0</v>
      </c>
      <c r="AB2559" s="20">
        <f t="shared" ca="1" si="317"/>
        <v>0</v>
      </c>
      <c r="AC2559" s="20">
        <f t="shared" ca="1" si="31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>
        <f ca="1">IFERROR(
   IF(
     OR(ISBLANK(P2559),ISBLANK(Q2559)),
     "",
     IF(
       AND(AB2559&lt;&gt;"",OR(W2559="Terminé",W2559="En cours")),
       VLOOKUP(AD2559,Setup_ScoreExactBonus!A:D,4,FALSE),
       0
     )),
  0)</f>
        <v>0</v>
      </c>
      <c r="AF2559" s="21">
        <f t="shared" ca="1" si="319"/>
        <v>0</v>
      </c>
      <c r="AG2559" s="21">
        <f ca="1">SUMIFS(AF$2:AF2559,D$2:D2559,D2559)</f>
        <v>3174</v>
      </c>
      <c r="AJ2559" s="22">
        <f t="shared" si="320"/>
        <v>0</v>
      </c>
      <c r="AK2559" s="22">
        <f t="shared" si="321"/>
        <v>3</v>
      </c>
    </row>
    <row r="2560" spans="1:37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Etats-Unis</v>
      </c>
      <c r="K2560" s="21" t="str">
        <f>IFERROR(VLOOKUP(J2560,Setup_Team!$B:$C,2,FALSE), "TDB")</f>
        <v>USA</v>
      </c>
      <c r="L2560" s="21" t="str">
        <f>VLOOKUP($A2560,Location!$A:$J,8,FALSE)</f>
        <v>Belgique</v>
      </c>
      <c r="M2560" s="21" t="str">
        <f>IFERROR(VLOOKUP(L2560,Setup_Team!$B:$C,2,FALSE), "TDB")</f>
        <v>BEL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>
        <v>2</v>
      </c>
      <c r="Q2560" s="27">
        <v>1</v>
      </c>
      <c r="R2560" s="27" t="str">
        <f t="shared" si="315"/>
        <v>2-1</v>
      </c>
      <c r="S2560" s="21">
        <v>0</v>
      </c>
      <c r="T2560" s="20">
        <f>VLOOKUP($A2560,Database!$A:$Y,10,FALSE)</f>
        <v>95</v>
      </c>
      <c r="U2560" s="20">
        <f>VLOOKUP($A2560,Database!$A:$Y,11,FALSE)</f>
        <v>117</v>
      </c>
      <c r="V2560" s="20">
        <f>VLOOKUP($A2560,Database!$A:$Y,12,FALSE)</f>
        <v>100</v>
      </c>
      <c r="W2560" s="20" t="str">
        <f>VLOOKUP(A2560,Database!A:M,13,FALSE)</f>
        <v>Terminé</v>
      </c>
      <c r="X2560" s="20">
        <f>VLOOKUP($A2560,Database!$A:$Y,20,FALSE)</f>
        <v>1</v>
      </c>
      <c r="Y2560" s="20">
        <f>VLOOKUP($A2560,Database!$A:$Y,21,FALSE)</f>
        <v>4</v>
      </c>
      <c r="Z2560" s="20">
        <f t="shared" si="314"/>
        <v>0</v>
      </c>
      <c r="AA2560" s="20">
        <f t="shared" si="316"/>
        <v>0</v>
      </c>
      <c r="AB2560" s="20">
        <f t="shared" ca="1" si="317"/>
        <v>0</v>
      </c>
      <c r="AC2560" s="20">
        <f t="shared" ca="1" si="31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>
        <f ca="1">IFERROR(
   IF(
     OR(ISBLANK(P2560),ISBLANK(Q2560)),
     "",
     IF(
       AND(AB2560&lt;&gt;"",OR(W2560="Terminé",W2560="En cours")),
       VLOOKUP(AD2560,Setup_ScoreExactBonus!A:D,4,FALSE),
       0
     )),
  0)</f>
        <v>0</v>
      </c>
      <c r="AF2560" s="21">
        <f t="shared" ca="1" si="319"/>
        <v>0</v>
      </c>
      <c r="AG2560" s="21">
        <f ca="1">SUMIFS(AF$2:AF2560,D$2:D2560,D2560)</f>
        <v>3110</v>
      </c>
      <c r="AJ2560" s="22">
        <f t="shared" si="320"/>
        <v>0</v>
      </c>
      <c r="AK2560" s="22">
        <f t="shared" si="321"/>
        <v>2</v>
      </c>
    </row>
    <row r="2561" spans="1:37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Etats-Unis</v>
      </c>
      <c r="K2561" s="21" t="str">
        <f>IFERROR(VLOOKUP(J2561,Setup_Team!$B:$C,2,FALSE), "TDB")</f>
        <v>USA</v>
      </c>
      <c r="L2561" s="21" t="str">
        <f>VLOOKUP($A2561,Location!$A:$J,8,FALSE)</f>
        <v>Belgique</v>
      </c>
      <c r="M2561" s="21" t="str">
        <f>IFERROR(VLOOKUP(L2561,Setup_Team!$B:$C,2,FALSE), "TDB")</f>
        <v>BEL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>
        <v>2</v>
      </c>
      <c r="Q2561" s="27">
        <v>1</v>
      </c>
      <c r="R2561" s="27" t="str">
        <f t="shared" si="315"/>
        <v>2-1</v>
      </c>
      <c r="S2561" s="21">
        <v>0</v>
      </c>
      <c r="T2561" s="20">
        <f>VLOOKUP($A2561,Database!$A:$Y,10,FALSE)</f>
        <v>95</v>
      </c>
      <c r="U2561" s="20">
        <f>VLOOKUP($A2561,Database!$A:$Y,11,FALSE)</f>
        <v>117</v>
      </c>
      <c r="V2561" s="20">
        <f>VLOOKUP($A2561,Database!$A:$Y,12,FALSE)</f>
        <v>100</v>
      </c>
      <c r="W2561" s="20" t="str">
        <f>VLOOKUP(A2561,Database!A:M,13,FALSE)</f>
        <v>Terminé</v>
      </c>
      <c r="X2561" s="20">
        <f>VLOOKUP($A2561,Database!$A:$Y,20,FALSE)</f>
        <v>1</v>
      </c>
      <c r="Y2561" s="20">
        <f>VLOOKUP($A2561,Database!$A:$Y,21,FALSE)</f>
        <v>4</v>
      </c>
      <c r="Z2561" s="20">
        <f t="shared" si="314"/>
        <v>0</v>
      </c>
      <c r="AA2561" s="20">
        <f t="shared" si="316"/>
        <v>0</v>
      </c>
      <c r="AB2561" s="20">
        <f t="shared" ca="1" si="317"/>
        <v>0</v>
      </c>
      <c r="AC2561" s="20">
        <f t="shared" ca="1" si="31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>
        <f ca="1">IFERROR(
   IF(
     OR(ISBLANK(P2561),ISBLANK(Q2561)),
     "",
     IF(
       AND(AB2561&lt;&gt;"",OR(W2561="Terminé",W2561="En cours")),
       VLOOKUP(AD2561,Setup_ScoreExactBonus!A:D,4,FALSE),
       0
     )),
  0)</f>
        <v>0</v>
      </c>
      <c r="AF2561" s="21">
        <f t="shared" ca="1" si="319"/>
        <v>0</v>
      </c>
      <c r="AG2561" s="21">
        <f ca="1">SUMIFS(AF$2:AF2561,D$2:D2561,D2561)</f>
        <v>3365</v>
      </c>
      <c r="AJ2561" s="22">
        <f t="shared" si="320"/>
        <v>0</v>
      </c>
      <c r="AK2561" s="22">
        <f t="shared" si="321"/>
        <v>1</v>
      </c>
    </row>
    <row r="2562" spans="1:37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Etats-Unis</v>
      </c>
      <c r="K2562" s="21" t="str">
        <f>IFERROR(VLOOKUP(J2562,Setup_Team!$B:$C,2,FALSE), "TDB")</f>
        <v>USA</v>
      </c>
      <c r="L2562" s="21" t="str">
        <f>VLOOKUP($A2562,Location!$A:$J,8,FALSE)</f>
        <v>Belgique</v>
      </c>
      <c r="M2562" s="21" t="str">
        <f>IFERROR(VLOOKUP(L2562,Setup_Team!$B:$C,2,FALSE), "TDB")</f>
        <v>BEL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>
        <v>0</v>
      </c>
      <c r="Q2562" s="27">
        <v>1</v>
      </c>
      <c r="R2562" s="27" t="str">
        <f t="shared" si="315"/>
        <v>0-1</v>
      </c>
      <c r="S2562" s="21">
        <v>0</v>
      </c>
      <c r="T2562" s="20">
        <f>VLOOKUP($A2562,Database!$A:$Y,10,FALSE)</f>
        <v>95</v>
      </c>
      <c r="U2562" s="20">
        <f>VLOOKUP($A2562,Database!$A:$Y,11,FALSE)</f>
        <v>117</v>
      </c>
      <c r="V2562" s="20">
        <f>VLOOKUP($A2562,Database!$A:$Y,12,FALSE)</f>
        <v>100</v>
      </c>
      <c r="W2562" s="20" t="str">
        <f>VLOOKUP(A2562,Database!A:M,13,FALSE)</f>
        <v>Terminé</v>
      </c>
      <c r="X2562" s="20">
        <f>VLOOKUP($A2562,Database!$A:$Y,20,FALSE)</f>
        <v>1</v>
      </c>
      <c r="Y2562" s="20">
        <f>VLOOKUP($A2562,Database!$A:$Y,21,FALSE)</f>
        <v>4</v>
      </c>
      <c r="Z2562" s="20">
        <f t="shared" ref="Z2562:Z2625" si="322">IF(A2562=0,0,IF(W2562="À venir",0,IF(AND(ISBLANK(P2562),ISBLANK(Q2562)),1,0)))</f>
        <v>0</v>
      </c>
      <c r="AA2562" s="20">
        <f t="shared" si="316"/>
        <v>1</v>
      </c>
      <c r="AB2562" s="20">
        <f t="shared" ca="1" si="317"/>
        <v>100</v>
      </c>
      <c r="AC2562" s="20">
        <f t="shared" ca="1" si="31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>
        <f ca="1">IFERROR(
   IF(
     OR(ISBLANK(P2562),ISBLANK(Q2562)),
     "",
     IF(
       AND(AB2562&lt;&gt;"",OR(W2562="Terminé",W2562="En cours")),
       VLOOKUP(AD2562,Setup_ScoreExactBonus!A:D,4,FALSE),
       0
     )),
  0)</f>
        <v>0</v>
      </c>
      <c r="AF2562" s="21">
        <f t="shared" ca="1" si="319"/>
        <v>100</v>
      </c>
      <c r="AG2562" s="21">
        <f ca="1">SUMIFS(AF$2:AF2562,D$2:D2562,D2562)</f>
        <v>2914</v>
      </c>
      <c r="AJ2562" s="22">
        <f t="shared" si="320"/>
        <v>2</v>
      </c>
      <c r="AK2562" s="22">
        <f t="shared" si="321"/>
        <v>0</v>
      </c>
    </row>
    <row r="2563" spans="1:37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Etats-Unis</v>
      </c>
      <c r="K2563" s="21" t="str">
        <f>IFERROR(VLOOKUP(J2563,Setup_Team!$B:$C,2,FALSE), "TDB")</f>
        <v>USA</v>
      </c>
      <c r="L2563" s="21" t="str">
        <f>VLOOKUP($A2563,Location!$A:$J,8,FALSE)</f>
        <v>Belgique</v>
      </c>
      <c r="M2563" s="21" t="str">
        <f>IFERROR(VLOOKUP(L2563,Setup_Team!$B:$C,2,FALSE), "TDB")</f>
        <v>BEL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>
        <v>0</v>
      </c>
      <c r="Q2563" s="27">
        <v>1</v>
      </c>
      <c r="R2563" s="27" t="str">
        <f t="shared" ref="R2563:R2626" si="323">IF(AND(A2563&gt;0,A2563&lt;=104,W2563="Terminé"),TEXT(P2563,"0")&amp;"-"&amp;TEXT(Q2563,"0"),"")</f>
        <v>0-1</v>
      </c>
      <c r="S2563" s="21">
        <v>0</v>
      </c>
      <c r="T2563" s="20">
        <f>VLOOKUP($A2563,Database!$A:$Y,10,FALSE)</f>
        <v>95</v>
      </c>
      <c r="U2563" s="20">
        <f>VLOOKUP($A2563,Database!$A:$Y,11,FALSE)</f>
        <v>117</v>
      </c>
      <c r="V2563" s="20">
        <f>VLOOKUP($A2563,Database!$A:$Y,12,FALSE)</f>
        <v>100</v>
      </c>
      <c r="W2563" s="20" t="str">
        <f>VLOOKUP(A2563,Database!A:M,13,FALSE)</f>
        <v>Terminé</v>
      </c>
      <c r="X2563" s="20">
        <f>VLOOKUP($A2563,Database!$A:$Y,20,FALSE)</f>
        <v>1</v>
      </c>
      <c r="Y2563" s="20">
        <f>VLOOKUP($A2563,Database!$A:$Y,21,FALSE)</f>
        <v>4</v>
      </c>
      <c r="Z2563" s="20">
        <f t="shared" si="322"/>
        <v>0</v>
      </c>
      <c r="AA2563" s="20">
        <f t="shared" si="316"/>
        <v>1</v>
      </c>
      <c r="AB2563" s="20">
        <f t="shared" ca="1" si="317"/>
        <v>100</v>
      </c>
      <c r="AC2563" s="20">
        <f t="shared" ca="1" si="31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>
        <f ca="1">IFERROR(
   IF(
     OR(ISBLANK(P2563),ISBLANK(Q2563)),
     "",
     IF(
       AND(AB2563&lt;&gt;"",OR(W2563="Terminé",W2563="En cours")),
       VLOOKUP(AD2563,Setup_ScoreExactBonus!A:D,4,FALSE),
       0
     )),
  0)</f>
        <v>0</v>
      </c>
      <c r="AF2563" s="21">
        <f t="shared" ca="1" si="319"/>
        <v>100</v>
      </c>
      <c r="AG2563" s="21">
        <f ca="1">SUMIFS(AF$2:AF2563,D$2:D2563,D2563)</f>
        <v>3651</v>
      </c>
      <c r="AJ2563" s="22">
        <f t="shared" si="320"/>
        <v>1</v>
      </c>
      <c r="AK2563" s="22">
        <f t="shared" si="321"/>
        <v>0</v>
      </c>
    </row>
    <row r="2564" spans="1:37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Etats-Unis</v>
      </c>
      <c r="K2564" s="21" t="str">
        <f>IFERROR(VLOOKUP(J2564,Setup_Team!$B:$C,2,FALSE), "TDB")</f>
        <v>USA</v>
      </c>
      <c r="L2564" s="21" t="str">
        <f>VLOOKUP($A2564,Location!$A:$J,8,FALSE)</f>
        <v>Belgique</v>
      </c>
      <c r="M2564" s="21" t="str">
        <f>IFERROR(VLOOKUP(L2564,Setup_Team!$B:$C,2,FALSE), "TDB")</f>
        <v>BEL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>
        <v>1</v>
      </c>
      <c r="Q2564" s="27">
        <v>2</v>
      </c>
      <c r="R2564" s="27" t="str">
        <f t="shared" si="323"/>
        <v>1-2</v>
      </c>
      <c r="S2564" s="21">
        <v>0</v>
      </c>
      <c r="T2564" s="20">
        <f>VLOOKUP($A2564,Database!$A:$Y,10,FALSE)</f>
        <v>95</v>
      </c>
      <c r="U2564" s="20">
        <f>VLOOKUP($A2564,Database!$A:$Y,11,FALSE)</f>
        <v>117</v>
      </c>
      <c r="V2564" s="20">
        <f>VLOOKUP($A2564,Database!$A:$Y,12,FALSE)</f>
        <v>100</v>
      </c>
      <c r="W2564" s="20" t="str">
        <f>VLOOKUP(A2564,Database!A:M,13,FALSE)</f>
        <v>Terminé</v>
      </c>
      <c r="X2564" s="20">
        <f>VLOOKUP($A2564,Database!$A:$Y,20,FALSE)</f>
        <v>1</v>
      </c>
      <c r="Y2564" s="20">
        <f>VLOOKUP($A2564,Database!$A:$Y,21,FALSE)</f>
        <v>4</v>
      </c>
      <c r="Z2564" s="20">
        <f t="shared" si="322"/>
        <v>0</v>
      </c>
      <c r="AA2564" s="20">
        <f t="shared" si="316"/>
        <v>1</v>
      </c>
      <c r="AB2564" s="20">
        <f t="shared" ca="1" si="317"/>
        <v>100</v>
      </c>
      <c r="AC2564" s="20">
        <f t="shared" ca="1" si="31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>
        <f ca="1">IFERROR(
   IF(
     OR(ISBLANK(P2564),ISBLANK(Q2564)),
     "",
     IF(
       AND(AB2564&lt;&gt;"",OR(W2564="Terminé",W2564="En cours")),
       VLOOKUP(AD2564,Setup_ScoreExactBonus!A:D,4,FALSE),
       0
     )),
  0)</f>
        <v>0</v>
      </c>
      <c r="AF2564" s="21">
        <f t="shared" ca="1" si="319"/>
        <v>100</v>
      </c>
      <c r="AG2564" s="21">
        <f ca="1">SUMIFS(AF$2:AF2564,D$2:D2564,D2564)</f>
        <v>3887</v>
      </c>
      <c r="AJ2564" s="22">
        <f t="shared" si="320"/>
        <v>3</v>
      </c>
      <c r="AK2564" s="22">
        <f t="shared" si="321"/>
        <v>0</v>
      </c>
    </row>
    <row r="2565" spans="1:37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Etats-Unis</v>
      </c>
      <c r="K2565" s="21" t="str">
        <f>IFERROR(VLOOKUP(J2565,Setup_Team!$B:$C,2,FALSE), "TDB")</f>
        <v>USA</v>
      </c>
      <c r="L2565" s="21" t="str">
        <f>VLOOKUP($A2565,Location!$A:$J,8,FALSE)</f>
        <v>Belgique</v>
      </c>
      <c r="M2565" s="21" t="str">
        <f>IFERROR(VLOOKUP(L2565,Setup_Team!$B:$C,2,FALSE), "TDB")</f>
        <v>BEL</v>
      </c>
      <c r="P2565" s="21">
        <v>2</v>
      </c>
      <c r="Q2565" s="21">
        <v>1</v>
      </c>
      <c r="R2565" s="27" t="str">
        <f t="shared" si="323"/>
        <v>2-1</v>
      </c>
      <c r="S2565" s="21">
        <v>0</v>
      </c>
      <c r="T2565" s="20">
        <f>VLOOKUP($A2565,Database!$A:$Y,10,FALSE)</f>
        <v>95</v>
      </c>
      <c r="U2565" s="20">
        <f>VLOOKUP($A2565,Database!$A:$Y,11,FALSE)</f>
        <v>117</v>
      </c>
      <c r="V2565" s="20">
        <f>VLOOKUP($A2565,Database!$A:$Y,12,FALSE)</f>
        <v>100</v>
      </c>
      <c r="W2565" s="20" t="str">
        <f>VLOOKUP(A2565,Database!A:M,13,FALSE)</f>
        <v>Terminé</v>
      </c>
      <c r="X2565" s="20">
        <f>VLOOKUP($A2565,Database!$A:$Y,20,FALSE)</f>
        <v>1</v>
      </c>
      <c r="Y2565" s="20">
        <f>VLOOKUP($A2565,Database!$A:$Y,21,FALSE)</f>
        <v>4</v>
      </c>
      <c r="Z2565" s="20">
        <f t="shared" si="322"/>
        <v>0</v>
      </c>
      <c r="AA2565" s="20">
        <f t="shared" si="316"/>
        <v>0</v>
      </c>
      <c r="AB2565" s="20">
        <f t="shared" ca="1" si="317"/>
        <v>0</v>
      </c>
      <c r="AC2565" s="20">
        <f t="shared" ca="1" si="31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>
        <f ca="1">IFERROR(
   IF(
     OR(ISBLANK(P2565),ISBLANK(Q2565)),
     "",
     IF(
       AND(AB2565&lt;&gt;"",OR(W2565="Terminé",W2565="En cours")),
       VLOOKUP(AD2565,Setup_ScoreExactBonus!A:D,4,FALSE),
       0
     )),
  0)</f>
        <v>0</v>
      </c>
      <c r="AF2565" s="21">
        <f t="shared" ca="1" si="319"/>
        <v>0</v>
      </c>
      <c r="AG2565" s="21">
        <f ca="1">SUMIFS(AF$2:AF2565,D$2:D2565,D2565)</f>
        <v>3292</v>
      </c>
      <c r="AJ2565" s="22">
        <f t="shared" si="320"/>
        <v>0</v>
      </c>
      <c r="AK2565" s="22">
        <f t="shared" si="321"/>
        <v>2</v>
      </c>
    </row>
    <row r="2566" spans="1:37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Etats-Unis</v>
      </c>
      <c r="K2566" s="21" t="str">
        <f>IFERROR(VLOOKUP(J2566,Setup_Team!$B:$C,2,FALSE), "TDB")</f>
        <v>USA</v>
      </c>
      <c r="L2566" s="21" t="str">
        <f>VLOOKUP($A2566,Location!$A:$J,8,FALSE)</f>
        <v>Belgique</v>
      </c>
      <c r="M2566" s="21" t="str">
        <f>IFERROR(VLOOKUP(L2566,Setup_Team!$B:$C,2,FALSE), "TDB")</f>
        <v>BEL</v>
      </c>
      <c r="P2566" s="21">
        <v>1</v>
      </c>
      <c r="Q2566" s="21">
        <v>2</v>
      </c>
      <c r="R2566" s="27" t="str">
        <f t="shared" si="323"/>
        <v>1-2</v>
      </c>
      <c r="S2566" s="21">
        <v>0</v>
      </c>
      <c r="T2566" s="20">
        <f>VLOOKUP($A2566,Database!$A:$Y,10,FALSE)</f>
        <v>95</v>
      </c>
      <c r="U2566" s="20">
        <f>VLOOKUP($A2566,Database!$A:$Y,11,FALSE)</f>
        <v>117</v>
      </c>
      <c r="V2566" s="20">
        <f>VLOOKUP($A2566,Database!$A:$Y,12,FALSE)</f>
        <v>100</v>
      </c>
      <c r="W2566" s="20" t="str">
        <f>VLOOKUP(A2566,Database!A:M,13,FALSE)</f>
        <v>Terminé</v>
      </c>
      <c r="X2566" s="20">
        <f>VLOOKUP($A2566,Database!$A:$Y,20,FALSE)</f>
        <v>1</v>
      </c>
      <c r="Y2566" s="20">
        <f>VLOOKUP($A2566,Database!$A:$Y,21,FALSE)</f>
        <v>4</v>
      </c>
      <c r="Z2566" s="20">
        <f t="shared" si="322"/>
        <v>0</v>
      </c>
      <c r="AA2566" s="20">
        <f t="shared" si="316"/>
        <v>1</v>
      </c>
      <c r="AB2566" s="20">
        <f t="shared" ca="1" si="317"/>
        <v>100</v>
      </c>
      <c r="AC2566" s="20">
        <f t="shared" ca="1" si="31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>
        <f ca="1">IFERROR(
   IF(
     OR(ISBLANK(P2566),ISBLANK(Q2566)),
     "",
     IF(
       AND(AB2566&lt;&gt;"",OR(W2566="Terminé",W2566="En cours")),
       VLOOKUP(AD2566,Setup_ScoreExactBonus!A:D,4,FALSE),
       0
     )),
  0)</f>
        <v>0</v>
      </c>
      <c r="AF2566" s="21">
        <f t="shared" ca="1" si="319"/>
        <v>100</v>
      </c>
      <c r="AG2566" s="21">
        <f ca="1">SUMIFS(AF$2:AF2566,D$2:D2566,D2566)</f>
        <v>3488</v>
      </c>
      <c r="AJ2566" s="22">
        <f t="shared" si="320"/>
        <v>1</v>
      </c>
      <c r="AK2566" s="22">
        <f t="shared" si="321"/>
        <v>0</v>
      </c>
    </row>
    <row r="2567" spans="1:37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Argentine</v>
      </c>
      <c r="K2567" s="21" t="str">
        <f>IFERROR(VLOOKUP(J2567,Setup_Team!$B:$C,2,FALSE), "TDB")</f>
        <v>ARG</v>
      </c>
      <c r="L2567" s="21" t="str">
        <f>VLOOKUP($A2567,Location!$A:$J,8,FALSE)</f>
        <v>Egypte</v>
      </c>
      <c r="M2567" s="21" t="str">
        <f>IFERROR(VLOOKUP(L2567,Setup_Team!$B:$C,2,FALSE), "TDB")</f>
        <v>EGY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>
        <v>3</v>
      </c>
      <c r="Q2567" s="27">
        <v>1</v>
      </c>
      <c r="R2567" s="27" t="str">
        <f t="shared" si="323"/>
        <v>3-1</v>
      </c>
      <c r="S2567" s="21">
        <v>0</v>
      </c>
      <c r="T2567" s="20">
        <f>VLOOKUP($A2567,Database!$A:$Y,10,FALSE)</f>
        <v>43</v>
      </c>
      <c r="U2567" s="20">
        <f>VLOOKUP($A2567,Database!$A:$Y,11,FALSE)</f>
        <v>139</v>
      </c>
      <c r="V2567" s="20">
        <f>VLOOKUP($A2567,Database!$A:$Y,12,FALSE)</f>
        <v>176</v>
      </c>
      <c r="W2567" s="20" t="str">
        <f>VLOOKUP(A2567,Database!A:M,13,FALSE)</f>
        <v>Terminé</v>
      </c>
      <c r="X2567" s="20">
        <f>VLOOKUP($A2567,Database!$A:$Y,20,FALSE)</f>
        <v>3</v>
      </c>
      <c r="Y2567" s="20">
        <f>VLOOKUP($A2567,Database!$A:$Y,21,FALSE)</f>
        <v>2</v>
      </c>
      <c r="Z2567" s="20">
        <f t="shared" si="322"/>
        <v>0</v>
      </c>
      <c r="AA2567" s="20">
        <f t="shared" si="316"/>
        <v>1</v>
      </c>
      <c r="AB2567" s="20">
        <f t="shared" ca="1" si="317"/>
        <v>43</v>
      </c>
      <c r="AC2567" s="20">
        <f t="shared" ca="1" si="31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>
        <f ca="1">IFERROR(
   IF(
     OR(ISBLANK(P2567),ISBLANK(Q2567)),
     "",
     IF(
       AND(AB2567&lt;&gt;"",OR(W2567="Terminé",W2567="En cours")),
       VLOOKUP(AD2567,Setup_ScoreExactBonus!A:D,4,FALSE),
       0
     )),
  0)</f>
        <v>0</v>
      </c>
      <c r="AF2567" s="21">
        <f t="shared" ca="1" si="319"/>
        <v>43</v>
      </c>
      <c r="AG2567" s="21">
        <f ca="1">SUMIFS(AF$2:AF2567,D$2:D2567,D2567)</f>
        <v>3462</v>
      </c>
      <c r="AJ2567" s="22">
        <f t="shared" si="320"/>
        <v>1</v>
      </c>
      <c r="AK2567" s="22">
        <f t="shared" si="321"/>
        <v>0</v>
      </c>
    </row>
    <row r="2568" spans="1:37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Argentine</v>
      </c>
      <c r="K2568" s="21" t="str">
        <f>IFERROR(VLOOKUP(J2568,Setup_Team!$B:$C,2,FALSE), "TDB")</f>
        <v>ARG</v>
      </c>
      <c r="L2568" s="21" t="str">
        <f>VLOOKUP($A2568,Location!$A:$J,8,FALSE)</f>
        <v>Egypte</v>
      </c>
      <c r="M2568" s="21" t="str">
        <f>IFERROR(VLOOKUP(L2568,Setup_Team!$B:$C,2,FALSE), "TDB")</f>
        <v>EGY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>
        <v>2</v>
      </c>
      <c r="Q2568" s="27">
        <v>0</v>
      </c>
      <c r="R2568" s="27" t="str">
        <f t="shared" si="323"/>
        <v>2-0</v>
      </c>
      <c r="S2568" s="21">
        <v>0</v>
      </c>
      <c r="T2568" s="20">
        <f>VLOOKUP($A2568,Database!$A:$Y,10,FALSE)</f>
        <v>43</v>
      </c>
      <c r="U2568" s="20">
        <f>VLOOKUP($A2568,Database!$A:$Y,11,FALSE)</f>
        <v>139</v>
      </c>
      <c r="V2568" s="20">
        <f>VLOOKUP($A2568,Database!$A:$Y,12,FALSE)</f>
        <v>176</v>
      </c>
      <c r="W2568" s="20" t="str">
        <f>VLOOKUP(A2568,Database!A:M,13,FALSE)</f>
        <v>Terminé</v>
      </c>
      <c r="X2568" s="20">
        <f>VLOOKUP($A2568,Database!$A:$Y,20,FALSE)</f>
        <v>3</v>
      </c>
      <c r="Y2568" s="20">
        <f>VLOOKUP($A2568,Database!$A:$Y,21,FALSE)</f>
        <v>2</v>
      </c>
      <c r="Z2568" s="20">
        <f t="shared" si="322"/>
        <v>0</v>
      </c>
      <c r="AA2568" s="20">
        <f t="shared" si="316"/>
        <v>1</v>
      </c>
      <c r="AB2568" s="20">
        <f t="shared" ca="1" si="317"/>
        <v>43</v>
      </c>
      <c r="AC2568" s="20">
        <f t="shared" ca="1" si="31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>
        <f ca="1">IFERROR(
   IF(
     OR(ISBLANK(P2568),ISBLANK(Q2568)),
     "",
     IF(
       AND(AB2568&lt;&gt;"",OR(W2568="Terminé",W2568="En cours")),
       VLOOKUP(AD2568,Setup_ScoreExactBonus!A:D,4,FALSE),
       0
     )),
  0)</f>
        <v>0</v>
      </c>
      <c r="AF2568" s="21">
        <f t="shared" ca="1" si="319"/>
        <v>43</v>
      </c>
      <c r="AG2568" s="21">
        <f ca="1">SUMIFS(AF$2:AF2568,D$2:D2568,D2568)</f>
        <v>4106</v>
      </c>
      <c r="AJ2568" s="22">
        <f t="shared" si="320"/>
        <v>1</v>
      </c>
      <c r="AK2568" s="22">
        <f t="shared" si="321"/>
        <v>0</v>
      </c>
    </row>
    <row r="2569" spans="1:37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Argentine</v>
      </c>
      <c r="K2569" s="21" t="str">
        <f>IFERROR(VLOOKUP(J2569,Setup_Team!$B:$C,2,FALSE), "TDB")</f>
        <v>ARG</v>
      </c>
      <c r="L2569" s="21" t="str">
        <f>VLOOKUP($A2569,Location!$A:$J,8,FALSE)</f>
        <v>Egypte</v>
      </c>
      <c r="M2569" s="21" t="str">
        <f>IFERROR(VLOOKUP(L2569,Setup_Team!$B:$C,2,FALSE), "TDB")</f>
        <v>EGY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>
        <v>2</v>
      </c>
      <c r="Q2569" s="27">
        <v>1</v>
      </c>
      <c r="R2569" s="27" t="str">
        <f t="shared" si="323"/>
        <v>2-1</v>
      </c>
      <c r="S2569" s="21">
        <v>0</v>
      </c>
      <c r="T2569" s="20">
        <f>VLOOKUP($A2569,Database!$A:$Y,10,FALSE)</f>
        <v>43</v>
      </c>
      <c r="U2569" s="20">
        <f>VLOOKUP($A2569,Database!$A:$Y,11,FALSE)</f>
        <v>139</v>
      </c>
      <c r="V2569" s="20">
        <f>VLOOKUP($A2569,Database!$A:$Y,12,FALSE)</f>
        <v>176</v>
      </c>
      <c r="W2569" s="20" t="str">
        <f>VLOOKUP(A2569,Database!A:M,13,FALSE)</f>
        <v>Terminé</v>
      </c>
      <c r="X2569" s="20">
        <f>VLOOKUP($A2569,Database!$A:$Y,20,FALSE)</f>
        <v>3</v>
      </c>
      <c r="Y2569" s="20">
        <f>VLOOKUP($A2569,Database!$A:$Y,21,FALSE)</f>
        <v>2</v>
      </c>
      <c r="Z2569" s="20">
        <f t="shared" si="322"/>
        <v>0</v>
      </c>
      <c r="AA2569" s="20">
        <f t="shared" si="316"/>
        <v>1</v>
      </c>
      <c r="AB2569" s="20">
        <f t="shared" ca="1" si="317"/>
        <v>43</v>
      </c>
      <c r="AC2569" s="20">
        <f t="shared" ca="1" si="31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>
        <f ca="1">IFERROR(
   IF(
     OR(ISBLANK(P2569),ISBLANK(Q2569)),
     "",
     IF(
       AND(AB2569&lt;&gt;"",OR(W2569="Terminé",W2569="En cours")),
       VLOOKUP(AD2569,Setup_ScoreExactBonus!A:D,4,FALSE),
       0
     )),
  0)</f>
        <v>0</v>
      </c>
      <c r="AF2569" s="21">
        <f t="shared" ca="1" si="319"/>
        <v>43</v>
      </c>
      <c r="AG2569" s="21">
        <f ca="1">SUMIFS(AF$2:AF2569,D$2:D2569,D2569)</f>
        <v>3921</v>
      </c>
      <c r="AJ2569" s="22">
        <f t="shared" si="320"/>
        <v>9</v>
      </c>
      <c r="AK2569" s="22">
        <f t="shared" si="321"/>
        <v>0</v>
      </c>
    </row>
    <row r="2570" spans="1:37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Argentine</v>
      </c>
      <c r="K2570" s="21" t="str">
        <f>IFERROR(VLOOKUP(J2570,Setup_Team!$B:$C,2,FALSE), "TDB")</f>
        <v>ARG</v>
      </c>
      <c r="L2570" s="21" t="str">
        <f>VLOOKUP($A2570,Location!$A:$J,8,FALSE)</f>
        <v>Egypte</v>
      </c>
      <c r="M2570" s="21" t="str">
        <f>IFERROR(VLOOKUP(L2570,Setup_Team!$B:$C,2,FALSE), "TDB")</f>
        <v>EGY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>
        <v>2</v>
      </c>
      <c r="Q2570" s="27">
        <v>0</v>
      </c>
      <c r="R2570" s="27" t="str">
        <f t="shared" si="323"/>
        <v>2-0</v>
      </c>
      <c r="S2570" s="21">
        <v>0</v>
      </c>
      <c r="T2570" s="20">
        <f>VLOOKUP($A2570,Database!$A:$Y,10,FALSE)</f>
        <v>43</v>
      </c>
      <c r="U2570" s="20">
        <f>VLOOKUP($A2570,Database!$A:$Y,11,FALSE)</f>
        <v>139</v>
      </c>
      <c r="V2570" s="20">
        <f>VLOOKUP($A2570,Database!$A:$Y,12,FALSE)</f>
        <v>176</v>
      </c>
      <c r="W2570" s="20" t="str">
        <f>VLOOKUP(A2570,Database!A:M,13,FALSE)</f>
        <v>Terminé</v>
      </c>
      <c r="X2570" s="20">
        <f>VLOOKUP($A2570,Database!$A:$Y,20,FALSE)</f>
        <v>3</v>
      </c>
      <c r="Y2570" s="20">
        <f>VLOOKUP($A2570,Database!$A:$Y,21,FALSE)</f>
        <v>2</v>
      </c>
      <c r="Z2570" s="20">
        <f t="shared" si="322"/>
        <v>0</v>
      </c>
      <c r="AA2570" s="20">
        <f t="shared" si="316"/>
        <v>1</v>
      </c>
      <c r="AB2570" s="20">
        <f t="shared" ca="1" si="317"/>
        <v>43</v>
      </c>
      <c r="AC2570" s="20">
        <f t="shared" ca="1" si="31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>
        <f ca="1">IFERROR(
   IF(
     OR(ISBLANK(P2570),ISBLANK(Q2570)),
     "",
     IF(
       AND(AB2570&lt;&gt;"",OR(W2570="Terminé",W2570="En cours")),
       VLOOKUP(AD2570,Setup_ScoreExactBonus!A:D,4,FALSE),
       0
     )),
  0)</f>
        <v>0</v>
      </c>
      <c r="AF2570" s="21">
        <f t="shared" ca="1" si="319"/>
        <v>43</v>
      </c>
      <c r="AG2570" s="21">
        <f ca="1">SUMIFS(AF$2:AF2570,D$2:D2570,D2570)</f>
        <v>3686</v>
      </c>
      <c r="AJ2570" s="22">
        <f t="shared" si="320"/>
        <v>1</v>
      </c>
      <c r="AK2570" s="22">
        <f t="shared" si="321"/>
        <v>0</v>
      </c>
    </row>
    <row r="2571" spans="1:37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Argentine</v>
      </c>
      <c r="K2571" s="21" t="str">
        <f>IFERROR(VLOOKUP(J2571,Setup_Team!$B:$C,2,FALSE), "TDB")</f>
        <v>ARG</v>
      </c>
      <c r="L2571" s="21" t="str">
        <f>VLOOKUP($A2571,Location!$A:$J,8,FALSE)</f>
        <v>Egypte</v>
      </c>
      <c r="M2571" s="21" t="str">
        <f>IFERROR(VLOOKUP(L2571,Setup_Team!$B:$C,2,FALSE), "TDB")</f>
        <v>EGY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>
        <v>2</v>
      </c>
      <c r="Q2571" s="27">
        <v>1</v>
      </c>
      <c r="R2571" s="27" t="str">
        <f t="shared" si="323"/>
        <v>2-1</v>
      </c>
      <c r="S2571" s="21">
        <v>0</v>
      </c>
      <c r="T2571" s="20">
        <f>VLOOKUP($A2571,Database!$A:$Y,10,FALSE)</f>
        <v>43</v>
      </c>
      <c r="U2571" s="20">
        <f>VLOOKUP($A2571,Database!$A:$Y,11,FALSE)</f>
        <v>139</v>
      </c>
      <c r="V2571" s="20">
        <f>VLOOKUP($A2571,Database!$A:$Y,12,FALSE)</f>
        <v>176</v>
      </c>
      <c r="W2571" s="20" t="str">
        <f>VLOOKUP(A2571,Database!A:M,13,FALSE)</f>
        <v>Terminé</v>
      </c>
      <c r="X2571" s="20">
        <f>VLOOKUP($A2571,Database!$A:$Y,20,FALSE)</f>
        <v>3</v>
      </c>
      <c r="Y2571" s="20">
        <f>VLOOKUP($A2571,Database!$A:$Y,21,FALSE)</f>
        <v>2</v>
      </c>
      <c r="Z2571" s="20">
        <f t="shared" si="322"/>
        <v>0</v>
      </c>
      <c r="AA2571" s="20">
        <f t="shared" si="316"/>
        <v>1</v>
      </c>
      <c r="AB2571" s="20">
        <f t="shared" ca="1" si="317"/>
        <v>43</v>
      </c>
      <c r="AC2571" s="20">
        <f t="shared" ca="1" si="31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>
        <f ca="1">IFERROR(
   IF(
     OR(ISBLANK(P2571),ISBLANK(Q2571)),
     "",
     IF(
       AND(AB2571&lt;&gt;"",OR(W2571="Terminé",W2571="En cours")),
       VLOOKUP(AD2571,Setup_ScoreExactBonus!A:D,4,FALSE),
       0
     )),
  0)</f>
        <v>0</v>
      </c>
      <c r="AF2571" s="21">
        <f t="shared" ca="1" si="319"/>
        <v>43</v>
      </c>
      <c r="AG2571" s="21">
        <f ca="1">SUMIFS(AF$2:AF2571,D$2:D2571,D2571)</f>
        <v>2874</v>
      </c>
      <c r="AJ2571" s="22">
        <f t="shared" si="320"/>
        <v>1</v>
      </c>
      <c r="AK2571" s="22">
        <f t="shared" si="321"/>
        <v>0</v>
      </c>
    </row>
    <row r="2572" spans="1:37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Argentine</v>
      </c>
      <c r="K2572" s="21" t="str">
        <f>IFERROR(VLOOKUP(J2572,Setup_Team!$B:$C,2,FALSE), "TDB")</f>
        <v>ARG</v>
      </c>
      <c r="L2572" s="21" t="str">
        <f>VLOOKUP($A2572,Location!$A:$J,8,FALSE)</f>
        <v>Egypte</v>
      </c>
      <c r="M2572" s="21" t="str">
        <f>IFERROR(VLOOKUP(L2572,Setup_Team!$B:$C,2,FALSE), "TDB")</f>
        <v>EGY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>
        <v>3</v>
      </c>
      <c r="Q2572" s="27">
        <v>1</v>
      </c>
      <c r="R2572" s="27" t="str">
        <f t="shared" si="323"/>
        <v>3-1</v>
      </c>
      <c r="S2572" s="21">
        <v>0</v>
      </c>
      <c r="T2572" s="20">
        <f>VLOOKUP($A2572,Database!$A:$Y,10,FALSE)</f>
        <v>43</v>
      </c>
      <c r="U2572" s="20">
        <f>VLOOKUP($A2572,Database!$A:$Y,11,FALSE)</f>
        <v>139</v>
      </c>
      <c r="V2572" s="20">
        <f>VLOOKUP($A2572,Database!$A:$Y,12,FALSE)</f>
        <v>176</v>
      </c>
      <c r="W2572" s="20" t="str">
        <f>VLOOKUP(A2572,Database!A:M,13,FALSE)</f>
        <v>Terminé</v>
      </c>
      <c r="X2572" s="20">
        <f>VLOOKUP($A2572,Database!$A:$Y,20,FALSE)</f>
        <v>3</v>
      </c>
      <c r="Y2572" s="20">
        <f>VLOOKUP($A2572,Database!$A:$Y,21,FALSE)</f>
        <v>2</v>
      </c>
      <c r="Z2572" s="20">
        <f t="shared" si="322"/>
        <v>0</v>
      </c>
      <c r="AA2572" s="20">
        <f t="shared" si="316"/>
        <v>1</v>
      </c>
      <c r="AB2572" s="20">
        <f t="shared" ca="1" si="317"/>
        <v>43</v>
      </c>
      <c r="AC2572" s="20">
        <f t="shared" ca="1" si="31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>
        <f ca="1">IFERROR(
   IF(
     OR(ISBLANK(P2572),ISBLANK(Q2572)),
     "",
     IF(
       AND(AB2572&lt;&gt;"",OR(W2572="Terminé",W2572="En cours")),
       VLOOKUP(AD2572,Setup_ScoreExactBonus!A:D,4,FALSE),
       0
     )),
  0)</f>
        <v>0</v>
      </c>
      <c r="AF2572" s="21">
        <f t="shared" ca="1" si="319"/>
        <v>43</v>
      </c>
      <c r="AG2572" s="21">
        <f ca="1">SUMIFS(AF$2:AF2572,D$2:D2572,D2572)</f>
        <v>4100</v>
      </c>
      <c r="AJ2572" s="22">
        <f t="shared" si="320"/>
        <v>3</v>
      </c>
      <c r="AK2572" s="22">
        <f t="shared" si="321"/>
        <v>0</v>
      </c>
    </row>
    <row r="2573" spans="1:37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Argentine</v>
      </c>
      <c r="K2573" s="21" t="str">
        <f>IFERROR(VLOOKUP(J2573,Setup_Team!$B:$C,2,FALSE), "TDB")</f>
        <v>ARG</v>
      </c>
      <c r="L2573" s="21" t="str">
        <f>VLOOKUP($A2573,Location!$A:$J,8,FALSE)</f>
        <v>Egypte</v>
      </c>
      <c r="M2573" s="21" t="str">
        <f>IFERROR(VLOOKUP(L2573,Setup_Team!$B:$C,2,FALSE), "TDB")</f>
        <v>EGY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>
        <v>3</v>
      </c>
      <c r="Q2573" s="27">
        <v>1</v>
      </c>
      <c r="R2573" s="27" t="str">
        <f t="shared" si="323"/>
        <v>3-1</v>
      </c>
      <c r="S2573" s="21">
        <v>0</v>
      </c>
      <c r="T2573" s="20">
        <f>VLOOKUP($A2573,Database!$A:$Y,10,FALSE)</f>
        <v>43</v>
      </c>
      <c r="U2573" s="20">
        <f>VLOOKUP($A2573,Database!$A:$Y,11,FALSE)</f>
        <v>139</v>
      </c>
      <c r="V2573" s="20">
        <f>VLOOKUP($A2573,Database!$A:$Y,12,FALSE)</f>
        <v>176</v>
      </c>
      <c r="W2573" s="20" t="str">
        <f>VLOOKUP(A2573,Database!A:M,13,FALSE)</f>
        <v>Terminé</v>
      </c>
      <c r="X2573" s="20">
        <f>VLOOKUP($A2573,Database!$A:$Y,20,FALSE)</f>
        <v>3</v>
      </c>
      <c r="Y2573" s="20">
        <f>VLOOKUP($A2573,Database!$A:$Y,21,FALSE)</f>
        <v>2</v>
      </c>
      <c r="Z2573" s="20">
        <f t="shared" si="322"/>
        <v>0</v>
      </c>
      <c r="AA2573" s="20">
        <f t="shared" si="316"/>
        <v>1</v>
      </c>
      <c r="AB2573" s="20">
        <f t="shared" ca="1" si="317"/>
        <v>43</v>
      </c>
      <c r="AC2573" s="20">
        <f t="shared" ca="1" si="31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>
        <f ca="1">IFERROR(
   IF(
     OR(ISBLANK(P2573),ISBLANK(Q2573)),
     "",
     IF(
       AND(AB2573&lt;&gt;"",OR(W2573="Terminé",W2573="En cours")),
       VLOOKUP(AD2573,Setup_ScoreExactBonus!A:D,4,FALSE),
       0
     )),
  0)</f>
        <v>0</v>
      </c>
      <c r="AF2573" s="21">
        <f t="shared" ca="1" si="319"/>
        <v>43</v>
      </c>
      <c r="AG2573" s="21">
        <f ca="1">SUMIFS(AF$2:AF2573,D$2:D2573,D2573)</f>
        <v>2461</v>
      </c>
      <c r="AJ2573" s="22">
        <f t="shared" si="320"/>
        <v>1</v>
      </c>
      <c r="AK2573" s="22">
        <f t="shared" si="321"/>
        <v>0</v>
      </c>
    </row>
    <row r="2574" spans="1:37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Argentine</v>
      </c>
      <c r="K2574" s="21" t="str">
        <f>IFERROR(VLOOKUP(J2574,Setup_Team!$B:$C,2,FALSE), "TDB")</f>
        <v>ARG</v>
      </c>
      <c r="L2574" s="21" t="str">
        <f>VLOOKUP($A2574,Location!$A:$J,8,FALSE)</f>
        <v>Egypte</v>
      </c>
      <c r="M2574" s="21" t="str">
        <f>IFERROR(VLOOKUP(L2574,Setup_Team!$B:$C,2,FALSE), "TDB")</f>
        <v>EGY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>
        <v>3</v>
      </c>
      <c r="Q2574" s="27">
        <v>0</v>
      </c>
      <c r="R2574" s="27" t="str">
        <f t="shared" si="323"/>
        <v>3-0</v>
      </c>
      <c r="S2574" s="21">
        <v>0</v>
      </c>
      <c r="T2574" s="20">
        <f>VLOOKUP($A2574,Database!$A:$Y,10,FALSE)</f>
        <v>43</v>
      </c>
      <c r="U2574" s="20">
        <f>VLOOKUP($A2574,Database!$A:$Y,11,FALSE)</f>
        <v>139</v>
      </c>
      <c r="V2574" s="20">
        <f>VLOOKUP($A2574,Database!$A:$Y,12,FALSE)</f>
        <v>176</v>
      </c>
      <c r="W2574" s="20" t="str">
        <f>VLOOKUP(A2574,Database!A:M,13,FALSE)</f>
        <v>Terminé</v>
      </c>
      <c r="X2574" s="20">
        <f>VLOOKUP($A2574,Database!$A:$Y,20,FALSE)</f>
        <v>3</v>
      </c>
      <c r="Y2574" s="20">
        <f>VLOOKUP($A2574,Database!$A:$Y,21,FALSE)</f>
        <v>2</v>
      </c>
      <c r="Z2574" s="20">
        <f t="shared" si="322"/>
        <v>0</v>
      </c>
      <c r="AA2574" s="20">
        <f t="shared" si="316"/>
        <v>1</v>
      </c>
      <c r="AB2574" s="20">
        <f t="shared" ca="1" si="317"/>
        <v>43</v>
      </c>
      <c r="AC2574" s="20">
        <f t="shared" ca="1" si="31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>
        <f ca="1">IFERROR(
   IF(
     OR(ISBLANK(P2574),ISBLANK(Q2574)),
     "",
     IF(
       AND(AB2574&lt;&gt;"",OR(W2574="Terminé",W2574="En cours")),
       VLOOKUP(AD2574,Setup_ScoreExactBonus!A:D,4,FALSE),
       0
     )),
  0)</f>
        <v>0</v>
      </c>
      <c r="AF2574" s="21">
        <f t="shared" ca="1" si="319"/>
        <v>43</v>
      </c>
      <c r="AG2574" s="21">
        <f ca="1">SUMIFS(AF$2:AF2574,D$2:D2574,D2574)</f>
        <v>3566</v>
      </c>
      <c r="AJ2574" s="22">
        <f t="shared" si="320"/>
        <v>1</v>
      </c>
      <c r="AK2574" s="22">
        <f t="shared" si="321"/>
        <v>0</v>
      </c>
    </row>
    <row r="2575" spans="1:37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Argentine</v>
      </c>
      <c r="K2575" s="21" t="str">
        <f>IFERROR(VLOOKUP(J2575,Setup_Team!$B:$C,2,FALSE), "TDB")</f>
        <v>ARG</v>
      </c>
      <c r="L2575" s="21" t="str">
        <f>VLOOKUP($A2575,Location!$A:$J,8,FALSE)</f>
        <v>Egypte</v>
      </c>
      <c r="M2575" s="21" t="str">
        <f>IFERROR(VLOOKUP(L2575,Setup_Team!$B:$C,2,FALSE), "TDB")</f>
        <v>EGY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>
        <v>3</v>
      </c>
      <c r="Q2575" s="27">
        <v>1</v>
      </c>
      <c r="R2575" s="27" t="str">
        <f t="shared" si="323"/>
        <v>3-1</v>
      </c>
      <c r="S2575" s="21">
        <v>0</v>
      </c>
      <c r="T2575" s="20">
        <f>VLOOKUP($A2575,Database!$A:$Y,10,FALSE)</f>
        <v>43</v>
      </c>
      <c r="U2575" s="20">
        <f>VLOOKUP($A2575,Database!$A:$Y,11,FALSE)</f>
        <v>139</v>
      </c>
      <c r="V2575" s="20">
        <f>VLOOKUP($A2575,Database!$A:$Y,12,FALSE)</f>
        <v>176</v>
      </c>
      <c r="W2575" s="20" t="str">
        <f>VLOOKUP(A2575,Database!A:M,13,FALSE)</f>
        <v>Terminé</v>
      </c>
      <c r="X2575" s="20">
        <f>VLOOKUP($A2575,Database!$A:$Y,20,FALSE)</f>
        <v>3</v>
      </c>
      <c r="Y2575" s="20">
        <f>VLOOKUP($A2575,Database!$A:$Y,21,FALSE)</f>
        <v>2</v>
      </c>
      <c r="Z2575" s="20">
        <f t="shared" si="322"/>
        <v>0</v>
      </c>
      <c r="AA2575" s="20">
        <f t="shared" si="316"/>
        <v>1</v>
      </c>
      <c r="AB2575" s="20">
        <f t="shared" ca="1" si="317"/>
        <v>43</v>
      </c>
      <c r="AC2575" s="20">
        <f t="shared" ca="1" si="31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>
        <f ca="1">IFERROR(
   IF(
     OR(ISBLANK(P2575),ISBLANK(Q2575)),
     "",
     IF(
       AND(AB2575&lt;&gt;"",OR(W2575="Terminé",W2575="En cours")),
       VLOOKUP(AD2575,Setup_ScoreExactBonus!A:D,4,FALSE),
       0
     )),
  0)</f>
        <v>0</v>
      </c>
      <c r="AF2575" s="21">
        <f t="shared" ca="1" si="319"/>
        <v>43</v>
      </c>
      <c r="AG2575" s="21">
        <f ca="1">SUMIFS(AF$2:AF2575,D$2:D2575,D2575)</f>
        <v>3902</v>
      </c>
      <c r="AJ2575" s="22">
        <f t="shared" si="320"/>
        <v>1</v>
      </c>
      <c r="AK2575" s="22">
        <f t="shared" si="321"/>
        <v>0</v>
      </c>
    </row>
    <row r="2576" spans="1:37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Argentine</v>
      </c>
      <c r="K2576" s="21" t="str">
        <f>IFERROR(VLOOKUP(J2576,Setup_Team!$B:$C,2,FALSE), "TDB")</f>
        <v>ARG</v>
      </c>
      <c r="L2576" s="21" t="str">
        <f>VLOOKUP($A2576,Location!$A:$J,8,FALSE)</f>
        <v>Egypte</v>
      </c>
      <c r="M2576" s="21" t="str">
        <f>IFERROR(VLOOKUP(L2576,Setup_Team!$B:$C,2,FALSE), "TDB")</f>
        <v>EGY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>
        <v>3</v>
      </c>
      <c r="Q2576" s="27">
        <v>0</v>
      </c>
      <c r="R2576" s="27" t="str">
        <f t="shared" si="323"/>
        <v>3-0</v>
      </c>
      <c r="S2576" s="21">
        <v>0</v>
      </c>
      <c r="T2576" s="20">
        <f>VLOOKUP($A2576,Database!$A:$Y,10,FALSE)</f>
        <v>43</v>
      </c>
      <c r="U2576" s="20">
        <f>VLOOKUP($A2576,Database!$A:$Y,11,FALSE)</f>
        <v>139</v>
      </c>
      <c r="V2576" s="20">
        <f>VLOOKUP($A2576,Database!$A:$Y,12,FALSE)</f>
        <v>176</v>
      </c>
      <c r="W2576" s="20" t="str">
        <f>VLOOKUP(A2576,Database!A:M,13,FALSE)</f>
        <v>Terminé</v>
      </c>
      <c r="X2576" s="20">
        <f>VLOOKUP($A2576,Database!$A:$Y,20,FALSE)</f>
        <v>3</v>
      </c>
      <c r="Y2576" s="20">
        <f>VLOOKUP($A2576,Database!$A:$Y,21,FALSE)</f>
        <v>2</v>
      </c>
      <c r="Z2576" s="20">
        <f t="shared" si="322"/>
        <v>0</v>
      </c>
      <c r="AA2576" s="20">
        <f t="shared" si="316"/>
        <v>1</v>
      </c>
      <c r="AB2576" s="20">
        <f t="shared" ca="1" si="317"/>
        <v>43</v>
      </c>
      <c r="AC2576" s="20">
        <f t="shared" ca="1" si="31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>
        <f ca="1">IFERROR(
   IF(
     OR(ISBLANK(P2576),ISBLANK(Q2576)),
     "",
     IF(
       AND(AB2576&lt;&gt;"",OR(W2576="Terminé",W2576="En cours")),
       VLOOKUP(AD2576,Setup_ScoreExactBonus!A:D,4,FALSE),
       0
     )),
  0)</f>
        <v>0</v>
      </c>
      <c r="AF2576" s="21">
        <f t="shared" ca="1" si="319"/>
        <v>43</v>
      </c>
      <c r="AG2576" s="21">
        <f ca="1">SUMIFS(AF$2:AF2576,D$2:D2576,D2576)</f>
        <v>3351</v>
      </c>
      <c r="AJ2576" s="22">
        <f t="shared" si="320"/>
        <v>1</v>
      </c>
      <c r="AK2576" s="22">
        <f t="shared" si="321"/>
        <v>0</v>
      </c>
    </row>
    <row r="2577" spans="1:37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Argentine</v>
      </c>
      <c r="K2577" s="21" t="str">
        <f>IFERROR(VLOOKUP(J2577,Setup_Team!$B:$C,2,FALSE), "TDB")</f>
        <v>ARG</v>
      </c>
      <c r="L2577" s="21" t="str">
        <f>VLOOKUP($A2577,Location!$A:$J,8,FALSE)</f>
        <v>Egypte</v>
      </c>
      <c r="M2577" s="21" t="str">
        <f>IFERROR(VLOOKUP(L2577,Setup_Team!$B:$C,2,FALSE), "TDB")</f>
        <v>EGY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>
        <v>3</v>
      </c>
      <c r="Q2577" s="27">
        <v>1</v>
      </c>
      <c r="R2577" s="27" t="str">
        <f t="shared" si="323"/>
        <v>3-1</v>
      </c>
      <c r="S2577" s="21">
        <v>0</v>
      </c>
      <c r="T2577" s="20">
        <f>VLOOKUP($A2577,Database!$A:$Y,10,FALSE)</f>
        <v>43</v>
      </c>
      <c r="U2577" s="20">
        <f>VLOOKUP($A2577,Database!$A:$Y,11,FALSE)</f>
        <v>139</v>
      </c>
      <c r="V2577" s="20">
        <f>VLOOKUP($A2577,Database!$A:$Y,12,FALSE)</f>
        <v>176</v>
      </c>
      <c r="W2577" s="20" t="str">
        <f>VLOOKUP(A2577,Database!A:M,13,FALSE)</f>
        <v>Terminé</v>
      </c>
      <c r="X2577" s="20">
        <f>VLOOKUP($A2577,Database!$A:$Y,20,FALSE)</f>
        <v>3</v>
      </c>
      <c r="Y2577" s="20">
        <f>VLOOKUP($A2577,Database!$A:$Y,21,FALSE)</f>
        <v>2</v>
      </c>
      <c r="Z2577" s="20">
        <f t="shared" si="322"/>
        <v>0</v>
      </c>
      <c r="AA2577" s="20">
        <f t="shared" si="316"/>
        <v>1</v>
      </c>
      <c r="AB2577" s="20">
        <f t="shared" ca="1" si="317"/>
        <v>43</v>
      </c>
      <c r="AC2577" s="20">
        <f t="shared" ca="1" si="31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>
        <f ca="1">IFERROR(
   IF(
     OR(ISBLANK(P2577),ISBLANK(Q2577)),
     "",
     IF(
       AND(AB2577&lt;&gt;"",OR(W2577="Terminé",W2577="En cours")),
       VLOOKUP(AD2577,Setup_ScoreExactBonus!A:D,4,FALSE),
       0
     )),
  0)</f>
        <v>0</v>
      </c>
      <c r="AF2577" s="21">
        <f t="shared" ca="1" si="319"/>
        <v>43</v>
      </c>
      <c r="AG2577" s="21">
        <f ca="1">SUMIFS(AF$2:AF2577,D$2:D2577,D2577)</f>
        <v>4057</v>
      </c>
      <c r="AJ2577" s="22">
        <f t="shared" si="320"/>
        <v>1</v>
      </c>
      <c r="AK2577" s="22">
        <f t="shared" si="321"/>
        <v>0</v>
      </c>
    </row>
    <row r="2578" spans="1:37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Argentine</v>
      </c>
      <c r="K2578" s="21" t="str">
        <f>IFERROR(VLOOKUP(J2578,Setup_Team!$B:$C,2,FALSE), "TDB")</f>
        <v>ARG</v>
      </c>
      <c r="L2578" s="21" t="str">
        <f>VLOOKUP($A2578,Location!$A:$J,8,FALSE)</f>
        <v>Egypte</v>
      </c>
      <c r="M2578" s="21" t="str">
        <f>IFERROR(VLOOKUP(L2578,Setup_Team!$B:$C,2,FALSE), "TDB")</f>
        <v>EGY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>
        <v>0</v>
      </c>
      <c r="Q2578" s="27">
        <v>0</v>
      </c>
      <c r="R2578" s="27" t="str">
        <f t="shared" si="323"/>
        <v>0-0</v>
      </c>
      <c r="S2578" s="21">
        <v>0</v>
      </c>
      <c r="T2578" s="20">
        <f>VLOOKUP($A2578,Database!$A:$Y,10,FALSE)</f>
        <v>43</v>
      </c>
      <c r="U2578" s="20">
        <f>VLOOKUP($A2578,Database!$A:$Y,11,FALSE)</f>
        <v>139</v>
      </c>
      <c r="V2578" s="20">
        <f>VLOOKUP($A2578,Database!$A:$Y,12,FALSE)</f>
        <v>176</v>
      </c>
      <c r="W2578" s="20" t="str">
        <f>VLOOKUP(A2578,Database!A:M,13,FALSE)</f>
        <v>Terminé</v>
      </c>
      <c r="X2578" s="20">
        <f>VLOOKUP($A2578,Database!$A:$Y,20,FALSE)</f>
        <v>3</v>
      </c>
      <c r="Y2578" s="20">
        <f>VLOOKUP($A2578,Database!$A:$Y,21,FALSE)</f>
        <v>2</v>
      </c>
      <c r="Z2578" s="20">
        <f t="shared" si="322"/>
        <v>0</v>
      </c>
      <c r="AA2578" s="20">
        <f t="shared" si="316"/>
        <v>0</v>
      </c>
      <c r="AB2578" s="20">
        <f t="shared" ca="1" si="317"/>
        <v>0</v>
      </c>
      <c r="AC2578" s="20">
        <f t="shared" ca="1" si="31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>
        <f ca="1">IFERROR(
   IF(
     OR(ISBLANK(P2578),ISBLANK(Q2578)),
     "",
     IF(
       AND(AB2578&lt;&gt;"",OR(W2578="Terminé",W2578="En cours")),
       VLOOKUP(AD2578,Setup_ScoreExactBonus!A:D,4,FALSE),
       0
     )),
  0)</f>
        <v>0</v>
      </c>
      <c r="AF2578" s="21">
        <f t="shared" ca="1" si="319"/>
        <v>0</v>
      </c>
      <c r="AG2578" s="21">
        <f ca="1">SUMIFS(AF$2:AF2578,D$2:D2578,D2578)</f>
        <v>3337</v>
      </c>
      <c r="AJ2578" s="22">
        <f t="shared" si="320"/>
        <v>0</v>
      </c>
      <c r="AK2578" s="22">
        <f t="shared" si="321"/>
        <v>3</v>
      </c>
    </row>
    <row r="2579" spans="1:37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Argentine</v>
      </c>
      <c r="K2579" s="21" t="str">
        <f>IFERROR(VLOOKUP(J2579,Setup_Team!$B:$C,2,FALSE), "TDB")</f>
        <v>ARG</v>
      </c>
      <c r="L2579" s="21" t="str">
        <f>VLOOKUP($A2579,Location!$A:$J,8,FALSE)</f>
        <v>Egypte</v>
      </c>
      <c r="M2579" s="21" t="str">
        <f>IFERROR(VLOOKUP(L2579,Setup_Team!$B:$C,2,FALSE), "TDB")</f>
        <v>EGY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>
        <v>2</v>
      </c>
      <c r="Q2579" s="27">
        <v>0</v>
      </c>
      <c r="R2579" s="27" t="str">
        <f t="shared" si="323"/>
        <v>2-0</v>
      </c>
      <c r="S2579" s="21">
        <v>0</v>
      </c>
      <c r="T2579" s="20">
        <f>VLOOKUP($A2579,Database!$A:$Y,10,FALSE)</f>
        <v>43</v>
      </c>
      <c r="U2579" s="20">
        <f>VLOOKUP($A2579,Database!$A:$Y,11,FALSE)</f>
        <v>139</v>
      </c>
      <c r="V2579" s="20">
        <f>VLOOKUP($A2579,Database!$A:$Y,12,FALSE)</f>
        <v>176</v>
      </c>
      <c r="W2579" s="20" t="str">
        <f>VLOOKUP(A2579,Database!A:M,13,FALSE)</f>
        <v>Terminé</v>
      </c>
      <c r="X2579" s="20">
        <f>VLOOKUP($A2579,Database!$A:$Y,20,FALSE)</f>
        <v>3</v>
      </c>
      <c r="Y2579" s="20">
        <f>VLOOKUP($A2579,Database!$A:$Y,21,FALSE)</f>
        <v>2</v>
      </c>
      <c r="Z2579" s="20">
        <f t="shared" si="322"/>
        <v>0</v>
      </c>
      <c r="AA2579" s="20">
        <f t="shared" si="316"/>
        <v>1</v>
      </c>
      <c r="AB2579" s="20">
        <f t="shared" ca="1" si="317"/>
        <v>43</v>
      </c>
      <c r="AC2579" s="20">
        <f t="shared" ca="1" si="31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>
        <f ca="1">IFERROR(
   IF(
     OR(ISBLANK(P2579),ISBLANK(Q2579)),
     "",
     IF(
       AND(AB2579&lt;&gt;"",OR(W2579="Terminé",W2579="En cours")),
       VLOOKUP(AD2579,Setup_ScoreExactBonus!A:D,4,FALSE),
       0
     )),
  0)</f>
        <v>0</v>
      </c>
      <c r="AF2579" s="21">
        <f t="shared" ca="1" si="319"/>
        <v>43</v>
      </c>
      <c r="AG2579" s="21">
        <f ca="1">SUMIFS(AF$2:AF2579,D$2:D2579,D2579)</f>
        <v>3708</v>
      </c>
      <c r="AJ2579" s="22">
        <f t="shared" si="320"/>
        <v>1</v>
      </c>
      <c r="AK2579" s="22">
        <f t="shared" si="321"/>
        <v>0</v>
      </c>
    </row>
    <row r="2580" spans="1:37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Argentine</v>
      </c>
      <c r="K2580" s="21" t="str">
        <f>IFERROR(VLOOKUP(J2580,Setup_Team!$B:$C,2,FALSE), "TDB")</f>
        <v>ARG</v>
      </c>
      <c r="L2580" s="21" t="str">
        <f>VLOOKUP($A2580,Location!$A:$J,8,FALSE)</f>
        <v>Egypte</v>
      </c>
      <c r="M2580" s="21" t="str">
        <f>IFERROR(VLOOKUP(L2580,Setup_Team!$B:$C,2,FALSE), "TDB")</f>
        <v>EGY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>
        <v>3</v>
      </c>
      <c r="Q2580" s="27">
        <v>1</v>
      </c>
      <c r="R2580" s="27" t="str">
        <f t="shared" si="323"/>
        <v>3-1</v>
      </c>
      <c r="S2580" s="21">
        <v>0</v>
      </c>
      <c r="T2580" s="20">
        <f>VLOOKUP($A2580,Database!$A:$Y,10,FALSE)</f>
        <v>43</v>
      </c>
      <c r="U2580" s="20">
        <f>VLOOKUP($A2580,Database!$A:$Y,11,FALSE)</f>
        <v>139</v>
      </c>
      <c r="V2580" s="20">
        <f>VLOOKUP($A2580,Database!$A:$Y,12,FALSE)</f>
        <v>176</v>
      </c>
      <c r="W2580" s="20" t="str">
        <f>VLOOKUP(A2580,Database!A:M,13,FALSE)</f>
        <v>Terminé</v>
      </c>
      <c r="X2580" s="20">
        <f>VLOOKUP($A2580,Database!$A:$Y,20,FALSE)</f>
        <v>3</v>
      </c>
      <c r="Y2580" s="20">
        <f>VLOOKUP($A2580,Database!$A:$Y,21,FALSE)</f>
        <v>2</v>
      </c>
      <c r="Z2580" s="20">
        <f t="shared" si="322"/>
        <v>0</v>
      </c>
      <c r="AA2580" s="20">
        <f t="shared" si="316"/>
        <v>1</v>
      </c>
      <c r="AB2580" s="20">
        <f t="shared" ca="1" si="317"/>
        <v>43</v>
      </c>
      <c r="AC2580" s="20">
        <f t="shared" ca="1" si="31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>
        <f ca="1">IFERROR(
   IF(
     OR(ISBLANK(P2580),ISBLANK(Q2580)),
     "",
     IF(
       AND(AB2580&lt;&gt;"",OR(W2580="Terminé",W2580="En cours")),
       VLOOKUP(AD2580,Setup_ScoreExactBonus!A:D,4,FALSE),
       0
     )),
  0)</f>
        <v>0</v>
      </c>
      <c r="AF2580" s="21">
        <f t="shared" ca="1" si="319"/>
        <v>43</v>
      </c>
      <c r="AG2580" s="21">
        <f ca="1">SUMIFS(AF$2:AF2580,D$2:D2580,D2580)</f>
        <v>3923</v>
      </c>
      <c r="AJ2580" s="22">
        <f t="shared" si="320"/>
        <v>3</v>
      </c>
      <c r="AK2580" s="22">
        <f t="shared" si="321"/>
        <v>0</v>
      </c>
    </row>
    <row r="2581" spans="1:37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Argentine</v>
      </c>
      <c r="K2581" s="21" t="str">
        <f>IFERROR(VLOOKUP(J2581,Setup_Team!$B:$C,2,FALSE), "TDB")</f>
        <v>ARG</v>
      </c>
      <c r="L2581" s="21" t="str">
        <f>VLOOKUP($A2581,Location!$A:$J,8,FALSE)</f>
        <v>Egypte</v>
      </c>
      <c r="M2581" s="21" t="str">
        <f>IFERROR(VLOOKUP(L2581,Setup_Team!$B:$C,2,FALSE), "TDB")</f>
        <v>EGY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>
        <v>2</v>
      </c>
      <c r="Q2581" s="27">
        <v>0</v>
      </c>
      <c r="R2581" s="27" t="str">
        <f t="shared" si="323"/>
        <v>2-0</v>
      </c>
      <c r="S2581" s="21">
        <v>0</v>
      </c>
      <c r="T2581" s="20">
        <f>VLOOKUP($A2581,Database!$A:$Y,10,FALSE)</f>
        <v>43</v>
      </c>
      <c r="U2581" s="20">
        <f>VLOOKUP($A2581,Database!$A:$Y,11,FALSE)</f>
        <v>139</v>
      </c>
      <c r="V2581" s="20">
        <f>VLOOKUP($A2581,Database!$A:$Y,12,FALSE)</f>
        <v>176</v>
      </c>
      <c r="W2581" s="20" t="str">
        <f>VLOOKUP(A2581,Database!A:M,13,FALSE)</f>
        <v>Terminé</v>
      </c>
      <c r="X2581" s="20">
        <f>VLOOKUP($A2581,Database!$A:$Y,20,FALSE)</f>
        <v>3</v>
      </c>
      <c r="Y2581" s="20">
        <f>VLOOKUP($A2581,Database!$A:$Y,21,FALSE)</f>
        <v>2</v>
      </c>
      <c r="Z2581" s="20">
        <f t="shared" si="322"/>
        <v>0</v>
      </c>
      <c r="AA2581" s="20">
        <f t="shared" si="316"/>
        <v>1</v>
      </c>
      <c r="AB2581" s="20">
        <f t="shared" ca="1" si="317"/>
        <v>43</v>
      </c>
      <c r="AC2581" s="20">
        <f t="shared" ca="1" si="31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>
        <f ca="1">IFERROR(
   IF(
     OR(ISBLANK(P2581),ISBLANK(Q2581)),
     "",
     IF(
       AND(AB2581&lt;&gt;"",OR(W2581="Terminé",W2581="En cours")),
       VLOOKUP(AD2581,Setup_ScoreExactBonus!A:D,4,FALSE),
       0
     )),
  0)</f>
        <v>0</v>
      </c>
      <c r="AF2581" s="21">
        <f t="shared" ca="1" si="319"/>
        <v>43</v>
      </c>
      <c r="AG2581" s="21">
        <f ca="1">SUMIFS(AF$2:AF2581,D$2:D2581,D2581)</f>
        <v>3988</v>
      </c>
      <c r="AJ2581" s="22">
        <f t="shared" si="320"/>
        <v>3</v>
      </c>
      <c r="AK2581" s="22">
        <f t="shared" si="321"/>
        <v>0</v>
      </c>
    </row>
    <row r="2582" spans="1:37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Argentine</v>
      </c>
      <c r="K2582" s="21" t="str">
        <f>IFERROR(VLOOKUP(J2582,Setup_Team!$B:$C,2,FALSE), "TDB")</f>
        <v>ARG</v>
      </c>
      <c r="L2582" s="21" t="str">
        <f>VLOOKUP($A2582,Location!$A:$J,8,FALSE)</f>
        <v>Egypte</v>
      </c>
      <c r="M2582" s="21" t="str">
        <f>IFERROR(VLOOKUP(L2582,Setup_Team!$B:$C,2,FALSE), "TDB")</f>
        <v>EGY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>
        <v>2</v>
      </c>
      <c r="Q2582" s="27">
        <v>3</v>
      </c>
      <c r="R2582" s="27" t="str">
        <f t="shared" si="323"/>
        <v>2-3</v>
      </c>
      <c r="S2582" s="21">
        <v>0</v>
      </c>
      <c r="T2582" s="20">
        <f>VLOOKUP($A2582,Database!$A:$Y,10,FALSE)</f>
        <v>43</v>
      </c>
      <c r="U2582" s="20">
        <f>VLOOKUP($A2582,Database!$A:$Y,11,FALSE)</f>
        <v>139</v>
      </c>
      <c r="V2582" s="20">
        <f>VLOOKUP($A2582,Database!$A:$Y,12,FALSE)</f>
        <v>176</v>
      </c>
      <c r="W2582" s="20" t="str">
        <f>VLOOKUP(A2582,Database!A:M,13,FALSE)</f>
        <v>Terminé</v>
      </c>
      <c r="X2582" s="20">
        <f>VLOOKUP($A2582,Database!$A:$Y,20,FALSE)</f>
        <v>3</v>
      </c>
      <c r="Y2582" s="20">
        <f>VLOOKUP($A2582,Database!$A:$Y,21,FALSE)</f>
        <v>2</v>
      </c>
      <c r="Z2582" s="20">
        <f t="shared" si="322"/>
        <v>0</v>
      </c>
      <c r="AA2582" s="20">
        <f t="shared" si="316"/>
        <v>0</v>
      </c>
      <c r="AB2582" s="20">
        <f t="shared" ca="1" si="317"/>
        <v>0</v>
      </c>
      <c r="AC2582" s="20">
        <f t="shared" ca="1" si="31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>
        <f ca="1">IFERROR(
   IF(
     OR(ISBLANK(P2582),ISBLANK(Q2582)),
     "",
     IF(
       AND(AB2582&lt;&gt;"",OR(W2582="Terminé",W2582="En cours")),
       VLOOKUP(AD2582,Setup_ScoreExactBonus!A:D,4,FALSE),
       0
     )),
  0)</f>
        <v>0</v>
      </c>
      <c r="AF2582" s="21">
        <f t="shared" ca="1" si="319"/>
        <v>0</v>
      </c>
      <c r="AG2582" s="21">
        <f ca="1">SUMIFS(AF$2:AF2582,D$2:D2582,D2582)</f>
        <v>2749</v>
      </c>
      <c r="AJ2582" s="22">
        <f t="shared" si="320"/>
        <v>0</v>
      </c>
      <c r="AK2582" s="22">
        <f t="shared" si="321"/>
        <v>7</v>
      </c>
    </row>
    <row r="2583" spans="1:37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Argentine</v>
      </c>
      <c r="K2583" s="21" t="str">
        <f>IFERROR(VLOOKUP(J2583,Setup_Team!$B:$C,2,FALSE), "TDB")</f>
        <v>ARG</v>
      </c>
      <c r="L2583" s="21" t="str">
        <f>VLOOKUP($A2583,Location!$A:$J,8,FALSE)</f>
        <v>Egypte</v>
      </c>
      <c r="M2583" s="21" t="str">
        <f>IFERROR(VLOOKUP(L2583,Setup_Team!$B:$C,2,FALSE), "TDB")</f>
        <v>EGY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>
        <v>3</v>
      </c>
      <c r="Q2583" s="27">
        <v>1</v>
      </c>
      <c r="R2583" s="27" t="str">
        <f t="shared" si="323"/>
        <v>3-1</v>
      </c>
      <c r="S2583" s="21">
        <v>0</v>
      </c>
      <c r="T2583" s="20">
        <f>VLOOKUP($A2583,Database!$A:$Y,10,FALSE)</f>
        <v>43</v>
      </c>
      <c r="U2583" s="20">
        <f>VLOOKUP($A2583,Database!$A:$Y,11,FALSE)</f>
        <v>139</v>
      </c>
      <c r="V2583" s="20">
        <f>VLOOKUP($A2583,Database!$A:$Y,12,FALSE)</f>
        <v>176</v>
      </c>
      <c r="W2583" s="20" t="str">
        <f>VLOOKUP(A2583,Database!A:M,13,FALSE)</f>
        <v>Terminé</v>
      </c>
      <c r="X2583" s="20">
        <f>VLOOKUP($A2583,Database!$A:$Y,20,FALSE)</f>
        <v>3</v>
      </c>
      <c r="Y2583" s="20">
        <f>VLOOKUP($A2583,Database!$A:$Y,21,FALSE)</f>
        <v>2</v>
      </c>
      <c r="Z2583" s="20">
        <f t="shared" si="322"/>
        <v>0</v>
      </c>
      <c r="AA2583" s="20">
        <f t="shared" si="316"/>
        <v>1</v>
      </c>
      <c r="AB2583" s="20">
        <f t="shared" ca="1" si="317"/>
        <v>43</v>
      </c>
      <c r="AC2583" s="20">
        <f t="shared" ca="1" si="31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>
        <f ca="1">IFERROR(
   IF(
     OR(ISBLANK(P2583),ISBLANK(Q2583)),
     "",
     IF(
       AND(AB2583&lt;&gt;"",OR(W2583="Terminé",W2583="En cours")),
       VLOOKUP(AD2583,Setup_ScoreExactBonus!A:D,4,FALSE),
       0
     )),
  0)</f>
        <v>0</v>
      </c>
      <c r="AF2583" s="21">
        <f t="shared" ca="1" si="319"/>
        <v>43</v>
      </c>
      <c r="AG2583" s="21">
        <f ca="1">SUMIFS(AF$2:AF2583,D$2:D2583,D2583)</f>
        <v>3890</v>
      </c>
      <c r="AJ2583" s="22">
        <f t="shared" si="320"/>
        <v>1</v>
      </c>
      <c r="AK2583" s="22">
        <f t="shared" si="321"/>
        <v>0</v>
      </c>
    </row>
    <row r="2584" spans="1:37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Argentine</v>
      </c>
      <c r="K2584" s="21" t="str">
        <f>IFERROR(VLOOKUP(J2584,Setup_Team!$B:$C,2,FALSE), "TDB")</f>
        <v>ARG</v>
      </c>
      <c r="L2584" s="21" t="str">
        <f>VLOOKUP($A2584,Location!$A:$J,8,FALSE)</f>
        <v>Egypte</v>
      </c>
      <c r="M2584" s="21" t="str">
        <f>IFERROR(VLOOKUP(L2584,Setup_Team!$B:$C,2,FALSE), "TDB")</f>
        <v>EGY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>
        <v>3</v>
      </c>
      <c r="Q2584" s="27">
        <v>4</v>
      </c>
      <c r="R2584" s="27" t="str">
        <f t="shared" si="323"/>
        <v>3-4</v>
      </c>
      <c r="S2584" s="21">
        <v>0</v>
      </c>
      <c r="T2584" s="20">
        <f>VLOOKUP($A2584,Database!$A:$Y,10,FALSE)</f>
        <v>43</v>
      </c>
      <c r="U2584" s="20">
        <f>VLOOKUP($A2584,Database!$A:$Y,11,FALSE)</f>
        <v>139</v>
      </c>
      <c r="V2584" s="20">
        <f>VLOOKUP($A2584,Database!$A:$Y,12,FALSE)</f>
        <v>176</v>
      </c>
      <c r="W2584" s="20" t="str">
        <f>VLOOKUP(A2584,Database!A:M,13,FALSE)</f>
        <v>Terminé</v>
      </c>
      <c r="X2584" s="20">
        <f>VLOOKUP($A2584,Database!$A:$Y,20,FALSE)</f>
        <v>3</v>
      </c>
      <c r="Y2584" s="20">
        <f>VLOOKUP($A2584,Database!$A:$Y,21,FALSE)</f>
        <v>2</v>
      </c>
      <c r="Z2584" s="20">
        <f t="shared" si="322"/>
        <v>0</v>
      </c>
      <c r="AA2584" s="20">
        <f t="shared" si="316"/>
        <v>0</v>
      </c>
      <c r="AB2584" s="20">
        <f t="shared" ca="1" si="317"/>
        <v>0</v>
      </c>
      <c r="AC2584" s="20">
        <f t="shared" ca="1" si="31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>
        <f ca="1">IFERROR(
   IF(
     OR(ISBLANK(P2584),ISBLANK(Q2584)),
     "",
     IF(
       AND(AB2584&lt;&gt;"",OR(W2584="Terminé",W2584="En cours")),
       VLOOKUP(AD2584,Setup_ScoreExactBonus!A:D,4,FALSE),
       0
     )),
  0)</f>
        <v>0</v>
      </c>
      <c r="AF2584" s="21">
        <f t="shared" ca="1" si="319"/>
        <v>0</v>
      </c>
      <c r="AG2584" s="21">
        <f ca="1">SUMIFS(AF$2:AF2584,D$2:D2584,D2584)</f>
        <v>3432</v>
      </c>
      <c r="AJ2584" s="22">
        <f t="shared" si="320"/>
        <v>0</v>
      </c>
      <c r="AK2584" s="22">
        <f t="shared" si="321"/>
        <v>4</v>
      </c>
    </row>
    <row r="2585" spans="1:37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Argentine</v>
      </c>
      <c r="K2585" s="21" t="str">
        <f>IFERROR(VLOOKUP(J2585,Setup_Team!$B:$C,2,FALSE), "TDB")</f>
        <v>ARG</v>
      </c>
      <c r="L2585" s="21" t="str">
        <f>VLOOKUP($A2585,Location!$A:$J,8,FALSE)</f>
        <v>Egypte</v>
      </c>
      <c r="M2585" s="21" t="str">
        <f>IFERROR(VLOOKUP(L2585,Setup_Team!$B:$C,2,FALSE), "TDB")</f>
        <v>EGY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>
        <v>2</v>
      </c>
      <c r="Q2585" s="27">
        <v>1</v>
      </c>
      <c r="R2585" s="27" t="str">
        <f t="shared" si="323"/>
        <v>2-1</v>
      </c>
      <c r="S2585" s="21">
        <v>0</v>
      </c>
      <c r="T2585" s="20">
        <f>VLOOKUP($A2585,Database!$A:$Y,10,FALSE)</f>
        <v>43</v>
      </c>
      <c r="U2585" s="20">
        <f>VLOOKUP($A2585,Database!$A:$Y,11,FALSE)</f>
        <v>139</v>
      </c>
      <c r="V2585" s="20">
        <f>VLOOKUP($A2585,Database!$A:$Y,12,FALSE)</f>
        <v>176</v>
      </c>
      <c r="W2585" s="20" t="str">
        <f>VLOOKUP(A2585,Database!A:M,13,FALSE)</f>
        <v>Terminé</v>
      </c>
      <c r="X2585" s="20">
        <f>VLOOKUP($A2585,Database!$A:$Y,20,FALSE)</f>
        <v>3</v>
      </c>
      <c r="Y2585" s="20">
        <f>VLOOKUP($A2585,Database!$A:$Y,21,FALSE)</f>
        <v>2</v>
      </c>
      <c r="Z2585" s="20">
        <f t="shared" si="322"/>
        <v>0</v>
      </c>
      <c r="AA2585" s="20">
        <f t="shared" si="316"/>
        <v>1</v>
      </c>
      <c r="AB2585" s="20">
        <f t="shared" ca="1" si="317"/>
        <v>43</v>
      </c>
      <c r="AC2585" s="20">
        <f t="shared" ca="1" si="31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>
        <f ca="1">IFERROR(
   IF(
     OR(ISBLANK(P2585),ISBLANK(Q2585)),
     "",
     IF(
       AND(AB2585&lt;&gt;"",OR(W2585="Terminé",W2585="En cours")),
       VLOOKUP(AD2585,Setup_ScoreExactBonus!A:D,4,FALSE),
       0
     )),
  0)</f>
        <v>0</v>
      </c>
      <c r="AF2585" s="21">
        <f t="shared" ca="1" si="319"/>
        <v>43</v>
      </c>
      <c r="AG2585" s="21">
        <f ca="1">SUMIFS(AF$2:AF2585,D$2:D2585,D2585)</f>
        <v>3517</v>
      </c>
      <c r="AJ2585" s="22">
        <f t="shared" si="320"/>
        <v>1</v>
      </c>
      <c r="AK2585" s="22">
        <f t="shared" si="321"/>
        <v>0</v>
      </c>
    </row>
    <row r="2586" spans="1:37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Argentine</v>
      </c>
      <c r="K2586" s="21" t="str">
        <f>IFERROR(VLOOKUP(J2586,Setup_Team!$B:$C,2,FALSE), "TDB")</f>
        <v>ARG</v>
      </c>
      <c r="L2586" s="21" t="str">
        <f>VLOOKUP($A2586,Location!$A:$J,8,FALSE)</f>
        <v>Egypte</v>
      </c>
      <c r="M2586" s="21" t="str">
        <f>IFERROR(VLOOKUP(L2586,Setup_Team!$B:$C,2,FALSE), "TDB")</f>
        <v>EGY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>
        <v>1</v>
      </c>
      <c r="Q2586" s="27">
        <v>1</v>
      </c>
      <c r="R2586" s="27" t="str">
        <f t="shared" si="323"/>
        <v>1-1</v>
      </c>
      <c r="S2586" s="21">
        <v>0</v>
      </c>
      <c r="T2586" s="20">
        <f>VLOOKUP($A2586,Database!$A:$Y,10,FALSE)</f>
        <v>43</v>
      </c>
      <c r="U2586" s="20">
        <f>VLOOKUP($A2586,Database!$A:$Y,11,FALSE)</f>
        <v>139</v>
      </c>
      <c r="V2586" s="20">
        <f>VLOOKUP($A2586,Database!$A:$Y,12,FALSE)</f>
        <v>176</v>
      </c>
      <c r="W2586" s="20" t="str">
        <f>VLOOKUP(A2586,Database!A:M,13,FALSE)</f>
        <v>Terminé</v>
      </c>
      <c r="X2586" s="20">
        <f>VLOOKUP($A2586,Database!$A:$Y,20,FALSE)</f>
        <v>3</v>
      </c>
      <c r="Y2586" s="20">
        <f>VLOOKUP($A2586,Database!$A:$Y,21,FALSE)</f>
        <v>2</v>
      </c>
      <c r="Z2586" s="20">
        <f t="shared" si="322"/>
        <v>0</v>
      </c>
      <c r="AA2586" s="20">
        <f t="shared" si="316"/>
        <v>0</v>
      </c>
      <c r="AB2586" s="20">
        <f t="shared" ca="1" si="317"/>
        <v>0</v>
      </c>
      <c r="AC2586" s="20">
        <f t="shared" ca="1" si="31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>
        <f ca="1">IFERROR(
   IF(
     OR(ISBLANK(P2586),ISBLANK(Q2586)),
     "",
     IF(
       AND(AB2586&lt;&gt;"",OR(W2586="Terminé",W2586="En cours")),
       VLOOKUP(AD2586,Setup_ScoreExactBonus!A:D,4,FALSE),
       0
     )),
  0)</f>
        <v>0</v>
      </c>
      <c r="AF2586" s="21">
        <f t="shared" ca="1" si="319"/>
        <v>0</v>
      </c>
      <c r="AG2586" s="21">
        <f ca="1">SUMIFS(AF$2:AF2586,D$2:D2586,D2586)</f>
        <v>3174</v>
      </c>
      <c r="AJ2586" s="22">
        <f t="shared" si="320"/>
        <v>0</v>
      </c>
      <c r="AK2586" s="22">
        <f t="shared" si="321"/>
        <v>4</v>
      </c>
    </row>
    <row r="2587" spans="1:37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Argentine</v>
      </c>
      <c r="K2587" s="21" t="str">
        <f>IFERROR(VLOOKUP(J2587,Setup_Team!$B:$C,2,FALSE), "TDB")</f>
        <v>ARG</v>
      </c>
      <c r="L2587" s="21" t="str">
        <f>VLOOKUP($A2587,Location!$A:$J,8,FALSE)</f>
        <v>Egypte</v>
      </c>
      <c r="M2587" s="21" t="str">
        <f>IFERROR(VLOOKUP(L2587,Setup_Team!$B:$C,2,FALSE), "TDB")</f>
        <v>EGY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>
        <v>4</v>
      </c>
      <c r="Q2587" s="27">
        <v>1</v>
      </c>
      <c r="R2587" s="27" t="str">
        <f t="shared" si="323"/>
        <v>4-1</v>
      </c>
      <c r="S2587" s="21">
        <v>0</v>
      </c>
      <c r="T2587" s="20">
        <f>VLOOKUP($A2587,Database!$A:$Y,10,FALSE)</f>
        <v>43</v>
      </c>
      <c r="U2587" s="20">
        <f>VLOOKUP($A2587,Database!$A:$Y,11,FALSE)</f>
        <v>139</v>
      </c>
      <c r="V2587" s="20">
        <f>VLOOKUP($A2587,Database!$A:$Y,12,FALSE)</f>
        <v>176</v>
      </c>
      <c r="W2587" s="20" t="str">
        <f>VLOOKUP(A2587,Database!A:M,13,FALSE)</f>
        <v>Terminé</v>
      </c>
      <c r="X2587" s="20">
        <f>VLOOKUP($A2587,Database!$A:$Y,20,FALSE)</f>
        <v>3</v>
      </c>
      <c r="Y2587" s="20">
        <f>VLOOKUP($A2587,Database!$A:$Y,21,FALSE)</f>
        <v>2</v>
      </c>
      <c r="Z2587" s="20">
        <f t="shared" si="322"/>
        <v>0</v>
      </c>
      <c r="AA2587" s="20">
        <f t="shared" si="316"/>
        <v>1</v>
      </c>
      <c r="AB2587" s="20">
        <f t="shared" ca="1" si="317"/>
        <v>43</v>
      </c>
      <c r="AC2587" s="20">
        <f t="shared" ca="1" si="31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>
        <f ca="1">IFERROR(
   IF(
     OR(ISBLANK(P2587),ISBLANK(Q2587)),
     "",
     IF(
       AND(AB2587&lt;&gt;"",OR(W2587="Terminé",W2587="En cours")),
       VLOOKUP(AD2587,Setup_ScoreExactBonus!A:D,4,FALSE),
       0
     )),
  0)</f>
        <v>0</v>
      </c>
      <c r="AF2587" s="21">
        <f t="shared" ca="1" si="319"/>
        <v>43</v>
      </c>
      <c r="AG2587" s="21">
        <f ca="1">SUMIFS(AF$2:AF2587,D$2:D2587,D2587)</f>
        <v>3153</v>
      </c>
      <c r="AJ2587" s="22">
        <f t="shared" si="320"/>
        <v>1</v>
      </c>
      <c r="AK2587" s="22">
        <f t="shared" si="321"/>
        <v>0</v>
      </c>
    </row>
    <row r="2588" spans="1:37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Argentine</v>
      </c>
      <c r="K2588" s="21" t="str">
        <f>IFERROR(VLOOKUP(J2588,Setup_Team!$B:$C,2,FALSE), "TDB")</f>
        <v>ARG</v>
      </c>
      <c r="L2588" s="21" t="str">
        <f>VLOOKUP($A2588,Location!$A:$J,8,FALSE)</f>
        <v>Egypte</v>
      </c>
      <c r="M2588" s="21" t="str">
        <f>IFERROR(VLOOKUP(L2588,Setup_Team!$B:$C,2,FALSE), "TDB")</f>
        <v>EGY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>
        <v>2</v>
      </c>
      <c r="Q2588" s="27">
        <v>1</v>
      </c>
      <c r="R2588" s="27" t="str">
        <f t="shared" si="323"/>
        <v>2-1</v>
      </c>
      <c r="S2588" s="21">
        <v>0</v>
      </c>
      <c r="T2588" s="20">
        <f>VLOOKUP($A2588,Database!$A:$Y,10,FALSE)</f>
        <v>43</v>
      </c>
      <c r="U2588" s="20">
        <f>VLOOKUP($A2588,Database!$A:$Y,11,FALSE)</f>
        <v>139</v>
      </c>
      <c r="V2588" s="20">
        <f>VLOOKUP($A2588,Database!$A:$Y,12,FALSE)</f>
        <v>176</v>
      </c>
      <c r="W2588" s="20" t="str">
        <f>VLOOKUP(A2588,Database!A:M,13,FALSE)</f>
        <v>Terminé</v>
      </c>
      <c r="X2588" s="20">
        <f>VLOOKUP($A2588,Database!$A:$Y,20,FALSE)</f>
        <v>3</v>
      </c>
      <c r="Y2588" s="20">
        <f>VLOOKUP($A2588,Database!$A:$Y,21,FALSE)</f>
        <v>2</v>
      </c>
      <c r="Z2588" s="20">
        <f t="shared" si="322"/>
        <v>0</v>
      </c>
      <c r="AA2588" s="20">
        <f t="shared" si="316"/>
        <v>1</v>
      </c>
      <c r="AB2588" s="20">
        <f t="shared" ca="1" si="317"/>
        <v>43</v>
      </c>
      <c r="AC2588" s="20">
        <f t="shared" ca="1" si="31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>
        <f ca="1">IFERROR(
   IF(
     OR(ISBLANK(P2588),ISBLANK(Q2588)),
     "",
     IF(
       AND(AB2588&lt;&gt;"",OR(W2588="Terminé",W2588="En cours")),
       VLOOKUP(AD2588,Setup_ScoreExactBonus!A:D,4,FALSE),
       0
     )),
  0)</f>
        <v>0</v>
      </c>
      <c r="AF2588" s="21">
        <f t="shared" ca="1" si="319"/>
        <v>43</v>
      </c>
      <c r="AG2588" s="21">
        <f ca="1">SUMIFS(AF$2:AF2588,D$2:D2588,D2588)</f>
        <v>3408</v>
      </c>
      <c r="AJ2588" s="22">
        <f t="shared" si="320"/>
        <v>1</v>
      </c>
      <c r="AK2588" s="22">
        <f t="shared" si="321"/>
        <v>0</v>
      </c>
    </row>
    <row r="2589" spans="1:37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Argentine</v>
      </c>
      <c r="K2589" s="21" t="str">
        <f>IFERROR(VLOOKUP(J2589,Setup_Team!$B:$C,2,FALSE), "TDB")</f>
        <v>ARG</v>
      </c>
      <c r="L2589" s="21" t="str">
        <f>VLOOKUP($A2589,Location!$A:$J,8,FALSE)</f>
        <v>Egypte</v>
      </c>
      <c r="M2589" s="21" t="str">
        <f>IFERROR(VLOOKUP(L2589,Setup_Team!$B:$C,2,FALSE), "TDB")</f>
        <v>EGY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>
        <v>2</v>
      </c>
      <c r="Q2589" s="27">
        <v>0</v>
      </c>
      <c r="R2589" s="27" t="str">
        <f t="shared" si="323"/>
        <v>2-0</v>
      </c>
      <c r="S2589" s="21">
        <v>0</v>
      </c>
      <c r="T2589" s="20">
        <f>VLOOKUP($A2589,Database!$A:$Y,10,FALSE)</f>
        <v>43</v>
      </c>
      <c r="U2589" s="20">
        <f>VLOOKUP($A2589,Database!$A:$Y,11,FALSE)</f>
        <v>139</v>
      </c>
      <c r="V2589" s="20">
        <f>VLOOKUP($A2589,Database!$A:$Y,12,FALSE)</f>
        <v>176</v>
      </c>
      <c r="W2589" s="20" t="str">
        <f>VLOOKUP(A2589,Database!A:M,13,FALSE)</f>
        <v>Terminé</v>
      </c>
      <c r="X2589" s="20">
        <f>VLOOKUP($A2589,Database!$A:$Y,20,FALSE)</f>
        <v>3</v>
      </c>
      <c r="Y2589" s="20">
        <f>VLOOKUP($A2589,Database!$A:$Y,21,FALSE)</f>
        <v>2</v>
      </c>
      <c r="Z2589" s="20">
        <f t="shared" si="322"/>
        <v>0</v>
      </c>
      <c r="AA2589" s="20">
        <f t="shared" ref="AA2589:AA2652" si="324">IF(OR(ISBLANK(P2589),ISBLANK(Q2589)),"",IF(OR(AND(P2589&gt;Q2589,X2589&gt;Y2589),AND(P2589=Q2589,X2589=Y2589),AND(P2589&lt;Q2589,X2589&lt;Y2589)),1,0))</f>
        <v>1</v>
      </c>
      <c r="AB2589" s="20">
        <f t="shared" ref="AB2589:AB2652" ca="1" si="325">IF(C2589&lt;NOW(),IF(AND(P2589&gt;Q2589,X2589&gt;Y2589),T2589,IF(AND(P2589=Q2589,X2589=Y2589),U2589,IF(AND(P2589&lt;Q2589,X2589&lt;Y2589),V2589,0))),"")</f>
        <v>43</v>
      </c>
      <c r="AC2589" s="20">
        <f t="shared" ref="AC2589:AC2652" ca="1" si="326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>
        <f ca="1">IFERROR(
   IF(
     OR(ISBLANK(P2589),ISBLANK(Q2589)),
     "",
     IF(
       AND(AB2589&lt;&gt;"",OR(W2589="Terminé",W2589="En cours")),
       VLOOKUP(AD2589,Setup_ScoreExactBonus!A:D,4,FALSE),
       0
     )),
  0)</f>
        <v>0</v>
      </c>
      <c r="AF2589" s="21">
        <f t="shared" ref="AF2589:AF2652" ca="1" si="327">IFERROR(IF(OR(ISBLANK(P2589),ISBLANK(Q2589)),0,IF(AB2589&lt;&gt;"", AB2589 + IF(AC2589=1,AE2589, 0), "") * (S2589+1)),"")</f>
        <v>43</v>
      </c>
      <c r="AG2589" s="21">
        <f ca="1">SUMIFS(AF$2:AF2589,D$2:D2589,D2589)</f>
        <v>2957</v>
      </c>
      <c r="AJ2589" s="22">
        <f t="shared" si="320"/>
        <v>3</v>
      </c>
      <c r="AK2589" s="22">
        <f t="shared" si="321"/>
        <v>0</v>
      </c>
    </row>
    <row r="2590" spans="1:37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Argentine</v>
      </c>
      <c r="K2590" s="21" t="str">
        <f>IFERROR(VLOOKUP(J2590,Setup_Team!$B:$C,2,FALSE), "TDB")</f>
        <v>ARG</v>
      </c>
      <c r="L2590" s="21" t="str">
        <f>VLOOKUP($A2590,Location!$A:$J,8,FALSE)</f>
        <v>Egypte</v>
      </c>
      <c r="M2590" s="21" t="str">
        <f>IFERROR(VLOOKUP(L2590,Setup_Team!$B:$C,2,FALSE), "TDB")</f>
        <v>EGY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>
        <v>2</v>
      </c>
      <c r="Q2590" s="27">
        <v>0</v>
      </c>
      <c r="R2590" s="27" t="str">
        <f t="shared" si="323"/>
        <v>2-0</v>
      </c>
      <c r="S2590" s="21">
        <v>0</v>
      </c>
      <c r="T2590" s="20">
        <f>VLOOKUP($A2590,Database!$A:$Y,10,FALSE)</f>
        <v>43</v>
      </c>
      <c r="U2590" s="20">
        <f>VLOOKUP($A2590,Database!$A:$Y,11,FALSE)</f>
        <v>139</v>
      </c>
      <c r="V2590" s="20">
        <f>VLOOKUP($A2590,Database!$A:$Y,12,FALSE)</f>
        <v>176</v>
      </c>
      <c r="W2590" s="20" t="str">
        <f>VLOOKUP(A2590,Database!A:M,13,FALSE)</f>
        <v>Terminé</v>
      </c>
      <c r="X2590" s="20">
        <f>VLOOKUP($A2590,Database!$A:$Y,20,FALSE)</f>
        <v>3</v>
      </c>
      <c r="Y2590" s="20">
        <f>VLOOKUP($A2590,Database!$A:$Y,21,FALSE)</f>
        <v>2</v>
      </c>
      <c r="Z2590" s="20">
        <f t="shared" si="322"/>
        <v>0</v>
      </c>
      <c r="AA2590" s="20">
        <f t="shared" si="324"/>
        <v>1</v>
      </c>
      <c r="AB2590" s="20">
        <f t="shared" ca="1" si="325"/>
        <v>43</v>
      </c>
      <c r="AC2590" s="20">
        <f t="shared" ca="1" si="326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>
        <f ca="1">IFERROR(
   IF(
     OR(ISBLANK(P2590),ISBLANK(Q2590)),
     "",
     IF(
       AND(AB2590&lt;&gt;"",OR(W2590="Terminé",W2590="En cours")),
       VLOOKUP(AD2590,Setup_ScoreExactBonus!A:D,4,FALSE),
       0
     )),
  0)</f>
        <v>0</v>
      </c>
      <c r="AF2590" s="21">
        <f t="shared" ca="1" si="327"/>
        <v>43</v>
      </c>
      <c r="AG2590" s="21">
        <f ca="1">SUMIFS(AF$2:AF2590,D$2:D2590,D2590)</f>
        <v>3694</v>
      </c>
      <c r="AJ2590" s="22">
        <f t="shared" si="320"/>
        <v>2</v>
      </c>
      <c r="AK2590" s="22">
        <f t="shared" si="321"/>
        <v>0</v>
      </c>
    </row>
    <row r="2591" spans="1:37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Argentine</v>
      </c>
      <c r="K2591" s="21" t="str">
        <f>IFERROR(VLOOKUP(J2591,Setup_Team!$B:$C,2,FALSE), "TDB")</f>
        <v>ARG</v>
      </c>
      <c r="L2591" s="21" t="str">
        <f>VLOOKUP($A2591,Location!$A:$J,8,FALSE)</f>
        <v>Egypte</v>
      </c>
      <c r="M2591" s="21" t="str">
        <f>IFERROR(VLOOKUP(L2591,Setup_Team!$B:$C,2,FALSE), "TDB")</f>
        <v>EGY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>
        <v>3</v>
      </c>
      <c r="Q2591" s="27">
        <v>1</v>
      </c>
      <c r="R2591" s="27" t="str">
        <f t="shared" si="323"/>
        <v>3-1</v>
      </c>
      <c r="S2591" s="21">
        <v>0</v>
      </c>
      <c r="T2591" s="20">
        <f>VLOOKUP($A2591,Database!$A:$Y,10,FALSE)</f>
        <v>43</v>
      </c>
      <c r="U2591" s="20">
        <f>VLOOKUP($A2591,Database!$A:$Y,11,FALSE)</f>
        <v>139</v>
      </c>
      <c r="V2591" s="20">
        <f>VLOOKUP($A2591,Database!$A:$Y,12,FALSE)</f>
        <v>176</v>
      </c>
      <c r="W2591" s="20" t="str">
        <f>VLOOKUP(A2591,Database!A:M,13,FALSE)</f>
        <v>Terminé</v>
      </c>
      <c r="X2591" s="20">
        <f>VLOOKUP($A2591,Database!$A:$Y,20,FALSE)</f>
        <v>3</v>
      </c>
      <c r="Y2591" s="20">
        <f>VLOOKUP($A2591,Database!$A:$Y,21,FALSE)</f>
        <v>2</v>
      </c>
      <c r="Z2591" s="20">
        <f t="shared" si="322"/>
        <v>0</v>
      </c>
      <c r="AA2591" s="20">
        <f t="shared" si="324"/>
        <v>1</v>
      </c>
      <c r="AB2591" s="20">
        <f t="shared" ca="1" si="325"/>
        <v>43</v>
      </c>
      <c r="AC2591" s="20">
        <f t="shared" ca="1" si="326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>
        <f ca="1">IFERROR(
   IF(
     OR(ISBLANK(P2591),ISBLANK(Q2591)),
     "",
     IF(
       AND(AB2591&lt;&gt;"",OR(W2591="Terminé",W2591="En cours")),
       VLOOKUP(AD2591,Setup_ScoreExactBonus!A:D,4,FALSE),
       0
     )),
  0)</f>
        <v>0</v>
      </c>
      <c r="AF2591" s="21">
        <f t="shared" ca="1" si="327"/>
        <v>43</v>
      </c>
      <c r="AG2591" s="21">
        <f ca="1">SUMIFS(AF$2:AF2591,D$2:D2591,D2591)</f>
        <v>3930</v>
      </c>
      <c r="AJ2591" s="22">
        <f t="shared" si="320"/>
        <v>4</v>
      </c>
      <c r="AK2591" s="22">
        <f t="shared" si="321"/>
        <v>0</v>
      </c>
    </row>
    <row r="2592" spans="1:37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Argentine</v>
      </c>
      <c r="K2592" s="21" t="str">
        <f>IFERROR(VLOOKUP(J2592,Setup_Team!$B:$C,2,FALSE), "TDB")</f>
        <v>ARG</v>
      </c>
      <c r="L2592" s="21" t="str">
        <f>VLOOKUP($A2592,Location!$A:$J,8,FALSE)</f>
        <v>Egypte</v>
      </c>
      <c r="M2592" s="21" t="str">
        <f>IFERROR(VLOOKUP(L2592,Setup_Team!$B:$C,2,FALSE), "TDB")</f>
        <v>EGY</v>
      </c>
      <c r="P2592" s="21">
        <v>1</v>
      </c>
      <c r="Q2592" s="21">
        <v>2</v>
      </c>
      <c r="R2592" s="27" t="str">
        <f t="shared" si="323"/>
        <v>1-2</v>
      </c>
      <c r="S2592" s="21">
        <v>0</v>
      </c>
      <c r="T2592" s="20">
        <f>VLOOKUP($A2592,Database!$A:$Y,10,FALSE)</f>
        <v>43</v>
      </c>
      <c r="U2592" s="20">
        <f>VLOOKUP($A2592,Database!$A:$Y,11,FALSE)</f>
        <v>139</v>
      </c>
      <c r="V2592" s="20">
        <f>VLOOKUP($A2592,Database!$A:$Y,12,FALSE)</f>
        <v>176</v>
      </c>
      <c r="W2592" s="20" t="str">
        <f>VLOOKUP(A2592,Database!A:M,13,FALSE)</f>
        <v>Terminé</v>
      </c>
      <c r="X2592" s="20">
        <f>VLOOKUP($A2592,Database!$A:$Y,20,FALSE)</f>
        <v>3</v>
      </c>
      <c r="Y2592" s="20">
        <f>VLOOKUP($A2592,Database!$A:$Y,21,FALSE)</f>
        <v>2</v>
      </c>
      <c r="Z2592" s="20">
        <f t="shared" si="322"/>
        <v>0</v>
      </c>
      <c r="AA2592" s="20">
        <f t="shared" si="324"/>
        <v>0</v>
      </c>
      <c r="AB2592" s="20">
        <f t="shared" ca="1" si="325"/>
        <v>0</v>
      </c>
      <c r="AC2592" s="20">
        <f t="shared" ca="1" si="326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>
        <f ca="1">IFERROR(
   IF(
     OR(ISBLANK(P2592),ISBLANK(Q2592)),
     "",
     IF(
       AND(AB2592&lt;&gt;"",OR(W2592="Terminé",W2592="En cours")),
       VLOOKUP(AD2592,Setup_ScoreExactBonus!A:D,4,FALSE),
       0
     )),
  0)</f>
        <v>0</v>
      </c>
      <c r="AF2592" s="21">
        <f t="shared" ca="1" si="327"/>
        <v>0</v>
      </c>
      <c r="AG2592" s="21">
        <f ca="1">SUMIFS(AF$2:AF2592,D$2:D2592,D2592)</f>
        <v>3292</v>
      </c>
      <c r="AJ2592" s="22">
        <f t="shared" si="320"/>
        <v>0</v>
      </c>
      <c r="AK2592" s="22">
        <f t="shared" si="321"/>
        <v>3</v>
      </c>
    </row>
    <row r="2593" spans="1:37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Argentine</v>
      </c>
      <c r="K2593" s="21" t="str">
        <f>IFERROR(VLOOKUP(J2593,Setup_Team!$B:$C,2,FALSE), "TDB")</f>
        <v>ARG</v>
      </c>
      <c r="L2593" s="21" t="str">
        <f>VLOOKUP($A2593,Location!$A:$J,8,FALSE)</f>
        <v>Egypte</v>
      </c>
      <c r="M2593" s="21" t="str">
        <f>IFERROR(VLOOKUP(L2593,Setup_Team!$B:$C,2,FALSE), "TDB")</f>
        <v>EGY</v>
      </c>
      <c r="P2593" s="21">
        <v>2</v>
      </c>
      <c r="Q2593" s="21">
        <v>1</v>
      </c>
      <c r="R2593" s="27" t="str">
        <f t="shared" si="323"/>
        <v>2-1</v>
      </c>
      <c r="S2593" s="21">
        <v>0</v>
      </c>
      <c r="T2593" s="20">
        <f>VLOOKUP($A2593,Database!$A:$Y,10,FALSE)</f>
        <v>43</v>
      </c>
      <c r="U2593" s="20">
        <f>VLOOKUP($A2593,Database!$A:$Y,11,FALSE)</f>
        <v>139</v>
      </c>
      <c r="V2593" s="20">
        <f>VLOOKUP($A2593,Database!$A:$Y,12,FALSE)</f>
        <v>176</v>
      </c>
      <c r="W2593" s="20" t="str">
        <f>VLOOKUP(A2593,Database!A:M,13,FALSE)</f>
        <v>Terminé</v>
      </c>
      <c r="X2593" s="20">
        <f>VLOOKUP($A2593,Database!$A:$Y,20,FALSE)</f>
        <v>3</v>
      </c>
      <c r="Y2593" s="20">
        <f>VLOOKUP($A2593,Database!$A:$Y,21,FALSE)</f>
        <v>2</v>
      </c>
      <c r="Z2593" s="20">
        <f t="shared" si="322"/>
        <v>0</v>
      </c>
      <c r="AA2593" s="20">
        <f t="shared" si="324"/>
        <v>1</v>
      </c>
      <c r="AB2593" s="20">
        <f t="shared" ca="1" si="325"/>
        <v>43</v>
      </c>
      <c r="AC2593" s="20">
        <f t="shared" ca="1" si="326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>
        <f ca="1">IFERROR(
   IF(
     OR(ISBLANK(P2593),ISBLANK(Q2593)),
     "",
     IF(
       AND(AB2593&lt;&gt;"",OR(W2593="Terminé",W2593="En cours")),
       VLOOKUP(AD2593,Setup_ScoreExactBonus!A:D,4,FALSE),
       0
     )),
  0)</f>
        <v>0</v>
      </c>
      <c r="AF2593" s="21">
        <f t="shared" ca="1" si="327"/>
        <v>43</v>
      </c>
      <c r="AG2593" s="21">
        <f ca="1">SUMIFS(AF$2:AF2593,D$2:D2593,D2593)</f>
        <v>3531</v>
      </c>
      <c r="AJ2593" s="22">
        <f t="shared" si="320"/>
        <v>2</v>
      </c>
      <c r="AK2593" s="22">
        <f t="shared" si="321"/>
        <v>0</v>
      </c>
    </row>
    <row r="2594" spans="1:37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Suisse</v>
      </c>
      <c r="K2594" s="21" t="str">
        <f>IFERROR(VLOOKUP(J2594,Setup_Team!$B:$C,2,FALSE), "TDB")</f>
        <v>CHE</v>
      </c>
      <c r="L2594" s="21" t="str">
        <f>VLOOKUP($A2594,Location!$A:$J,8,FALSE)</f>
        <v>Colombie</v>
      </c>
      <c r="M2594" s="21" t="str">
        <f>IFERROR(VLOOKUP(L2594,Setup_Team!$B:$C,2,FALSE), "TDB")</f>
        <v>COL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>
        <v>2</v>
      </c>
      <c r="Q2594" s="27">
        <v>2</v>
      </c>
      <c r="R2594" s="27" t="str">
        <f t="shared" si="323"/>
        <v>2-2</v>
      </c>
      <c r="S2594" s="21">
        <v>0</v>
      </c>
      <c r="T2594" s="20">
        <f>VLOOKUP($A2594,Database!$A:$Y,10,FALSE)</f>
        <v>116</v>
      </c>
      <c r="U2594" s="20">
        <f>VLOOKUP($A2594,Database!$A:$Y,11,FALSE)</f>
        <v>113</v>
      </c>
      <c r="V2594" s="20">
        <f>VLOOKUP($A2594,Database!$A:$Y,12,FALSE)</f>
        <v>85</v>
      </c>
      <c r="W2594" s="20" t="str">
        <f>VLOOKUP(A2594,Database!A:M,13,FALSE)</f>
        <v>Terminé</v>
      </c>
      <c r="X2594" s="20">
        <f>VLOOKUP($A2594,Database!$A:$Y,20,FALSE)</f>
        <v>0</v>
      </c>
      <c r="Y2594" s="20">
        <f>VLOOKUP($A2594,Database!$A:$Y,21,FALSE)</f>
        <v>0</v>
      </c>
      <c r="Z2594" s="20">
        <f t="shared" si="322"/>
        <v>0</v>
      </c>
      <c r="AA2594" s="20">
        <f t="shared" si="324"/>
        <v>1</v>
      </c>
      <c r="AB2594" s="20">
        <f t="shared" ca="1" si="325"/>
        <v>113</v>
      </c>
      <c r="AC2594" s="20">
        <f t="shared" ca="1" si="326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>
        <f ca="1">IFERROR(
   IF(
     OR(ISBLANK(P2594),ISBLANK(Q2594)),
     "",
     IF(
       AND(AB2594&lt;&gt;"",OR(W2594="Terminé",W2594="En cours")),
       VLOOKUP(AD2594,Setup_ScoreExactBonus!A:D,4,FALSE),
       0
     )),
  0)</f>
        <v>0</v>
      </c>
      <c r="AF2594" s="21">
        <f t="shared" ca="1" si="327"/>
        <v>113</v>
      </c>
      <c r="AG2594" s="21">
        <f ca="1">SUMIFS(AF$2:AF2594,D$2:D2594,D2594)</f>
        <v>3575</v>
      </c>
      <c r="AJ2594" s="22">
        <f t="shared" si="320"/>
        <v>2</v>
      </c>
      <c r="AK2594" s="22">
        <f t="shared" si="321"/>
        <v>0</v>
      </c>
    </row>
    <row r="2595" spans="1:37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Suisse</v>
      </c>
      <c r="K2595" s="21" t="str">
        <f>IFERROR(VLOOKUP(J2595,Setup_Team!$B:$C,2,FALSE), "TDB")</f>
        <v>CHE</v>
      </c>
      <c r="L2595" s="21" t="str">
        <f>VLOOKUP($A2595,Location!$A:$J,8,FALSE)</f>
        <v>Colombie</v>
      </c>
      <c r="M2595" s="21" t="str">
        <f>IFERROR(VLOOKUP(L2595,Setup_Team!$B:$C,2,FALSE), "TDB")</f>
        <v>COL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>
        <v>1</v>
      </c>
      <c r="Q2595" s="27">
        <v>2</v>
      </c>
      <c r="R2595" s="27" t="str">
        <f t="shared" si="323"/>
        <v>1-2</v>
      </c>
      <c r="S2595" s="21">
        <v>1</v>
      </c>
      <c r="T2595" s="20">
        <f>VLOOKUP($A2595,Database!$A:$Y,10,FALSE)</f>
        <v>116</v>
      </c>
      <c r="U2595" s="20">
        <f>VLOOKUP($A2595,Database!$A:$Y,11,FALSE)</f>
        <v>113</v>
      </c>
      <c r="V2595" s="20">
        <f>VLOOKUP($A2595,Database!$A:$Y,12,FALSE)</f>
        <v>85</v>
      </c>
      <c r="W2595" s="20" t="str">
        <f>VLOOKUP(A2595,Database!A:M,13,FALSE)</f>
        <v>Terminé</v>
      </c>
      <c r="X2595" s="20">
        <f>VLOOKUP($A2595,Database!$A:$Y,20,FALSE)</f>
        <v>0</v>
      </c>
      <c r="Y2595" s="20">
        <f>VLOOKUP($A2595,Database!$A:$Y,21,FALSE)</f>
        <v>0</v>
      </c>
      <c r="Z2595" s="20">
        <f t="shared" si="322"/>
        <v>0</v>
      </c>
      <c r="AA2595" s="20">
        <f t="shared" si="324"/>
        <v>0</v>
      </c>
      <c r="AB2595" s="20">
        <f t="shared" ca="1" si="325"/>
        <v>0</v>
      </c>
      <c r="AC2595" s="20">
        <f t="shared" ca="1" si="326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>
        <f ca="1">IFERROR(
   IF(
     OR(ISBLANK(P2595),ISBLANK(Q2595)),
     "",
     IF(
       AND(AB2595&lt;&gt;"",OR(W2595="Terminé",W2595="En cours")),
       VLOOKUP(AD2595,Setup_ScoreExactBonus!A:D,4,FALSE),
       0
     )),
  0)</f>
        <v>0</v>
      </c>
      <c r="AF2595" s="21">
        <f t="shared" ca="1" si="327"/>
        <v>0</v>
      </c>
      <c r="AG2595" s="21">
        <f ca="1">SUMIFS(AF$2:AF2595,D$2:D2595,D2595)</f>
        <v>4106</v>
      </c>
      <c r="AJ2595" s="22">
        <f t="shared" si="320"/>
        <v>0</v>
      </c>
      <c r="AK2595" s="22">
        <f t="shared" si="321"/>
        <v>1</v>
      </c>
    </row>
    <row r="2596" spans="1:37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Suisse</v>
      </c>
      <c r="K2596" s="21" t="str">
        <f>IFERROR(VLOOKUP(J2596,Setup_Team!$B:$C,2,FALSE), "TDB")</f>
        <v>CHE</v>
      </c>
      <c r="L2596" s="21" t="str">
        <f>VLOOKUP($A2596,Location!$A:$J,8,FALSE)</f>
        <v>Colombie</v>
      </c>
      <c r="M2596" s="21" t="str">
        <f>IFERROR(VLOOKUP(L2596,Setup_Team!$B:$C,2,FALSE), "TDB")</f>
        <v>COL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>
        <v>1</v>
      </c>
      <c r="Q2596" s="27">
        <v>2</v>
      </c>
      <c r="R2596" s="27" t="str">
        <f t="shared" si="323"/>
        <v>1-2</v>
      </c>
      <c r="S2596" s="21">
        <v>0</v>
      </c>
      <c r="T2596" s="20">
        <f>VLOOKUP($A2596,Database!$A:$Y,10,FALSE)</f>
        <v>116</v>
      </c>
      <c r="U2596" s="20">
        <f>VLOOKUP($A2596,Database!$A:$Y,11,FALSE)</f>
        <v>113</v>
      </c>
      <c r="V2596" s="20">
        <f>VLOOKUP($A2596,Database!$A:$Y,12,FALSE)</f>
        <v>85</v>
      </c>
      <c r="W2596" s="20" t="str">
        <f>VLOOKUP(A2596,Database!A:M,13,FALSE)</f>
        <v>Terminé</v>
      </c>
      <c r="X2596" s="20">
        <f>VLOOKUP($A2596,Database!$A:$Y,20,FALSE)</f>
        <v>0</v>
      </c>
      <c r="Y2596" s="20">
        <f>VLOOKUP($A2596,Database!$A:$Y,21,FALSE)</f>
        <v>0</v>
      </c>
      <c r="Z2596" s="20">
        <f t="shared" si="322"/>
        <v>0</v>
      </c>
      <c r="AA2596" s="20">
        <f t="shared" si="324"/>
        <v>0</v>
      </c>
      <c r="AB2596" s="20">
        <f t="shared" ca="1" si="325"/>
        <v>0</v>
      </c>
      <c r="AC2596" s="20">
        <f t="shared" ca="1" si="326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>
        <f ca="1">IFERROR(
   IF(
     OR(ISBLANK(P2596),ISBLANK(Q2596)),
     "",
     IF(
       AND(AB2596&lt;&gt;"",OR(W2596="Terminé",W2596="En cours")),
       VLOOKUP(AD2596,Setup_ScoreExactBonus!A:D,4,FALSE),
       0
     )),
  0)</f>
        <v>0</v>
      </c>
      <c r="AF2596" s="21">
        <f t="shared" ca="1" si="327"/>
        <v>0</v>
      </c>
      <c r="AG2596" s="21">
        <f ca="1">SUMIFS(AF$2:AF2596,D$2:D2596,D2596)</f>
        <v>3921</v>
      </c>
      <c r="AJ2596" s="22">
        <f t="shared" si="320"/>
        <v>0</v>
      </c>
      <c r="AK2596" s="22">
        <f t="shared" si="321"/>
        <v>1</v>
      </c>
    </row>
    <row r="2597" spans="1:37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Suisse</v>
      </c>
      <c r="K2597" s="21" t="str">
        <f>IFERROR(VLOOKUP(J2597,Setup_Team!$B:$C,2,FALSE), "TDB")</f>
        <v>CHE</v>
      </c>
      <c r="L2597" s="21" t="str">
        <f>VLOOKUP($A2597,Location!$A:$J,8,FALSE)</f>
        <v>Colombie</v>
      </c>
      <c r="M2597" s="21" t="str">
        <f>IFERROR(VLOOKUP(L2597,Setup_Team!$B:$C,2,FALSE), "TDB")</f>
        <v>COL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>
        <v>1</v>
      </c>
      <c r="Q2597" s="27">
        <v>1</v>
      </c>
      <c r="R2597" s="27" t="str">
        <f t="shared" si="323"/>
        <v>1-1</v>
      </c>
      <c r="S2597" s="21">
        <v>0</v>
      </c>
      <c r="T2597" s="20">
        <f>VLOOKUP($A2597,Database!$A:$Y,10,FALSE)</f>
        <v>116</v>
      </c>
      <c r="U2597" s="20">
        <f>VLOOKUP($A2597,Database!$A:$Y,11,FALSE)</f>
        <v>113</v>
      </c>
      <c r="V2597" s="20">
        <f>VLOOKUP($A2597,Database!$A:$Y,12,FALSE)</f>
        <v>85</v>
      </c>
      <c r="W2597" s="20" t="str">
        <f>VLOOKUP(A2597,Database!A:M,13,FALSE)</f>
        <v>Terminé</v>
      </c>
      <c r="X2597" s="20">
        <f>VLOOKUP($A2597,Database!$A:$Y,20,FALSE)</f>
        <v>0</v>
      </c>
      <c r="Y2597" s="20">
        <f>VLOOKUP($A2597,Database!$A:$Y,21,FALSE)</f>
        <v>0</v>
      </c>
      <c r="Z2597" s="20">
        <f t="shared" si="322"/>
        <v>0</v>
      </c>
      <c r="AA2597" s="20">
        <f t="shared" si="324"/>
        <v>1</v>
      </c>
      <c r="AB2597" s="20">
        <f t="shared" ca="1" si="325"/>
        <v>113</v>
      </c>
      <c r="AC2597" s="20">
        <f t="shared" ca="1" si="326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>
        <f ca="1">IFERROR(
   IF(
     OR(ISBLANK(P2597),ISBLANK(Q2597)),
     "",
     IF(
       AND(AB2597&lt;&gt;"",OR(W2597="Terminé",W2597="En cours")),
       VLOOKUP(AD2597,Setup_ScoreExactBonus!A:D,4,FALSE),
       0
     )),
  0)</f>
        <v>0</v>
      </c>
      <c r="AF2597" s="21">
        <f t="shared" ca="1" si="327"/>
        <v>113</v>
      </c>
      <c r="AG2597" s="21">
        <f ca="1">SUMIFS(AF$2:AF2597,D$2:D2597,D2597)</f>
        <v>3799</v>
      </c>
      <c r="AJ2597" s="22">
        <f t="shared" si="320"/>
        <v>2</v>
      </c>
      <c r="AK2597" s="22">
        <f t="shared" si="321"/>
        <v>0</v>
      </c>
    </row>
    <row r="2598" spans="1:37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Suisse</v>
      </c>
      <c r="K2598" s="21" t="str">
        <f>IFERROR(VLOOKUP(J2598,Setup_Team!$B:$C,2,FALSE), "TDB")</f>
        <v>CHE</v>
      </c>
      <c r="L2598" s="21" t="str">
        <f>VLOOKUP($A2598,Location!$A:$J,8,FALSE)</f>
        <v>Colombie</v>
      </c>
      <c r="M2598" s="21" t="str">
        <f>IFERROR(VLOOKUP(L2598,Setup_Team!$B:$C,2,FALSE), "TDB")</f>
        <v>COL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>
        <v>1</v>
      </c>
      <c r="Q2598" s="27">
        <v>2</v>
      </c>
      <c r="R2598" s="27" t="str">
        <f t="shared" si="323"/>
        <v>1-2</v>
      </c>
      <c r="S2598" s="21">
        <v>0</v>
      </c>
      <c r="T2598" s="20">
        <f>VLOOKUP($A2598,Database!$A:$Y,10,FALSE)</f>
        <v>116</v>
      </c>
      <c r="U2598" s="20">
        <f>VLOOKUP($A2598,Database!$A:$Y,11,FALSE)</f>
        <v>113</v>
      </c>
      <c r="V2598" s="20">
        <f>VLOOKUP($A2598,Database!$A:$Y,12,FALSE)</f>
        <v>85</v>
      </c>
      <c r="W2598" s="20" t="str">
        <f>VLOOKUP(A2598,Database!A:M,13,FALSE)</f>
        <v>Terminé</v>
      </c>
      <c r="X2598" s="20">
        <f>VLOOKUP($A2598,Database!$A:$Y,20,FALSE)</f>
        <v>0</v>
      </c>
      <c r="Y2598" s="20">
        <f>VLOOKUP($A2598,Database!$A:$Y,21,FALSE)</f>
        <v>0</v>
      </c>
      <c r="Z2598" s="20">
        <f t="shared" si="322"/>
        <v>0</v>
      </c>
      <c r="AA2598" s="20">
        <f t="shared" si="324"/>
        <v>0</v>
      </c>
      <c r="AB2598" s="20">
        <f t="shared" ca="1" si="325"/>
        <v>0</v>
      </c>
      <c r="AC2598" s="20">
        <f t="shared" ca="1" si="326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>
        <f ca="1">IFERROR(
   IF(
     OR(ISBLANK(P2598),ISBLANK(Q2598)),
     "",
     IF(
       AND(AB2598&lt;&gt;"",OR(W2598="Terminé",W2598="En cours")),
       VLOOKUP(AD2598,Setup_ScoreExactBonus!A:D,4,FALSE),
       0
     )),
  0)</f>
        <v>0</v>
      </c>
      <c r="AF2598" s="21">
        <f t="shared" ca="1" si="327"/>
        <v>0</v>
      </c>
      <c r="AG2598" s="21">
        <f ca="1">SUMIFS(AF$2:AF2598,D$2:D2598,D2598)</f>
        <v>2874</v>
      </c>
      <c r="AJ2598" s="22">
        <f t="shared" si="320"/>
        <v>0</v>
      </c>
      <c r="AK2598" s="22">
        <f t="shared" si="321"/>
        <v>1</v>
      </c>
    </row>
    <row r="2599" spans="1:37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Suisse</v>
      </c>
      <c r="K2599" s="21" t="str">
        <f>IFERROR(VLOOKUP(J2599,Setup_Team!$B:$C,2,FALSE), "TDB")</f>
        <v>CHE</v>
      </c>
      <c r="L2599" s="21" t="str">
        <f>VLOOKUP($A2599,Location!$A:$J,8,FALSE)</f>
        <v>Colombie</v>
      </c>
      <c r="M2599" s="21" t="str">
        <f>IFERROR(VLOOKUP(L2599,Setup_Team!$B:$C,2,FALSE), "TDB")</f>
        <v>COL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>
        <v>2</v>
      </c>
      <c r="Q2599" s="27">
        <v>1</v>
      </c>
      <c r="R2599" s="27" t="str">
        <f t="shared" si="323"/>
        <v>2-1</v>
      </c>
      <c r="S2599" s="21">
        <v>0</v>
      </c>
      <c r="T2599" s="20">
        <f>VLOOKUP($A2599,Database!$A:$Y,10,FALSE)</f>
        <v>116</v>
      </c>
      <c r="U2599" s="20">
        <f>VLOOKUP($A2599,Database!$A:$Y,11,FALSE)</f>
        <v>113</v>
      </c>
      <c r="V2599" s="20">
        <f>VLOOKUP($A2599,Database!$A:$Y,12,FALSE)</f>
        <v>85</v>
      </c>
      <c r="W2599" s="20" t="str">
        <f>VLOOKUP(A2599,Database!A:M,13,FALSE)</f>
        <v>Terminé</v>
      </c>
      <c r="X2599" s="20">
        <f>VLOOKUP($A2599,Database!$A:$Y,20,FALSE)</f>
        <v>0</v>
      </c>
      <c r="Y2599" s="20">
        <f>VLOOKUP($A2599,Database!$A:$Y,21,FALSE)</f>
        <v>0</v>
      </c>
      <c r="Z2599" s="20">
        <f t="shared" si="322"/>
        <v>0</v>
      </c>
      <c r="AA2599" s="20">
        <f t="shared" si="324"/>
        <v>0</v>
      </c>
      <c r="AB2599" s="20">
        <f t="shared" ca="1" si="325"/>
        <v>0</v>
      </c>
      <c r="AC2599" s="20">
        <f t="shared" ca="1" si="326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>
        <f ca="1">IFERROR(
   IF(
     OR(ISBLANK(P2599),ISBLANK(Q2599)),
     "",
     IF(
       AND(AB2599&lt;&gt;"",OR(W2599="Terminé",W2599="En cours")),
       VLOOKUP(AD2599,Setup_ScoreExactBonus!A:D,4,FALSE),
       0
     )),
  0)</f>
        <v>0</v>
      </c>
      <c r="AF2599" s="21">
        <f t="shared" ca="1" si="327"/>
        <v>0</v>
      </c>
      <c r="AG2599" s="21">
        <f ca="1">SUMIFS(AF$2:AF2599,D$2:D2599,D2599)</f>
        <v>4100</v>
      </c>
      <c r="AJ2599" s="22">
        <f t="shared" si="320"/>
        <v>0</v>
      </c>
      <c r="AK2599" s="22">
        <f t="shared" si="321"/>
        <v>1</v>
      </c>
    </row>
    <row r="2600" spans="1:37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Suisse</v>
      </c>
      <c r="K2600" s="21" t="str">
        <f>IFERROR(VLOOKUP(J2600,Setup_Team!$B:$C,2,FALSE), "TDB")</f>
        <v>CHE</v>
      </c>
      <c r="L2600" s="21" t="str">
        <f>VLOOKUP($A2600,Location!$A:$J,8,FALSE)</f>
        <v>Colombie</v>
      </c>
      <c r="M2600" s="21" t="str">
        <f>IFERROR(VLOOKUP(L2600,Setup_Team!$B:$C,2,FALSE), "TDB")</f>
        <v>COL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>
        <v>1</v>
      </c>
      <c r="Q2600" s="27">
        <v>2</v>
      </c>
      <c r="R2600" s="27" t="str">
        <f t="shared" si="323"/>
        <v>1-2</v>
      </c>
      <c r="S2600" s="21">
        <v>0</v>
      </c>
      <c r="T2600" s="20">
        <f>VLOOKUP($A2600,Database!$A:$Y,10,FALSE)</f>
        <v>116</v>
      </c>
      <c r="U2600" s="20">
        <f>VLOOKUP($A2600,Database!$A:$Y,11,FALSE)</f>
        <v>113</v>
      </c>
      <c r="V2600" s="20">
        <f>VLOOKUP($A2600,Database!$A:$Y,12,FALSE)</f>
        <v>85</v>
      </c>
      <c r="W2600" s="20" t="str">
        <f>VLOOKUP(A2600,Database!A:M,13,FALSE)</f>
        <v>Terminé</v>
      </c>
      <c r="X2600" s="20">
        <f>VLOOKUP($A2600,Database!$A:$Y,20,FALSE)</f>
        <v>0</v>
      </c>
      <c r="Y2600" s="20">
        <f>VLOOKUP($A2600,Database!$A:$Y,21,FALSE)</f>
        <v>0</v>
      </c>
      <c r="Z2600" s="20">
        <f t="shared" si="322"/>
        <v>0</v>
      </c>
      <c r="AA2600" s="20">
        <f t="shared" si="324"/>
        <v>0</v>
      </c>
      <c r="AB2600" s="20">
        <f t="shared" ca="1" si="325"/>
        <v>0</v>
      </c>
      <c r="AC2600" s="20">
        <f t="shared" ca="1" si="326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>
        <f ca="1">IFERROR(
   IF(
     OR(ISBLANK(P2600),ISBLANK(Q2600)),
     "",
     IF(
       AND(AB2600&lt;&gt;"",OR(W2600="Terminé",W2600="En cours")),
       VLOOKUP(AD2600,Setup_ScoreExactBonus!A:D,4,FALSE),
       0
     )),
  0)</f>
        <v>0</v>
      </c>
      <c r="AF2600" s="21">
        <f t="shared" ca="1" si="327"/>
        <v>0</v>
      </c>
      <c r="AG2600" s="21">
        <f ca="1">SUMIFS(AF$2:AF2600,D$2:D2600,D2600)</f>
        <v>2461</v>
      </c>
      <c r="AJ2600" s="22">
        <f t="shared" si="320"/>
        <v>0</v>
      </c>
      <c r="AK2600" s="22">
        <f t="shared" si="321"/>
        <v>1</v>
      </c>
    </row>
    <row r="2601" spans="1:37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Suisse</v>
      </c>
      <c r="K2601" s="21" t="str">
        <f>IFERROR(VLOOKUP(J2601,Setup_Team!$B:$C,2,FALSE), "TDB")</f>
        <v>CHE</v>
      </c>
      <c r="L2601" s="21" t="str">
        <f>VLOOKUP($A2601,Location!$A:$J,8,FALSE)</f>
        <v>Colombie</v>
      </c>
      <c r="M2601" s="21" t="str">
        <f>IFERROR(VLOOKUP(L2601,Setup_Team!$B:$C,2,FALSE), "TDB")</f>
        <v>COL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>
        <v>2</v>
      </c>
      <c r="Q2601" s="27">
        <v>0</v>
      </c>
      <c r="R2601" s="27" t="str">
        <f t="shared" si="323"/>
        <v>2-0</v>
      </c>
      <c r="S2601" s="21">
        <v>0</v>
      </c>
      <c r="T2601" s="20">
        <f>VLOOKUP($A2601,Database!$A:$Y,10,FALSE)</f>
        <v>116</v>
      </c>
      <c r="U2601" s="20">
        <f>VLOOKUP($A2601,Database!$A:$Y,11,FALSE)</f>
        <v>113</v>
      </c>
      <c r="V2601" s="20">
        <f>VLOOKUP($A2601,Database!$A:$Y,12,FALSE)</f>
        <v>85</v>
      </c>
      <c r="W2601" s="20" t="str">
        <f>VLOOKUP(A2601,Database!A:M,13,FALSE)</f>
        <v>Terminé</v>
      </c>
      <c r="X2601" s="20">
        <f>VLOOKUP($A2601,Database!$A:$Y,20,FALSE)</f>
        <v>0</v>
      </c>
      <c r="Y2601" s="20">
        <f>VLOOKUP($A2601,Database!$A:$Y,21,FALSE)</f>
        <v>0</v>
      </c>
      <c r="Z2601" s="20">
        <f t="shared" si="322"/>
        <v>0</v>
      </c>
      <c r="AA2601" s="20">
        <f t="shared" si="324"/>
        <v>0</v>
      </c>
      <c r="AB2601" s="20">
        <f t="shared" ca="1" si="325"/>
        <v>0</v>
      </c>
      <c r="AC2601" s="20">
        <f t="shared" ca="1" si="326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>
        <f ca="1">IFERROR(
   IF(
     OR(ISBLANK(P2601),ISBLANK(Q2601)),
     "",
     IF(
       AND(AB2601&lt;&gt;"",OR(W2601="Terminé",W2601="En cours")),
       VLOOKUP(AD2601,Setup_ScoreExactBonus!A:D,4,FALSE),
       0
     )),
  0)</f>
        <v>0</v>
      </c>
      <c r="AF2601" s="21">
        <f t="shared" ca="1" si="327"/>
        <v>0</v>
      </c>
      <c r="AG2601" s="21">
        <f ca="1">SUMIFS(AF$2:AF2601,D$2:D2601,D2601)</f>
        <v>3566</v>
      </c>
      <c r="AJ2601" s="22">
        <f t="shared" si="320"/>
        <v>0</v>
      </c>
      <c r="AK2601" s="22">
        <f t="shared" si="321"/>
        <v>1</v>
      </c>
    </row>
    <row r="2602" spans="1:37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Suisse</v>
      </c>
      <c r="K2602" s="21" t="str">
        <f>IFERROR(VLOOKUP(J2602,Setup_Team!$B:$C,2,FALSE), "TDB")</f>
        <v>CHE</v>
      </c>
      <c r="L2602" s="21" t="str">
        <f>VLOOKUP($A2602,Location!$A:$J,8,FALSE)</f>
        <v>Colombie</v>
      </c>
      <c r="M2602" s="21" t="str">
        <f>IFERROR(VLOOKUP(L2602,Setup_Team!$B:$C,2,FALSE), "TDB")</f>
        <v>COL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>
        <v>0</v>
      </c>
      <c r="Q2602" s="27">
        <v>1</v>
      </c>
      <c r="R2602" s="27" t="str">
        <f t="shared" si="323"/>
        <v>0-1</v>
      </c>
      <c r="S2602" s="21">
        <v>0</v>
      </c>
      <c r="T2602" s="20">
        <f>VLOOKUP($A2602,Database!$A:$Y,10,FALSE)</f>
        <v>116</v>
      </c>
      <c r="U2602" s="20">
        <f>VLOOKUP($A2602,Database!$A:$Y,11,FALSE)</f>
        <v>113</v>
      </c>
      <c r="V2602" s="20">
        <f>VLOOKUP($A2602,Database!$A:$Y,12,FALSE)</f>
        <v>85</v>
      </c>
      <c r="W2602" s="20" t="str">
        <f>VLOOKUP(A2602,Database!A:M,13,FALSE)</f>
        <v>Terminé</v>
      </c>
      <c r="X2602" s="20">
        <f>VLOOKUP($A2602,Database!$A:$Y,20,FALSE)</f>
        <v>0</v>
      </c>
      <c r="Y2602" s="20">
        <f>VLOOKUP($A2602,Database!$A:$Y,21,FALSE)</f>
        <v>0</v>
      </c>
      <c r="Z2602" s="20">
        <f t="shared" si="322"/>
        <v>0</v>
      </c>
      <c r="AA2602" s="20">
        <f t="shared" si="324"/>
        <v>0</v>
      </c>
      <c r="AB2602" s="20">
        <f t="shared" ca="1" si="325"/>
        <v>0</v>
      </c>
      <c r="AC2602" s="20">
        <f t="shared" ca="1" si="326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>
        <f ca="1">IFERROR(
   IF(
     OR(ISBLANK(P2602),ISBLANK(Q2602)),
     "",
     IF(
       AND(AB2602&lt;&gt;"",OR(W2602="Terminé",W2602="En cours")),
       VLOOKUP(AD2602,Setup_ScoreExactBonus!A:D,4,FALSE),
       0
     )),
  0)</f>
        <v>0</v>
      </c>
      <c r="AF2602" s="21">
        <f t="shared" ca="1" si="327"/>
        <v>0</v>
      </c>
      <c r="AG2602" s="21">
        <f ca="1">SUMIFS(AF$2:AF2602,D$2:D2602,D2602)</f>
        <v>3902</v>
      </c>
      <c r="AJ2602" s="22">
        <f t="shared" si="320"/>
        <v>0</v>
      </c>
      <c r="AK2602" s="22">
        <f t="shared" si="321"/>
        <v>1</v>
      </c>
    </row>
    <row r="2603" spans="1:37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Suisse</v>
      </c>
      <c r="K2603" s="21" t="str">
        <f>IFERROR(VLOOKUP(J2603,Setup_Team!$B:$C,2,FALSE), "TDB")</f>
        <v>CHE</v>
      </c>
      <c r="L2603" s="21" t="str">
        <f>VLOOKUP($A2603,Location!$A:$J,8,FALSE)</f>
        <v>Colombie</v>
      </c>
      <c r="M2603" s="21" t="str">
        <f>IFERROR(VLOOKUP(L2603,Setup_Team!$B:$C,2,FALSE), "TDB")</f>
        <v>COL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>
        <v>0</v>
      </c>
      <c r="Q2603" s="27">
        <v>1</v>
      </c>
      <c r="R2603" s="27" t="str">
        <f t="shared" si="323"/>
        <v>0-1</v>
      </c>
      <c r="S2603" s="21">
        <v>0</v>
      </c>
      <c r="T2603" s="20">
        <f>VLOOKUP($A2603,Database!$A:$Y,10,FALSE)</f>
        <v>116</v>
      </c>
      <c r="U2603" s="20">
        <f>VLOOKUP($A2603,Database!$A:$Y,11,FALSE)</f>
        <v>113</v>
      </c>
      <c r="V2603" s="20">
        <f>VLOOKUP($A2603,Database!$A:$Y,12,FALSE)</f>
        <v>85</v>
      </c>
      <c r="W2603" s="20" t="str">
        <f>VLOOKUP(A2603,Database!A:M,13,FALSE)</f>
        <v>Terminé</v>
      </c>
      <c r="X2603" s="20">
        <f>VLOOKUP($A2603,Database!$A:$Y,20,FALSE)</f>
        <v>0</v>
      </c>
      <c r="Y2603" s="20">
        <f>VLOOKUP($A2603,Database!$A:$Y,21,FALSE)</f>
        <v>0</v>
      </c>
      <c r="Z2603" s="20">
        <f t="shared" si="322"/>
        <v>0</v>
      </c>
      <c r="AA2603" s="20">
        <f t="shared" si="324"/>
        <v>0</v>
      </c>
      <c r="AB2603" s="20">
        <f t="shared" ca="1" si="325"/>
        <v>0</v>
      </c>
      <c r="AC2603" s="20">
        <f t="shared" ca="1" si="326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>
        <f ca="1">IFERROR(
   IF(
     OR(ISBLANK(P2603),ISBLANK(Q2603)),
     "",
     IF(
       AND(AB2603&lt;&gt;"",OR(W2603="Terminé",W2603="En cours")),
       VLOOKUP(AD2603,Setup_ScoreExactBonus!A:D,4,FALSE),
       0
     )),
  0)</f>
        <v>0</v>
      </c>
      <c r="AF2603" s="21">
        <f t="shared" ca="1" si="327"/>
        <v>0</v>
      </c>
      <c r="AG2603" s="21">
        <f ca="1">SUMIFS(AF$2:AF2603,D$2:D2603,D2603)</f>
        <v>3351</v>
      </c>
      <c r="AJ2603" s="22">
        <f t="shared" si="320"/>
        <v>0</v>
      </c>
      <c r="AK2603" s="22">
        <f t="shared" si="321"/>
        <v>1</v>
      </c>
    </row>
    <row r="2604" spans="1:37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Suisse</v>
      </c>
      <c r="K2604" s="21" t="str">
        <f>IFERROR(VLOOKUP(J2604,Setup_Team!$B:$C,2,FALSE), "TDB")</f>
        <v>CHE</v>
      </c>
      <c r="L2604" s="21" t="str">
        <f>VLOOKUP($A2604,Location!$A:$J,8,FALSE)</f>
        <v>Colombie</v>
      </c>
      <c r="M2604" s="21" t="str">
        <f>IFERROR(VLOOKUP(L2604,Setup_Team!$B:$C,2,FALSE), "TDB")</f>
        <v>COL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>
        <v>0</v>
      </c>
      <c r="Q2604" s="27">
        <v>1</v>
      </c>
      <c r="R2604" s="27" t="str">
        <f t="shared" si="323"/>
        <v>0-1</v>
      </c>
      <c r="S2604" s="21">
        <v>0</v>
      </c>
      <c r="T2604" s="20">
        <f>VLOOKUP($A2604,Database!$A:$Y,10,FALSE)</f>
        <v>116</v>
      </c>
      <c r="U2604" s="20">
        <f>VLOOKUP($A2604,Database!$A:$Y,11,FALSE)</f>
        <v>113</v>
      </c>
      <c r="V2604" s="20">
        <f>VLOOKUP($A2604,Database!$A:$Y,12,FALSE)</f>
        <v>85</v>
      </c>
      <c r="W2604" s="20" t="str">
        <f>VLOOKUP(A2604,Database!A:M,13,FALSE)</f>
        <v>Terminé</v>
      </c>
      <c r="X2604" s="20">
        <f>VLOOKUP($A2604,Database!$A:$Y,20,FALSE)</f>
        <v>0</v>
      </c>
      <c r="Y2604" s="20">
        <f>VLOOKUP($A2604,Database!$A:$Y,21,FALSE)</f>
        <v>0</v>
      </c>
      <c r="Z2604" s="20">
        <f t="shared" si="322"/>
        <v>0</v>
      </c>
      <c r="AA2604" s="20">
        <f t="shared" si="324"/>
        <v>0</v>
      </c>
      <c r="AB2604" s="20">
        <f t="shared" ca="1" si="325"/>
        <v>0</v>
      </c>
      <c r="AC2604" s="20">
        <f t="shared" ca="1" si="326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>
        <f ca="1">IFERROR(
   IF(
     OR(ISBLANK(P2604),ISBLANK(Q2604)),
     "",
     IF(
       AND(AB2604&lt;&gt;"",OR(W2604="Terminé",W2604="En cours")),
       VLOOKUP(AD2604,Setup_ScoreExactBonus!A:D,4,FALSE),
       0
     )),
  0)</f>
        <v>0</v>
      </c>
      <c r="AF2604" s="21">
        <f t="shared" ca="1" si="327"/>
        <v>0</v>
      </c>
      <c r="AG2604" s="21">
        <f ca="1">SUMIFS(AF$2:AF2604,D$2:D2604,D2604)</f>
        <v>4057</v>
      </c>
      <c r="AJ2604" s="22">
        <f t="shared" si="320"/>
        <v>0</v>
      </c>
      <c r="AK2604" s="22">
        <f t="shared" si="321"/>
        <v>1</v>
      </c>
    </row>
    <row r="2605" spans="1:37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Suisse</v>
      </c>
      <c r="K2605" s="21" t="str">
        <f>IFERROR(VLOOKUP(J2605,Setup_Team!$B:$C,2,FALSE), "TDB")</f>
        <v>CHE</v>
      </c>
      <c r="L2605" s="21" t="str">
        <f>VLOOKUP($A2605,Location!$A:$J,8,FALSE)</f>
        <v>Colombie</v>
      </c>
      <c r="M2605" s="21" t="str">
        <f>IFERROR(VLOOKUP(L2605,Setup_Team!$B:$C,2,FALSE), "TDB")</f>
        <v>COL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>
        <v>0</v>
      </c>
      <c r="Q2605" s="27">
        <v>1</v>
      </c>
      <c r="R2605" s="27" t="str">
        <f t="shared" si="323"/>
        <v>0-1</v>
      </c>
      <c r="S2605" s="21">
        <v>0</v>
      </c>
      <c r="T2605" s="20">
        <f>VLOOKUP($A2605,Database!$A:$Y,10,FALSE)</f>
        <v>116</v>
      </c>
      <c r="U2605" s="20">
        <f>VLOOKUP($A2605,Database!$A:$Y,11,FALSE)</f>
        <v>113</v>
      </c>
      <c r="V2605" s="20">
        <f>VLOOKUP($A2605,Database!$A:$Y,12,FALSE)</f>
        <v>85</v>
      </c>
      <c r="W2605" s="20" t="str">
        <f>VLOOKUP(A2605,Database!A:M,13,FALSE)</f>
        <v>Terminé</v>
      </c>
      <c r="X2605" s="20">
        <f>VLOOKUP($A2605,Database!$A:$Y,20,FALSE)</f>
        <v>0</v>
      </c>
      <c r="Y2605" s="20">
        <f>VLOOKUP($A2605,Database!$A:$Y,21,FALSE)</f>
        <v>0</v>
      </c>
      <c r="Z2605" s="20">
        <f t="shared" si="322"/>
        <v>0</v>
      </c>
      <c r="AA2605" s="20">
        <f t="shared" si="324"/>
        <v>0</v>
      </c>
      <c r="AB2605" s="20">
        <f t="shared" ca="1" si="325"/>
        <v>0</v>
      </c>
      <c r="AC2605" s="20">
        <f t="shared" ca="1" si="326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>
        <f ca="1">IFERROR(
   IF(
     OR(ISBLANK(P2605),ISBLANK(Q2605)),
     "",
     IF(
       AND(AB2605&lt;&gt;"",OR(W2605="Terminé",W2605="En cours")),
       VLOOKUP(AD2605,Setup_ScoreExactBonus!A:D,4,FALSE),
       0
     )),
  0)</f>
        <v>0</v>
      </c>
      <c r="AF2605" s="21">
        <f t="shared" ca="1" si="327"/>
        <v>0</v>
      </c>
      <c r="AG2605" s="21">
        <f ca="1">SUMIFS(AF$2:AF2605,D$2:D2605,D2605)</f>
        <v>3337</v>
      </c>
      <c r="AJ2605" s="22">
        <f t="shared" si="320"/>
        <v>0</v>
      </c>
      <c r="AK2605" s="22">
        <f t="shared" si="321"/>
        <v>4</v>
      </c>
    </row>
    <row r="2606" spans="1:37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Suisse</v>
      </c>
      <c r="K2606" s="21" t="str">
        <f>IFERROR(VLOOKUP(J2606,Setup_Team!$B:$C,2,FALSE), "TDB")</f>
        <v>CHE</v>
      </c>
      <c r="L2606" s="21" t="str">
        <f>VLOOKUP($A2606,Location!$A:$J,8,FALSE)</f>
        <v>Colombie</v>
      </c>
      <c r="M2606" s="21" t="str">
        <f>IFERROR(VLOOKUP(L2606,Setup_Team!$B:$C,2,FALSE), "TDB")</f>
        <v>COL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>
        <v>0</v>
      </c>
      <c r="Q2606" s="27">
        <v>1</v>
      </c>
      <c r="R2606" s="27" t="str">
        <f t="shared" si="323"/>
        <v>0-1</v>
      </c>
      <c r="S2606" s="21">
        <v>0</v>
      </c>
      <c r="T2606" s="20">
        <f>VLOOKUP($A2606,Database!$A:$Y,10,FALSE)</f>
        <v>116</v>
      </c>
      <c r="U2606" s="20">
        <f>VLOOKUP($A2606,Database!$A:$Y,11,FALSE)</f>
        <v>113</v>
      </c>
      <c r="V2606" s="20">
        <f>VLOOKUP($A2606,Database!$A:$Y,12,FALSE)</f>
        <v>85</v>
      </c>
      <c r="W2606" s="20" t="str">
        <f>VLOOKUP(A2606,Database!A:M,13,FALSE)</f>
        <v>Terminé</v>
      </c>
      <c r="X2606" s="20">
        <f>VLOOKUP($A2606,Database!$A:$Y,20,FALSE)</f>
        <v>0</v>
      </c>
      <c r="Y2606" s="20">
        <f>VLOOKUP($A2606,Database!$A:$Y,21,FALSE)</f>
        <v>0</v>
      </c>
      <c r="Z2606" s="20">
        <f t="shared" si="322"/>
        <v>0</v>
      </c>
      <c r="AA2606" s="20">
        <f t="shared" si="324"/>
        <v>0</v>
      </c>
      <c r="AB2606" s="20">
        <f t="shared" ca="1" si="325"/>
        <v>0</v>
      </c>
      <c r="AC2606" s="20">
        <f t="shared" ca="1" si="326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>
        <f ca="1">IFERROR(
   IF(
     OR(ISBLANK(P2606),ISBLANK(Q2606)),
     "",
     IF(
       AND(AB2606&lt;&gt;"",OR(W2606="Terminé",W2606="En cours")),
       VLOOKUP(AD2606,Setup_ScoreExactBonus!A:D,4,FALSE),
       0
     )),
  0)</f>
        <v>0</v>
      </c>
      <c r="AF2606" s="21">
        <f t="shared" ca="1" si="327"/>
        <v>0</v>
      </c>
      <c r="AG2606" s="21">
        <f ca="1">SUMIFS(AF$2:AF2606,D$2:D2606,D2606)</f>
        <v>3708</v>
      </c>
      <c r="AJ2606" s="22">
        <f t="shared" si="320"/>
        <v>0</v>
      </c>
      <c r="AK2606" s="22">
        <f t="shared" si="321"/>
        <v>1</v>
      </c>
    </row>
    <row r="2607" spans="1:37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Suisse</v>
      </c>
      <c r="K2607" s="21" t="str">
        <f>IFERROR(VLOOKUP(J2607,Setup_Team!$B:$C,2,FALSE), "TDB")</f>
        <v>CHE</v>
      </c>
      <c r="L2607" s="21" t="str">
        <f>VLOOKUP($A2607,Location!$A:$J,8,FALSE)</f>
        <v>Colombie</v>
      </c>
      <c r="M2607" s="21" t="str">
        <f>IFERROR(VLOOKUP(L2607,Setup_Team!$B:$C,2,FALSE), "TDB")</f>
        <v>COL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>
        <v>1</v>
      </c>
      <c r="Q2607" s="27">
        <v>2</v>
      </c>
      <c r="R2607" s="27" t="str">
        <f t="shared" si="323"/>
        <v>1-2</v>
      </c>
      <c r="S2607" s="21">
        <v>0</v>
      </c>
      <c r="T2607" s="20">
        <f>VLOOKUP($A2607,Database!$A:$Y,10,FALSE)</f>
        <v>116</v>
      </c>
      <c r="U2607" s="20">
        <f>VLOOKUP($A2607,Database!$A:$Y,11,FALSE)</f>
        <v>113</v>
      </c>
      <c r="V2607" s="20">
        <f>VLOOKUP($A2607,Database!$A:$Y,12,FALSE)</f>
        <v>85</v>
      </c>
      <c r="W2607" s="20" t="str">
        <f>VLOOKUP(A2607,Database!A:M,13,FALSE)</f>
        <v>Terminé</v>
      </c>
      <c r="X2607" s="20">
        <f>VLOOKUP($A2607,Database!$A:$Y,20,FALSE)</f>
        <v>0</v>
      </c>
      <c r="Y2607" s="20">
        <f>VLOOKUP($A2607,Database!$A:$Y,21,FALSE)</f>
        <v>0</v>
      </c>
      <c r="Z2607" s="20">
        <f t="shared" si="322"/>
        <v>0</v>
      </c>
      <c r="AA2607" s="20">
        <f t="shared" si="324"/>
        <v>0</v>
      </c>
      <c r="AB2607" s="20">
        <f t="shared" ca="1" si="325"/>
        <v>0</v>
      </c>
      <c r="AC2607" s="20">
        <f t="shared" ca="1" si="326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>
        <f ca="1">IFERROR(
   IF(
     OR(ISBLANK(P2607),ISBLANK(Q2607)),
     "",
     IF(
       AND(AB2607&lt;&gt;"",OR(W2607="Terminé",W2607="En cours")),
       VLOOKUP(AD2607,Setup_ScoreExactBonus!A:D,4,FALSE),
       0
     )),
  0)</f>
        <v>0</v>
      </c>
      <c r="AF2607" s="21">
        <f t="shared" ca="1" si="327"/>
        <v>0</v>
      </c>
      <c r="AG2607" s="21">
        <f ca="1">SUMIFS(AF$2:AF2607,D$2:D2607,D2607)</f>
        <v>3923</v>
      </c>
      <c r="AJ2607" s="22">
        <f t="shared" si="320"/>
        <v>0</v>
      </c>
      <c r="AK2607" s="22">
        <f t="shared" si="321"/>
        <v>1</v>
      </c>
    </row>
    <row r="2608" spans="1:37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Suisse</v>
      </c>
      <c r="K2608" s="21" t="str">
        <f>IFERROR(VLOOKUP(J2608,Setup_Team!$B:$C,2,FALSE), "TDB")</f>
        <v>CHE</v>
      </c>
      <c r="L2608" s="21" t="str">
        <f>VLOOKUP($A2608,Location!$A:$J,8,FALSE)</f>
        <v>Colombie</v>
      </c>
      <c r="M2608" s="21" t="str">
        <f>IFERROR(VLOOKUP(L2608,Setup_Team!$B:$C,2,FALSE), "TDB")</f>
        <v>COL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>
        <v>1</v>
      </c>
      <c r="Q2608" s="27">
        <v>3</v>
      </c>
      <c r="R2608" s="27" t="str">
        <f t="shared" si="323"/>
        <v>1-3</v>
      </c>
      <c r="S2608" s="21">
        <v>0</v>
      </c>
      <c r="T2608" s="20">
        <f>VLOOKUP($A2608,Database!$A:$Y,10,FALSE)</f>
        <v>116</v>
      </c>
      <c r="U2608" s="20">
        <f>VLOOKUP($A2608,Database!$A:$Y,11,FALSE)</f>
        <v>113</v>
      </c>
      <c r="V2608" s="20">
        <f>VLOOKUP($A2608,Database!$A:$Y,12,FALSE)</f>
        <v>85</v>
      </c>
      <c r="W2608" s="20" t="str">
        <f>VLOOKUP(A2608,Database!A:M,13,FALSE)</f>
        <v>Terminé</v>
      </c>
      <c r="X2608" s="20">
        <f>VLOOKUP($A2608,Database!$A:$Y,20,FALSE)</f>
        <v>0</v>
      </c>
      <c r="Y2608" s="20">
        <f>VLOOKUP($A2608,Database!$A:$Y,21,FALSE)</f>
        <v>0</v>
      </c>
      <c r="Z2608" s="20">
        <f t="shared" si="322"/>
        <v>0</v>
      </c>
      <c r="AA2608" s="20">
        <f t="shared" si="324"/>
        <v>0</v>
      </c>
      <c r="AB2608" s="20">
        <f t="shared" ca="1" si="325"/>
        <v>0</v>
      </c>
      <c r="AC2608" s="20">
        <f t="shared" ca="1" si="326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>
        <f ca="1">IFERROR(
   IF(
     OR(ISBLANK(P2608),ISBLANK(Q2608)),
     "",
     IF(
       AND(AB2608&lt;&gt;"",OR(W2608="Terminé",W2608="En cours")),
       VLOOKUP(AD2608,Setup_ScoreExactBonus!A:D,4,FALSE),
       0
     )),
  0)</f>
        <v>0</v>
      </c>
      <c r="AF2608" s="21">
        <f t="shared" ca="1" si="327"/>
        <v>0</v>
      </c>
      <c r="AG2608" s="21">
        <f ca="1">SUMIFS(AF$2:AF2608,D$2:D2608,D2608)</f>
        <v>3988</v>
      </c>
      <c r="AJ2608" s="22">
        <f t="shared" si="320"/>
        <v>0</v>
      </c>
      <c r="AK2608" s="22">
        <f t="shared" si="321"/>
        <v>1</v>
      </c>
    </row>
    <row r="2609" spans="1:37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Suisse</v>
      </c>
      <c r="K2609" s="21" t="str">
        <f>IFERROR(VLOOKUP(J2609,Setup_Team!$B:$C,2,FALSE), "TDB")</f>
        <v>CHE</v>
      </c>
      <c r="L2609" s="21" t="str">
        <f>VLOOKUP($A2609,Location!$A:$J,8,FALSE)</f>
        <v>Colombie</v>
      </c>
      <c r="M2609" s="21" t="str">
        <f>IFERROR(VLOOKUP(L2609,Setup_Team!$B:$C,2,FALSE), "TDB")</f>
        <v>COL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>
        <v>1</v>
      </c>
      <c r="Q2609" s="27">
        <v>2</v>
      </c>
      <c r="R2609" s="27" t="str">
        <f t="shared" si="323"/>
        <v>1-2</v>
      </c>
      <c r="S2609" s="21">
        <v>0</v>
      </c>
      <c r="T2609" s="20">
        <f>VLOOKUP($A2609,Database!$A:$Y,10,FALSE)</f>
        <v>116</v>
      </c>
      <c r="U2609" s="20">
        <f>VLOOKUP($A2609,Database!$A:$Y,11,FALSE)</f>
        <v>113</v>
      </c>
      <c r="V2609" s="20">
        <f>VLOOKUP($A2609,Database!$A:$Y,12,FALSE)</f>
        <v>85</v>
      </c>
      <c r="W2609" s="20" t="str">
        <f>VLOOKUP(A2609,Database!A:M,13,FALSE)</f>
        <v>Terminé</v>
      </c>
      <c r="X2609" s="20">
        <f>VLOOKUP($A2609,Database!$A:$Y,20,FALSE)</f>
        <v>0</v>
      </c>
      <c r="Y2609" s="20">
        <f>VLOOKUP($A2609,Database!$A:$Y,21,FALSE)</f>
        <v>0</v>
      </c>
      <c r="Z2609" s="20">
        <f t="shared" si="322"/>
        <v>0</v>
      </c>
      <c r="AA2609" s="20">
        <f t="shared" si="324"/>
        <v>0</v>
      </c>
      <c r="AB2609" s="20">
        <f t="shared" ca="1" si="325"/>
        <v>0</v>
      </c>
      <c r="AC2609" s="20">
        <f t="shared" ca="1" si="326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>
        <f ca="1">IFERROR(
   IF(
     OR(ISBLANK(P2609),ISBLANK(Q2609)),
     "",
     IF(
       AND(AB2609&lt;&gt;"",OR(W2609="Terminé",W2609="En cours")),
       VLOOKUP(AD2609,Setup_ScoreExactBonus!A:D,4,FALSE),
       0
     )),
  0)</f>
        <v>0</v>
      </c>
      <c r="AF2609" s="21">
        <f t="shared" ca="1" si="327"/>
        <v>0</v>
      </c>
      <c r="AG2609" s="21">
        <f ca="1">SUMIFS(AF$2:AF2609,D$2:D2609,D2609)</f>
        <v>2749</v>
      </c>
      <c r="AJ2609" s="22">
        <f t="shared" si="320"/>
        <v>0</v>
      </c>
      <c r="AK2609" s="22">
        <f t="shared" si="321"/>
        <v>8</v>
      </c>
    </row>
    <row r="2610" spans="1:37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Suisse</v>
      </c>
      <c r="K2610" s="21" t="str">
        <f>IFERROR(VLOOKUP(J2610,Setup_Team!$B:$C,2,FALSE), "TDB")</f>
        <v>CHE</v>
      </c>
      <c r="L2610" s="21" t="str">
        <f>VLOOKUP($A2610,Location!$A:$J,8,FALSE)</f>
        <v>Colombie</v>
      </c>
      <c r="M2610" s="21" t="str">
        <f>IFERROR(VLOOKUP(L2610,Setup_Team!$B:$C,2,FALSE), "TDB")</f>
        <v>COL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>
        <v>1</v>
      </c>
      <c r="Q2610" s="27">
        <v>2</v>
      </c>
      <c r="R2610" s="27" t="str">
        <f t="shared" si="323"/>
        <v>1-2</v>
      </c>
      <c r="S2610" s="21">
        <v>0</v>
      </c>
      <c r="T2610" s="20">
        <f>VLOOKUP($A2610,Database!$A:$Y,10,FALSE)</f>
        <v>116</v>
      </c>
      <c r="U2610" s="20">
        <f>VLOOKUP($A2610,Database!$A:$Y,11,FALSE)</f>
        <v>113</v>
      </c>
      <c r="V2610" s="20">
        <f>VLOOKUP($A2610,Database!$A:$Y,12,FALSE)</f>
        <v>85</v>
      </c>
      <c r="W2610" s="20" t="str">
        <f>VLOOKUP(A2610,Database!A:M,13,FALSE)</f>
        <v>Terminé</v>
      </c>
      <c r="X2610" s="20">
        <f>VLOOKUP($A2610,Database!$A:$Y,20,FALSE)</f>
        <v>0</v>
      </c>
      <c r="Y2610" s="20">
        <f>VLOOKUP($A2610,Database!$A:$Y,21,FALSE)</f>
        <v>0</v>
      </c>
      <c r="Z2610" s="20">
        <f t="shared" si="322"/>
        <v>0</v>
      </c>
      <c r="AA2610" s="20">
        <f t="shared" si="324"/>
        <v>0</v>
      </c>
      <c r="AB2610" s="20">
        <f t="shared" ca="1" si="325"/>
        <v>0</v>
      </c>
      <c r="AC2610" s="20">
        <f t="shared" ca="1" si="326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>
        <f ca="1">IFERROR(
   IF(
     OR(ISBLANK(P2610),ISBLANK(Q2610)),
     "",
     IF(
       AND(AB2610&lt;&gt;"",OR(W2610="Terminé",W2610="En cours")),
       VLOOKUP(AD2610,Setup_ScoreExactBonus!A:D,4,FALSE),
       0
     )),
  0)</f>
        <v>0</v>
      </c>
      <c r="AF2610" s="21">
        <f t="shared" ca="1" si="327"/>
        <v>0</v>
      </c>
      <c r="AG2610" s="21">
        <f ca="1">SUMIFS(AF$2:AF2610,D$2:D2610,D2610)</f>
        <v>3890</v>
      </c>
      <c r="AJ2610" s="22">
        <f t="shared" si="320"/>
        <v>0</v>
      </c>
      <c r="AK2610" s="22">
        <f t="shared" si="321"/>
        <v>1</v>
      </c>
    </row>
    <row r="2611" spans="1:37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Suisse</v>
      </c>
      <c r="K2611" s="21" t="str">
        <f>IFERROR(VLOOKUP(J2611,Setup_Team!$B:$C,2,FALSE), "TDB")</f>
        <v>CHE</v>
      </c>
      <c r="L2611" s="21" t="str">
        <f>VLOOKUP($A2611,Location!$A:$J,8,FALSE)</f>
        <v>Colombie</v>
      </c>
      <c r="M2611" s="21" t="str">
        <f>IFERROR(VLOOKUP(L2611,Setup_Team!$B:$C,2,FALSE), "TDB")</f>
        <v>COL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>
        <v>1</v>
      </c>
      <c r="Q2611" s="27">
        <v>0</v>
      </c>
      <c r="R2611" s="27" t="str">
        <f t="shared" si="323"/>
        <v>1-0</v>
      </c>
      <c r="S2611" s="21">
        <v>0</v>
      </c>
      <c r="T2611" s="20">
        <f>VLOOKUP($A2611,Database!$A:$Y,10,FALSE)</f>
        <v>116</v>
      </c>
      <c r="U2611" s="20">
        <f>VLOOKUP($A2611,Database!$A:$Y,11,FALSE)</f>
        <v>113</v>
      </c>
      <c r="V2611" s="20">
        <f>VLOOKUP($A2611,Database!$A:$Y,12,FALSE)</f>
        <v>85</v>
      </c>
      <c r="W2611" s="20" t="str">
        <f>VLOOKUP(A2611,Database!A:M,13,FALSE)</f>
        <v>Terminé</v>
      </c>
      <c r="X2611" s="20">
        <f>VLOOKUP($A2611,Database!$A:$Y,20,FALSE)</f>
        <v>0</v>
      </c>
      <c r="Y2611" s="20">
        <f>VLOOKUP($A2611,Database!$A:$Y,21,FALSE)</f>
        <v>0</v>
      </c>
      <c r="Z2611" s="20">
        <f t="shared" si="322"/>
        <v>0</v>
      </c>
      <c r="AA2611" s="20">
        <f t="shared" si="324"/>
        <v>0</v>
      </c>
      <c r="AB2611" s="20">
        <f t="shared" ca="1" si="325"/>
        <v>0</v>
      </c>
      <c r="AC2611" s="20">
        <f t="shared" ca="1" si="326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>
        <f ca="1">IFERROR(
   IF(
     OR(ISBLANK(P2611),ISBLANK(Q2611)),
     "",
     IF(
       AND(AB2611&lt;&gt;"",OR(W2611="Terminé",W2611="En cours")),
       VLOOKUP(AD2611,Setup_ScoreExactBonus!A:D,4,FALSE),
       0
     )),
  0)</f>
        <v>0</v>
      </c>
      <c r="AF2611" s="21">
        <f t="shared" ca="1" si="327"/>
        <v>0</v>
      </c>
      <c r="AG2611" s="21">
        <f ca="1">SUMIFS(AF$2:AF2611,D$2:D2611,D2611)</f>
        <v>3432</v>
      </c>
      <c r="AJ2611" s="22">
        <f t="shared" si="320"/>
        <v>0</v>
      </c>
      <c r="AK2611" s="22">
        <f t="shared" si="321"/>
        <v>5</v>
      </c>
    </row>
    <row r="2612" spans="1:37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Suisse</v>
      </c>
      <c r="K2612" s="21" t="str">
        <f>IFERROR(VLOOKUP(J2612,Setup_Team!$B:$C,2,FALSE), "TDB")</f>
        <v>CHE</v>
      </c>
      <c r="L2612" s="21" t="str">
        <f>VLOOKUP($A2612,Location!$A:$J,8,FALSE)</f>
        <v>Colombie</v>
      </c>
      <c r="M2612" s="21" t="str">
        <f>IFERROR(VLOOKUP(L2612,Setup_Team!$B:$C,2,FALSE), "TDB")</f>
        <v>COL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>
        <v>2</v>
      </c>
      <c r="Q2612" s="27">
        <v>0</v>
      </c>
      <c r="R2612" s="27" t="str">
        <f t="shared" si="323"/>
        <v>2-0</v>
      </c>
      <c r="S2612" s="21">
        <v>0</v>
      </c>
      <c r="T2612" s="20">
        <f>VLOOKUP($A2612,Database!$A:$Y,10,FALSE)</f>
        <v>116</v>
      </c>
      <c r="U2612" s="20">
        <f>VLOOKUP($A2612,Database!$A:$Y,11,FALSE)</f>
        <v>113</v>
      </c>
      <c r="V2612" s="20">
        <f>VLOOKUP($A2612,Database!$A:$Y,12,FALSE)</f>
        <v>85</v>
      </c>
      <c r="W2612" s="20" t="str">
        <f>VLOOKUP(A2612,Database!A:M,13,FALSE)</f>
        <v>Terminé</v>
      </c>
      <c r="X2612" s="20">
        <f>VLOOKUP($A2612,Database!$A:$Y,20,FALSE)</f>
        <v>0</v>
      </c>
      <c r="Y2612" s="20">
        <f>VLOOKUP($A2612,Database!$A:$Y,21,FALSE)</f>
        <v>0</v>
      </c>
      <c r="Z2612" s="20">
        <f t="shared" si="322"/>
        <v>0</v>
      </c>
      <c r="AA2612" s="20">
        <f t="shared" si="324"/>
        <v>0</v>
      </c>
      <c r="AB2612" s="20">
        <f t="shared" ca="1" si="325"/>
        <v>0</v>
      </c>
      <c r="AC2612" s="20">
        <f t="shared" ca="1" si="326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>
        <f ca="1">IFERROR(
   IF(
     OR(ISBLANK(P2612),ISBLANK(Q2612)),
     "",
     IF(
       AND(AB2612&lt;&gt;"",OR(W2612="Terminé",W2612="En cours")),
       VLOOKUP(AD2612,Setup_ScoreExactBonus!A:D,4,FALSE),
       0
     )),
  0)</f>
        <v>0</v>
      </c>
      <c r="AF2612" s="21">
        <f t="shared" ca="1" si="327"/>
        <v>0</v>
      </c>
      <c r="AG2612" s="21">
        <f ca="1">SUMIFS(AF$2:AF2612,D$2:D2612,D2612)</f>
        <v>3517</v>
      </c>
      <c r="AJ2612" s="22">
        <f t="shared" si="320"/>
        <v>0</v>
      </c>
      <c r="AK2612" s="22">
        <f t="shared" si="321"/>
        <v>1</v>
      </c>
    </row>
    <row r="2613" spans="1:37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Suisse</v>
      </c>
      <c r="K2613" s="21" t="str">
        <f>IFERROR(VLOOKUP(J2613,Setup_Team!$B:$C,2,FALSE), "TDB")</f>
        <v>CHE</v>
      </c>
      <c r="L2613" s="21" t="str">
        <f>VLOOKUP($A2613,Location!$A:$J,8,FALSE)</f>
        <v>Colombie</v>
      </c>
      <c r="M2613" s="21" t="str">
        <f>IFERROR(VLOOKUP(L2613,Setup_Team!$B:$C,2,FALSE), "TDB")</f>
        <v>COL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>
        <v>1</v>
      </c>
      <c r="Q2613" s="27">
        <v>1</v>
      </c>
      <c r="R2613" s="27" t="str">
        <f t="shared" si="323"/>
        <v>1-1</v>
      </c>
      <c r="S2613" s="21">
        <v>0</v>
      </c>
      <c r="T2613" s="20">
        <f>VLOOKUP($A2613,Database!$A:$Y,10,FALSE)</f>
        <v>116</v>
      </c>
      <c r="U2613" s="20">
        <f>VLOOKUP($A2613,Database!$A:$Y,11,FALSE)</f>
        <v>113</v>
      </c>
      <c r="V2613" s="20">
        <f>VLOOKUP($A2613,Database!$A:$Y,12,FALSE)</f>
        <v>85</v>
      </c>
      <c r="W2613" s="20" t="str">
        <f>VLOOKUP(A2613,Database!A:M,13,FALSE)</f>
        <v>Terminé</v>
      </c>
      <c r="X2613" s="20">
        <f>VLOOKUP($A2613,Database!$A:$Y,20,FALSE)</f>
        <v>0</v>
      </c>
      <c r="Y2613" s="20">
        <f>VLOOKUP($A2613,Database!$A:$Y,21,FALSE)</f>
        <v>0</v>
      </c>
      <c r="Z2613" s="20">
        <f t="shared" si="322"/>
        <v>0</v>
      </c>
      <c r="AA2613" s="20">
        <f t="shared" si="324"/>
        <v>1</v>
      </c>
      <c r="AB2613" s="20">
        <f t="shared" ca="1" si="325"/>
        <v>113</v>
      </c>
      <c r="AC2613" s="20">
        <f t="shared" ca="1" si="326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>
        <f ca="1">IFERROR(
   IF(
     OR(ISBLANK(P2613),ISBLANK(Q2613)),
     "",
     IF(
       AND(AB2613&lt;&gt;"",OR(W2613="Terminé",W2613="En cours")),
       VLOOKUP(AD2613,Setup_ScoreExactBonus!A:D,4,FALSE),
       0
     )),
  0)</f>
        <v>0</v>
      </c>
      <c r="AF2613" s="21">
        <f t="shared" ca="1" si="327"/>
        <v>113</v>
      </c>
      <c r="AG2613" s="21">
        <f ca="1">SUMIFS(AF$2:AF2613,D$2:D2613,D2613)</f>
        <v>3287</v>
      </c>
      <c r="AJ2613" s="22">
        <f t="shared" si="320"/>
        <v>1</v>
      </c>
      <c r="AK2613" s="22">
        <f t="shared" si="321"/>
        <v>0</v>
      </c>
    </row>
    <row r="2614" spans="1:37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Suisse</v>
      </c>
      <c r="K2614" s="21" t="str">
        <f>IFERROR(VLOOKUP(J2614,Setup_Team!$B:$C,2,FALSE), "TDB")</f>
        <v>CHE</v>
      </c>
      <c r="L2614" s="21" t="str">
        <f>VLOOKUP($A2614,Location!$A:$J,8,FALSE)</f>
        <v>Colombie</v>
      </c>
      <c r="M2614" s="21" t="str">
        <f>IFERROR(VLOOKUP(L2614,Setup_Team!$B:$C,2,FALSE), "TDB")</f>
        <v>COL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>
        <v>0</v>
      </c>
      <c r="Q2614" s="27">
        <v>1</v>
      </c>
      <c r="R2614" s="27" t="str">
        <f t="shared" si="323"/>
        <v>0-1</v>
      </c>
      <c r="S2614" s="21">
        <v>0</v>
      </c>
      <c r="T2614" s="20">
        <f>VLOOKUP($A2614,Database!$A:$Y,10,FALSE)</f>
        <v>116</v>
      </c>
      <c r="U2614" s="20">
        <f>VLOOKUP($A2614,Database!$A:$Y,11,FALSE)</f>
        <v>113</v>
      </c>
      <c r="V2614" s="20">
        <f>VLOOKUP($A2614,Database!$A:$Y,12,FALSE)</f>
        <v>85</v>
      </c>
      <c r="W2614" s="20" t="str">
        <f>VLOOKUP(A2614,Database!A:M,13,FALSE)</f>
        <v>Terminé</v>
      </c>
      <c r="X2614" s="20">
        <f>VLOOKUP($A2614,Database!$A:$Y,20,FALSE)</f>
        <v>0</v>
      </c>
      <c r="Y2614" s="20">
        <f>VLOOKUP($A2614,Database!$A:$Y,21,FALSE)</f>
        <v>0</v>
      </c>
      <c r="Z2614" s="20">
        <f t="shared" si="322"/>
        <v>0</v>
      </c>
      <c r="AA2614" s="20">
        <f t="shared" si="324"/>
        <v>0</v>
      </c>
      <c r="AB2614" s="20">
        <f t="shared" ca="1" si="325"/>
        <v>0</v>
      </c>
      <c r="AC2614" s="20">
        <f t="shared" ca="1" si="326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>
        <f ca="1">IFERROR(
   IF(
     OR(ISBLANK(P2614),ISBLANK(Q2614)),
     "",
     IF(
       AND(AB2614&lt;&gt;"",OR(W2614="Terminé",W2614="En cours")),
       VLOOKUP(AD2614,Setup_ScoreExactBonus!A:D,4,FALSE),
       0
     )),
  0)</f>
        <v>0</v>
      </c>
      <c r="AF2614" s="21">
        <f t="shared" ca="1" si="327"/>
        <v>0</v>
      </c>
      <c r="AG2614" s="21">
        <f ca="1">SUMIFS(AF$2:AF2614,D$2:D2614,D2614)</f>
        <v>3153</v>
      </c>
      <c r="AJ2614" s="22">
        <f t="shared" si="320"/>
        <v>0</v>
      </c>
      <c r="AK2614" s="22">
        <f t="shared" si="321"/>
        <v>1</v>
      </c>
    </row>
    <row r="2615" spans="1:37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Suisse</v>
      </c>
      <c r="K2615" s="21" t="str">
        <f>IFERROR(VLOOKUP(J2615,Setup_Team!$B:$C,2,FALSE), "TDB")</f>
        <v>CHE</v>
      </c>
      <c r="L2615" s="21" t="str">
        <f>VLOOKUP($A2615,Location!$A:$J,8,FALSE)</f>
        <v>Colombie</v>
      </c>
      <c r="M2615" s="21" t="str">
        <f>IFERROR(VLOOKUP(L2615,Setup_Team!$B:$C,2,FALSE), "TDB")</f>
        <v>COL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>
        <v>1</v>
      </c>
      <c r="Q2615" s="27">
        <v>1</v>
      </c>
      <c r="R2615" s="27" t="str">
        <f t="shared" si="323"/>
        <v>1-1</v>
      </c>
      <c r="S2615" s="21">
        <v>0</v>
      </c>
      <c r="T2615" s="20">
        <f>VLOOKUP($A2615,Database!$A:$Y,10,FALSE)</f>
        <v>116</v>
      </c>
      <c r="U2615" s="20">
        <f>VLOOKUP($A2615,Database!$A:$Y,11,FALSE)</f>
        <v>113</v>
      </c>
      <c r="V2615" s="20">
        <f>VLOOKUP($A2615,Database!$A:$Y,12,FALSE)</f>
        <v>85</v>
      </c>
      <c r="W2615" s="20" t="str">
        <f>VLOOKUP(A2615,Database!A:M,13,FALSE)</f>
        <v>Terminé</v>
      </c>
      <c r="X2615" s="20">
        <f>VLOOKUP($A2615,Database!$A:$Y,20,FALSE)</f>
        <v>0</v>
      </c>
      <c r="Y2615" s="20">
        <f>VLOOKUP($A2615,Database!$A:$Y,21,FALSE)</f>
        <v>0</v>
      </c>
      <c r="Z2615" s="20">
        <f t="shared" si="322"/>
        <v>0</v>
      </c>
      <c r="AA2615" s="20">
        <f t="shared" si="324"/>
        <v>1</v>
      </c>
      <c r="AB2615" s="20">
        <f t="shared" ca="1" si="325"/>
        <v>113</v>
      </c>
      <c r="AC2615" s="20">
        <f t="shared" ca="1" si="326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>
        <f ca="1">IFERROR(
   IF(
     OR(ISBLANK(P2615),ISBLANK(Q2615)),
     "",
     IF(
       AND(AB2615&lt;&gt;"",OR(W2615="Terminé",W2615="En cours")),
       VLOOKUP(AD2615,Setup_ScoreExactBonus!A:D,4,FALSE),
       0
     )),
  0)</f>
        <v>0</v>
      </c>
      <c r="AF2615" s="21">
        <f t="shared" ca="1" si="327"/>
        <v>113</v>
      </c>
      <c r="AG2615" s="21">
        <f ca="1">SUMIFS(AF$2:AF2615,D$2:D2615,D2615)</f>
        <v>3521</v>
      </c>
      <c r="AJ2615" s="22">
        <f t="shared" si="320"/>
        <v>2</v>
      </c>
      <c r="AK2615" s="22">
        <f t="shared" si="321"/>
        <v>0</v>
      </c>
    </row>
    <row r="2616" spans="1:37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Suisse</v>
      </c>
      <c r="K2616" s="21" t="str">
        <f>IFERROR(VLOOKUP(J2616,Setup_Team!$B:$C,2,FALSE), "TDB")</f>
        <v>CHE</v>
      </c>
      <c r="L2616" s="21" t="str">
        <f>VLOOKUP($A2616,Location!$A:$J,8,FALSE)</f>
        <v>Colombie</v>
      </c>
      <c r="M2616" s="21" t="str">
        <f>IFERROR(VLOOKUP(L2616,Setup_Team!$B:$C,2,FALSE), "TDB")</f>
        <v>COL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>
        <v>1</v>
      </c>
      <c r="Q2616" s="27">
        <v>1</v>
      </c>
      <c r="R2616" s="27" t="str">
        <f t="shared" si="323"/>
        <v>1-1</v>
      </c>
      <c r="S2616" s="21">
        <v>0</v>
      </c>
      <c r="T2616" s="20">
        <f>VLOOKUP($A2616,Database!$A:$Y,10,FALSE)</f>
        <v>116</v>
      </c>
      <c r="U2616" s="20">
        <f>VLOOKUP($A2616,Database!$A:$Y,11,FALSE)</f>
        <v>113</v>
      </c>
      <c r="V2616" s="20">
        <f>VLOOKUP($A2616,Database!$A:$Y,12,FALSE)</f>
        <v>85</v>
      </c>
      <c r="W2616" s="20" t="str">
        <f>VLOOKUP(A2616,Database!A:M,13,FALSE)</f>
        <v>Terminé</v>
      </c>
      <c r="X2616" s="20">
        <f>VLOOKUP($A2616,Database!$A:$Y,20,FALSE)</f>
        <v>0</v>
      </c>
      <c r="Y2616" s="20">
        <f>VLOOKUP($A2616,Database!$A:$Y,21,FALSE)</f>
        <v>0</v>
      </c>
      <c r="Z2616" s="20">
        <f t="shared" si="322"/>
        <v>0</v>
      </c>
      <c r="AA2616" s="20">
        <f t="shared" si="324"/>
        <v>1</v>
      </c>
      <c r="AB2616" s="20">
        <f t="shared" ca="1" si="325"/>
        <v>113</v>
      </c>
      <c r="AC2616" s="20">
        <f t="shared" ca="1" si="326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>
        <f ca="1">IFERROR(
   IF(
     OR(ISBLANK(P2616),ISBLANK(Q2616)),
     "",
     IF(
       AND(AB2616&lt;&gt;"",OR(W2616="Terminé",W2616="En cours")),
       VLOOKUP(AD2616,Setup_ScoreExactBonus!A:D,4,FALSE),
       0
     )),
  0)</f>
        <v>0</v>
      </c>
      <c r="AF2616" s="21">
        <f t="shared" ca="1" si="327"/>
        <v>113</v>
      </c>
      <c r="AG2616" s="21">
        <f ca="1">SUMIFS(AF$2:AF2616,D$2:D2616,D2616)</f>
        <v>3070</v>
      </c>
      <c r="AJ2616" s="22">
        <f t="shared" si="320"/>
        <v>4</v>
      </c>
      <c r="AK2616" s="22">
        <f t="shared" si="321"/>
        <v>0</v>
      </c>
    </row>
    <row r="2617" spans="1:37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Suisse</v>
      </c>
      <c r="K2617" s="21" t="str">
        <f>IFERROR(VLOOKUP(J2617,Setup_Team!$B:$C,2,FALSE), "TDB")</f>
        <v>CHE</v>
      </c>
      <c r="L2617" s="21" t="str">
        <f>VLOOKUP($A2617,Location!$A:$J,8,FALSE)</f>
        <v>Colombie</v>
      </c>
      <c r="M2617" s="21" t="str">
        <f>IFERROR(VLOOKUP(L2617,Setup_Team!$B:$C,2,FALSE), "TDB")</f>
        <v>COL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>
        <v>2</v>
      </c>
      <c r="Q2617" s="27">
        <v>1</v>
      </c>
      <c r="R2617" s="27" t="str">
        <f t="shared" si="323"/>
        <v>2-1</v>
      </c>
      <c r="S2617" s="21">
        <v>0</v>
      </c>
      <c r="T2617" s="20">
        <f>VLOOKUP($A2617,Database!$A:$Y,10,FALSE)</f>
        <v>116</v>
      </c>
      <c r="U2617" s="20">
        <f>VLOOKUP($A2617,Database!$A:$Y,11,FALSE)</f>
        <v>113</v>
      </c>
      <c r="V2617" s="20">
        <f>VLOOKUP($A2617,Database!$A:$Y,12,FALSE)</f>
        <v>85</v>
      </c>
      <c r="W2617" s="20" t="str">
        <f>VLOOKUP(A2617,Database!A:M,13,FALSE)</f>
        <v>Terminé</v>
      </c>
      <c r="X2617" s="20">
        <f>VLOOKUP($A2617,Database!$A:$Y,20,FALSE)</f>
        <v>0</v>
      </c>
      <c r="Y2617" s="20">
        <f>VLOOKUP($A2617,Database!$A:$Y,21,FALSE)</f>
        <v>0</v>
      </c>
      <c r="Z2617" s="20">
        <f t="shared" si="322"/>
        <v>0</v>
      </c>
      <c r="AA2617" s="20">
        <f t="shared" si="324"/>
        <v>0</v>
      </c>
      <c r="AB2617" s="20">
        <f t="shared" ca="1" si="325"/>
        <v>0</v>
      </c>
      <c r="AC2617" s="20">
        <f t="shared" ca="1" si="326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>
        <f ca="1">IFERROR(
   IF(
     OR(ISBLANK(P2617),ISBLANK(Q2617)),
     "",
     IF(
       AND(AB2617&lt;&gt;"",OR(W2617="Terminé",W2617="En cours")),
       VLOOKUP(AD2617,Setup_ScoreExactBonus!A:D,4,FALSE),
       0
     )),
  0)</f>
        <v>0</v>
      </c>
      <c r="AF2617" s="21">
        <f t="shared" ca="1" si="327"/>
        <v>0</v>
      </c>
      <c r="AG2617" s="21">
        <f ca="1">SUMIFS(AF$2:AF2617,D$2:D2617,D2617)</f>
        <v>3694</v>
      </c>
      <c r="AJ2617" s="22">
        <f t="shared" ref="AJ2617:AJ2680" si="328">IF(AA2617=1,AJ2590+1,0)</f>
        <v>0</v>
      </c>
      <c r="AK2617" s="22">
        <f t="shared" ref="AK2617:AK2680" si="329">IF(Z2617=1,AK2590,IF(AA2617=0,AK2590+1,0))</f>
        <v>1</v>
      </c>
    </row>
    <row r="2618" spans="1:37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Suisse</v>
      </c>
      <c r="K2618" s="21" t="str">
        <f>IFERROR(VLOOKUP(J2618,Setup_Team!$B:$C,2,FALSE), "TDB")</f>
        <v>CHE</v>
      </c>
      <c r="L2618" s="21" t="str">
        <f>VLOOKUP($A2618,Location!$A:$J,8,FALSE)</f>
        <v>Colombie</v>
      </c>
      <c r="M2618" s="21" t="str">
        <f>IFERROR(VLOOKUP(L2618,Setup_Team!$B:$C,2,FALSE), "TDB")</f>
        <v>COL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>
        <v>1</v>
      </c>
      <c r="Q2618" s="27">
        <v>1</v>
      </c>
      <c r="R2618" s="27" t="str">
        <f t="shared" si="323"/>
        <v>1-1</v>
      </c>
      <c r="S2618" s="21">
        <v>0</v>
      </c>
      <c r="T2618" s="20">
        <f>VLOOKUP($A2618,Database!$A:$Y,10,FALSE)</f>
        <v>116</v>
      </c>
      <c r="U2618" s="20">
        <f>VLOOKUP($A2618,Database!$A:$Y,11,FALSE)</f>
        <v>113</v>
      </c>
      <c r="V2618" s="20">
        <f>VLOOKUP($A2618,Database!$A:$Y,12,FALSE)</f>
        <v>85</v>
      </c>
      <c r="W2618" s="20" t="str">
        <f>VLOOKUP(A2618,Database!A:M,13,FALSE)</f>
        <v>Terminé</v>
      </c>
      <c r="X2618" s="20">
        <f>VLOOKUP($A2618,Database!$A:$Y,20,FALSE)</f>
        <v>0</v>
      </c>
      <c r="Y2618" s="20">
        <f>VLOOKUP($A2618,Database!$A:$Y,21,FALSE)</f>
        <v>0</v>
      </c>
      <c r="Z2618" s="20">
        <f t="shared" si="322"/>
        <v>0</v>
      </c>
      <c r="AA2618" s="20">
        <f t="shared" si="324"/>
        <v>1</v>
      </c>
      <c r="AB2618" s="20">
        <f t="shared" ca="1" si="325"/>
        <v>113</v>
      </c>
      <c r="AC2618" s="20">
        <f t="shared" ca="1" si="326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>
        <f ca="1">IFERROR(
   IF(
     OR(ISBLANK(P2618),ISBLANK(Q2618)),
     "",
     IF(
       AND(AB2618&lt;&gt;"",OR(W2618="Terminé",W2618="En cours")),
       VLOOKUP(AD2618,Setup_ScoreExactBonus!A:D,4,FALSE),
       0
     )),
  0)</f>
        <v>0</v>
      </c>
      <c r="AF2618" s="21">
        <f t="shared" ca="1" si="327"/>
        <v>113</v>
      </c>
      <c r="AG2618" s="21">
        <f ca="1">SUMIFS(AF$2:AF2618,D$2:D2618,D2618)</f>
        <v>4043</v>
      </c>
      <c r="AJ2618" s="22">
        <f t="shared" si="328"/>
        <v>5</v>
      </c>
      <c r="AK2618" s="22">
        <f t="shared" si="329"/>
        <v>0</v>
      </c>
    </row>
    <row r="2619" spans="1:37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Suisse</v>
      </c>
      <c r="K2619" s="21" t="str">
        <f>IFERROR(VLOOKUP(J2619,Setup_Team!$B:$C,2,FALSE), "TDB")</f>
        <v>CHE</v>
      </c>
      <c r="L2619" s="21" t="str">
        <f>VLOOKUP($A2619,Location!$A:$J,8,FALSE)</f>
        <v>Colombie</v>
      </c>
      <c r="M2619" s="21" t="str">
        <f>IFERROR(VLOOKUP(L2619,Setup_Team!$B:$C,2,FALSE), "TDB")</f>
        <v>COL</v>
      </c>
      <c r="P2619" s="21">
        <v>1</v>
      </c>
      <c r="Q2619" s="21">
        <v>2</v>
      </c>
      <c r="R2619" s="27" t="str">
        <f t="shared" si="323"/>
        <v>1-2</v>
      </c>
      <c r="S2619" s="21">
        <v>0</v>
      </c>
      <c r="T2619" s="20">
        <f>VLOOKUP($A2619,Database!$A:$Y,10,FALSE)</f>
        <v>116</v>
      </c>
      <c r="U2619" s="20">
        <f>VLOOKUP($A2619,Database!$A:$Y,11,FALSE)</f>
        <v>113</v>
      </c>
      <c r="V2619" s="20">
        <f>VLOOKUP($A2619,Database!$A:$Y,12,FALSE)</f>
        <v>85</v>
      </c>
      <c r="W2619" s="20" t="str">
        <f>VLOOKUP(A2619,Database!A:M,13,FALSE)</f>
        <v>Terminé</v>
      </c>
      <c r="X2619" s="20">
        <f>VLOOKUP($A2619,Database!$A:$Y,20,FALSE)</f>
        <v>0</v>
      </c>
      <c r="Y2619" s="20">
        <f>VLOOKUP($A2619,Database!$A:$Y,21,FALSE)</f>
        <v>0</v>
      </c>
      <c r="Z2619" s="20">
        <f t="shared" si="322"/>
        <v>0</v>
      </c>
      <c r="AA2619" s="20">
        <f t="shared" si="324"/>
        <v>0</v>
      </c>
      <c r="AB2619" s="20">
        <f t="shared" ca="1" si="325"/>
        <v>0</v>
      </c>
      <c r="AC2619" s="20">
        <f t="shared" ca="1" si="326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>
        <f ca="1">IFERROR(
   IF(
     OR(ISBLANK(P2619),ISBLANK(Q2619)),
     "",
     IF(
       AND(AB2619&lt;&gt;"",OR(W2619="Terminé",W2619="En cours")),
       VLOOKUP(AD2619,Setup_ScoreExactBonus!A:D,4,FALSE),
       0
     )),
  0)</f>
        <v>0</v>
      </c>
      <c r="AF2619" s="21">
        <f t="shared" ca="1" si="327"/>
        <v>0</v>
      </c>
      <c r="AG2619" s="21">
        <f ca="1">SUMIFS(AF$2:AF2619,D$2:D2619,D2619)</f>
        <v>3292</v>
      </c>
      <c r="AJ2619" s="22">
        <f t="shared" si="328"/>
        <v>0</v>
      </c>
      <c r="AK2619" s="22">
        <f t="shared" si="329"/>
        <v>4</v>
      </c>
    </row>
    <row r="2620" spans="1:37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Suisse</v>
      </c>
      <c r="K2620" s="21" t="str">
        <f>IFERROR(VLOOKUP(J2620,Setup_Team!$B:$C,2,FALSE), "TDB")</f>
        <v>CHE</v>
      </c>
      <c r="L2620" s="21" t="str">
        <f>VLOOKUP($A2620,Location!$A:$J,8,FALSE)</f>
        <v>Colombie</v>
      </c>
      <c r="M2620" s="21" t="str">
        <f>IFERROR(VLOOKUP(L2620,Setup_Team!$B:$C,2,FALSE), "TDB")</f>
        <v>COL</v>
      </c>
      <c r="P2620" s="21">
        <v>0</v>
      </c>
      <c r="Q2620" s="21">
        <v>1</v>
      </c>
      <c r="R2620" s="27" t="str">
        <f t="shared" si="323"/>
        <v>0-1</v>
      </c>
      <c r="S2620" s="21">
        <v>0</v>
      </c>
      <c r="T2620" s="20">
        <f>VLOOKUP($A2620,Database!$A:$Y,10,FALSE)</f>
        <v>116</v>
      </c>
      <c r="U2620" s="20">
        <f>VLOOKUP($A2620,Database!$A:$Y,11,FALSE)</f>
        <v>113</v>
      </c>
      <c r="V2620" s="20">
        <f>VLOOKUP($A2620,Database!$A:$Y,12,FALSE)</f>
        <v>85</v>
      </c>
      <c r="W2620" s="20" t="str">
        <f>VLOOKUP(A2620,Database!A:M,13,FALSE)</f>
        <v>Terminé</v>
      </c>
      <c r="X2620" s="20">
        <f>VLOOKUP($A2620,Database!$A:$Y,20,FALSE)</f>
        <v>0</v>
      </c>
      <c r="Y2620" s="20">
        <f>VLOOKUP($A2620,Database!$A:$Y,21,FALSE)</f>
        <v>0</v>
      </c>
      <c r="Z2620" s="20">
        <f t="shared" si="322"/>
        <v>0</v>
      </c>
      <c r="AA2620" s="20">
        <f t="shared" si="324"/>
        <v>0</v>
      </c>
      <c r="AB2620" s="20">
        <f t="shared" ca="1" si="325"/>
        <v>0</v>
      </c>
      <c r="AC2620" s="20">
        <f t="shared" ca="1" si="326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>
        <f ca="1">IFERROR(
   IF(
     OR(ISBLANK(P2620),ISBLANK(Q2620)),
     "",
     IF(
       AND(AB2620&lt;&gt;"",OR(W2620="Terminé",W2620="En cours")),
       VLOOKUP(AD2620,Setup_ScoreExactBonus!A:D,4,FALSE),
       0
     )),
  0)</f>
        <v>0</v>
      </c>
      <c r="AF2620" s="21">
        <f t="shared" ca="1" si="327"/>
        <v>0</v>
      </c>
      <c r="AG2620" s="21">
        <f ca="1">SUMIFS(AF$2:AF2620,D$2:D2620,D2620)</f>
        <v>3531</v>
      </c>
      <c r="AJ2620" s="22">
        <f t="shared" si="328"/>
        <v>0</v>
      </c>
      <c r="AK2620" s="22">
        <f t="shared" si="329"/>
        <v>1</v>
      </c>
    </row>
    <row r="2621" spans="1:37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France</v>
      </c>
      <c r="K2621" s="21" t="str">
        <f>IFERROR(VLOOKUP(J2621,Setup_Team!$B:$C,2,FALSE), "TDB")</f>
        <v>FRA</v>
      </c>
      <c r="L2621" s="21" t="str">
        <f>VLOOKUP($A2621,Location!$A:$J,8,FALSE)</f>
        <v>Maroc</v>
      </c>
      <c r="M2621" s="21" t="str">
        <f>IFERROR(VLOOKUP(L2621,Setup_Team!$B:$C,2,FALSE), "TDB")</f>
        <v>MAR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>
        <v>1</v>
      </c>
      <c r="Q2621" s="27">
        <v>1</v>
      </c>
      <c r="R2621" s="27" t="str">
        <f t="shared" si="323"/>
        <v>1-1</v>
      </c>
      <c r="S2621" s="21">
        <v>0</v>
      </c>
      <c r="T2621" s="20">
        <f>VLOOKUP($A2621,Database!$A:$Y,10,FALSE)</f>
        <v>54</v>
      </c>
      <c r="U2621" s="20">
        <f>VLOOKUP($A2621,Database!$A:$Y,11,FALSE)</f>
        <v>127</v>
      </c>
      <c r="V2621" s="20">
        <f>VLOOKUP($A2621,Database!$A:$Y,12,FALSE)</f>
        <v>150</v>
      </c>
      <c r="W2621" s="20" t="str">
        <f>VLOOKUP(A2621,Database!A:M,13,FALSE)</f>
        <v>Terminé</v>
      </c>
      <c r="X2621" s="20">
        <f>VLOOKUP($A2621,Database!$A:$Y,20,FALSE)</f>
        <v>2</v>
      </c>
      <c r="Y2621" s="20">
        <f>VLOOKUP($A2621,Database!$A:$Y,21,FALSE)</f>
        <v>0</v>
      </c>
      <c r="Z2621" s="20">
        <f t="shared" si="322"/>
        <v>0</v>
      </c>
      <c r="AA2621" s="20">
        <f t="shared" si="324"/>
        <v>0</v>
      </c>
      <c r="AB2621" s="20">
        <f t="shared" ca="1" si="325"/>
        <v>0</v>
      </c>
      <c r="AC2621" s="20">
        <f t="shared" ca="1" si="326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>
        <f ca="1">IFERROR(
   IF(
     OR(ISBLANK(P2621),ISBLANK(Q2621)),
     "",
     IF(
       AND(AB2621&lt;&gt;"",OR(W2621="Terminé",W2621="En cours")),
       VLOOKUP(AD2621,Setup_ScoreExactBonus!A:D,4,FALSE),
       0
     )),
  0)</f>
        <v>0</v>
      </c>
      <c r="AF2621" s="21">
        <f t="shared" ca="1" si="327"/>
        <v>0</v>
      </c>
      <c r="AG2621" s="21">
        <f ca="1">SUMIFS(AF$2:AF2621,D$2:D2621,D2621)</f>
        <v>3575</v>
      </c>
      <c r="AJ2621" s="22">
        <f t="shared" si="328"/>
        <v>0</v>
      </c>
      <c r="AK2621" s="22">
        <f t="shared" si="329"/>
        <v>1</v>
      </c>
    </row>
    <row r="2622" spans="1:37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France</v>
      </c>
      <c r="K2622" s="21" t="str">
        <f>IFERROR(VLOOKUP(J2622,Setup_Team!$B:$C,2,FALSE), "TDB")</f>
        <v>FRA</v>
      </c>
      <c r="L2622" s="21" t="str">
        <f>VLOOKUP($A2622,Location!$A:$J,8,FALSE)</f>
        <v>Maroc</v>
      </c>
      <c r="M2622" s="21" t="str">
        <f>IFERROR(VLOOKUP(L2622,Setup_Team!$B:$C,2,FALSE), "TDB")</f>
        <v>MAR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>
        <v>2</v>
      </c>
      <c r="Q2622" s="27">
        <v>1</v>
      </c>
      <c r="R2622" s="27" t="str">
        <f t="shared" si="323"/>
        <v>2-1</v>
      </c>
      <c r="S2622" s="21">
        <v>0</v>
      </c>
      <c r="T2622" s="20">
        <f>VLOOKUP($A2622,Database!$A:$Y,10,FALSE)</f>
        <v>54</v>
      </c>
      <c r="U2622" s="20">
        <f>VLOOKUP($A2622,Database!$A:$Y,11,FALSE)</f>
        <v>127</v>
      </c>
      <c r="V2622" s="20">
        <f>VLOOKUP($A2622,Database!$A:$Y,12,FALSE)</f>
        <v>150</v>
      </c>
      <c r="W2622" s="20" t="str">
        <f>VLOOKUP(A2622,Database!A:M,13,FALSE)</f>
        <v>Terminé</v>
      </c>
      <c r="X2622" s="20">
        <f>VLOOKUP($A2622,Database!$A:$Y,20,FALSE)</f>
        <v>2</v>
      </c>
      <c r="Y2622" s="20">
        <f>VLOOKUP($A2622,Database!$A:$Y,21,FALSE)</f>
        <v>0</v>
      </c>
      <c r="Z2622" s="20">
        <f t="shared" si="322"/>
        <v>0</v>
      </c>
      <c r="AA2622" s="20">
        <f t="shared" si="324"/>
        <v>1</v>
      </c>
      <c r="AB2622" s="20">
        <f t="shared" ca="1" si="325"/>
        <v>54</v>
      </c>
      <c r="AC2622" s="20">
        <f t="shared" ca="1" si="326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>
        <f ca="1">IFERROR(
   IF(
     OR(ISBLANK(P2622),ISBLANK(Q2622)),
     "",
     IF(
       AND(AB2622&lt;&gt;"",OR(W2622="Terminé",W2622="En cours")),
       VLOOKUP(AD2622,Setup_ScoreExactBonus!A:D,4,FALSE),
       0
     )),
  0)</f>
        <v>0</v>
      </c>
      <c r="AF2622" s="21">
        <f t="shared" ca="1" si="327"/>
        <v>54</v>
      </c>
      <c r="AG2622" s="21">
        <f ca="1">SUMIFS(AF$2:AF2622,D$2:D2622,D2622)</f>
        <v>4160</v>
      </c>
      <c r="AJ2622" s="22">
        <f t="shared" si="328"/>
        <v>1</v>
      </c>
      <c r="AK2622" s="22">
        <f t="shared" si="329"/>
        <v>0</v>
      </c>
    </row>
    <row r="2623" spans="1:37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France</v>
      </c>
      <c r="K2623" s="21" t="str">
        <f>IFERROR(VLOOKUP(J2623,Setup_Team!$B:$C,2,FALSE), "TDB")</f>
        <v>FRA</v>
      </c>
      <c r="L2623" s="21" t="str">
        <f>VLOOKUP($A2623,Location!$A:$J,8,FALSE)</f>
        <v>Maroc</v>
      </c>
      <c r="M2623" s="21" t="str">
        <f>IFERROR(VLOOKUP(L2623,Setup_Team!$B:$C,2,FALSE), "TDB")</f>
        <v>MAR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>
        <v>3</v>
      </c>
      <c r="Q2623" s="27">
        <v>1</v>
      </c>
      <c r="R2623" s="27" t="str">
        <f t="shared" si="323"/>
        <v>3-1</v>
      </c>
      <c r="S2623" s="21">
        <v>0</v>
      </c>
      <c r="T2623" s="20">
        <f>VLOOKUP($A2623,Database!$A:$Y,10,FALSE)</f>
        <v>54</v>
      </c>
      <c r="U2623" s="20">
        <f>VLOOKUP($A2623,Database!$A:$Y,11,FALSE)</f>
        <v>127</v>
      </c>
      <c r="V2623" s="20">
        <f>VLOOKUP($A2623,Database!$A:$Y,12,FALSE)</f>
        <v>150</v>
      </c>
      <c r="W2623" s="20" t="str">
        <f>VLOOKUP(A2623,Database!A:M,13,FALSE)</f>
        <v>Terminé</v>
      </c>
      <c r="X2623" s="20">
        <f>VLOOKUP($A2623,Database!$A:$Y,20,FALSE)</f>
        <v>2</v>
      </c>
      <c r="Y2623" s="20">
        <f>VLOOKUP($A2623,Database!$A:$Y,21,FALSE)</f>
        <v>0</v>
      </c>
      <c r="Z2623" s="20">
        <f t="shared" si="322"/>
        <v>0</v>
      </c>
      <c r="AA2623" s="20">
        <f t="shared" si="324"/>
        <v>1</v>
      </c>
      <c r="AB2623" s="20">
        <f t="shared" ca="1" si="325"/>
        <v>54</v>
      </c>
      <c r="AC2623" s="20">
        <f t="shared" ca="1" si="326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>
        <f ca="1">IFERROR(
   IF(
     OR(ISBLANK(P2623),ISBLANK(Q2623)),
     "",
     IF(
       AND(AB2623&lt;&gt;"",OR(W2623="Terminé",W2623="En cours")),
       VLOOKUP(AD2623,Setup_ScoreExactBonus!A:D,4,FALSE),
       0
     )),
  0)</f>
        <v>0</v>
      </c>
      <c r="AF2623" s="21">
        <f t="shared" ca="1" si="327"/>
        <v>54</v>
      </c>
      <c r="AG2623" s="21">
        <f ca="1">SUMIFS(AF$2:AF2623,D$2:D2623,D2623)</f>
        <v>3975</v>
      </c>
      <c r="AJ2623" s="22">
        <f t="shared" si="328"/>
        <v>1</v>
      </c>
      <c r="AK2623" s="22">
        <f t="shared" si="329"/>
        <v>0</v>
      </c>
    </row>
    <row r="2624" spans="1:37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France</v>
      </c>
      <c r="K2624" s="21" t="str">
        <f>IFERROR(VLOOKUP(J2624,Setup_Team!$B:$C,2,FALSE), "TDB")</f>
        <v>FRA</v>
      </c>
      <c r="L2624" s="21" t="str">
        <f>VLOOKUP($A2624,Location!$A:$J,8,FALSE)</f>
        <v>Maroc</v>
      </c>
      <c r="M2624" s="21" t="str">
        <f>IFERROR(VLOOKUP(L2624,Setup_Team!$B:$C,2,FALSE), "TDB")</f>
        <v>MAR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>
        <v>2</v>
      </c>
      <c r="Q2624" s="27">
        <v>1</v>
      </c>
      <c r="R2624" s="27" t="str">
        <f t="shared" si="323"/>
        <v>2-1</v>
      </c>
      <c r="S2624" s="21">
        <v>0</v>
      </c>
      <c r="T2624" s="20">
        <f>VLOOKUP($A2624,Database!$A:$Y,10,FALSE)</f>
        <v>54</v>
      </c>
      <c r="U2624" s="20">
        <f>VLOOKUP($A2624,Database!$A:$Y,11,FALSE)</f>
        <v>127</v>
      </c>
      <c r="V2624" s="20">
        <f>VLOOKUP($A2624,Database!$A:$Y,12,FALSE)</f>
        <v>150</v>
      </c>
      <c r="W2624" s="20" t="str">
        <f>VLOOKUP(A2624,Database!A:M,13,FALSE)</f>
        <v>Terminé</v>
      </c>
      <c r="X2624" s="20">
        <f>VLOOKUP($A2624,Database!$A:$Y,20,FALSE)</f>
        <v>2</v>
      </c>
      <c r="Y2624" s="20">
        <f>VLOOKUP($A2624,Database!$A:$Y,21,FALSE)</f>
        <v>0</v>
      </c>
      <c r="Z2624" s="20">
        <f t="shared" si="322"/>
        <v>0</v>
      </c>
      <c r="AA2624" s="20">
        <f t="shared" si="324"/>
        <v>1</v>
      </c>
      <c r="AB2624" s="20">
        <f t="shared" ca="1" si="325"/>
        <v>54</v>
      </c>
      <c r="AC2624" s="20">
        <f t="shared" ca="1" si="326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>
        <f ca="1">IFERROR(
   IF(
     OR(ISBLANK(P2624),ISBLANK(Q2624)),
     "",
     IF(
       AND(AB2624&lt;&gt;"",OR(W2624="Terminé",W2624="En cours")),
       VLOOKUP(AD2624,Setup_ScoreExactBonus!A:D,4,FALSE),
       0
     )),
  0)</f>
        <v>0</v>
      </c>
      <c r="AF2624" s="21">
        <f t="shared" ca="1" si="327"/>
        <v>54</v>
      </c>
      <c r="AG2624" s="21">
        <f ca="1">SUMIFS(AF$2:AF2624,D$2:D2624,D2624)</f>
        <v>3853</v>
      </c>
      <c r="AJ2624" s="22">
        <f t="shared" si="328"/>
        <v>3</v>
      </c>
      <c r="AK2624" s="22">
        <f t="shared" si="329"/>
        <v>0</v>
      </c>
    </row>
    <row r="2625" spans="1:37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France</v>
      </c>
      <c r="K2625" s="21" t="str">
        <f>IFERROR(VLOOKUP(J2625,Setup_Team!$B:$C,2,FALSE), "TDB")</f>
        <v>FRA</v>
      </c>
      <c r="L2625" s="21" t="str">
        <f>VLOOKUP($A2625,Location!$A:$J,8,FALSE)</f>
        <v>Maroc</v>
      </c>
      <c r="M2625" s="21" t="str">
        <f>IFERROR(VLOOKUP(L2625,Setup_Team!$B:$C,2,FALSE), "TDB")</f>
        <v>MAR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>
        <v>1</v>
      </c>
      <c r="Q2625" s="27">
        <v>1</v>
      </c>
      <c r="R2625" s="27" t="str">
        <f t="shared" si="323"/>
        <v>1-1</v>
      </c>
      <c r="S2625" s="21">
        <v>0</v>
      </c>
      <c r="T2625" s="20">
        <f>VLOOKUP($A2625,Database!$A:$Y,10,FALSE)</f>
        <v>54</v>
      </c>
      <c r="U2625" s="20">
        <f>VLOOKUP($A2625,Database!$A:$Y,11,FALSE)</f>
        <v>127</v>
      </c>
      <c r="V2625" s="20">
        <f>VLOOKUP($A2625,Database!$A:$Y,12,FALSE)</f>
        <v>150</v>
      </c>
      <c r="W2625" s="20" t="str">
        <f>VLOOKUP(A2625,Database!A:M,13,FALSE)</f>
        <v>Terminé</v>
      </c>
      <c r="X2625" s="20">
        <f>VLOOKUP($A2625,Database!$A:$Y,20,FALSE)</f>
        <v>2</v>
      </c>
      <c r="Y2625" s="20">
        <f>VLOOKUP($A2625,Database!$A:$Y,21,FALSE)</f>
        <v>0</v>
      </c>
      <c r="Z2625" s="20">
        <f t="shared" si="322"/>
        <v>0</v>
      </c>
      <c r="AA2625" s="20">
        <f t="shared" si="324"/>
        <v>0</v>
      </c>
      <c r="AB2625" s="20">
        <f t="shared" ca="1" si="325"/>
        <v>0</v>
      </c>
      <c r="AC2625" s="20">
        <f t="shared" ca="1" si="326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>
        <f ca="1">IFERROR(
   IF(
     OR(ISBLANK(P2625),ISBLANK(Q2625)),
     "",
     IF(
       AND(AB2625&lt;&gt;"",OR(W2625="Terminé",W2625="En cours")),
       VLOOKUP(AD2625,Setup_ScoreExactBonus!A:D,4,FALSE),
       0
     )),
  0)</f>
        <v>0</v>
      </c>
      <c r="AF2625" s="21">
        <f t="shared" ca="1" si="327"/>
        <v>0</v>
      </c>
      <c r="AG2625" s="21">
        <f ca="1">SUMIFS(AF$2:AF2625,D$2:D2625,D2625)</f>
        <v>2874</v>
      </c>
      <c r="AJ2625" s="22">
        <f t="shared" si="328"/>
        <v>0</v>
      </c>
      <c r="AK2625" s="22">
        <f t="shared" si="329"/>
        <v>2</v>
      </c>
    </row>
    <row r="2626" spans="1:37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France</v>
      </c>
      <c r="K2626" s="21" t="str">
        <f>IFERROR(VLOOKUP(J2626,Setup_Team!$B:$C,2,FALSE), "TDB")</f>
        <v>FRA</v>
      </c>
      <c r="L2626" s="21" t="str">
        <f>VLOOKUP($A2626,Location!$A:$J,8,FALSE)</f>
        <v>Maroc</v>
      </c>
      <c r="M2626" s="21" t="str">
        <f>IFERROR(VLOOKUP(L2626,Setup_Team!$B:$C,2,FALSE), "TDB")</f>
        <v>MAR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>
        <v>2</v>
      </c>
      <c r="Q2626" s="27">
        <v>1</v>
      </c>
      <c r="R2626" s="27" t="str">
        <f t="shared" si="323"/>
        <v>2-1</v>
      </c>
      <c r="S2626" s="21">
        <v>0</v>
      </c>
      <c r="T2626" s="20">
        <f>VLOOKUP($A2626,Database!$A:$Y,10,FALSE)</f>
        <v>54</v>
      </c>
      <c r="U2626" s="20">
        <f>VLOOKUP($A2626,Database!$A:$Y,11,FALSE)</f>
        <v>127</v>
      </c>
      <c r="V2626" s="20">
        <f>VLOOKUP($A2626,Database!$A:$Y,12,FALSE)</f>
        <v>150</v>
      </c>
      <c r="W2626" s="20" t="str">
        <f>VLOOKUP(A2626,Database!A:M,13,FALSE)</f>
        <v>Terminé</v>
      </c>
      <c r="X2626" s="20">
        <f>VLOOKUP($A2626,Database!$A:$Y,20,FALSE)</f>
        <v>2</v>
      </c>
      <c r="Y2626" s="20">
        <f>VLOOKUP($A2626,Database!$A:$Y,21,FALSE)</f>
        <v>0</v>
      </c>
      <c r="Z2626" s="20">
        <f t="shared" ref="Z2626:Z2689" si="330">IF(A2626=0,0,IF(W2626="À venir",0,IF(AND(ISBLANK(P2626),ISBLANK(Q2626)),1,0)))</f>
        <v>0</v>
      </c>
      <c r="AA2626" s="20">
        <f t="shared" si="324"/>
        <v>1</v>
      </c>
      <c r="AB2626" s="20">
        <f t="shared" ca="1" si="325"/>
        <v>54</v>
      </c>
      <c r="AC2626" s="20">
        <f t="shared" ca="1" si="326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>
        <f ca="1">IFERROR(
   IF(
     OR(ISBLANK(P2626),ISBLANK(Q2626)),
     "",
     IF(
       AND(AB2626&lt;&gt;"",OR(W2626="Terminé",W2626="En cours")),
       VLOOKUP(AD2626,Setup_ScoreExactBonus!A:D,4,FALSE),
       0
     )),
  0)</f>
        <v>0</v>
      </c>
      <c r="AF2626" s="21">
        <f t="shared" ca="1" si="327"/>
        <v>54</v>
      </c>
      <c r="AG2626" s="21">
        <f ca="1">SUMIFS(AF$2:AF2626,D$2:D2626,D2626)</f>
        <v>4154</v>
      </c>
      <c r="AJ2626" s="22">
        <f t="shared" si="328"/>
        <v>1</v>
      </c>
      <c r="AK2626" s="22">
        <f t="shared" si="329"/>
        <v>0</v>
      </c>
    </row>
    <row r="2627" spans="1:37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France</v>
      </c>
      <c r="K2627" s="21" t="str">
        <f>IFERROR(VLOOKUP(J2627,Setup_Team!$B:$C,2,FALSE), "TDB")</f>
        <v>FRA</v>
      </c>
      <c r="L2627" s="21" t="str">
        <f>VLOOKUP($A2627,Location!$A:$J,8,FALSE)</f>
        <v>Maroc</v>
      </c>
      <c r="M2627" s="21" t="str">
        <f>IFERROR(VLOOKUP(L2627,Setup_Team!$B:$C,2,FALSE), "TDB")</f>
        <v>MAR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>
        <v>2</v>
      </c>
      <c r="Q2627" s="27">
        <v>1</v>
      </c>
      <c r="R2627" s="27" t="str">
        <f t="shared" ref="R2627:R2690" si="331">IF(AND(A2627&gt;0,A2627&lt;=104,W2627="Terminé"),TEXT(P2627,"0")&amp;"-"&amp;TEXT(Q2627,"0"),"")</f>
        <v>2-1</v>
      </c>
      <c r="S2627" s="21">
        <v>0</v>
      </c>
      <c r="T2627" s="20">
        <f>VLOOKUP($A2627,Database!$A:$Y,10,FALSE)</f>
        <v>54</v>
      </c>
      <c r="U2627" s="20">
        <f>VLOOKUP($A2627,Database!$A:$Y,11,FALSE)</f>
        <v>127</v>
      </c>
      <c r="V2627" s="20">
        <f>VLOOKUP($A2627,Database!$A:$Y,12,FALSE)</f>
        <v>150</v>
      </c>
      <c r="W2627" s="20" t="str">
        <f>VLOOKUP(A2627,Database!A:M,13,FALSE)</f>
        <v>Terminé</v>
      </c>
      <c r="X2627" s="20">
        <f>VLOOKUP($A2627,Database!$A:$Y,20,FALSE)</f>
        <v>2</v>
      </c>
      <c r="Y2627" s="20">
        <f>VLOOKUP($A2627,Database!$A:$Y,21,FALSE)</f>
        <v>0</v>
      </c>
      <c r="Z2627" s="20">
        <f t="shared" si="330"/>
        <v>0</v>
      </c>
      <c r="AA2627" s="20">
        <f t="shared" si="324"/>
        <v>1</v>
      </c>
      <c r="AB2627" s="20">
        <f t="shared" ca="1" si="325"/>
        <v>54</v>
      </c>
      <c r="AC2627" s="20">
        <f t="shared" ca="1" si="326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>
        <f ca="1">IFERROR(
   IF(
     OR(ISBLANK(P2627),ISBLANK(Q2627)),
     "",
     IF(
       AND(AB2627&lt;&gt;"",OR(W2627="Terminé",W2627="En cours")),
       VLOOKUP(AD2627,Setup_ScoreExactBonus!A:D,4,FALSE),
       0
     )),
  0)</f>
        <v>0</v>
      </c>
      <c r="AF2627" s="21">
        <f t="shared" ca="1" si="327"/>
        <v>54</v>
      </c>
      <c r="AG2627" s="21">
        <f ca="1">SUMIFS(AF$2:AF2627,D$2:D2627,D2627)</f>
        <v>2515</v>
      </c>
      <c r="AJ2627" s="22">
        <f t="shared" si="328"/>
        <v>1</v>
      </c>
      <c r="AK2627" s="22">
        <f t="shared" si="329"/>
        <v>0</v>
      </c>
    </row>
    <row r="2628" spans="1:37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France</v>
      </c>
      <c r="K2628" s="21" t="str">
        <f>IFERROR(VLOOKUP(J2628,Setup_Team!$B:$C,2,FALSE), "TDB")</f>
        <v>FRA</v>
      </c>
      <c r="L2628" s="21" t="str">
        <f>VLOOKUP($A2628,Location!$A:$J,8,FALSE)</f>
        <v>Maroc</v>
      </c>
      <c r="M2628" s="21" t="str">
        <f>IFERROR(VLOOKUP(L2628,Setup_Team!$B:$C,2,FALSE), "TDB")</f>
        <v>MAR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>
        <v>3</v>
      </c>
      <c r="Q2628" s="27">
        <v>1</v>
      </c>
      <c r="R2628" s="27" t="str">
        <f t="shared" si="331"/>
        <v>3-1</v>
      </c>
      <c r="S2628" s="21">
        <v>0</v>
      </c>
      <c r="T2628" s="20">
        <f>VLOOKUP($A2628,Database!$A:$Y,10,FALSE)</f>
        <v>54</v>
      </c>
      <c r="U2628" s="20">
        <f>VLOOKUP($A2628,Database!$A:$Y,11,FALSE)</f>
        <v>127</v>
      </c>
      <c r="V2628" s="20">
        <f>VLOOKUP($A2628,Database!$A:$Y,12,FALSE)</f>
        <v>150</v>
      </c>
      <c r="W2628" s="20" t="str">
        <f>VLOOKUP(A2628,Database!A:M,13,FALSE)</f>
        <v>Terminé</v>
      </c>
      <c r="X2628" s="20">
        <f>VLOOKUP($A2628,Database!$A:$Y,20,FALSE)</f>
        <v>2</v>
      </c>
      <c r="Y2628" s="20">
        <f>VLOOKUP($A2628,Database!$A:$Y,21,FALSE)</f>
        <v>0</v>
      </c>
      <c r="Z2628" s="20">
        <f t="shared" si="330"/>
        <v>0</v>
      </c>
      <c r="AA2628" s="20">
        <f t="shared" si="324"/>
        <v>1</v>
      </c>
      <c r="AB2628" s="20">
        <f t="shared" ca="1" si="325"/>
        <v>54</v>
      </c>
      <c r="AC2628" s="20">
        <f t="shared" ca="1" si="326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>
        <f ca="1">IFERROR(
   IF(
     OR(ISBLANK(P2628),ISBLANK(Q2628)),
     "",
     IF(
       AND(AB2628&lt;&gt;"",OR(W2628="Terminé",W2628="En cours")),
       VLOOKUP(AD2628,Setup_ScoreExactBonus!A:D,4,FALSE),
       0
     )),
  0)</f>
        <v>0</v>
      </c>
      <c r="AF2628" s="21">
        <f t="shared" ca="1" si="327"/>
        <v>54</v>
      </c>
      <c r="AG2628" s="21">
        <f ca="1">SUMIFS(AF$2:AF2628,D$2:D2628,D2628)</f>
        <v>3620</v>
      </c>
      <c r="AJ2628" s="22">
        <f t="shared" si="328"/>
        <v>1</v>
      </c>
      <c r="AK2628" s="22">
        <f t="shared" si="329"/>
        <v>0</v>
      </c>
    </row>
    <row r="2629" spans="1:37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France</v>
      </c>
      <c r="K2629" s="21" t="str">
        <f>IFERROR(VLOOKUP(J2629,Setup_Team!$B:$C,2,FALSE), "TDB")</f>
        <v>FRA</v>
      </c>
      <c r="L2629" s="21" t="str">
        <f>VLOOKUP($A2629,Location!$A:$J,8,FALSE)</f>
        <v>Maroc</v>
      </c>
      <c r="M2629" s="21" t="str">
        <f>IFERROR(VLOOKUP(L2629,Setup_Team!$B:$C,2,FALSE), "TDB")</f>
        <v>MAR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>
        <v>2</v>
      </c>
      <c r="Q2629" s="27">
        <v>1</v>
      </c>
      <c r="R2629" s="27" t="str">
        <f t="shared" si="331"/>
        <v>2-1</v>
      </c>
      <c r="S2629" s="21">
        <v>0</v>
      </c>
      <c r="T2629" s="20">
        <f>VLOOKUP($A2629,Database!$A:$Y,10,FALSE)</f>
        <v>54</v>
      </c>
      <c r="U2629" s="20">
        <f>VLOOKUP($A2629,Database!$A:$Y,11,FALSE)</f>
        <v>127</v>
      </c>
      <c r="V2629" s="20">
        <f>VLOOKUP($A2629,Database!$A:$Y,12,FALSE)</f>
        <v>150</v>
      </c>
      <c r="W2629" s="20" t="str">
        <f>VLOOKUP(A2629,Database!A:M,13,FALSE)</f>
        <v>Terminé</v>
      </c>
      <c r="X2629" s="20">
        <f>VLOOKUP($A2629,Database!$A:$Y,20,FALSE)</f>
        <v>2</v>
      </c>
      <c r="Y2629" s="20">
        <f>VLOOKUP($A2629,Database!$A:$Y,21,FALSE)</f>
        <v>0</v>
      </c>
      <c r="Z2629" s="20">
        <f t="shared" si="330"/>
        <v>0</v>
      </c>
      <c r="AA2629" s="20">
        <f t="shared" si="324"/>
        <v>1</v>
      </c>
      <c r="AB2629" s="20">
        <f t="shared" ca="1" si="325"/>
        <v>54</v>
      </c>
      <c r="AC2629" s="20">
        <f t="shared" ca="1" si="326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>
        <f ca="1">IFERROR(
   IF(
     OR(ISBLANK(P2629),ISBLANK(Q2629)),
     "",
     IF(
       AND(AB2629&lt;&gt;"",OR(W2629="Terminé",W2629="En cours")),
       VLOOKUP(AD2629,Setup_ScoreExactBonus!A:D,4,FALSE),
       0
     )),
  0)</f>
        <v>0</v>
      </c>
      <c r="AF2629" s="21">
        <f t="shared" ca="1" si="327"/>
        <v>54</v>
      </c>
      <c r="AG2629" s="21">
        <f ca="1">SUMIFS(AF$2:AF2629,D$2:D2629,D2629)</f>
        <v>3956</v>
      </c>
      <c r="AJ2629" s="22">
        <f t="shared" si="328"/>
        <v>1</v>
      </c>
      <c r="AK2629" s="22">
        <f t="shared" si="329"/>
        <v>0</v>
      </c>
    </row>
    <row r="2630" spans="1:37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France</v>
      </c>
      <c r="K2630" s="21" t="str">
        <f>IFERROR(VLOOKUP(J2630,Setup_Team!$B:$C,2,FALSE), "TDB")</f>
        <v>FRA</v>
      </c>
      <c r="L2630" s="21" t="str">
        <f>VLOOKUP($A2630,Location!$A:$J,8,FALSE)</f>
        <v>Maroc</v>
      </c>
      <c r="M2630" s="21" t="str">
        <f>IFERROR(VLOOKUP(L2630,Setup_Team!$B:$C,2,FALSE), "TDB")</f>
        <v>MAR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>
        <v>2</v>
      </c>
      <c r="Q2630" s="27">
        <v>1</v>
      </c>
      <c r="R2630" s="27" t="str">
        <f t="shared" si="331"/>
        <v>2-1</v>
      </c>
      <c r="S2630" s="21">
        <v>0</v>
      </c>
      <c r="T2630" s="20">
        <f>VLOOKUP($A2630,Database!$A:$Y,10,FALSE)</f>
        <v>54</v>
      </c>
      <c r="U2630" s="20">
        <f>VLOOKUP($A2630,Database!$A:$Y,11,FALSE)</f>
        <v>127</v>
      </c>
      <c r="V2630" s="20">
        <f>VLOOKUP($A2630,Database!$A:$Y,12,FALSE)</f>
        <v>150</v>
      </c>
      <c r="W2630" s="20" t="str">
        <f>VLOOKUP(A2630,Database!A:M,13,FALSE)</f>
        <v>Terminé</v>
      </c>
      <c r="X2630" s="20">
        <f>VLOOKUP($A2630,Database!$A:$Y,20,FALSE)</f>
        <v>2</v>
      </c>
      <c r="Y2630" s="20">
        <f>VLOOKUP($A2630,Database!$A:$Y,21,FALSE)</f>
        <v>0</v>
      </c>
      <c r="Z2630" s="20">
        <f t="shared" si="330"/>
        <v>0</v>
      </c>
      <c r="AA2630" s="20">
        <f t="shared" si="324"/>
        <v>1</v>
      </c>
      <c r="AB2630" s="20">
        <f t="shared" ca="1" si="325"/>
        <v>54</v>
      </c>
      <c r="AC2630" s="20">
        <f t="shared" ca="1" si="326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>
        <f ca="1">IFERROR(
   IF(
     OR(ISBLANK(P2630),ISBLANK(Q2630)),
     "",
     IF(
       AND(AB2630&lt;&gt;"",OR(W2630="Terminé",W2630="En cours")),
       VLOOKUP(AD2630,Setup_ScoreExactBonus!A:D,4,FALSE),
       0
     )),
  0)</f>
        <v>0</v>
      </c>
      <c r="AF2630" s="21">
        <f t="shared" ca="1" si="327"/>
        <v>54</v>
      </c>
      <c r="AG2630" s="21">
        <f ca="1">SUMIFS(AF$2:AF2630,D$2:D2630,D2630)</f>
        <v>3405</v>
      </c>
      <c r="AJ2630" s="22">
        <f t="shared" si="328"/>
        <v>1</v>
      </c>
      <c r="AK2630" s="22">
        <f t="shared" si="329"/>
        <v>0</v>
      </c>
    </row>
    <row r="2631" spans="1:37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France</v>
      </c>
      <c r="K2631" s="21" t="str">
        <f>IFERROR(VLOOKUP(J2631,Setup_Team!$B:$C,2,FALSE), "TDB")</f>
        <v>FRA</v>
      </c>
      <c r="L2631" s="21" t="str">
        <f>VLOOKUP($A2631,Location!$A:$J,8,FALSE)</f>
        <v>Maroc</v>
      </c>
      <c r="M2631" s="21" t="str">
        <f>IFERROR(VLOOKUP(L2631,Setup_Team!$B:$C,2,FALSE), "TDB")</f>
        <v>MAR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>
        <v>3</v>
      </c>
      <c r="Q2631" s="27">
        <v>1</v>
      </c>
      <c r="R2631" s="27" t="str">
        <f t="shared" si="331"/>
        <v>3-1</v>
      </c>
      <c r="S2631" s="21">
        <v>0</v>
      </c>
      <c r="T2631" s="20">
        <f>VLOOKUP($A2631,Database!$A:$Y,10,FALSE)</f>
        <v>54</v>
      </c>
      <c r="U2631" s="20">
        <f>VLOOKUP($A2631,Database!$A:$Y,11,FALSE)</f>
        <v>127</v>
      </c>
      <c r="V2631" s="20">
        <f>VLOOKUP($A2631,Database!$A:$Y,12,FALSE)</f>
        <v>150</v>
      </c>
      <c r="W2631" s="20" t="str">
        <f>VLOOKUP(A2631,Database!A:M,13,FALSE)</f>
        <v>Terminé</v>
      </c>
      <c r="X2631" s="20">
        <f>VLOOKUP($A2631,Database!$A:$Y,20,FALSE)</f>
        <v>2</v>
      </c>
      <c r="Y2631" s="20">
        <f>VLOOKUP($A2631,Database!$A:$Y,21,FALSE)</f>
        <v>0</v>
      </c>
      <c r="Z2631" s="20">
        <f t="shared" si="330"/>
        <v>0</v>
      </c>
      <c r="AA2631" s="20">
        <f t="shared" si="324"/>
        <v>1</v>
      </c>
      <c r="AB2631" s="20">
        <f t="shared" ca="1" si="325"/>
        <v>54</v>
      </c>
      <c r="AC2631" s="20">
        <f t="shared" ca="1" si="326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>
        <f ca="1">IFERROR(
   IF(
     OR(ISBLANK(P2631),ISBLANK(Q2631)),
     "",
     IF(
       AND(AB2631&lt;&gt;"",OR(W2631="Terminé",W2631="En cours")),
       VLOOKUP(AD2631,Setup_ScoreExactBonus!A:D,4,FALSE),
       0
     )),
  0)</f>
        <v>0</v>
      </c>
      <c r="AF2631" s="21">
        <f t="shared" ca="1" si="327"/>
        <v>54</v>
      </c>
      <c r="AG2631" s="21">
        <f ca="1">SUMIFS(AF$2:AF2631,D$2:D2631,D2631)</f>
        <v>4111</v>
      </c>
      <c r="AJ2631" s="22">
        <f t="shared" si="328"/>
        <v>1</v>
      </c>
      <c r="AK2631" s="22">
        <f t="shared" si="329"/>
        <v>0</v>
      </c>
    </row>
    <row r="2632" spans="1:37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France</v>
      </c>
      <c r="K2632" s="21" t="str">
        <f>IFERROR(VLOOKUP(J2632,Setup_Team!$B:$C,2,FALSE), "TDB")</f>
        <v>FRA</v>
      </c>
      <c r="L2632" s="21" t="str">
        <f>VLOOKUP($A2632,Location!$A:$J,8,FALSE)</f>
        <v>Maroc</v>
      </c>
      <c r="M2632" s="21" t="str">
        <f>IFERROR(VLOOKUP(L2632,Setup_Team!$B:$C,2,FALSE), "TDB")</f>
        <v>MAR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>
        <v>0</v>
      </c>
      <c r="Q2632" s="27">
        <v>1</v>
      </c>
      <c r="R2632" s="27" t="str">
        <f t="shared" si="331"/>
        <v>0-1</v>
      </c>
      <c r="S2632" s="21">
        <v>0</v>
      </c>
      <c r="T2632" s="20">
        <f>VLOOKUP($A2632,Database!$A:$Y,10,FALSE)</f>
        <v>54</v>
      </c>
      <c r="U2632" s="20">
        <f>VLOOKUP($A2632,Database!$A:$Y,11,FALSE)</f>
        <v>127</v>
      </c>
      <c r="V2632" s="20">
        <f>VLOOKUP($A2632,Database!$A:$Y,12,FALSE)</f>
        <v>150</v>
      </c>
      <c r="W2632" s="20" t="str">
        <f>VLOOKUP(A2632,Database!A:M,13,FALSE)</f>
        <v>Terminé</v>
      </c>
      <c r="X2632" s="20">
        <f>VLOOKUP($A2632,Database!$A:$Y,20,FALSE)</f>
        <v>2</v>
      </c>
      <c r="Y2632" s="20">
        <f>VLOOKUP($A2632,Database!$A:$Y,21,FALSE)</f>
        <v>0</v>
      </c>
      <c r="Z2632" s="20">
        <f t="shared" si="330"/>
        <v>0</v>
      </c>
      <c r="AA2632" s="20">
        <f t="shared" si="324"/>
        <v>0</v>
      </c>
      <c r="AB2632" s="20">
        <f t="shared" ca="1" si="325"/>
        <v>0</v>
      </c>
      <c r="AC2632" s="20">
        <f t="shared" ca="1" si="326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>
        <f ca="1">IFERROR(
   IF(
     OR(ISBLANK(P2632),ISBLANK(Q2632)),
     "",
     IF(
       AND(AB2632&lt;&gt;"",OR(W2632="Terminé",W2632="En cours")),
       VLOOKUP(AD2632,Setup_ScoreExactBonus!A:D,4,FALSE),
       0
     )),
  0)</f>
        <v>0</v>
      </c>
      <c r="AF2632" s="21">
        <f t="shared" ca="1" si="327"/>
        <v>0</v>
      </c>
      <c r="AG2632" s="21">
        <f ca="1">SUMIFS(AF$2:AF2632,D$2:D2632,D2632)</f>
        <v>3337</v>
      </c>
      <c r="AJ2632" s="22">
        <f t="shared" si="328"/>
        <v>0</v>
      </c>
      <c r="AK2632" s="22">
        <f t="shared" si="329"/>
        <v>5</v>
      </c>
    </row>
    <row r="2633" spans="1:37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France</v>
      </c>
      <c r="K2633" s="21" t="str">
        <f>IFERROR(VLOOKUP(J2633,Setup_Team!$B:$C,2,FALSE), "TDB")</f>
        <v>FRA</v>
      </c>
      <c r="L2633" s="21" t="str">
        <f>VLOOKUP($A2633,Location!$A:$J,8,FALSE)</f>
        <v>Maroc</v>
      </c>
      <c r="M2633" s="21" t="str">
        <f>IFERROR(VLOOKUP(L2633,Setup_Team!$B:$C,2,FALSE), "TDB")</f>
        <v>MAR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>
        <v>3</v>
      </c>
      <c r="Q2633" s="27">
        <v>1</v>
      </c>
      <c r="R2633" s="27" t="str">
        <f t="shared" si="331"/>
        <v>3-1</v>
      </c>
      <c r="S2633" s="21">
        <v>0</v>
      </c>
      <c r="T2633" s="20">
        <f>VLOOKUP($A2633,Database!$A:$Y,10,FALSE)</f>
        <v>54</v>
      </c>
      <c r="U2633" s="20">
        <f>VLOOKUP($A2633,Database!$A:$Y,11,FALSE)</f>
        <v>127</v>
      </c>
      <c r="V2633" s="20">
        <f>VLOOKUP($A2633,Database!$A:$Y,12,FALSE)</f>
        <v>150</v>
      </c>
      <c r="W2633" s="20" t="str">
        <f>VLOOKUP(A2633,Database!A:M,13,FALSE)</f>
        <v>Terminé</v>
      </c>
      <c r="X2633" s="20">
        <f>VLOOKUP($A2633,Database!$A:$Y,20,FALSE)</f>
        <v>2</v>
      </c>
      <c r="Y2633" s="20">
        <f>VLOOKUP($A2633,Database!$A:$Y,21,FALSE)</f>
        <v>0</v>
      </c>
      <c r="Z2633" s="20">
        <f t="shared" si="330"/>
        <v>0</v>
      </c>
      <c r="AA2633" s="20">
        <f t="shared" si="324"/>
        <v>1</v>
      </c>
      <c r="AB2633" s="20">
        <f t="shared" ca="1" si="325"/>
        <v>54</v>
      </c>
      <c r="AC2633" s="20">
        <f t="shared" ca="1" si="326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>
        <f ca="1">IFERROR(
   IF(
     OR(ISBLANK(P2633),ISBLANK(Q2633)),
     "",
     IF(
       AND(AB2633&lt;&gt;"",OR(W2633="Terminé",W2633="En cours")),
       VLOOKUP(AD2633,Setup_ScoreExactBonus!A:D,4,FALSE),
       0
     )),
  0)</f>
        <v>0</v>
      </c>
      <c r="AF2633" s="21">
        <f t="shared" ca="1" si="327"/>
        <v>54</v>
      </c>
      <c r="AG2633" s="21">
        <f ca="1">SUMIFS(AF$2:AF2633,D$2:D2633,D2633)</f>
        <v>3762</v>
      </c>
      <c r="AJ2633" s="22">
        <f t="shared" si="328"/>
        <v>1</v>
      </c>
      <c r="AK2633" s="22">
        <f t="shared" si="329"/>
        <v>0</v>
      </c>
    </row>
    <row r="2634" spans="1:37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France</v>
      </c>
      <c r="K2634" s="21" t="str">
        <f>IFERROR(VLOOKUP(J2634,Setup_Team!$B:$C,2,FALSE), "TDB")</f>
        <v>FRA</v>
      </c>
      <c r="L2634" s="21" t="str">
        <f>VLOOKUP($A2634,Location!$A:$J,8,FALSE)</f>
        <v>Maroc</v>
      </c>
      <c r="M2634" s="21" t="str">
        <f>IFERROR(VLOOKUP(L2634,Setup_Team!$B:$C,2,FALSE), "TDB")</f>
        <v>MAR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>
        <v>3</v>
      </c>
      <c r="Q2634" s="27">
        <v>2</v>
      </c>
      <c r="R2634" s="27" t="str">
        <f t="shared" si="331"/>
        <v>3-2</v>
      </c>
      <c r="S2634" s="21">
        <v>0</v>
      </c>
      <c r="T2634" s="20">
        <f>VLOOKUP($A2634,Database!$A:$Y,10,FALSE)</f>
        <v>54</v>
      </c>
      <c r="U2634" s="20">
        <f>VLOOKUP($A2634,Database!$A:$Y,11,FALSE)</f>
        <v>127</v>
      </c>
      <c r="V2634" s="20">
        <f>VLOOKUP($A2634,Database!$A:$Y,12,FALSE)</f>
        <v>150</v>
      </c>
      <c r="W2634" s="20" t="str">
        <f>VLOOKUP(A2634,Database!A:M,13,FALSE)</f>
        <v>Terminé</v>
      </c>
      <c r="X2634" s="20">
        <f>VLOOKUP($A2634,Database!$A:$Y,20,FALSE)</f>
        <v>2</v>
      </c>
      <c r="Y2634" s="20">
        <f>VLOOKUP($A2634,Database!$A:$Y,21,FALSE)</f>
        <v>0</v>
      </c>
      <c r="Z2634" s="20">
        <f t="shared" si="330"/>
        <v>0</v>
      </c>
      <c r="AA2634" s="20">
        <f t="shared" si="324"/>
        <v>1</v>
      </c>
      <c r="AB2634" s="20">
        <f t="shared" ca="1" si="325"/>
        <v>54</v>
      </c>
      <c r="AC2634" s="20">
        <f t="shared" ca="1" si="326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>
        <f ca="1">IFERROR(
   IF(
     OR(ISBLANK(P2634),ISBLANK(Q2634)),
     "",
     IF(
       AND(AB2634&lt;&gt;"",OR(W2634="Terminé",W2634="En cours")),
       VLOOKUP(AD2634,Setup_ScoreExactBonus!A:D,4,FALSE),
       0
     )),
  0)</f>
        <v>0</v>
      </c>
      <c r="AF2634" s="21">
        <f t="shared" ca="1" si="327"/>
        <v>54</v>
      </c>
      <c r="AG2634" s="21">
        <f ca="1">SUMIFS(AF$2:AF2634,D$2:D2634,D2634)</f>
        <v>3977</v>
      </c>
      <c r="AJ2634" s="22">
        <f t="shared" si="328"/>
        <v>1</v>
      </c>
      <c r="AK2634" s="22">
        <f t="shared" si="329"/>
        <v>0</v>
      </c>
    </row>
    <row r="2635" spans="1:37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France</v>
      </c>
      <c r="K2635" s="21" t="str">
        <f>IFERROR(VLOOKUP(J2635,Setup_Team!$B:$C,2,FALSE), "TDB")</f>
        <v>FRA</v>
      </c>
      <c r="L2635" s="21" t="str">
        <f>VLOOKUP($A2635,Location!$A:$J,8,FALSE)</f>
        <v>Maroc</v>
      </c>
      <c r="M2635" s="21" t="str">
        <f>IFERROR(VLOOKUP(L2635,Setup_Team!$B:$C,2,FALSE), "TDB")</f>
        <v>MAR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>
        <v>2</v>
      </c>
      <c r="Q2635" s="27">
        <v>0</v>
      </c>
      <c r="R2635" s="27" t="str">
        <f t="shared" si="331"/>
        <v>2-0</v>
      </c>
      <c r="S2635" s="21">
        <v>0</v>
      </c>
      <c r="T2635" s="20">
        <f>VLOOKUP($A2635,Database!$A:$Y,10,FALSE)</f>
        <v>54</v>
      </c>
      <c r="U2635" s="20">
        <f>VLOOKUP($A2635,Database!$A:$Y,11,FALSE)</f>
        <v>127</v>
      </c>
      <c r="V2635" s="20">
        <f>VLOOKUP($A2635,Database!$A:$Y,12,FALSE)</f>
        <v>150</v>
      </c>
      <c r="W2635" s="20" t="str">
        <f>VLOOKUP(A2635,Database!A:M,13,FALSE)</f>
        <v>Terminé</v>
      </c>
      <c r="X2635" s="20">
        <f>VLOOKUP($A2635,Database!$A:$Y,20,FALSE)</f>
        <v>2</v>
      </c>
      <c r="Y2635" s="20">
        <f>VLOOKUP($A2635,Database!$A:$Y,21,FALSE)</f>
        <v>0</v>
      </c>
      <c r="Z2635" s="20">
        <f t="shared" si="330"/>
        <v>0</v>
      </c>
      <c r="AA2635" s="20">
        <f t="shared" si="324"/>
        <v>1</v>
      </c>
      <c r="AB2635" s="20">
        <f t="shared" ca="1" si="325"/>
        <v>54</v>
      </c>
      <c r="AC2635" s="20">
        <f t="shared" ca="1" si="326"/>
        <v>1</v>
      </c>
      <c r="AD2635" s="20" t="str">
        <f ca="1">IF(AC2635=0,"",IF(OR(ISBLANK(P2635),ISBLANK(Q2635)),"",IF(ISBLANK(VLOOKUP(A2635,Database!A:AA,22,FALSE)),"",VLOOKUP(A2635,Database!A:AA,22,FALSE))))</f>
        <v>Très rare</v>
      </c>
      <c r="AE2635" s="20">
        <f ca="1">IFERROR(
   IF(
     OR(ISBLANK(P2635),ISBLANK(Q2635)),
     "",
     IF(
       AND(AB2635&lt;&gt;"",OR(W2635="Terminé",W2635="En cours")),
       VLOOKUP(AD2635,Setup_ScoreExactBonus!A:D,4,FALSE),
       0
     )),
  0)</f>
        <v>50</v>
      </c>
      <c r="AF2635" s="21">
        <f t="shared" ca="1" si="327"/>
        <v>104</v>
      </c>
      <c r="AG2635" s="21">
        <f ca="1">SUMIFS(AF$2:AF2635,D$2:D2635,D2635)</f>
        <v>4092</v>
      </c>
      <c r="AJ2635" s="22">
        <f t="shared" si="328"/>
        <v>1</v>
      </c>
      <c r="AK2635" s="22">
        <f t="shared" si="329"/>
        <v>0</v>
      </c>
    </row>
    <row r="2636" spans="1:37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France</v>
      </c>
      <c r="K2636" s="21" t="str">
        <f>IFERROR(VLOOKUP(J2636,Setup_Team!$B:$C,2,FALSE), "TDB")</f>
        <v>FRA</v>
      </c>
      <c r="L2636" s="21" t="str">
        <f>VLOOKUP($A2636,Location!$A:$J,8,FALSE)</f>
        <v>Maroc</v>
      </c>
      <c r="M2636" s="21" t="str">
        <f>IFERROR(VLOOKUP(L2636,Setup_Team!$B:$C,2,FALSE), "TDB")</f>
        <v>MAR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>
        <v>2</v>
      </c>
      <c r="Q2636" s="27">
        <v>2</v>
      </c>
      <c r="R2636" s="27" t="str">
        <f t="shared" si="331"/>
        <v>2-2</v>
      </c>
      <c r="S2636" s="21">
        <v>0</v>
      </c>
      <c r="T2636" s="20">
        <f>VLOOKUP($A2636,Database!$A:$Y,10,FALSE)</f>
        <v>54</v>
      </c>
      <c r="U2636" s="20">
        <f>VLOOKUP($A2636,Database!$A:$Y,11,FALSE)</f>
        <v>127</v>
      </c>
      <c r="V2636" s="20">
        <f>VLOOKUP($A2636,Database!$A:$Y,12,FALSE)</f>
        <v>150</v>
      </c>
      <c r="W2636" s="20" t="str">
        <f>VLOOKUP(A2636,Database!A:M,13,FALSE)</f>
        <v>Terminé</v>
      </c>
      <c r="X2636" s="20">
        <f>VLOOKUP($A2636,Database!$A:$Y,20,FALSE)</f>
        <v>2</v>
      </c>
      <c r="Y2636" s="20">
        <f>VLOOKUP($A2636,Database!$A:$Y,21,FALSE)</f>
        <v>0</v>
      </c>
      <c r="Z2636" s="20">
        <f t="shared" si="330"/>
        <v>0</v>
      </c>
      <c r="AA2636" s="20">
        <f t="shared" si="324"/>
        <v>0</v>
      </c>
      <c r="AB2636" s="20">
        <f t="shared" ca="1" si="325"/>
        <v>0</v>
      </c>
      <c r="AC2636" s="20">
        <f t="shared" ca="1" si="326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>
        <f ca="1">IFERROR(
   IF(
     OR(ISBLANK(P2636),ISBLANK(Q2636)),
     "",
     IF(
       AND(AB2636&lt;&gt;"",OR(W2636="Terminé",W2636="En cours")),
       VLOOKUP(AD2636,Setup_ScoreExactBonus!A:D,4,FALSE),
       0
     )),
  0)</f>
        <v>0</v>
      </c>
      <c r="AF2636" s="21">
        <f t="shared" ca="1" si="327"/>
        <v>0</v>
      </c>
      <c r="AG2636" s="21">
        <f ca="1">SUMIFS(AF$2:AF2636,D$2:D2636,D2636)</f>
        <v>2749</v>
      </c>
      <c r="AJ2636" s="22">
        <f t="shared" si="328"/>
        <v>0</v>
      </c>
      <c r="AK2636" s="22">
        <f t="shared" si="329"/>
        <v>9</v>
      </c>
    </row>
    <row r="2637" spans="1:37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France</v>
      </c>
      <c r="K2637" s="21" t="str">
        <f>IFERROR(VLOOKUP(J2637,Setup_Team!$B:$C,2,FALSE), "TDB")</f>
        <v>FRA</v>
      </c>
      <c r="L2637" s="21" t="str">
        <f>VLOOKUP($A2637,Location!$A:$J,8,FALSE)</f>
        <v>Maroc</v>
      </c>
      <c r="M2637" s="21" t="str">
        <f>IFERROR(VLOOKUP(L2637,Setup_Team!$B:$C,2,FALSE), "TDB")</f>
        <v>MAR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>
        <v>3</v>
      </c>
      <c r="Q2637" s="27">
        <v>1</v>
      </c>
      <c r="R2637" s="27" t="str">
        <f t="shared" si="331"/>
        <v>3-1</v>
      </c>
      <c r="S2637" s="21">
        <v>0</v>
      </c>
      <c r="T2637" s="20">
        <f>VLOOKUP($A2637,Database!$A:$Y,10,FALSE)</f>
        <v>54</v>
      </c>
      <c r="U2637" s="20">
        <f>VLOOKUP($A2637,Database!$A:$Y,11,FALSE)</f>
        <v>127</v>
      </c>
      <c r="V2637" s="20">
        <f>VLOOKUP($A2637,Database!$A:$Y,12,FALSE)</f>
        <v>150</v>
      </c>
      <c r="W2637" s="20" t="str">
        <f>VLOOKUP(A2637,Database!A:M,13,FALSE)</f>
        <v>Terminé</v>
      </c>
      <c r="X2637" s="20">
        <f>VLOOKUP($A2637,Database!$A:$Y,20,FALSE)</f>
        <v>2</v>
      </c>
      <c r="Y2637" s="20">
        <f>VLOOKUP($A2637,Database!$A:$Y,21,FALSE)</f>
        <v>0</v>
      </c>
      <c r="Z2637" s="20">
        <f t="shared" si="330"/>
        <v>0</v>
      </c>
      <c r="AA2637" s="20">
        <f t="shared" si="324"/>
        <v>1</v>
      </c>
      <c r="AB2637" s="20">
        <f t="shared" ca="1" si="325"/>
        <v>54</v>
      </c>
      <c r="AC2637" s="20">
        <f t="shared" ca="1" si="326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>
        <f ca="1">IFERROR(
   IF(
     OR(ISBLANK(P2637),ISBLANK(Q2637)),
     "",
     IF(
       AND(AB2637&lt;&gt;"",OR(W2637="Terminé",W2637="En cours")),
       VLOOKUP(AD2637,Setup_ScoreExactBonus!A:D,4,FALSE),
       0
     )),
  0)</f>
        <v>0</v>
      </c>
      <c r="AF2637" s="21">
        <f t="shared" ca="1" si="327"/>
        <v>54</v>
      </c>
      <c r="AG2637" s="21">
        <f ca="1">SUMIFS(AF$2:AF2637,D$2:D2637,D2637)</f>
        <v>3944</v>
      </c>
      <c r="AJ2637" s="22">
        <f t="shared" si="328"/>
        <v>1</v>
      </c>
      <c r="AK2637" s="22">
        <f t="shared" si="329"/>
        <v>0</v>
      </c>
    </row>
    <row r="2638" spans="1:37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France</v>
      </c>
      <c r="K2638" s="21" t="str">
        <f>IFERROR(VLOOKUP(J2638,Setup_Team!$B:$C,2,FALSE), "TDB")</f>
        <v>FRA</v>
      </c>
      <c r="L2638" s="21" t="str">
        <f>VLOOKUP($A2638,Location!$A:$J,8,FALSE)</f>
        <v>Maroc</v>
      </c>
      <c r="M2638" s="21" t="str">
        <f>IFERROR(VLOOKUP(L2638,Setup_Team!$B:$C,2,FALSE), "TDB")</f>
        <v>MAR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>
        <v>0</v>
      </c>
      <c r="Q2638" s="27">
        <v>0</v>
      </c>
      <c r="R2638" s="27" t="str">
        <f t="shared" si="331"/>
        <v>0-0</v>
      </c>
      <c r="S2638" s="21">
        <v>0</v>
      </c>
      <c r="T2638" s="20">
        <f>VLOOKUP($A2638,Database!$A:$Y,10,FALSE)</f>
        <v>54</v>
      </c>
      <c r="U2638" s="20">
        <f>VLOOKUP($A2638,Database!$A:$Y,11,FALSE)</f>
        <v>127</v>
      </c>
      <c r="V2638" s="20">
        <f>VLOOKUP($A2638,Database!$A:$Y,12,FALSE)</f>
        <v>150</v>
      </c>
      <c r="W2638" s="20" t="str">
        <f>VLOOKUP(A2638,Database!A:M,13,FALSE)</f>
        <v>Terminé</v>
      </c>
      <c r="X2638" s="20">
        <f>VLOOKUP($A2638,Database!$A:$Y,20,FALSE)</f>
        <v>2</v>
      </c>
      <c r="Y2638" s="20">
        <f>VLOOKUP($A2638,Database!$A:$Y,21,FALSE)</f>
        <v>0</v>
      </c>
      <c r="Z2638" s="20">
        <f t="shared" si="330"/>
        <v>0</v>
      </c>
      <c r="AA2638" s="20">
        <f t="shared" si="324"/>
        <v>0</v>
      </c>
      <c r="AB2638" s="20">
        <f t="shared" ca="1" si="325"/>
        <v>0</v>
      </c>
      <c r="AC2638" s="20">
        <f t="shared" ca="1" si="326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>
        <f ca="1">IFERROR(
   IF(
     OR(ISBLANK(P2638),ISBLANK(Q2638)),
     "",
     IF(
       AND(AB2638&lt;&gt;"",OR(W2638="Terminé",W2638="En cours")),
       VLOOKUP(AD2638,Setup_ScoreExactBonus!A:D,4,FALSE),
       0
     )),
  0)</f>
        <v>0</v>
      </c>
      <c r="AF2638" s="21">
        <f t="shared" ca="1" si="327"/>
        <v>0</v>
      </c>
      <c r="AG2638" s="21">
        <f ca="1">SUMIFS(AF$2:AF2638,D$2:D2638,D2638)</f>
        <v>3432</v>
      </c>
      <c r="AJ2638" s="22">
        <f t="shared" si="328"/>
        <v>0</v>
      </c>
      <c r="AK2638" s="22">
        <f t="shared" si="329"/>
        <v>6</v>
      </c>
    </row>
    <row r="2639" spans="1:37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France</v>
      </c>
      <c r="K2639" s="21" t="str">
        <f>IFERROR(VLOOKUP(J2639,Setup_Team!$B:$C,2,FALSE), "TDB")</f>
        <v>FRA</v>
      </c>
      <c r="L2639" s="21" t="str">
        <f>VLOOKUP($A2639,Location!$A:$J,8,FALSE)</f>
        <v>Maroc</v>
      </c>
      <c r="M2639" s="21" t="str">
        <f>IFERROR(VLOOKUP(L2639,Setup_Team!$B:$C,2,FALSE), "TDB")</f>
        <v>MAR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>
        <v>3</v>
      </c>
      <c r="Q2639" s="27">
        <v>2</v>
      </c>
      <c r="R2639" s="27" t="str">
        <f t="shared" si="331"/>
        <v>3-2</v>
      </c>
      <c r="S2639" s="21">
        <v>0</v>
      </c>
      <c r="T2639" s="20">
        <f>VLOOKUP($A2639,Database!$A:$Y,10,FALSE)</f>
        <v>54</v>
      </c>
      <c r="U2639" s="20">
        <f>VLOOKUP($A2639,Database!$A:$Y,11,FALSE)</f>
        <v>127</v>
      </c>
      <c r="V2639" s="20">
        <f>VLOOKUP($A2639,Database!$A:$Y,12,FALSE)</f>
        <v>150</v>
      </c>
      <c r="W2639" s="20" t="str">
        <f>VLOOKUP(A2639,Database!A:M,13,FALSE)</f>
        <v>Terminé</v>
      </c>
      <c r="X2639" s="20">
        <f>VLOOKUP($A2639,Database!$A:$Y,20,FALSE)</f>
        <v>2</v>
      </c>
      <c r="Y2639" s="20">
        <f>VLOOKUP($A2639,Database!$A:$Y,21,FALSE)</f>
        <v>0</v>
      </c>
      <c r="Z2639" s="20">
        <f t="shared" si="330"/>
        <v>0</v>
      </c>
      <c r="AA2639" s="20">
        <f t="shared" si="324"/>
        <v>1</v>
      </c>
      <c r="AB2639" s="20">
        <f t="shared" ca="1" si="325"/>
        <v>54</v>
      </c>
      <c r="AC2639" s="20">
        <f t="shared" ca="1" si="326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>
        <f ca="1">IFERROR(
   IF(
     OR(ISBLANK(P2639),ISBLANK(Q2639)),
     "",
     IF(
       AND(AB2639&lt;&gt;"",OR(W2639="Terminé",W2639="En cours")),
       VLOOKUP(AD2639,Setup_ScoreExactBonus!A:D,4,FALSE),
       0
     )),
  0)</f>
        <v>0</v>
      </c>
      <c r="AF2639" s="21">
        <f t="shared" ca="1" si="327"/>
        <v>54</v>
      </c>
      <c r="AG2639" s="21">
        <f ca="1">SUMIFS(AF$2:AF2639,D$2:D2639,D2639)</f>
        <v>3571</v>
      </c>
      <c r="AJ2639" s="22">
        <f t="shared" si="328"/>
        <v>1</v>
      </c>
      <c r="AK2639" s="22">
        <f t="shared" si="329"/>
        <v>0</v>
      </c>
    </row>
    <row r="2640" spans="1:37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France</v>
      </c>
      <c r="K2640" s="21" t="str">
        <f>IFERROR(VLOOKUP(J2640,Setup_Team!$B:$C,2,FALSE), "TDB")</f>
        <v>FRA</v>
      </c>
      <c r="L2640" s="21" t="str">
        <f>VLOOKUP($A2640,Location!$A:$J,8,FALSE)</f>
        <v>Maroc</v>
      </c>
      <c r="M2640" s="21" t="str">
        <f>IFERROR(VLOOKUP(L2640,Setup_Team!$B:$C,2,FALSE), "TDB")</f>
        <v>MAR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>
        <v>2</v>
      </c>
      <c r="Q2640" s="27">
        <v>1</v>
      </c>
      <c r="R2640" s="27" t="str">
        <f t="shared" si="331"/>
        <v>2-1</v>
      </c>
      <c r="S2640" s="21">
        <v>0</v>
      </c>
      <c r="T2640" s="20">
        <f>VLOOKUP($A2640,Database!$A:$Y,10,FALSE)</f>
        <v>54</v>
      </c>
      <c r="U2640" s="20">
        <f>VLOOKUP($A2640,Database!$A:$Y,11,FALSE)</f>
        <v>127</v>
      </c>
      <c r="V2640" s="20">
        <f>VLOOKUP($A2640,Database!$A:$Y,12,FALSE)</f>
        <v>150</v>
      </c>
      <c r="W2640" s="20" t="str">
        <f>VLOOKUP(A2640,Database!A:M,13,FALSE)</f>
        <v>Terminé</v>
      </c>
      <c r="X2640" s="20">
        <f>VLOOKUP($A2640,Database!$A:$Y,20,FALSE)</f>
        <v>2</v>
      </c>
      <c r="Y2640" s="20">
        <f>VLOOKUP($A2640,Database!$A:$Y,21,FALSE)</f>
        <v>0</v>
      </c>
      <c r="Z2640" s="20">
        <f t="shared" si="330"/>
        <v>0</v>
      </c>
      <c r="AA2640" s="20">
        <f t="shared" si="324"/>
        <v>1</v>
      </c>
      <c r="AB2640" s="20">
        <f t="shared" ca="1" si="325"/>
        <v>54</v>
      </c>
      <c r="AC2640" s="20">
        <f t="shared" ca="1" si="326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>
        <f ca="1">IFERROR(
   IF(
     OR(ISBLANK(P2640),ISBLANK(Q2640)),
     "",
     IF(
       AND(AB2640&lt;&gt;"",OR(W2640="Terminé",W2640="En cours")),
       VLOOKUP(AD2640,Setup_ScoreExactBonus!A:D,4,FALSE),
       0
     )),
  0)</f>
        <v>0</v>
      </c>
      <c r="AF2640" s="21">
        <f t="shared" ca="1" si="327"/>
        <v>54</v>
      </c>
      <c r="AG2640" s="21">
        <f ca="1">SUMIFS(AF$2:AF2640,D$2:D2640,D2640)</f>
        <v>3341</v>
      </c>
      <c r="AJ2640" s="22">
        <f t="shared" si="328"/>
        <v>2</v>
      </c>
      <c r="AK2640" s="22">
        <f t="shared" si="329"/>
        <v>0</v>
      </c>
    </row>
    <row r="2641" spans="1:37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France</v>
      </c>
      <c r="K2641" s="21" t="str">
        <f>IFERROR(VLOOKUP(J2641,Setup_Team!$B:$C,2,FALSE), "TDB")</f>
        <v>FRA</v>
      </c>
      <c r="L2641" s="21" t="str">
        <f>VLOOKUP($A2641,Location!$A:$J,8,FALSE)</f>
        <v>Maroc</v>
      </c>
      <c r="M2641" s="21" t="str">
        <f>IFERROR(VLOOKUP(L2641,Setup_Team!$B:$C,2,FALSE), "TDB")</f>
        <v>MAR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>
        <v>2</v>
      </c>
      <c r="Q2641" s="27">
        <v>1</v>
      </c>
      <c r="R2641" s="27" t="str">
        <f t="shared" si="331"/>
        <v>2-1</v>
      </c>
      <c r="S2641" s="21">
        <v>0</v>
      </c>
      <c r="T2641" s="20">
        <f>VLOOKUP($A2641,Database!$A:$Y,10,FALSE)</f>
        <v>54</v>
      </c>
      <c r="U2641" s="20">
        <f>VLOOKUP($A2641,Database!$A:$Y,11,FALSE)</f>
        <v>127</v>
      </c>
      <c r="V2641" s="20">
        <f>VLOOKUP($A2641,Database!$A:$Y,12,FALSE)</f>
        <v>150</v>
      </c>
      <c r="W2641" s="20" t="str">
        <f>VLOOKUP(A2641,Database!A:M,13,FALSE)</f>
        <v>Terminé</v>
      </c>
      <c r="X2641" s="20">
        <f>VLOOKUP($A2641,Database!$A:$Y,20,FALSE)</f>
        <v>2</v>
      </c>
      <c r="Y2641" s="20">
        <f>VLOOKUP($A2641,Database!$A:$Y,21,FALSE)</f>
        <v>0</v>
      </c>
      <c r="Z2641" s="20">
        <f t="shared" si="330"/>
        <v>0</v>
      </c>
      <c r="AA2641" s="20">
        <f t="shared" si="324"/>
        <v>1</v>
      </c>
      <c r="AB2641" s="20">
        <f t="shared" ca="1" si="325"/>
        <v>54</v>
      </c>
      <c r="AC2641" s="20">
        <f t="shared" ca="1" si="326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>
        <f ca="1">IFERROR(
   IF(
     OR(ISBLANK(P2641),ISBLANK(Q2641)),
     "",
     IF(
       AND(AB2641&lt;&gt;"",OR(W2641="Terminé",W2641="En cours")),
       VLOOKUP(AD2641,Setup_ScoreExactBonus!A:D,4,FALSE),
       0
     )),
  0)</f>
        <v>0</v>
      </c>
      <c r="AF2641" s="21">
        <f t="shared" ca="1" si="327"/>
        <v>54</v>
      </c>
      <c r="AG2641" s="21">
        <f ca="1">SUMIFS(AF$2:AF2641,D$2:D2641,D2641)</f>
        <v>3207</v>
      </c>
      <c r="AJ2641" s="22">
        <f t="shared" si="328"/>
        <v>1</v>
      </c>
      <c r="AK2641" s="22">
        <f t="shared" si="329"/>
        <v>0</v>
      </c>
    </row>
    <row r="2642" spans="1:37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France</v>
      </c>
      <c r="K2642" s="21" t="str">
        <f>IFERROR(VLOOKUP(J2642,Setup_Team!$B:$C,2,FALSE), "TDB")</f>
        <v>FRA</v>
      </c>
      <c r="L2642" s="21" t="str">
        <f>VLOOKUP($A2642,Location!$A:$J,8,FALSE)</f>
        <v>Maroc</v>
      </c>
      <c r="M2642" s="21" t="str">
        <f>IFERROR(VLOOKUP(L2642,Setup_Team!$B:$C,2,FALSE), "TDB")</f>
        <v>MAR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>
        <v>2</v>
      </c>
      <c r="Q2642" s="27">
        <v>1</v>
      </c>
      <c r="R2642" s="27" t="str">
        <f t="shared" si="331"/>
        <v>2-1</v>
      </c>
      <c r="S2642" s="21">
        <v>0</v>
      </c>
      <c r="T2642" s="20">
        <f>VLOOKUP($A2642,Database!$A:$Y,10,FALSE)</f>
        <v>54</v>
      </c>
      <c r="U2642" s="20">
        <f>VLOOKUP($A2642,Database!$A:$Y,11,FALSE)</f>
        <v>127</v>
      </c>
      <c r="V2642" s="20">
        <f>VLOOKUP($A2642,Database!$A:$Y,12,FALSE)</f>
        <v>150</v>
      </c>
      <c r="W2642" s="20" t="str">
        <f>VLOOKUP(A2642,Database!A:M,13,FALSE)</f>
        <v>Terminé</v>
      </c>
      <c r="X2642" s="20">
        <f>VLOOKUP($A2642,Database!$A:$Y,20,FALSE)</f>
        <v>2</v>
      </c>
      <c r="Y2642" s="20">
        <f>VLOOKUP($A2642,Database!$A:$Y,21,FALSE)</f>
        <v>0</v>
      </c>
      <c r="Z2642" s="20">
        <f t="shared" si="330"/>
        <v>0</v>
      </c>
      <c r="AA2642" s="20">
        <f t="shared" si="324"/>
        <v>1</v>
      </c>
      <c r="AB2642" s="20">
        <f t="shared" ca="1" si="325"/>
        <v>54</v>
      </c>
      <c r="AC2642" s="20">
        <f t="shared" ca="1" si="326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>
        <f ca="1">IFERROR(
   IF(
     OR(ISBLANK(P2642),ISBLANK(Q2642)),
     "",
     IF(
       AND(AB2642&lt;&gt;"",OR(W2642="Terminé",W2642="En cours")),
       VLOOKUP(AD2642,Setup_ScoreExactBonus!A:D,4,FALSE),
       0
     )),
  0)</f>
        <v>0</v>
      </c>
      <c r="AF2642" s="21">
        <f t="shared" ca="1" si="327"/>
        <v>54</v>
      </c>
      <c r="AG2642" s="21">
        <f ca="1">SUMIFS(AF$2:AF2642,D$2:D2642,D2642)</f>
        <v>3575</v>
      </c>
      <c r="AJ2642" s="22">
        <f t="shared" si="328"/>
        <v>3</v>
      </c>
      <c r="AK2642" s="22">
        <f t="shared" si="329"/>
        <v>0</v>
      </c>
    </row>
    <row r="2643" spans="1:37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France</v>
      </c>
      <c r="K2643" s="21" t="str">
        <f>IFERROR(VLOOKUP(J2643,Setup_Team!$B:$C,2,FALSE), "TDB")</f>
        <v>FRA</v>
      </c>
      <c r="L2643" s="21" t="str">
        <f>VLOOKUP($A2643,Location!$A:$J,8,FALSE)</f>
        <v>Maroc</v>
      </c>
      <c r="M2643" s="21" t="str">
        <f>IFERROR(VLOOKUP(L2643,Setup_Team!$B:$C,2,FALSE), "TDB")</f>
        <v>MAR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>
        <v>2</v>
      </c>
      <c r="Q2643" s="27">
        <v>0</v>
      </c>
      <c r="R2643" s="27" t="str">
        <f t="shared" si="331"/>
        <v>2-0</v>
      </c>
      <c r="S2643" s="21">
        <v>0</v>
      </c>
      <c r="T2643" s="20">
        <f>VLOOKUP($A2643,Database!$A:$Y,10,FALSE)</f>
        <v>54</v>
      </c>
      <c r="U2643" s="20">
        <f>VLOOKUP($A2643,Database!$A:$Y,11,FALSE)</f>
        <v>127</v>
      </c>
      <c r="V2643" s="20">
        <f>VLOOKUP($A2643,Database!$A:$Y,12,FALSE)</f>
        <v>150</v>
      </c>
      <c r="W2643" s="20" t="str">
        <f>VLOOKUP(A2643,Database!A:M,13,FALSE)</f>
        <v>Terminé</v>
      </c>
      <c r="X2643" s="20">
        <f>VLOOKUP($A2643,Database!$A:$Y,20,FALSE)</f>
        <v>2</v>
      </c>
      <c r="Y2643" s="20">
        <f>VLOOKUP($A2643,Database!$A:$Y,21,FALSE)</f>
        <v>0</v>
      </c>
      <c r="Z2643" s="20">
        <f t="shared" si="330"/>
        <v>0</v>
      </c>
      <c r="AA2643" s="20">
        <f t="shared" si="324"/>
        <v>1</v>
      </c>
      <c r="AB2643" s="20">
        <f t="shared" ca="1" si="325"/>
        <v>54</v>
      </c>
      <c r="AC2643" s="20">
        <f t="shared" ca="1" si="326"/>
        <v>1</v>
      </c>
      <c r="AD2643" s="20" t="str">
        <f ca="1">IF(AC2643=0,"",IF(OR(ISBLANK(P2643),ISBLANK(Q2643)),"",IF(ISBLANK(VLOOKUP(A2643,Database!A:AA,22,FALSE)),"",VLOOKUP(A2643,Database!A:AA,22,FALSE))))</f>
        <v>Très rare</v>
      </c>
      <c r="AE2643" s="20">
        <f ca="1">IFERROR(
   IF(
     OR(ISBLANK(P2643),ISBLANK(Q2643)),
     "",
     IF(
       AND(AB2643&lt;&gt;"",OR(W2643="Terminé",W2643="En cours")),
       VLOOKUP(AD2643,Setup_ScoreExactBonus!A:D,4,FALSE),
       0
     )),
  0)</f>
        <v>50</v>
      </c>
      <c r="AF2643" s="21">
        <f t="shared" ca="1" si="327"/>
        <v>104</v>
      </c>
      <c r="AG2643" s="21">
        <f ca="1">SUMIFS(AF$2:AF2643,D$2:D2643,D2643)</f>
        <v>3174</v>
      </c>
      <c r="AJ2643" s="22">
        <f t="shared" si="328"/>
        <v>5</v>
      </c>
      <c r="AK2643" s="22">
        <f t="shared" si="329"/>
        <v>0</v>
      </c>
    </row>
    <row r="2644" spans="1:37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France</v>
      </c>
      <c r="K2644" s="21" t="str">
        <f>IFERROR(VLOOKUP(J2644,Setup_Team!$B:$C,2,FALSE), "TDB")</f>
        <v>FRA</v>
      </c>
      <c r="L2644" s="21" t="str">
        <f>VLOOKUP($A2644,Location!$A:$J,8,FALSE)</f>
        <v>Maroc</v>
      </c>
      <c r="M2644" s="21" t="str">
        <f>IFERROR(VLOOKUP(L2644,Setup_Team!$B:$C,2,FALSE), "TDB")</f>
        <v>MAR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>
        <v>1</v>
      </c>
      <c r="Q2644" s="27">
        <v>2</v>
      </c>
      <c r="R2644" s="27" t="str">
        <f t="shared" si="331"/>
        <v>1-2</v>
      </c>
      <c r="S2644" s="21">
        <v>0</v>
      </c>
      <c r="T2644" s="20">
        <f>VLOOKUP($A2644,Database!$A:$Y,10,FALSE)</f>
        <v>54</v>
      </c>
      <c r="U2644" s="20">
        <f>VLOOKUP($A2644,Database!$A:$Y,11,FALSE)</f>
        <v>127</v>
      </c>
      <c r="V2644" s="20">
        <f>VLOOKUP($A2644,Database!$A:$Y,12,FALSE)</f>
        <v>150</v>
      </c>
      <c r="W2644" s="20" t="str">
        <f>VLOOKUP(A2644,Database!A:M,13,FALSE)</f>
        <v>Terminé</v>
      </c>
      <c r="X2644" s="20">
        <f>VLOOKUP($A2644,Database!$A:$Y,20,FALSE)</f>
        <v>2</v>
      </c>
      <c r="Y2644" s="20">
        <f>VLOOKUP($A2644,Database!$A:$Y,21,FALSE)</f>
        <v>0</v>
      </c>
      <c r="Z2644" s="20">
        <f t="shared" si="330"/>
        <v>0</v>
      </c>
      <c r="AA2644" s="20">
        <f t="shared" si="324"/>
        <v>0</v>
      </c>
      <c r="AB2644" s="20">
        <f t="shared" ca="1" si="325"/>
        <v>0</v>
      </c>
      <c r="AC2644" s="20">
        <f t="shared" ca="1" si="326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>
        <f ca="1">IFERROR(
   IF(
     OR(ISBLANK(P2644),ISBLANK(Q2644)),
     "",
     IF(
       AND(AB2644&lt;&gt;"",OR(W2644="Terminé",W2644="En cours")),
       VLOOKUP(AD2644,Setup_ScoreExactBonus!A:D,4,FALSE),
       0
     )),
  0)</f>
        <v>0</v>
      </c>
      <c r="AF2644" s="21">
        <f t="shared" ca="1" si="327"/>
        <v>0</v>
      </c>
      <c r="AG2644" s="21">
        <f ca="1">SUMIFS(AF$2:AF2644,D$2:D2644,D2644)</f>
        <v>3694</v>
      </c>
      <c r="AJ2644" s="22">
        <f t="shared" si="328"/>
        <v>0</v>
      </c>
      <c r="AK2644" s="22">
        <f t="shared" si="329"/>
        <v>2</v>
      </c>
    </row>
    <row r="2645" spans="1:37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France</v>
      </c>
      <c r="K2645" s="21" t="str">
        <f>IFERROR(VLOOKUP(J2645,Setup_Team!$B:$C,2,FALSE), "TDB")</f>
        <v>FRA</v>
      </c>
      <c r="L2645" s="21" t="str">
        <f>VLOOKUP($A2645,Location!$A:$J,8,FALSE)</f>
        <v>Maroc</v>
      </c>
      <c r="M2645" s="21" t="str">
        <f>IFERROR(VLOOKUP(L2645,Setup_Team!$B:$C,2,FALSE), "TDB")</f>
        <v>MAR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>
        <v>2</v>
      </c>
      <c r="Q2645" s="27">
        <v>0</v>
      </c>
      <c r="R2645" s="27" t="str">
        <f t="shared" si="331"/>
        <v>2-0</v>
      </c>
      <c r="S2645" s="21">
        <v>0</v>
      </c>
      <c r="T2645" s="20">
        <f>VLOOKUP($A2645,Database!$A:$Y,10,FALSE)</f>
        <v>54</v>
      </c>
      <c r="U2645" s="20">
        <f>VLOOKUP($A2645,Database!$A:$Y,11,FALSE)</f>
        <v>127</v>
      </c>
      <c r="V2645" s="20">
        <f>VLOOKUP($A2645,Database!$A:$Y,12,FALSE)</f>
        <v>150</v>
      </c>
      <c r="W2645" s="20" t="str">
        <f>VLOOKUP(A2645,Database!A:M,13,FALSE)</f>
        <v>Terminé</v>
      </c>
      <c r="X2645" s="20">
        <f>VLOOKUP($A2645,Database!$A:$Y,20,FALSE)</f>
        <v>2</v>
      </c>
      <c r="Y2645" s="20">
        <f>VLOOKUP($A2645,Database!$A:$Y,21,FALSE)</f>
        <v>0</v>
      </c>
      <c r="Z2645" s="20">
        <f t="shared" si="330"/>
        <v>0</v>
      </c>
      <c r="AA2645" s="20">
        <f t="shared" si="324"/>
        <v>1</v>
      </c>
      <c r="AB2645" s="20">
        <f t="shared" ca="1" si="325"/>
        <v>54</v>
      </c>
      <c r="AC2645" s="20">
        <f t="shared" ca="1" si="326"/>
        <v>1</v>
      </c>
      <c r="AD2645" s="20" t="str">
        <f ca="1">IF(AC2645=0,"",IF(OR(ISBLANK(P2645),ISBLANK(Q2645)),"",IF(ISBLANK(VLOOKUP(A2645,Database!A:AA,22,FALSE)),"",VLOOKUP(A2645,Database!A:AA,22,FALSE))))</f>
        <v>Très rare</v>
      </c>
      <c r="AE2645" s="20">
        <f ca="1">IFERROR(
   IF(
     OR(ISBLANK(P2645),ISBLANK(Q2645)),
     "",
     IF(
       AND(AB2645&lt;&gt;"",OR(W2645="Terminé",W2645="En cours")),
       VLOOKUP(AD2645,Setup_ScoreExactBonus!A:D,4,FALSE),
       0
     )),
  0)</f>
        <v>50</v>
      </c>
      <c r="AF2645" s="21">
        <f t="shared" ca="1" si="327"/>
        <v>104</v>
      </c>
      <c r="AG2645" s="21">
        <f ca="1">SUMIFS(AF$2:AF2645,D$2:D2645,D2645)</f>
        <v>4147</v>
      </c>
      <c r="AJ2645" s="22">
        <f t="shared" si="328"/>
        <v>6</v>
      </c>
      <c r="AK2645" s="22">
        <f t="shared" si="329"/>
        <v>0</v>
      </c>
    </row>
    <row r="2646" spans="1:37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France</v>
      </c>
      <c r="K2646" s="21" t="str">
        <f>IFERROR(VLOOKUP(J2646,Setup_Team!$B:$C,2,FALSE), "TDB")</f>
        <v>FRA</v>
      </c>
      <c r="L2646" s="21" t="str">
        <f>VLOOKUP($A2646,Location!$A:$J,8,FALSE)</f>
        <v>Maroc</v>
      </c>
      <c r="M2646" s="21" t="str">
        <f>IFERROR(VLOOKUP(L2646,Setup_Team!$B:$C,2,FALSE), "TDB")</f>
        <v>MAR</v>
      </c>
      <c r="P2646" s="21">
        <v>2</v>
      </c>
      <c r="Q2646" s="21">
        <v>1</v>
      </c>
      <c r="R2646" s="27" t="str">
        <f t="shared" si="331"/>
        <v>2-1</v>
      </c>
      <c r="S2646" s="21">
        <v>0</v>
      </c>
      <c r="T2646" s="20">
        <f>VLOOKUP($A2646,Database!$A:$Y,10,FALSE)</f>
        <v>54</v>
      </c>
      <c r="U2646" s="20">
        <f>VLOOKUP($A2646,Database!$A:$Y,11,FALSE)</f>
        <v>127</v>
      </c>
      <c r="V2646" s="20">
        <f>VLOOKUP($A2646,Database!$A:$Y,12,FALSE)</f>
        <v>150</v>
      </c>
      <c r="W2646" s="20" t="str">
        <f>VLOOKUP(A2646,Database!A:M,13,FALSE)</f>
        <v>Terminé</v>
      </c>
      <c r="X2646" s="20">
        <f>VLOOKUP($A2646,Database!$A:$Y,20,FALSE)</f>
        <v>2</v>
      </c>
      <c r="Y2646" s="20">
        <f>VLOOKUP($A2646,Database!$A:$Y,21,FALSE)</f>
        <v>0</v>
      </c>
      <c r="Z2646" s="20">
        <f t="shared" si="330"/>
        <v>0</v>
      </c>
      <c r="AA2646" s="20">
        <f t="shared" si="324"/>
        <v>1</v>
      </c>
      <c r="AB2646" s="20">
        <f t="shared" ca="1" si="325"/>
        <v>54</v>
      </c>
      <c r="AC2646" s="20">
        <f t="shared" ca="1" si="326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>
        <f ca="1">IFERROR(
   IF(
     OR(ISBLANK(P2646),ISBLANK(Q2646)),
     "",
     IF(
       AND(AB2646&lt;&gt;"",OR(W2646="Terminé",W2646="En cours")),
       VLOOKUP(AD2646,Setup_ScoreExactBonus!A:D,4,FALSE),
       0
     )),
  0)</f>
        <v>0</v>
      </c>
      <c r="AF2646" s="21">
        <f t="shared" ca="1" si="327"/>
        <v>54</v>
      </c>
      <c r="AG2646" s="21">
        <f ca="1">SUMIFS(AF$2:AF2646,D$2:D2646,D2646)</f>
        <v>3346</v>
      </c>
      <c r="AJ2646" s="22">
        <f t="shared" si="328"/>
        <v>1</v>
      </c>
      <c r="AK2646" s="22">
        <f t="shared" si="329"/>
        <v>0</v>
      </c>
    </row>
    <row r="2647" spans="1:37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France</v>
      </c>
      <c r="K2647" s="21" t="str">
        <f>IFERROR(VLOOKUP(J2647,Setup_Team!$B:$C,2,FALSE), "TDB")</f>
        <v>FRA</v>
      </c>
      <c r="L2647" s="21" t="str">
        <f>VLOOKUP($A2647,Location!$A:$J,8,FALSE)</f>
        <v>Maroc</v>
      </c>
      <c r="M2647" s="21" t="str">
        <f>IFERROR(VLOOKUP(L2647,Setup_Team!$B:$C,2,FALSE), "TDB")</f>
        <v>MAR</v>
      </c>
      <c r="P2647" s="21">
        <v>2</v>
      </c>
      <c r="Q2647" s="21">
        <v>1</v>
      </c>
      <c r="R2647" s="27" t="str">
        <f t="shared" si="331"/>
        <v>2-1</v>
      </c>
      <c r="S2647" s="21">
        <v>0</v>
      </c>
      <c r="T2647" s="20">
        <f>VLOOKUP($A2647,Database!$A:$Y,10,FALSE)</f>
        <v>54</v>
      </c>
      <c r="U2647" s="20">
        <f>VLOOKUP($A2647,Database!$A:$Y,11,FALSE)</f>
        <v>127</v>
      </c>
      <c r="V2647" s="20">
        <f>VLOOKUP($A2647,Database!$A:$Y,12,FALSE)</f>
        <v>150</v>
      </c>
      <c r="W2647" s="20" t="str">
        <f>VLOOKUP(A2647,Database!A:M,13,FALSE)</f>
        <v>Terminé</v>
      </c>
      <c r="X2647" s="20">
        <f>VLOOKUP($A2647,Database!$A:$Y,20,FALSE)</f>
        <v>2</v>
      </c>
      <c r="Y2647" s="20">
        <f>VLOOKUP($A2647,Database!$A:$Y,21,FALSE)</f>
        <v>0</v>
      </c>
      <c r="Z2647" s="20">
        <f t="shared" si="330"/>
        <v>0</v>
      </c>
      <c r="AA2647" s="20">
        <f t="shared" si="324"/>
        <v>1</v>
      </c>
      <c r="AB2647" s="20">
        <f t="shared" ca="1" si="325"/>
        <v>54</v>
      </c>
      <c r="AC2647" s="20">
        <f t="shared" ca="1" si="326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>
        <f ca="1">IFERROR(
   IF(
     OR(ISBLANK(P2647),ISBLANK(Q2647)),
     "",
     IF(
       AND(AB2647&lt;&gt;"",OR(W2647="Terminé",W2647="En cours")),
       VLOOKUP(AD2647,Setup_ScoreExactBonus!A:D,4,FALSE),
       0
     )),
  0)</f>
        <v>0</v>
      </c>
      <c r="AF2647" s="21">
        <f t="shared" ca="1" si="327"/>
        <v>54</v>
      </c>
      <c r="AG2647" s="21">
        <f ca="1">SUMIFS(AF$2:AF2647,D$2:D2647,D2647)</f>
        <v>3585</v>
      </c>
      <c r="AJ2647" s="22">
        <f t="shared" si="328"/>
        <v>1</v>
      </c>
      <c r="AK2647" s="22">
        <f t="shared" si="329"/>
        <v>0</v>
      </c>
    </row>
    <row r="2648" spans="1:37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Espagne</v>
      </c>
      <c r="K2648" s="21" t="str">
        <f>IFERROR(VLOOKUP(J2648,Setup_Team!$B:$C,2,FALSE), "TDB")</f>
        <v>ESP</v>
      </c>
      <c r="L2648" s="21" t="str">
        <f>VLOOKUP($A2648,Location!$A:$J,8,FALSE)</f>
        <v>Belgique</v>
      </c>
      <c r="M2648" s="21" t="str">
        <f>IFERROR(VLOOKUP(L2648,Setup_Team!$B:$C,2,FALSE), "TDB")</f>
        <v>BEL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>
        <v>3</v>
      </c>
      <c r="Q2648" s="27">
        <v>1</v>
      </c>
      <c r="R2648" s="27" t="str">
        <f t="shared" si="331"/>
        <v>3-1</v>
      </c>
      <c r="S2648" s="21">
        <v>0</v>
      </c>
      <c r="T2648" s="20">
        <f>VLOOKUP($A2648,Database!$A:$Y,10,FALSE)</f>
        <v>60</v>
      </c>
      <c r="U2648" s="20">
        <f>VLOOKUP($A2648,Database!$A:$Y,11,FALSE)</f>
        <v>125</v>
      </c>
      <c r="V2648" s="20">
        <f>VLOOKUP($A2648,Database!$A:$Y,12,FALSE)</f>
        <v>145</v>
      </c>
      <c r="W2648" s="20" t="str">
        <f>VLOOKUP(A2648,Database!A:M,13,FALSE)</f>
        <v>Terminé</v>
      </c>
      <c r="X2648" s="20">
        <f>VLOOKUP($A2648,Database!$A:$Y,20,FALSE)</f>
        <v>2</v>
      </c>
      <c r="Y2648" s="20">
        <f>VLOOKUP($A2648,Database!$A:$Y,21,FALSE)</f>
        <v>1</v>
      </c>
      <c r="Z2648" s="20">
        <f t="shared" si="330"/>
        <v>0</v>
      </c>
      <c r="AA2648" s="20">
        <f t="shared" si="324"/>
        <v>1</v>
      </c>
      <c r="AB2648" s="20">
        <f t="shared" ca="1" si="325"/>
        <v>60</v>
      </c>
      <c r="AC2648" s="20">
        <f t="shared" ca="1" si="326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>
        <f ca="1">IFERROR(
   IF(
     OR(ISBLANK(P2648),ISBLANK(Q2648)),
     "",
     IF(
       AND(AB2648&lt;&gt;"",OR(W2648="Terminé",W2648="En cours")),
       VLOOKUP(AD2648,Setup_ScoreExactBonus!A:D,4,FALSE),
       0
     )),
  0)</f>
        <v>0</v>
      </c>
      <c r="AF2648" s="21">
        <f t="shared" ca="1" si="327"/>
        <v>60</v>
      </c>
      <c r="AG2648" s="21">
        <f ca="1">SUMIFS(AF$2:AF2648,D$2:D2648,D2648)</f>
        <v>3635</v>
      </c>
      <c r="AJ2648" s="22">
        <f t="shared" si="328"/>
        <v>1</v>
      </c>
      <c r="AK2648" s="22">
        <f t="shared" si="329"/>
        <v>0</v>
      </c>
    </row>
    <row r="2649" spans="1:37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Espagne</v>
      </c>
      <c r="K2649" s="21" t="str">
        <f>IFERROR(VLOOKUP(J2649,Setup_Team!$B:$C,2,FALSE), "TDB")</f>
        <v>ESP</v>
      </c>
      <c r="L2649" s="21" t="str">
        <f>VLOOKUP($A2649,Location!$A:$J,8,FALSE)</f>
        <v>Belgique</v>
      </c>
      <c r="M2649" s="21" t="str">
        <f>IFERROR(VLOOKUP(L2649,Setup_Team!$B:$C,2,FALSE), "TDB")</f>
        <v>BEL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>
        <v>1</v>
      </c>
      <c r="Q2649" s="27">
        <v>0</v>
      </c>
      <c r="R2649" s="27" t="str">
        <f t="shared" si="331"/>
        <v>1-0</v>
      </c>
      <c r="S2649" s="21">
        <v>0</v>
      </c>
      <c r="T2649" s="20">
        <f>VLOOKUP($A2649,Database!$A:$Y,10,FALSE)</f>
        <v>60</v>
      </c>
      <c r="U2649" s="20">
        <f>VLOOKUP($A2649,Database!$A:$Y,11,FALSE)</f>
        <v>125</v>
      </c>
      <c r="V2649" s="20">
        <f>VLOOKUP($A2649,Database!$A:$Y,12,FALSE)</f>
        <v>145</v>
      </c>
      <c r="W2649" s="20" t="str">
        <f>VLOOKUP(A2649,Database!A:M,13,FALSE)</f>
        <v>Terminé</v>
      </c>
      <c r="X2649" s="20">
        <f>VLOOKUP($A2649,Database!$A:$Y,20,FALSE)</f>
        <v>2</v>
      </c>
      <c r="Y2649" s="20">
        <f>VLOOKUP($A2649,Database!$A:$Y,21,FALSE)</f>
        <v>1</v>
      </c>
      <c r="Z2649" s="20">
        <f t="shared" si="330"/>
        <v>0</v>
      </c>
      <c r="AA2649" s="20">
        <f t="shared" si="324"/>
        <v>1</v>
      </c>
      <c r="AB2649" s="20">
        <f t="shared" ca="1" si="325"/>
        <v>60</v>
      </c>
      <c r="AC2649" s="20">
        <f t="shared" ca="1" si="326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>
        <f ca="1">IFERROR(
   IF(
     OR(ISBLANK(P2649),ISBLANK(Q2649)),
     "",
     IF(
       AND(AB2649&lt;&gt;"",OR(W2649="Terminé",W2649="En cours")),
       VLOOKUP(AD2649,Setup_ScoreExactBonus!A:D,4,FALSE),
       0
     )),
  0)</f>
        <v>0</v>
      </c>
      <c r="AF2649" s="21">
        <f t="shared" ca="1" si="327"/>
        <v>60</v>
      </c>
      <c r="AG2649" s="21">
        <f ca="1">SUMIFS(AF$2:AF2649,D$2:D2649,D2649)</f>
        <v>4220</v>
      </c>
      <c r="AJ2649" s="22">
        <f t="shared" si="328"/>
        <v>2</v>
      </c>
      <c r="AK2649" s="22">
        <f t="shared" si="329"/>
        <v>0</v>
      </c>
    </row>
    <row r="2650" spans="1:37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Espagne</v>
      </c>
      <c r="K2650" s="21" t="str">
        <f>IFERROR(VLOOKUP(J2650,Setup_Team!$B:$C,2,FALSE), "TDB")</f>
        <v>ESP</v>
      </c>
      <c r="L2650" s="21" t="str">
        <f>VLOOKUP($A2650,Location!$A:$J,8,FALSE)</f>
        <v>Belgique</v>
      </c>
      <c r="M2650" s="21" t="str">
        <f>IFERROR(VLOOKUP(L2650,Setup_Team!$B:$C,2,FALSE), "TDB")</f>
        <v>BEL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>
        <v>3</v>
      </c>
      <c r="Q2650" s="27">
        <v>1</v>
      </c>
      <c r="R2650" s="27" t="str">
        <f t="shared" si="331"/>
        <v>3-1</v>
      </c>
      <c r="S2650" s="21">
        <v>0</v>
      </c>
      <c r="T2650" s="20">
        <f>VLOOKUP($A2650,Database!$A:$Y,10,FALSE)</f>
        <v>60</v>
      </c>
      <c r="U2650" s="20">
        <f>VLOOKUP($A2650,Database!$A:$Y,11,FALSE)</f>
        <v>125</v>
      </c>
      <c r="V2650" s="20">
        <f>VLOOKUP($A2650,Database!$A:$Y,12,FALSE)</f>
        <v>145</v>
      </c>
      <c r="W2650" s="20" t="str">
        <f>VLOOKUP(A2650,Database!A:M,13,FALSE)</f>
        <v>Terminé</v>
      </c>
      <c r="X2650" s="20">
        <f>VLOOKUP($A2650,Database!$A:$Y,20,FALSE)</f>
        <v>2</v>
      </c>
      <c r="Y2650" s="20">
        <f>VLOOKUP($A2650,Database!$A:$Y,21,FALSE)</f>
        <v>1</v>
      </c>
      <c r="Z2650" s="20">
        <f t="shared" si="330"/>
        <v>0</v>
      </c>
      <c r="AA2650" s="20">
        <f t="shared" si="324"/>
        <v>1</v>
      </c>
      <c r="AB2650" s="20">
        <f t="shared" ca="1" si="325"/>
        <v>60</v>
      </c>
      <c r="AC2650" s="20">
        <f t="shared" ca="1" si="326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>
        <f ca="1">IFERROR(
   IF(
     OR(ISBLANK(P2650),ISBLANK(Q2650)),
     "",
     IF(
       AND(AB2650&lt;&gt;"",OR(W2650="Terminé",W2650="En cours")),
       VLOOKUP(AD2650,Setup_ScoreExactBonus!A:D,4,FALSE),
       0
     )),
  0)</f>
        <v>0</v>
      </c>
      <c r="AF2650" s="21">
        <f t="shared" ca="1" si="327"/>
        <v>60</v>
      </c>
      <c r="AG2650" s="21">
        <f ca="1">SUMIFS(AF$2:AF2650,D$2:D2650,D2650)</f>
        <v>4035</v>
      </c>
      <c r="AJ2650" s="22">
        <f t="shared" si="328"/>
        <v>2</v>
      </c>
      <c r="AK2650" s="22">
        <f t="shared" si="329"/>
        <v>0</v>
      </c>
    </row>
    <row r="2651" spans="1:37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Espagne</v>
      </c>
      <c r="K2651" s="21" t="str">
        <f>IFERROR(VLOOKUP(J2651,Setup_Team!$B:$C,2,FALSE), "TDB")</f>
        <v>ESP</v>
      </c>
      <c r="L2651" s="21" t="str">
        <f>VLOOKUP($A2651,Location!$A:$J,8,FALSE)</f>
        <v>Belgique</v>
      </c>
      <c r="M2651" s="21" t="str">
        <f>IFERROR(VLOOKUP(L2651,Setup_Team!$B:$C,2,FALSE), "TDB")</f>
        <v>BEL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>
        <v>2</v>
      </c>
      <c r="Q2651" s="27">
        <v>1</v>
      </c>
      <c r="R2651" s="27" t="str">
        <f t="shared" si="331"/>
        <v>2-1</v>
      </c>
      <c r="S2651" s="21">
        <v>0</v>
      </c>
      <c r="T2651" s="20">
        <f>VLOOKUP($A2651,Database!$A:$Y,10,FALSE)</f>
        <v>60</v>
      </c>
      <c r="U2651" s="20">
        <f>VLOOKUP($A2651,Database!$A:$Y,11,FALSE)</f>
        <v>125</v>
      </c>
      <c r="V2651" s="20">
        <f>VLOOKUP($A2651,Database!$A:$Y,12,FALSE)</f>
        <v>145</v>
      </c>
      <c r="W2651" s="20" t="str">
        <f>VLOOKUP(A2651,Database!A:M,13,FALSE)</f>
        <v>Terminé</v>
      </c>
      <c r="X2651" s="20">
        <f>VLOOKUP($A2651,Database!$A:$Y,20,FALSE)</f>
        <v>2</v>
      </c>
      <c r="Y2651" s="20">
        <f>VLOOKUP($A2651,Database!$A:$Y,21,FALSE)</f>
        <v>1</v>
      </c>
      <c r="Z2651" s="20">
        <f t="shared" si="330"/>
        <v>0</v>
      </c>
      <c r="AA2651" s="20">
        <f t="shared" si="324"/>
        <v>1</v>
      </c>
      <c r="AB2651" s="20">
        <f t="shared" ca="1" si="325"/>
        <v>60</v>
      </c>
      <c r="AC2651" s="20">
        <f t="shared" ca="1" si="326"/>
        <v>1</v>
      </c>
      <c r="AD2651" s="20" t="str">
        <f ca="1">IF(AC2651=0,"",IF(OR(ISBLANK(P2651),ISBLANK(Q2651)),"",IF(ISBLANK(VLOOKUP(A2651,Database!A:AA,22,FALSE)),"",VLOOKUP(A2651,Database!A:AA,22,FALSE))))</f>
        <v>Exact</v>
      </c>
      <c r="AE2651" s="20">
        <f ca="1">IFERROR(
   IF(
     OR(ISBLANK(P2651),ISBLANK(Q2651)),
     "",
     IF(
       AND(AB2651&lt;&gt;"",OR(W2651="Terminé",W2651="En cours")),
       VLOOKUP(AD2651,Setup_ScoreExactBonus!A:D,4,FALSE),
       0
     )),
  0)</f>
        <v>20</v>
      </c>
      <c r="AF2651" s="21">
        <f t="shared" ca="1" si="327"/>
        <v>80</v>
      </c>
      <c r="AG2651" s="21">
        <f ca="1">SUMIFS(AF$2:AF2651,D$2:D2651,D2651)</f>
        <v>3933</v>
      </c>
      <c r="AJ2651" s="22">
        <f t="shared" si="328"/>
        <v>4</v>
      </c>
      <c r="AK2651" s="22">
        <f t="shared" si="329"/>
        <v>0</v>
      </c>
    </row>
    <row r="2652" spans="1:37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Espagne</v>
      </c>
      <c r="K2652" s="21" t="str">
        <f>IFERROR(VLOOKUP(J2652,Setup_Team!$B:$C,2,FALSE), "TDB")</f>
        <v>ESP</v>
      </c>
      <c r="L2652" s="21" t="str">
        <f>VLOOKUP($A2652,Location!$A:$J,8,FALSE)</f>
        <v>Belgique</v>
      </c>
      <c r="M2652" s="21" t="str">
        <f>IFERROR(VLOOKUP(L2652,Setup_Team!$B:$C,2,FALSE), "TDB")</f>
        <v>BEL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>
        <v>2</v>
      </c>
      <c r="Q2652" s="27">
        <v>1</v>
      </c>
      <c r="R2652" s="27" t="str">
        <f t="shared" si="331"/>
        <v>2-1</v>
      </c>
      <c r="S2652" s="21">
        <v>0</v>
      </c>
      <c r="T2652" s="20">
        <f>VLOOKUP($A2652,Database!$A:$Y,10,FALSE)</f>
        <v>60</v>
      </c>
      <c r="U2652" s="20">
        <f>VLOOKUP($A2652,Database!$A:$Y,11,FALSE)</f>
        <v>125</v>
      </c>
      <c r="V2652" s="20">
        <f>VLOOKUP($A2652,Database!$A:$Y,12,FALSE)</f>
        <v>145</v>
      </c>
      <c r="W2652" s="20" t="str">
        <f>VLOOKUP(A2652,Database!A:M,13,FALSE)</f>
        <v>Terminé</v>
      </c>
      <c r="X2652" s="20">
        <f>VLOOKUP($A2652,Database!$A:$Y,20,FALSE)</f>
        <v>2</v>
      </c>
      <c r="Y2652" s="20">
        <f>VLOOKUP($A2652,Database!$A:$Y,21,FALSE)</f>
        <v>1</v>
      </c>
      <c r="Z2652" s="20">
        <f t="shared" si="330"/>
        <v>0</v>
      </c>
      <c r="AA2652" s="20">
        <f t="shared" si="324"/>
        <v>1</v>
      </c>
      <c r="AB2652" s="20">
        <f t="shared" ca="1" si="325"/>
        <v>60</v>
      </c>
      <c r="AC2652" s="20">
        <f t="shared" ca="1" si="326"/>
        <v>1</v>
      </c>
      <c r="AD2652" s="20" t="str">
        <f ca="1">IF(AC2652=0,"",IF(OR(ISBLANK(P2652),ISBLANK(Q2652)),"",IF(ISBLANK(VLOOKUP(A2652,Database!A:AA,22,FALSE)),"",VLOOKUP(A2652,Database!A:AA,22,FALSE))))</f>
        <v>Exact</v>
      </c>
      <c r="AE2652" s="20">
        <f ca="1">IFERROR(
   IF(
     OR(ISBLANK(P2652),ISBLANK(Q2652)),
     "",
     IF(
       AND(AB2652&lt;&gt;"",OR(W2652="Terminé",W2652="En cours")),
       VLOOKUP(AD2652,Setup_ScoreExactBonus!A:D,4,FALSE),
       0
     )),
  0)</f>
        <v>20</v>
      </c>
      <c r="AF2652" s="21">
        <f t="shared" ca="1" si="327"/>
        <v>80</v>
      </c>
      <c r="AG2652" s="21">
        <f ca="1">SUMIFS(AF$2:AF2652,D$2:D2652,D2652)</f>
        <v>2954</v>
      </c>
      <c r="AJ2652" s="22">
        <f t="shared" si="328"/>
        <v>1</v>
      </c>
      <c r="AK2652" s="22">
        <f t="shared" si="329"/>
        <v>0</v>
      </c>
    </row>
    <row r="2653" spans="1:37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Espagne</v>
      </c>
      <c r="K2653" s="21" t="str">
        <f>IFERROR(VLOOKUP(J2653,Setup_Team!$B:$C,2,FALSE), "TDB")</f>
        <v>ESP</v>
      </c>
      <c r="L2653" s="21" t="str">
        <f>VLOOKUP($A2653,Location!$A:$J,8,FALSE)</f>
        <v>Belgique</v>
      </c>
      <c r="M2653" s="21" t="str">
        <f>IFERROR(VLOOKUP(L2653,Setup_Team!$B:$C,2,FALSE), "TDB")</f>
        <v>BEL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>
        <v>3</v>
      </c>
      <c r="Q2653" s="27">
        <v>1</v>
      </c>
      <c r="R2653" s="27" t="str">
        <f t="shared" si="331"/>
        <v>3-1</v>
      </c>
      <c r="S2653" s="21">
        <v>0</v>
      </c>
      <c r="T2653" s="20">
        <f>VLOOKUP($A2653,Database!$A:$Y,10,FALSE)</f>
        <v>60</v>
      </c>
      <c r="U2653" s="20">
        <f>VLOOKUP($A2653,Database!$A:$Y,11,FALSE)</f>
        <v>125</v>
      </c>
      <c r="V2653" s="20">
        <f>VLOOKUP($A2653,Database!$A:$Y,12,FALSE)</f>
        <v>145</v>
      </c>
      <c r="W2653" s="20" t="str">
        <f>VLOOKUP(A2653,Database!A:M,13,FALSE)</f>
        <v>Terminé</v>
      </c>
      <c r="X2653" s="20">
        <f>VLOOKUP($A2653,Database!$A:$Y,20,FALSE)</f>
        <v>2</v>
      </c>
      <c r="Y2653" s="20">
        <f>VLOOKUP($A2653,Database!$A:$Y,21,FALSE)</f>
        <v>1</v>
      </c>
      <c r="Z2653" s="20">
        <f t="shared" si="330"/>
        <v>0</v>
      </c>
      <c r="AA2653" s="20">
        <f t="shared" ref="AA2653:AA2716" si="332">IF(OR(ISBLANK(P2653),ISBLANK(Q2653)),"",IF(OR(AND(P2653&gt;Q2653,X2653&gt;Y2653),AND(P2653=Q2653,X2653=Y2653),AND(P2653&lt;Q2653,X2653&lt;Y2653)),1,0))</f>
        <v>1</v>
      </c>
      <c r="AB2653" s="20">
        <f t="shared" ref="AB2653:AB2716" ca="1" si="333">IF(C2653&lt;NOW(),IF(AND(P2653&gt;Q2653,X2653&gt;Y2653),T2653,IF(AND(P2653=Q2653,X2653=Y2653),U2653,IF(AND(P2653&lt;Q2653,X2653&lt;Y2653),V2653,0))),"")</f>
        <v>60</v>
      </c>
      <c r="AC2653" s="20">
        <f t="shared" ref="AC2653:AC2716" ca="1" si="334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>
        <f ca="1">IFERROR(
   IF(
     OR(ISBLANK(P2653),ISBLANK(Q2653)),
     "",
     IF(
       AND(AB2653&lt;&gt;"",OR(W2653="Terminé",W2653="En cours")),
       VLOOKUP(AD2653,Setup_ScoreExactBonus!A:D,4,FALSE),
       0
     )),
  0)</f>
        <v>0</v>
      </c>
      <c r="AF2653" s="21">
        <f t="shared" ref="AF2653:AF2716" ca="1" si="335">IFERROR(IF(OR(ISBLANK(P2653),ISBLANK(Q2653)),0,IF(AB2653&lt;&gt;"", AB2653 + IF(AC2653=1,AE2653, 0), "") * (S2653+1)),"")</f>
        <v>60</v>
      </c>
      <c r="AG2653" s="21">
        <f ca="1">SUMIFS(AF$2:AF2653,D$2:D2653,D2653)</f>
        <v>4214</v>
      </c>
      <c r="AJ2653" s="22">
        <f t="shared" si="328"/>
        <v>2</v>
      </c>
      <c r="AK2653" s="22">
        <f t="shared" si="329"/>
        <v>0</v>
      </c>
    </row>
    <row r="2654" spans="1:37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Espagne</v>
      </c>
      <c r="K2654" s="21" t="str">
        <f>IFERROR(VLOOKUP(J2654,Setup_Team!$B:$C,2,FALSE), "TDB")</f>
        <v>ESP</v>
      </c>
      <c r="L2654" s="21" t="str">
        <f>VLOOKUP($A2654,Location!$A:$J,8,FALSE)</f>
        <v>Belgique</v>
      </c>
      <c r="M2654" s="21" t="str">
        <f>IFERROR(VLOOKUP(L2654,Setup_Team!$B:$C,2,FALSE), "TDB")</f>
        <v>BEL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>
        <v>2</v>
      </c>
      <c r="Q2654" s="27">
        <v>1</v>
      </c>
      <c r="R2654" s="27" t="str">
        <f t="shared" si="331"/>
        <v>2-1</v>
      </c>
      <c r="S2654" s="21">
        <v>0</v>
      </c>
      <c r="T2654" s="20">
        <f>VLOOKUP($A2654,Database!$A:$Y,10,FALSE)</f>
        <v>60</v>
      </c>
      <c r="U2654" s="20">
        <f>VLOOKUP($A2654,Database!$A:$Y,11,FALSE)</f>
        <v>125</v>
      </c>
      <c r="V2654" s="20">
        <f>VLOOKUP($A2654,Database!$A:$Y,12,FALSE)</f>
        <v>145</v>
      </c>
      <c r="W2654" s="20" t="str">
        <f>VLOOKUP(A2654,Database!A:M,13,FALSE)</f>
        <v>Terminé</v>
      </c>
      <c r="X2654" s="20">
        <f>VLOOKUP($A2654,Database!$A:$Y,20,FALSE)</f>
        <v>2</v>
      </c>
      <c r="Y2654" s="20">
        <f>VLOOKUP($A2654,Database!$A:$Y,21,FALSE)</f>
        <v>1</v>
      </c>
      <c r="Z2654" s="20">
        <f t="shared" si="330"/>
        <v>0</v>
      </c>
      <c r="AA2654" s="20">
        <f t="shared" si="332"/>
        <v>1</v>
      </c>
      <c r="AB2654" s="20">
        <f t="shared" ca="1" si="333"/>
        <v>60</v>
      </c>
      <c r="AC2654" s="20">
        <f t="shared" ca="1" si="334"/>
        <v>1</v>
      </c>
      <c r="AD2654" s="20" t="str">
        <f ca="1">IF(AC2654=0,"",IF(OR(ISBLANK(P2654),ISBLANK(Q2654)),"",IF(ISBLANK(VLOOKUP(A2654,Database!A:AA,22,FALSE)),"",VLOOKUP(A2654,Database!A:AA,22,FALSE))))</f>
        <v>Exact</v>
      </c>
      <c r="AE2654" s="20">
        <f ca="1">IFERROR(
   IF(
     OR(ISBLANK(P2654),ISBLANK(Q2654)),
     "",
     IF(
       AND(AB2654&lt;&gt;"",OR(W2654="Terminé",W2654="En cours")),
       VLOOKUP(AD2654,Setup_ScoreExactBonus!A:D,4,FALSE),
       0
     )),
  0)</f>
        <v>20</v>
      </c>
      <c r="AF2654" s="21">
        <f t="shared" ca="1" si="335"/>
        <v>80</v>
      </c>
      <c r="AG2654" s="21">
        <f ca="1">SUMIFS(AF$2:AF2654,D$2:D2654,D2654)</f>
        <v>2595</v>
      </c>
      <c r="AJ2654" s="22">
        <f t="shared" si="328"/>
        <v>2</v>
      </c>
      <c r="AK2654" s="22">
        <f t="shared" si="329"/>
        <v>0</v>
      </c>
    </row>
    <row r="2655" spans="1:37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Espagne</v>
      </c>
      <c r="K2655" s="21" t="str">
        <f>IFERROR(VLOOKUP(J2655,Setup_Team!$B:$C,2,FALSE), "TDB")</f>
        <v>ESP</v>
      </c>
      <c r="L2655" s="21" t="str">
        <f>VLOOKUP($A2655,Location!$A:$J,8,FALSE)</f>
        <v>Belgique</v>
      </c>
      <c r="M2655" s="21" t="str">
        <f>IFERROR(VLOOKUP(L2655,Setup_Team!$B:$C,2,FALSE), "TDB")</f>
        <v>BEL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>
        <v>1</v>
      </c>
      <c r="Q2655" s="27">
        <v>0</v>
      </c>
      <c r="R2655" s="27" t="str">
        <f t="shared" si="331"/>
        <v>1-0</v>
      </c>
      <c r="S2655" s="21">
        <v>0</v>
      </c>
      <c r="T2655" s="20">
        <f>VLOOKUP($A2655,Database!$A:$Y,10,FALSE)</f>
        <v>60</v>
      </c>
      <c r="U2655" s="20">
        <f>VLOOKUP($A2655,Database!$A:$Y,11,FALSE)</f>
        <v>125</v>
      </c>
      <c r="V2655" s="20">
        <f>VLOOKUP($A2655,Database!$A:$Y,12,FALSE)</f>
        <v>145</v>
      </c>
      <c r="W2655" s="20" t="str">
        <f>VLOOKUP(A2655,Database!A:M,13,FALSE)</f>
        <v>Terminé</v>
      </c>
      <c r="X2655" s="20">
        <f>VLOOKUP($A2655,Database!$A:$Y,20,FALSE)</f>
        <v>2</v>
      </c>
      <c r="Y2655" s="20">
        <f>VLOOKUP($A2655,Database!$A:$Y,21,FALSE)</f>
        <v>1</v>
      </c>
      <c r="Z2655" s="20">
        <f t="shared" si="330"/>
        <v>0</v>
      </c>
      <c r="AA2655" s="20">
        <f t="shared" si="332"/>
        <v>1</v>
      </c>
      <c r="AB2655" s="20">
        <f t="shared" ca="1" si="333"/>
        <v>60</v>
      </c>
      <c r="AC2655" s="20">
        <f t="shared" ca="1" si="334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>
        <f ca="1">IFERROR(
   IF(
     OR(ISBLANK(P2655),ISBLANK(Q2655)),
     "",
     IF(
       AND(AB2655&lt;&gt;"",OR(W2655="Terminé",W2655="En cours")),
       VLOOKUP(AD2655,Setup_ScoreExactBonus!A:D,4,FALSE),
       0
     )),
  0)</f>
        <v>0</v>
      </c>
      <c r="AF2655" s="21">
        <f t="shared" ca="1" si="335"/>
        <v>60</v>
      </c>
      <c r="AG2655" s="21">
        <f ca="1">SUMIFS(AF$2:AF2655,D$2:D2655,D2655)</f>
        <v>3680</v>
      </c>
      <c r="AJ2655" s="22">
        <f t="shared" si="328"/>
        <v>2</v>
      </c>
      <c r="AK2655" s="22">
        <f t="shared" si="329"/>
        <v>0</v>
      </c>
    </row>
    <row r="2656" spans="1:37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Espagne</v>
      </c>
      <c r="K2656" s="21" t="str">
        <f>IFERROR(VLOOKUP(J2656,Setup_Team!$B:$C,2,FALSE), "TDB")</f>
        <v>ESP</v>
      </c>
      <c r="L2656" s="21" t="str">
        <f>VLOOKUP($A2656,Location!$A:$J,8,FALSE)</f>
        <v>Belgique</v>
      </c>
      <c r="M2656" s="21" t="str">
        <f>IFERROR(VLOOKUP(L2656,Setup_Team!$B:$C,2,FALSE), "TDB")</f>
        <v>BEL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>
        <v>1</v>
      </c>
      <c r="Q2656" s="27">
        <v>0</v>
      </c>
      <c r="R2656" s="27" t="str">
        <f t="shared" si="331"/>
        <v>1-0</v>
      </c>
      <c r="S2656" s="21">
        <v>0</v>
      </c>
      <c r="T2656" s="20">
        <f>VLOOKUP($A2656,Database!$A:$Y,10,FALSE)</f>
        <v>60</v>
      </c>
      <c r="U2656" s="20">
        <f>VLOOKUP($A2656,Database!$A:$Y,11,FALSE)</f>
        <v>125</v>
      </c>
      <c r="V2656" s="20">
        <f>VLOOKUP($A2656,Database!$A:$Y,12,FALSE)</f>
        <v>145</v>
      </c>
      <c r="W2656" s="20" t="str">
        <f>VLOOKUP(A2656,Database!A:M,13,FALSE)</f>
        <v>Terminé</v>
      </c>
      <c r="X2656" s="20">
        <f>VLOOKUP($A2656,Database!$A:$Y,20,FALSE)</f>
        <v>2</v>
      </c>
      <c r="Y2656" s="20">
        <f>VLOOKUP($A2656,Database!$A:$Y,21,FALSE)</f>
        <v>1</v>
      </c>
      <c r="Z2656" s="20">
        <f t="shared" si="330"/>
        <v>0</v>
      </c>
      <c r="AA2656" s="20">
        <f t="shared" si="332"/>
        <v>1</v>
      </c>
      <c r="AB2656" s="20">
        <f t="shared" ca="1" si="333"/>
        <v>60</v>
      </c>
      <c r="AC2656" s="20">
        <f t="shared" ca="1" si="334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>
        <f ca="1">IFERROR(
   IF(
     OR(ISBLANK(P2656),ISBLANK(Q2656)),
     "",
     IF(
       AND(AB2656&lt;&gt;"",OR(W2656="Terminé",W2656="En cours")),
       VLOOKUP(AD2656,Setup_ScoreExactBonus!A:D,4,FALSE),
       0
     )),
  0)</f>
        <v>0</v>
      </c>
      <c r="AF2656" s="21">
        <f t="shared" ca="1" si="335"/>
        <v>60</v>
      </c>
      <c r="AG2656" s="21">
        <f ca="1">SUMIFS(AF$2:AF2656,D$2:D2656,D2656)</f>
        <v>4016</v>
      </c>
      <c r="AJ2656" s="22">
        <f t="shared" si="328"/>
        <v>2</v>
      </c>
      <c r="AK2656" s="22">
        <f t="shared" si="329"/>
        <v>0</v>
      </c>
    </row>
    <row r="2657" spans="1:37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Espagne</v>
      </c>
      <c r="K2657" s="21" t="str">
        <f>IFERROR(VLOOKUP(J2657,Setup_Team!$B:$C,2,FALSE), "TDB")</f>
        <v>ESP</v>
      </c>
      <c r="L2657" s="21" t="str">
        <f>VLOOKUP($A2657,Location!$A:$J,8,FALSE)</f>
        <v>Belgique</v>
      </c>
      <c r="M2657" s="21" t="str">
        <f>IFERROR(VLOOKUP(L2657,Setup_Team!$B:$C,2,FALSE), "TDB")</f>
        <v>BEL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>
        <v>1</v>
      </c>
      <c r="Q2657" s="27">
        <v>0</v>
      </c>
      <c r="R2657" s="27" t="str">
        <f t="shared" si="331"/>
        <v>1-0</v>
      </c>
      <c r="S2657" s="21">
        <v>0</v>
      </c>
      <c r="T2657" s="20">
        <f>VLOOKUP($A2657,Database!$A:$Y,10,FALSE)</f>
        <v>60</v>
      </c>
      <c r="U2657" s="20">
        <f>VLOOKUP($A2657,Database!$A:$Y,11,FALSE)</f>
        <v>125</v>
      </c>
      <c r="V2657" s="20">
        <f>VLOOKUP($A2657,Database!$A:$Y,12,FALSE)</f>
        <v>145</v>
      </c>
      <c r="W2657" s="20" t="str">
        <f>VLOOKUP(A2657,Database!A:M,13,FALSE)</f>
        <v>Terminé</v>
      </c>
      <c r="X2657" s="20">
        <f>VLOOKUP($A2657,Database!$A:$Y,20,FALSE)</f>
        <v>2</v>
      </c>
      <c r="Y2657" s="20">
        <f>VLOOKUP($A2657,Database!$A:$Y,21,FALSE)</f>
        <v>1</v>
      </c>
      <c r="Z2657" s="20">
        <f t="shared" si="330"/>
        <v>0</v>
      </c>
      <c r="AA2657" s="20">
        <f t="shared" si="332"/>
        <v>1</v>
      </c>
      <c r="AB2657" s="20">
        <f t="shared" ca="1" si="333"/>
        <v>60</v>
      </c>
      <c r="AC2657" s="20">
        <f t="shared" ca="1" si="334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>
        <f ca="1">IFERROR(
   IF(
     OR(ISBLANK(P2657),ISBLANK(Q2657)),
     "",
     IF(
       AND(AB2657&lt;&gt;"",OR(W2657="Terminé",W2657="En cours")),
       VLOOKUP(AD2657,Setup_ScoreExactBonus!A:D,4,FALSE),
       0
     )),
  0)</f>
        <v>0</v>
      </c>
      <c r="AF2657" s="21">
        <f t="shared" ca="1" si="335"/>
        <v>60</v>
      </c>
      <c r="AG2657" s="21">
        <f ca="1">SUMIFS(AF$2:AF2657,D$2:D2657,D2657)</f>
        <v>3465</v>
      </c>
      <c r="AJ2657" s="22">
        <f t="shared" si="328"/>
        <v>2</v>
      </c>
      <c r="AK2657" s="22">
        <f t="shared" si="329"/>
        <v>0</v>
      </c>
    </row>
    <row r="2658" spans="1:37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Espagne</v>
      </c>
      <c r="K2658" s="21" t="str">
        <f>IFERROR(VLOOKUP(J2658,Setup_Team!$B:$C,2,FALSE), "TDB")</f>
        <v>ESP</v>
      </c>
      <c r="L2658" s="21" t="str">
        <f>VLOOKUP($A2658,Location!$A:$J,8,FALSE)</f>
        <v>Belgique</v>
      </c>
      <c r="M2658" s="21" t="str">
        <f>IFERROR(VLOOKUP(L2658,Setup_Team!$B:$C,2,FALSE), "TDB")</f>
        <v>BEL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>
        <v>2</v>
      </c>
      <c r="Q2658" s="27">
        <v>0</v>
      </c>
      <c r="R2658" s="27" t="str">
        <f t="shared" si="331"/>
        <v>2-0</v>
      </c>
      <c r="S2658" s="21">
        <v>0</v>
      </c>
      <c r="T2658" s="20">
        <f>VLOOKUP($A2658,Database!$A:$Y,10,FALSE)</f>
        <v>60</v>
      </c>
      <c r="U2658" s="20">
        <f>VLOOKUP($A2658,Database!$A:$Y,11,FALSE)</f>
        <v>125</v>
      </c>
      <c r="V2658" s="20">
        <f>VLOOKUP($A2658,Database!$A:$Y,12,FALSE)</f>
        <v>145</v>
      </c>
      <c r="W2658" s="20" t="str">
        <f>VLOOKUP(A2658,Database!A:M,13,FALSE)</f>
        <v>Terminé</v>
      </c>
      <c r="X2658" s="20">
        <f>VLOOKUP($A2658,Database!$A:$Y,20,FALSE)</f>
        <v>2</v>
      </c>
      <c r="Y2658" s="20">
        <f>VLOOKUP($A2658,Database!$A:$Y,21,FALSE)</f>
        <v>1</v>
      </c>
      <c r="Z2658" s="20">
        <f t="shared" si="330"/>
        <v>0</v>
      </c>
      <c r="AA2658" s="20">
        <f t="shared" si="332"/>
        <v>1</v>
      </c>
      <c r="AB2658" s="20">
        <f t="shared" ca="1" si="333"/>
        <v>60</v>
      </c>
      <c r="AC2658" s="20">
        <f t="shared" ca="1" si="334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>
        <f ca="1">IFERROR(
   IF(
     OR(ISBLANK(P2658),ISBLANK(Q2658)),
     "",
     IF(
       AND(AB2658&lt;&gt;"",OR(W2658="Terminé",W2658="En cours")),
       VLOOKUP(AD2658,Setup_ScoreExactBonus!A:D,4,FALSE),
       0
     )),
  0)</f>
        <v>0</v>
      </c>
      <c r="AF2658" s="21">
        <f t="shared" ca="1" si="335"/>
        <v>60</v>
      </c>
      <c r="AG2658" s="21">
        <f ca="1">SUMIFS(AF$2:AF2658,D$2:D2658,D2658)</f>
        <v>4171</v>
      </c>
      <c r="AJ2658" s="22">
        <f t="shared" si="328"/>
        <v>2</v>
      </c>
      <c r="AK2658" s="22">
        <f t="shared" si="329"/>
        <v>0</v>
      </c>
    </row>
    <row r="2659" spans="1:37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Espagne</v>
      </c>
      <c r="K2659" s="21" t="str">
        <f>IFERROR(VLOOKUP(J2659,Setup_Team!$B:$C,2,FALSE), "TDB")</f>
        <v>ESP</v>
      </c>
      <c r="L2659" s="21" t="str">
        <f>VLOOKUP($A2659,Location!$A:$J,8,FALSE)</f>
        <v>Belgique</v>
      </c>
      <c r="M2659" s="21" t="str">
        <f>IFERROR(VLOOKUP(L2659,Setup_Team!$B:$C,2,FALSE), "TDB")</f>
        <v>BEL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>
        <v>2</v>
      </c>
      <c r="Q2659" s="27">
        <v>0</v>
      </c>
      <c r="R2659" s="27" t="str">
        <f t="shared" si="331"/>
        <v>2-0</v>
      </c>
      <c r="S2659" s="21">
        <v>0</v>
      </c>
      <c r="T2659" s="20">
        <f>VLOOKUP($A2659,Database!$A:$Y,10,FALSE)</f>
        <v>60</v>
      </c>
      <c r="U2659" s="20">
        <f>VLOOKUP($A2659,Database!$A:$Y,11,FALSE)</f>
        <v>125</v>
      </c>
      <c r="V2659" s="20">
        <f>VLOOKUP($A2659,Database!$A:$Y,12,FALSE)</f>
        <v>145</v>
      </c>
      <c r="W2659" s="20" t="str">
        <f>VLOOKUP(A2659,Database!A:M,13,FALSE)</f>
        <v>Terminé</v>
      </c>
      <c r="X2659" s="20">
        <f>VLOOKUP($A2659,Database!$A:$Y,20,FALSE)</f>
        <v>2</v>
      </c>
      <c r="Y2659" s="20">
        <f>VLOOKUP($A2659,Database!$A:$Y,21,FALSE)</f>
        <v>1</v>
      </c>
      <c r="Z2659" s="20">
        <f t="shared" si="330"/>
        <v>0</v>
      </c>
      <c r="AA2659" s="20">
        <f t="shared" si="332"/>
        <v>1</v>
      </c>
      <c r="AB2659" s="20">
        <f t="shared" ca="1" si="333"/>
        <v>60</v>
      </c>
      <c r="AC2659" s="20">
        <f t="shared" ca="1" si="334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>
        <f ca="1">IFERROR(
   IF(
     OR(ISBLANK(P2659),ISBLANK(Q2659)),
     "",
     IF(
       AND(AB2659&lt;&gt;"",OR(W2659="Terminé",W2659="En cours")),
       VLOOKUP(AD2659,Setup_ScoreExactBonus!A:D,4,FALSE),
       0
     )),
  0)</f>
        <v>0</v>
      </c>
      <c r="AF2659" s="21">
        <f t="shared" ca="1" si="335"/>
        <v>60</v>
      </c>
      <c r="AG2659" s="21">
        <f ca="1">SUMIFS(AF$2:AF2659,D$2:D2659,D2659)</f>
        <v>3397</v>
      </c>
      <c r="AJ2659" s="22">
        <f t="shared" si="328"/>
        <v>1</v>
      </c>
      <c r="AK2659" s="22">
        <f t="shared" si="329"/>
        <v>0</v>
      </c>
    </row>
    <row r="2660" spans="1:37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Espagne</v>
      </c>
      <c r="K2660" s="21" t="str">
        <f>IFERROR(VLOOKUP(J2660,Setup_Team!$B:$C,2,FALSE), "TDB")</f>
        <v>ESP</v>
      </c>
      <c r="L2660" s="21" t="str">
        <f>VLOOKUP($A2660,Location!$A:$J,8,FALSE)</f>
        <v>Belgique</v>
      </c>
      <c r="M2660" s="21" t="str">
        <f>IFERROR(VLOOKUP(L2660,Setup_Team!$B:$C,2,FALSE), "TDB")</f>
        <v>BEL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>
        <v>1</v>
      </c>
      <c r="Q2660" s="27">
        <v>0</v>
      </c>
      <c r="R2660" s="27" t="str">
        <f t="shared" si="331"/>
        <v>1-0</v>
      </c>
      <c r="S2660" s="21">
        <v>0</v>
      </c>
      <c r="T2660" s="20">
        <f>VLOOKUP($A2660,Database!$A:$Y,10,FALSE)</f>
        <v>60</v>
      </c>
      <c r="U2660" s="20">
        <f>VLOOKUP($A2660,Database!$A:$Y,11,FALSE)</f>
        <v>125</v>
      </c>
      <c r="V2660" s="20">
        <f>VLOOKUP($A2660,Database!$A:$Y,12,FALSE)</f>
        <v>145</v>
      </c>
      <c r="W2660" s="20" t="str">
        <f>VLOOKUP(A2660,Database!A:M,13,FALSE)</f>
        <v>Terminé</v>
      </c>
      <c r="X2660" s="20">
        <f>VLOOKUP($A2660,Database!$A:$Y,20,FALSE)</f>
        <v>2</v>
      </c>
      <c r="Y2660" s="20">
        <f>VLOOKUP($A2660,Database!$A:$Y,21,FALSE)</f>
        <v>1</v>
      </c>
      <c r="Z2660" s="20">
        <f t="shared" si="330"/>
        <v>0</v>
      </c>
      <c r="AA2660" s="20">
        <f t="shared" si="332"/>
        <v>1</v>
      </c>
      <c r="AB2660" s="20">
        <f t="shared" ca="1" si="333"/>
        <v>60</v>
      </c>
      <c r="AC2660" s="20">
        <f t="shared" ca="1" si="334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>
        <f ca="1">IFERROR(
   IF(
     OR(ISBLANK(P2660),ISBLANK(Q2660)),
     "",
     IF(
       AND(AB2660&lt;&gt;"",OR(W2660="Terminé",W2660="En cours")),
       VLOOKUP(AD2660,Setup_ScoreExactBonus!A:D,4,FALSE),
       0
     )),
  0)</f>
        <v>0</v>
      </c>
      <c r="AF2660" s="21">
        <f t="shared" ca="1" si="335"/>
        <v>60</v>
      </c>
      <c r="AG2660" s="21">
        <f ca="1">SUMIFS(AF$2:AF2660,D$2:D2660,D2660)</f>
        <v>3822</v>
      </c>
      <c r="AJ2660" s="22">
        <f t="shared" si="328"/>
        <v>2</v>
      </c>
      <c r="AK2660" s="22">
        <f t="shared" si="329"/>
        <v>0</v>
      </c>
    </row>
    <row r="2661" spans="1:37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Espagne</v>
      </c>
      <c r="K2661" s="21" t="str">
        <f>IFERROR(VLOOKUP(J2661,Setup_Team!$B:$C,2,FALSE), "TDB")</f>
        <v>ESP</v>
      </c>
      <c r="L2661" s="21" t="str">
        <f>VLOOKUP($A2661,Location!$A:$J,8,FALSE)</f>
        <v>Belgique</v>
      </c>
      <c r="M2661" s="21" t="str">
        <f>IFERROR(VLOOKUP(L2661,Setup_Team!$B:$C,2,FALSE), "TDB")</f>
        <v>BEL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>
        <v>2</v>
      </c>
      <c r="Q2661" s="27">
        <v>1</v>
      </c>
      <c r="R2661" s="27" t="str">
        <f t="shared" si="331"/>
        <v>2-1</v>
      </c>
      <c r="S2661" s="21">
        <v>0</v>
      </c>
      <c r="T2661" s="20">
        <f>VLOOKUP($A2661,Database!$A:$Y,10,FALSE)</f>
        <v>60</v>
      </c>
      <c r="U2661" s="20">
        <f>VLOOKUP($A2661,Database!$A:$Y,11,FALSE)</f>
        <v>125</v>
      </c>
      <c r="V2661" s="20">
        <f>VLOOKUP($A2661,Database!$A:$Y,12,FALSE)</f>
        <v>145</v>
      </c>
      <c r="W2661" s="20" t="str">
        <f>VLOOKUP(A2661,Database!A:M,13,FALSE)</f>
        <v>Terminé</v>
      </c>
      <c r="X2661" s="20">
        <f>VLOOKUP($A2661,Database!$A:$Y,20,FALSE)</f>
        <v>2</v>
      </c>
      <c r="Y2661" s="20">
        <f>VLOOKUP($A2661,Database!$A:$Y,21,FALSE)</f>
        <v>1</v>
      </c>
      <c r="Z2661" s="20">
        <f t="shared" si="330"/>
        <v>0</v>
      </c>
      <c r="AA2661" s="20">
        <f t="shared" si="332"/>
        <v>1</v>
      </c>
      <c r="AB2661" s="20">
        <f t="shared" ca="1" si="333"/>
        <v>60</v>
      </c>
      <c r="AC2661" s="20">
        <f t="shared" ca="1" si="334"/>
        <v>1</v>
      </c>
      <c r="AD2661" s="20" t="str">
        <f ca="1">IF(AC2661=0,"",IF(OR(ISBLANK(P2661),ISBLANK(Q2661)),"",IF(ISBLANK(VLOOKUP(A2661,Database!A:AA,22,FALSE)),"",VLOOKUP(A2661,Database!A:AA,22,FALSE))))</f>
        <v>Exact</v>
      </c>
      <c r="AE2661" s="20">
        <f ca="1">IFERROR(
   IF(
     OR(ISBLANK(P2661),ISBLANK(Q2661)),
     "",
     IF(
       AND(AB2661&lt;&gt;"",OR(W2661="Terminé",W2661="En cours")),
       VLOOKUP(AD2661,Setup_ScoreExactBonus!A:D,4,FALSE),
       0
     )),
  0)</f>
        <v>20</v>
      </c>
      <c r="AF2661" s="21">
        <f t="shared" ca="1" si="335"/>
        <v>80</v>
      </c>
      <c r="AG2661" s="21">
        <f ca="1">SUMIFS(AF$2:AF2661,D$2:D2661,D2661)</f>
        <v>4057</v>
      </c>
      <c r="AJ2661" s="22">
        <f t="shared" si="328"/>
        <v>2</v>
      </c>
      <c r="AK2661" s="22">
        <f t="shared" si="329"/>
        <v>0</v>
      </c>
    </row>
    <row r="2662" spans="1:37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Espagne</v>
      </c>
      <c r="K2662" s="21" t="str">
        <f>IFERROR(VLOOKUP(J2662,Setup_Team!$B:$C,2,FALSE), "TDB")</f>
        <v>ESP</v>
      </c>
      <c r="L2662" s="21" t="str">
        <f>VLOOKUP($A2662,Location!$A:$J,8,FALSE)</f>
        <v>Belgique</v>
      </c>
      <c r="M2662" s="21" t="str">
        <f>IFERROR(VLOOKUP(L2662,Setup_Team!$B:$C,2,FALSE), "TDB")</f>
        <v>BEL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>
        <v>1</v>
      </c>
      <c r="Q2662" s="27">
        <v>0</v>
      </c>
      <c r="R2662" s="27" t="str">
        <f t="shared" si="331"/>
        <v>1-0</v>
      </c>
      <c r="S2662" s="21">
        <v>0</v>
      </c>
      <c r="T2662" s="20">
        <f>VLOOKUP($A2662,Database!$A:$Y,10,FALSE)</f>
        <v>60</v>
      </c>
      <c r="U2662" s="20">
        <f>VLOOKUP($A2662,Database!$A:$Y,11,FALSE)</f>
        <v>125</v>
      </c>
      <c r="V2662" s="20">
        <f>VLOOKUP($A2662,Database!$A:$Y,12,FALSE)</f>
        <v>145</v>
      </c>
      <c r="W2662" s="20" t="str">
        <f>VLOOKUP(A2662,Database!A:M,13,FALSE)</f>
        <v>Terminé</v>
      </c>
      <c r="X2662" s="20">
        <f>VLOOKUP($A2662,Database!$A:$Y,20,FALSE)</f>
        <v>2</v>
      </c>
      <c r="Y2662" s="20">
        <f>VLOOKUP($A2662,Database!$A:$Y,21,FALSE)</f>
        <v>1</v>
      </c>
      <c r="Z2662" s="20">
        <f t="shared" si="330"/>
        <v>0</v>
      </c>
      <c r="AA2662" s="20">
        <f t="shared" si="332"/>
        <v>1</v>
      </c>
      <c r="AB2662" s="20">
        <f t="shared" ca="1" si="333"/>
        <v>60</v>
      </c>
      <c r="AC2662" s="20">
        <f t="shared" ca="1" si="334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>
        <f ca="1">IFERROR(
   IF(
     OR(ISBLANK(P2662),ISBLANK(Q2662)),
     "",
     IF(
       AND(AB2662&lt;&gt;"",OR(W2662="Terminé",W2662="En cours")),
       VLOOKUP(AD2662,Setup_ScoreExactBonus!A:D,4,FALSE),
       0
     )),
  0)</f>
        <v>0</v>
      </c>
      <c r="AF2662" s="21">
        <f t="shared" ca="1" si="335"/>
        <v>60</v>
      </c>
      <c r="AG2662" s="21">
        <f ca="1">SUMIFS(AF$2:AF2662,D$2:D2662,D2662)</f>
        <v>4152</v>
      </c>
      <c r="AJ2662" s="22">
        <f t="shared" si="328"/>
        <v>2</v>
      </c>
      <c r="AK2662" s="22">
        <f t="shared" si="329"/>
        <v>0</v>
      </c>
    </row>
    <row r="2663" spans="1:37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Espagne</v>
      </c>
      <c r="K2663" s="21" t="str">
        <f>IFERROR(VLOOKUP(J2663,Setup_Team!$B:$C,2,FALSE), "TDB")</f>
        <v>ESP</v>
      </c>
      <c r="L2663" s="21" t="str">
        <f>VLOOKUP($A2663,Location!$A:$J,8,FALSE)</f>
        <v>Belgique</v>
      </c>
      <c r="M2663" s="21" t="str">
        <f>IFERROR(VLOOKUP(L2663,Setup_Team!$B:$C,2,FALSE), "TDB")</f>
        <v>BEL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>
        <v>2</v>
      </c>
      <c r="Q2663" s="27">
        <v>1</v>
      </c>
      <c r="R2663" s="27" t="str">
        <f t="shared" si="331"/>
        <v>2-1</v>
      </c>
      <c r="S2663" s="21">
        <v>0</v>
      </c>
      <c r="T2663" s="20">
        <f>VLOOKUP($A2663,Database!$A:$Y,10,FALSE)</f>
        <v>60</v>
      </c>
      <c r="U2663" s="20">
        <f>VLOOKUP($A2663,Database!$A:$Y,11,FALSE)</f>
        <v>125</v>
      </c>
      <c r="V2663" s="20">
        <f>VLOOKUP($A2663,Database!$A:$Y,12,FALSE)</f>
        <v>145</v>
      </c>
      <c r="W2663" s="20" t="str">
        <f>VLOOKUP(A2663,Database!A:M,13,FALSE)</f>
        <v>Terminé</v>
      </c>
      <c r="X2663" s="20">
        <f>VLOOKUP($A2663,Database!$A:$Y,20,FALSE)</f>
        <v>2</v>
      </c>
      <c r="Y2663" s="20">
        <f>VLOOKUP($A2663,Database!$A:$Y,21,FALSE)</f>
        <v>1</v>
      </c>
      <c r="Z2663" s="20">
        <f t="shared" si="330"/>
        <v>0</v>
      </c>
      <c r="AA2663" s="20">
        <f t="shared" si="332"/>
        <v>1</v>
      </c>
      <c r="AB2663" s="20">
        <f t="shared" ca="1" si="333"/>
        <v>60</v>
      </c>
      <c r="AC2663" s="20">
        <f t="shared" ca="1" si="334"/>
        <v>1</v>
      </c>
      <c r="AD2663" s="20" t="str">
        <f ca="1">IF(AC2663=0,"",IF(OR(ISBLANK(P2663),ISBLANK(Q2663)),"",IF(ISBLANK(VLOOKUP(A2663,Database!A:AA,22,FALSE)),"",VLOOKUP(A2663,Database!A:AA,22,FALSE))))</f>
        <v>Exact</v>
      </c>
      <c r="AE2663" s="20">
        <f ca="1">IFERROR(
   IF(
     OR(ISBLANK(P2663),ISBLANK(Q2663)),
     "",
     IF(
       AND(AB2663&lt;&gt;"",OR(W2663="Terminé",W2663="En cours")),
       VLOOKUP(AD2663,Setup_ScoreExactBonus!A:D,4,FALSE),
       0
     )),
  0)</f>
        <v>20</v>
      </c>
      <c r="AF2663" s="21">
        <f t="shared" ca="1" si="335"/>
        <v>80</v>
      </c>
      <c r="AG2663" s="21">
        <f ca="1">SUMIFS(AF$2:AF2663,D$2:D2663,D2663)</f>
        <v>2829</v>
      </c>
      <c r="AJ2663" s="22">
        <f t="shared" si="328"/>
        <v>1</v>
      </c>
      <c r="AK2663" s="22">
        <f t="shared" si="329"/>
        <v>0</v>
      </c>
    </row>
    <row r="2664" spans="1:37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Espagne</v>
      </c>
      <c r="K2664" s="21" t="str">
        <f>IFERROR(VLOOKUP(J2664,Setup_Team!$B:$C,2,FALSE), "TDB")</f>
        <v>ESP</v>
      </c>
      <c r="L2664" s="21" t="str">
        <f>VLOOKUP($A2664,Location!$A:$J,8,FALSE)</f>
        <v>Belgique</v>
      </c>
      <c r="M2664" s="21" t="str">
        <f>IFERROR(VLOOKUP(L2664,Setup_Team!$B:$C,2,FALSE), "TDB")</f>
        <v>BEL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>
        <v>2</v>
      </c>
      <c r="Q2664" s="27">
        <v>1</v>
      </c>
      <c r="R2664" s="27" t="str">
        <f t="shared" si="331"/>
        <v>2-1</v>
      </c>
      <c r="S2664" s="21">
        <v>0</v>
      </c>
      <c r="T2664" s="20">
        <f>VLOOKUP($A2664,Database!$A:$Y,10,FALSE)</f>
        <v>60</v>
      </c>
      <c r="U2664" s="20">
        <f>VLOOKUP($A2664,Database!$A:$Y,11,FALSE)</f>
        <v>125</v>
      </c>
      <c r="V2664" s="20">
        <f>VLOOKUP($A2664,Database!$A:$Y,12,FALSE)</f>
        <v>145</v>
      </c>
      <c r="W2664" s="20" t="str">
        <f>VLOOKUP(A2664,Database!A:M,13,FALSE)</f>
        <v>Terminé</v>
      </c>
      <c r="X2664" s="20">
        <f>VLOOKUP($A2664,Database!$A:$Y,20,FALSE)</f>
        <v>2</v>
      </c>
      <c r="Y2664" s="20">
        <f>VLOOKUP($A2664,Database!$A:$Y,21,FALSE)</f>
        <v>1</v>
      </c>
      <c r="Z2664" s="20">
        <f t="shared" si="330"/>
        <v>0</v>
      </c>
      <c r="AA2664" s="20">
        <f t="shared" si="332"/>
        <v>1</v>
      </c>
      <c r="AB2664" s="20">
        <f t="shared" ca="1" si="333"/>
        <v>60</v>
      </c>
      <c r="AC2664" s="20">
        <f t="shared" ca="1" si="334"/>
        <v>1</v>
      </c>
      <c r="AD2664" s="20" t="str">
        <f ca="1">IF(AC2664=0,"",IF(OR(ISBLANK(P2664),ISBLANK(Q2664)),"",IF(ISBLANK(VLOOKUP(A2664,Database!A:AA,22,FALSE)),"",VLOOKUP(A2664,Database!A:AA,22,FALSE))))</f>
        <v>Exact</v>
      </c>
      <c r="AE2664" s="20">
        <f ca="1">IFERROR(
   IF(
     OR(ISBLANK(P2664),ISBLANK(Q2664)),
     "",
     IF(
       AND(AB2664&lt;&gt;"",OR(W2664="Terminé",W2664="En cours")),
       VLOOKUP(AD2664,Setup_ScoreExactBonus!A:D,4,FALSE),
       0
     )),
  0)</f>
        <v>20</v>
      </c>
      <c r="AF2664" s="21">
        <f t="shared" ca="1" si="335"/>
        <v>80</v>
      </c>
      <c r="AG2664" s="21">
        <f ca="1">SUMIFS(AF$2:AF2664,D$2:D2664,D2664)</f>
        <v>4024</v>
      </c>
      <c r="AJ2664" s="22">
        <f t="shared" si="328"/>
        <v>2</v>
      </c>
      <c r="AK2664" s="22">
        <f t="shared" si="329"/>
        <v>0</v>
      </c>
    </row>
    <row r="2665" spans="1:37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Espagne</v>
      </c>
      <c r="K2665" s="21" t="str">
        <f>IFERROR(VLOOKUP(J2665,Setup_Team!$B:$C,2,FALSE), "TDB")</f>
        <v>ESP</v>
      </c>
      <c r="L2665" s="21" t="str">
        <f>VLOOKUP($A2665,Location!$A:$J,8,FALSE)</f>
        <v>Belgique</v>
      </c>
      <c r="M2665" s="21" t="str">
        <f>IFERROR(VLOOKUP(L2665,Setup_Team!$B:$C,2,FALSE), "TDB")</f>
        <v>BEL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>
        <v>0</v>
      </c>
      <c r="Q2665" s="27">
        <v>1</v>
      </c>
      <c r="R2665" s="27" t="str">
        <f t="shared" si="331"/>
        <v>0-1</v>
      </c>
      <c r="S2665" s="21">
        <v>0</v>
      </c>
      <c r="T2665" s="20">
        <f>VLOOKUP($A2665,Database!$A:$Y,10,FALSE)</f>
        <v>60</v>
      </c>
      <c r="U2665" s="20">
        <f>VLOOKUP($A2665,Database!$A:$Y,11,FALSE)</f>
        <v>125</v>
      </c>
      <c r="V2665" s="20">
        <f>VLOOKUP($A2665,Database!$A:$Y,12,FALSE)</f>
        <v>145</v>
      </c>
      <c r="W2665" s="20" t="str">
        <f>VLOOKUP(A2665,Database!A:M,13,FALSE)</f>
        <v>Terminé</v>
      </c>
      <c r="X2665" s="20">
        <f>VLOOKUP($A2665,Database!$A:$Y,20,FALSE)</f>
        <v>2</v>
      </c>
      <c r="Y2665" s="20">
        <f>VLOOKUP($A2665,Database!$A:$Y,21,FALSE)</f>
        <v>1</v>
      </c>
      <c r="Z2665" s="20">
        <f t="shared" si="330"/>
        <v>0</v>
      </c>
      <c r="AA2665" s="20">
        <f t="shared" si="332"/>
        <v>0</v>
      </c>
      <c r="AB2665" s="20">
        <f t="shared" ca="1" si="333"/>
        <v>0</v>
      </c>
      <c r="AC2665" s="20">
        <f t="shared" ca="1" si="334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>
        <f ca="1">IFERROR(
   IF(
     OR(ISBLANK(P2665),ISBLANK(Q2665)),
     "",
     IF(
       AND(AB2665&lt;&gt;"",OR(W2665="Terminé",W2665="En cours")),
       VLOOKUP(AD2665,Setup_ScoreExactBonus!A:D,4,FALSE),
       0
     )),
  0)</f>
        <v>0</v>
      </c>
      <c r="AF2665" s="21">
        <f t="shared" ca="1" si="335"/>
        <v>0</v>
      </c>
      <c r="AG2665" s="21">
        <f ca="1">SUMIFS(AF$2:AF2665,D$2:D2665,D2665)</f>
        <v>3432</v>
      </c>
      <c r="AJ2665" s="22">
        <f t="shared" si="328"/>
        <v>0</v>
      </c>
      <c r="AK2665" s="22">
        <f t="shared" si="329"/>
        <v>7</v>
      </c>
    </row>
    <row r="2666" spans="1:37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Espagne</v>
      </c>
      <c r="K2666" s="21" t="str">
        <f>IFERROR(VLOOKUP(J2666,Setup_Team!$B:$C,2,FALSE), "TDB")</f>
        <v>ESP</v>
      </c>
      <c r="L2666" s="21" t="str">
        <f>VLOOKUP($A2666,Location!$A:$J,8,FALSE)</f>
        <v>Belgique</v>
      </c>
      <c r="M2666" s="21" t="str">
        <f>IFERROR(VLOOKUP(L2666,Setup_Team!$B:$C,2,FALSE), "TDB")</f>
        <v>BEL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>
        <v>2</v>
      </c>
      <c r="Q2666" s="27">
        <v>1</v>
      </c>
      <c r="R2666" s="27" t="str">
        <f t="shared" si="331"/>
        <v>2-1</v>
      </c>
      <c r="S2666" s="21">
        <v>0</v>
      </c>
      <c r="T2666" s="20">
        <f>VLOOKUP($A2666,Database!$A:$Y,10,FALSE)</f>
        <v>60</v>
      </c>
      <c r="U2666" s="20">
        <f>VLOOKUP($A2666,Database!$A:$Y,11,FALSE)</f>
        <v>125</v>
      </c>
      <c r="V2666" s="20">
        <f>VLOOKUP($A2666,Database!$A:$Y,12,FALSE)</f>
        <v>145</v>
      </c>
      <c r="W2666" s="20" t="str">
        <f>VLOOKUP(A2666,Database!A:M,13,FALSE)</f>
        <v>Terminé</v>
      </c>
      <c r="X2666" s="20">
        <f>VLOOKUP($A2666,Database!$A:$Y,20,FALSE)</f>
        <v>2</v>
      </c>
      <c r="Y2666" s="20">
        <f>VLOOKUP($A2666,Database!$A:$Y,21,FALSE)</f>
        <v>1</v>
      </c>
      <c r="Z2666" s="20">
        <f t="shared" si="330"/>
        <v>0</v>
      </c>
      <c r="AA2666" s="20">
        <f t="shared" si="332"/>
        <v>1</v>
      </c>
      <c r="AB2666" s="20">
        <f t="shared" ca="1" si="333"/>
        <v>60</v>
      </c>
      <c r="AC2666" s="20">
        <f t="shared" ca="1" si="334"/>
        <v>1</v>
      </c>
      <c r="AD2666" s="20" t="str">
        <f ca="1">IF(AC2666=0,"",IF(OR(ISBLANK(P2666),ISBLANK(Q2666)),"",IF(ISBLANK(VLOOKUP(A2666,Database!A:AA,22,FALSE)),"",VLOOKUP(A2666,Database!A:AA,22,FALSE))))</f>
        <v>Exact</v>
      </c>
      <c r="AE2666" s="20">
        <f ca="1">IFERROR(
   IF(
     OR(ISBLANK(P2666),ISBLANK(Q2666)),
     "",
     IF(
       AND(AB2666&lt;&gt;"",OR(W2666="Terminé",W2666="En cours")),
       VLOOKUP(AD2666,Setup_ScoreExactBonus!A:D,4,FALSE),
       0
     )),
  0)</f>
        <v>20</v>
      </c>
      <c r="AF2666" s="21">
        <f t="shared" ca="1" si="335"/>
        <v>80</v>
      </c>
      <c r="AG2666" s="21">
        <f ca="1">SUMIFS(AF$2:AF2666,D$2:D2666,D2666)</f>
        <v>3651</v>
      </c>
      <c r="AJ2666" s="22">
        <f t="shared" si="328"/>
        <v>2</v>
      </c>
      <c r="AK2666" s="22">
        <f t="shared" si="329"/>
        <v>0</v>
      </c>
    </row>
    <row r="2667" spans="1:37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Espagne</v>
      </c>
      <c r="K2667" s="21" t="str">
        <f>IFERROR(VLOOKUP(J2667,Setup_Team!$B:$C,2,FALSE), "TDB")</f>
        <v>ESP</v>
      </c>
      <c r="L2667" s="21" t="str">
        <f>VLOOKUP($A2667,Location!$A:$J,8,FALSE)</f>
        <v>Belgique</v>
      </c>
      <c r="M2667" s="21" t="str">
        <f>IFERROR(VLOOKUP(L2667,Setup_Team!$B:$C,2,FALSE), "TDB")</f>
        <v>BEL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>
        <v>3</v>
      </c>
      <c r="Q2667" s="27">
        <v>1</v>
      </c>
      <c r="R2667" s="27" t="str">
        <f t="shared" si="331"/>
        <v>3-1</v>
      </c>
      <c r="S2667" s="21">
        <v>0</v>
      </c>
      <c r="T2667" s="20">
        <f>VLOOKUP($A2667,Database!$A:$Y,10,FALSE)</f>
        <v>60</v>
      </c>
      <c r="U2667" s="20">
        <f>VLOOKUP($A2667,Database!$A:$Y,11,FALSE)</f>
        <v>125</v>
      </c>
      <c r="V2667" s="20">
        <f>VLOOKUP($A2667,Database!$A:$Y,12,FALSE)</f>
        <v>145</v>
      </c>
      <c r="W2667" s="20" t="str">
        <f>VLOOKUP(A2667,Database!A:M,13,FALSE)</f>
        <v>Terminé</v>
      </c>
      <c r="X2667" s="20">
        <f>VLOOKUP($A2667,Database!$A:$Y,20,FALSE)</f>
        <v>2</v>
      </c>
      <c r="Y2667" s="20">
        <f>VLOOKUP($A2667,Database!$A:$Y,21,FALSE)</f>
        <v>1</v>
      </c>
      <c r="Z2667" s="20">
        <f t="shared" si="330"/>
        <v>0</v>
      </c>
      <c r="AA2667" s="20">
        <f t="shared" si="332"/>
        <v>1</v>
      </c>
      <c r="AB2667" s="20">
        <f t="shared" ca="1" si="333"/>
        <v>60</v>
      </c>
      <c r="AC2667" s="20">
        <f t="shared" ca="1" si="334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>
        <f ca="1">IFERROR(
   IF(
     OR(ISBLANK(P2667),ISBLANK(Q2667)),
     "",
     IF(
       AND(AB2667&lt;&gt;"",OR(W2667="Terminé",W2667="En cours")),
       VLOOKUP(AD2667,Setup_ScoreExactBonus!A:D,4,FALSE),
       0
     )),
  0)</f>
        <v>0</v>
      </c>
      <c r="AF2667" s="21">
        <f t="shared" ca="1" si="335"/>
        <v>60</v>
      </c>
      <c r="AG2667" s="21">
        <f ca="1">SUMIFS(AF$2:AF2667,D$2:D2667,D2667)</f>
        <v>3401</v>
      </c>
      <c r="AJ2667" s="22">
        <f t="shared" si="328"/>
        <v>3</v>
      </c>
      <c r="AK2667" s="22">
        <f t="shared" si="329"/>
        <v>0</v>
      </c>
    </row>
    <row r="2668" spans="1:37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Espagne</v>
      </c>
      <c r="K2668" s="21" t="str">
        <f>IFERROR(VLOOKUP(J2668,Setup_Team!$B:$C,2,FALSE), "TDB")</f>
        <v>ESP</v>
      </c>
      <c r="L2668" s="21" t="str">
        <f>VLOOKUP($A2668,Location!$A:$J,8,FALSE)</f>
        <v>Belgique</v>
      </c>
      <c r="M2668" s="21" t="str">
        <f>IFERROR(VLOOKUP(L2668,Setup_Team!$B:$C,2,FALSE), "TDB")</f>
        <v>BEL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>
        <v>1</v>
      </c>
      <c r="Q2668" s="27">
        <v>3</v>
      </c>
      <c r="R2668" s="27" t="str">
        <f t="shared" si="331"/>
        <v>1-3</v>
      </c>
      <c r="S2668" s="21">
        <v>0</v>
      </c>
      <c r="T2668" s="20">
        <f>VLOOKUP($A2668,Database!$A:$Y,10,FALSE)</f>
        <v>60</v>
      </c>
      <c r="U2668" s="20">
        <f>VLOOKUP($A2668,Database!$A:$Y,11,FALSE)</f>
        <v>125</v>
      </c>
      <c r="V2668" s="20">
        <f>VLOOKUP($A2668,Database!$A:$Y,12,FALSE)</f>
        <v>145</v>
      </c>
      <c r="W2668" s="20" t="str">
        <f>VLOOKUP(A2668,Database!A:M,13,FALSE)</f>
        <v>Terminé</v>
      </c>
      <c r="X2668" s="20">
        <f>VLOOKUP($A2668,Database!$A:$Y,20,FALSE)</f>
        <v>2</v>
      </c>
      <c r="Y2668" s="20">
        <f>VLOOKUP($A2668,Database!$A:$Y,21,FALSE)</f>
        <v>1</v>
      </c>
      <c r="Z2668" s="20">
        <f t="shared" si="330"/>
        <v>0</v>
      </c>
      <c r="AA2668" s="20">
        <f t="shared" si="332"/>
        <v>0</v>
      </c>
      <c r="AB2668" s="20">
        <f t="shared" ca="1" si="333"/>
        <v>0</v>
      </c>
      <c r="AC2668" s="20">
        <f t="shared" ca="1" si="334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>
        <f ca="1">IFERROR(
   IF(
     OR(ISBLANK(P2668),ISBLANK(Q2668)),
     "",
     IF(
       AND(AB2668&lt;&gt;"",OR(W2668="Terminé",W2668="En cours")),
       VLOOKUP(AD2668,Setup_ScoreExactBonus!A:D,4,FALSE),
       0
     )),
  0)</f>
        <v>0</v>
      </c>
      <c r="AF2668" s="21">
        <f t="shared" ca="1" si="335"/>
        <v>0</v>
      </c>
      <c r="AG2668" s="21">
        <f ca="1">SUMIFS(AF$2:AF2668,D$2:D2668,D2668)</f>
        <v>3207</v>
      </c>
      <c r="AJ2668" s="22">
        <f t="shared" si="328"/>
        <v>0</v>
      </c>
      <c r="AK2668" s="22">
        <f t="shared" si="329"/>
        <v>1</v>
      </c>
    </row>
    <row r="2669" spans="1:37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Espagne</v>
      </c>
      <c r="K2669" s="21" t="str">
        <f>IFERROR(VLOOKUP(J2669,Setup_Team!$B:$C,2,FALSE), "TDB")</f>
        <v>ESP</v>
      </c>
      <c r="L2669" s="21" t="str">
        <f>VLOOKUP($A2669,Location!$A:$J,8,FALSE)</f>
        <v>Belgique</v>
      </c>
      <c r="M2669" s="21" t="str">
        <f>IFERROR(VLOOKUP(L2669,Setup_Team!$B:$C,2,FALSE), "TDB")</f>
        <v>BEL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>
        <v>2</v>
      </c>
      <c r="Q2669" s="27">
        <v>2</v>
      </c>
      <c r="R2669" s="27" t="str">
        <f t="shared" si="331"/>
        <v>2-2</v>
      </c>
      <c r="S2669" s="21">
        <v>0</v>
      </c>
      <c r="T2669" s="20">
        <f>VLOOKUP($A2669,Database!$A:$Y,10,FALSE)</f>
        <v>60</v>
      </c>
      <c r="U2669" s="20">
        <f>VLOOKUP($A2669,Database!$A:$Y,11,FALSE)</f>
        <v>125</v>
      </c>
      <c r="V2669" s="20">
        <f>VLOOKUP($A2669,Database!$A:$Y,12,FALSE)</f>
        <v>145</v>
      </c>
      <c r="W2669" s="20" t="str">
        <f>VLOOKUP(A2669,Database!A:M,13,FALSE)</f>
        <v>Terminé</v>
      </c>
      <c r="X2669" s="20">
        <f>VLOOKUP($A2669,Database!$A:$Y,20,FALSE)</f>
        <v>2</v>
      </c>
      <c r="Y2669" s="20">
        <f>VLOOKUP($A2669,Database!$A:$Y,21,FALSE)</f>
        <v>1</v>
      </c>
      <c r="Z2669" s="20">
        <f t="shared" si="330"/>
        <v>0</v>
      </c>
      <c r="AA2669" s="20">
        <f t="shared" si="332"/>
        <v>0</v>
      </c>
      <c r="AB2669" s="20">
        <f t="shared" ca="1" si="333"/>
        <v>0</v>
      </c>
      <c r="AC2669" s="20">
        <f t="shared" ca="1" si="334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>
        <f ca="1">IFERROR(
   IF(
     OR(ISBLANK(P2669),ISBLANK(Q2669)),
     "",
     IF(
       AND(AB2669&lt;&gt;"",OR(W2669="Terminé",W2669="En cours")),
       VLOOKUP(AD2669,Setup_ScoreExactBonus!A:D,4,FALSE),
       0
     )),
  0)</f>
        <v>0</v>
      </c>
      <c r="AF2669" s="21">
        <f t="shared" ca="1" si="335"/>
        <v>0</v>
      </c>
      <c r="AG2669" s="21">
        <f ca="1">SUMIFS(AF$2:AF2669,D$2:D2669,D2669)</f>
        <v>3575</v>
      </c>
      <c r="AJ2669" s="22">
        <f t="shared" si="328"/>
        <v>0</v>
      </c>
      <c r="AK2669" s="22">
        <f t="shared" si="329"/>
        <v>1</v>
      </c>
    </row>
    <row r="2670" spans="1:37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Espagne</v>
      </c>
      <c r="K2670" s="21" t="str">
        <f>IFERROR(VLOOKUP(J2670,Setup_Team!$B:$C,2,FALSE), "TDB")</f>
        <v>ESP</v>
      </c>
      <c r="L2670" s="21" t="str">
        <f>VLOOKUP($A2670,Location!$A:$J,8,FALSE)</f>
        <v>Belgique</v>
      </c>
      <c r="M2670" s="21" t="str">
        <f>IFERROR(VLOOKUP(L2670,Setup_Team!$B:$C,2,FALSE), "TDB")</f>
        <v>BEL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331"/>
        <v>0-0</v>
      </c>
      <c r="S2670" s="21">
        <v>0</v>
      </c>
      <c r="T2670" s="20">
        <f>VLOOKUP($A2670,Database!$A:$Y,10,FALSE)</f>
        <v>60</v>
      </c>
      <c r="U2670" s="20">
        <f>VLOOKUP($A2670,Database!$A:$Y,11,FALSE)</f>
        <v>125</v>
      </c>
      <c r="V2670" s="20">
        <f>VLOOKUP($A2670,Database!$A:$Y,12,FALSE)</f>
        <v>145</v>
      </c>
      <c r="W2670" s="20" t="str">
        <f>VLOOKUP(A2670,Database!A:M,13,FALSE)</f>
        <v>Terminé</v>
      </c>
      <c r="X2670" s="20">
        <f>VLOOKUP($A2670,Database!$A:$Y,20,FALSE)</f>
        <v>2</v>
      </c>
      <c r="Y2670" s="20">
        <f>VLOOKUP($A2670,Database!$A:$Y,21,FALSE)</f>
        <v>1</v>
      </c>
      <c r="Z2670" s="20">
        <f t="shared" si="330"/>
        <v>1</v>
      </c>
      <c r="AA2670" s="20" t="str">
        <f t="shared" si="332"/>
        <v/>
      </c>
      <c r="AB2670" s="20">
        <f t="shared" ca="1" si="333"/>
        <v>0</v>
      </c>
      <c r="AC2670" s="20">
        <f t="shared" ca="1" si="334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335"/>
        <v>0</v>
      </c>
      <c r="AG2670" s="21">
        <f ca="1">SUMIFS(AF$2:AF2670,D$2:D2670,D2670)</f>
        <v>3174</v>
      </c>
      <c r="AJ2670" s="22">
        <f t="shared" si="328"/>
        <v>0</v>
      </c>
      <c r="AK2670" s="22">
        <f t="shared" si="329"/>
        <v>0</v>
      </c>
    </row>
    <row r="2671" spans="1:37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Espagne</v>
      </c>
      <c r="K2671" s="21" t="str">
        <f>IFERROR(VLOOKUP(J2671,Setup_Team!$B:$C,2,FALSE), "TDB")</f>
        <v>ESP</v>
      </c>
      <c r="L2671" s="21" t="str">
        <f>VLOOKUP($A2671,Location!$A:$J,8,FALSE)</f>
        <v>Belgique</v>
      </c>
      <c r="M2671" s="21" t="str">
        <f>IFERROR(VLOOKUP(L2671,Setup_Team!$B:$C,2,FALSE), "TDB")</f>
        <v>BEL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>
        <v>2</v>
      </c>
      <c r="Q2671" s="27">
        <v>1</v>
      </c>
      <c r="R2671" s="27" t="str">
        <f t="shared" si="331"/>
        <v>2-1</v>
      </c>
      <c r="S2671" s="21">
        <v>0</v>
      </c>
      <c r="T2671" s="20">
        <f>VLOOKUP($A2671,Database!$A:$Y,10,FALSE)</f>
        <v>60</v>
      </c>
      <c r="U2671" s="20">
        <f>VLOOKUP($A2671,Database!$A:$Y,11,FALSE)</f>
        <v>125</v>
      </c>
      <c r="V2671" s="20">
        <f>VLOOKUP($A2671,Database!$A:$Y,12,FALSE)</f>
        <v>145</v>
      </c>
      <c r="W2671" s="20" t="str">
        <f>VLOOKUP(A2671,Database!A:M,13,FALSE)</f>
        <v>Terminé</v>
      </c>
      <c r="X2671" s="20">
        <f>VLOOKUP($A2671,Database!$A:$Y,20,FALSE)</f>
        <v>2</v>
      </c>
      <c r="Y2671" s="20">
        <f>VLOOKUP($A2671,Database!$A:$Y,21,FALSE)</f>
        <v>1</v>
      </c>
      <c r="Z2671" s="20">
        <f t="shared" si="330"/>
        <v>0</v>
      </c>
      <c r="AA2671" s="20">
        <f t="shared" si="332"/>
        <v>1</v>
      </c>
      <c r="AB2671" s="20">
        <f t="shared" ca="1" si="333"/>
        <v>60</v>
      </c>
      <c r="AC2671" s="20">
        <f t="shared" ca="1" si="334"/>
        <v>1</v>
      </c>
      <c r="AD2671" s="20" t="str">
        <f ca="1">IF(AC2671=0,"",IF(OR(ISBLANK(P2671),ISBLANK(Q2671)),"",IF(ISBLANK(VLOOKUP(A2671,Database!A:AA,22,FALSE)),"",VLOOKUP(A2671,Database!A:AA,22,FALSE))))</f>
        <v>Exact</v>
      </c>
      <c r="AE2671" s="20">
        <f ca="1">IFERROR(
   IF(
     OR(ISBLANK(P2671),ISBLANK(Q2671)),
     "",
     IF(
       AND(AB2671&lt;&gt;"",OR(W2671="Terminé",W2671="En cours")),
       VLOOKUP(AD2671,Setup_ScoreExactBonus!A:D,4,FALSE),
       0
     )),
  0)</f>
        <v>20</v>
      </c>
      <c r="AF2671" s="21">
        <f t="shared" ca="1" si="335"/>
        <v>80</v>
      </c>
      <c r="AG2671" s="21">
        <f ca="1">SUMIFS(AF$2:AF2671,D$2:D2671,D2671)</f>
        <v>3774</v>
      </c>
      <c r="AJ2671" s="22">
        <f t="shared" si="328"/>
        <v>1</v>
      </c>
      <c r="AK2671" s="22">
        <f t="shared" si="329"/>
        <v>0</v>
      </c>
    </row>
    <row r="2672" spans="1:37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Espagne</v>
      </c>
      <c r="K2672" s="21" t="str">
        <f>IFERROR(VLOOKUP(J2672,Setup_Team!$B:$C,2,FALSE), "TDB")</f>
        <v>ESP</v>
      </c>
      <c r="L2672" s="21" t="str">
        <f>VLOOKUP($A2672,Location!$A:$J,8,FALSE)</f>
        <v>Belgique</v>
      </c>
      <c r="M2672" s="21" t="str">
        <f>IFERROR(VLOOKUP(L2672,Setup_Team!$B:$C,2,FALSE), "TDB")</f>
        <v>BEL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>
        <v>2</v>
      </c>
      <c r="Q2672" s="27">
        <v>1</v>
      </c>
      <c r="R2672" s="27" t="str">
        <f t="shared" si="331"/>
        <v>2-1</v>
      </c>
      <c r="S2672" s="21">
        <v>0</v>
      </c>
      <c r="T2672" s="20">
        <f>VLOOKUP($A2672,Database!$A:$Y,10,FALSE)</f>
        <v>60</v>
      </c>
      <c r="U2672" s="20">
        <f>VLOOKUP($A2672,Database!$A:$Y,11,FALSE)</f>
        <v>125</v>
      </c>
      <c r="V2672" s="20">
        <f>VLOOKUP($A2672,Database!$A:$Y,12,FALSE)</f>
        <v>145</v>
      </c>
      <c r="W2672" s="20" t="str">
        <f>VLOOKUP(A2672,Database!A:M,13,FALSE)</f>
        <v>Terminé</v>
      </c>
      <c r="X2672" s="20">
        <f>VLOOKUP($A2672,Database!$A:$Y,20,FALSE)</f>
        <v>2</v>
      </c>
      <c r="Y2672" s="20">
        <f>VLOOKUP($A2672,Database!$A:$Y,21,FALSE)</f>
        <v>1</v>
      </c>
      <c r="Z2672" s="20">
        <f t="shared" si="330"/>
        <v>0</v>
      </c>
      <c r="AA2672" s="20">
        <f t="shared" si="332"/>
        <v>1</v>
      </c>
      <c r="AB2672" s="20">
        <f t="shared" ca="1" si="333"/>
        <v>60</v>
      </c>
      <c r="AC2672" s="20">
        <f t="shared" ca="1" si="334"/>
        <v>1</v>
      </c>
      <c r="AD2672" s="20" t="str">
        <f ca="1">IF(AC2672=0,"",IF(OR(ISBLANK(P2672),ISBLANK(Q2672)),"",IF(ISBLANK(VLOOKUP(A2672,Database!A:AA,22,FALSE)),"",VLOOKUP(A2672,Database!A:AA,22,FALSE))))</f>
        <v>Exact</v>
      </c>
      <c r="AE2672" s="20">
        <f ca="1">IFERROR(
   IF(
     OR(ISBLANK(P2672),ISBLANK(Q2672)),
     "",
     IF(
       AND(AB2672&lt;&gt;"",OR(W2672="Terminé",W2672="En cours")),
       VLOOKUP(AD2672,Setup_ScoreExactBonus!A:D,4,FALSE),
       0
     )),
  0)</f>
        <v>20</v>
      </c>
      <c r="AF2672" s="21">
        <f t="shared" ca="1" si="335"/>
        <v>80</v>
      </c>
      <c r="AG2672" s="21">
        <f ca="1">SUMIFS(AF$2:AF2672,D$2:D2672,D2672)</f>
        <v>4227</v>
      </c>
      <c r="AJ2672" s="22">
        <f t="shared" si="328"/>
        <v>7</v>
      </c>
      <c r="AK2672" s="22">
        <f t="shared" si="329"/>
        <v>0</v>
      </c>
    </row>
    <row r="2673" spans="1:37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Espagne</v>
      </c>
      <c r="K2673" s="21" t="str">
        <f>IFERROR(VLOOKUP(J2673,Setup_Team!$B:$C,2,FALSE), "TDB")</f>
        <v>ESP</v>
      </c>
      <c r="L2673" s="21" t="str">
        <f>VLOOKUP($A2673,Location!$A:$J,8,FALSE)</f>
        <v>Belgique</v>
      </c>
      <c r="M2673" s="21" t="str">
        <f>IFERROR(VLOOKUP(L2673,Setup_Team!$B:$C,2,FALSE), "TDB")</f>
        <v>BEL</v>
      </c>
      <c r="P2673" s="21">
        <v>1</v>
      </c>
      <c r="Q2673" s="21">
        <v>0</v>
      </c>
      <c r="R2673" s="27" t="str">
        <f t="shared" si="331"/>
        <v>1-0</v>
      </c>
      <c r="S2673" s="21">
        <v>0</v>
      </c>
      <c r="T2673" s="20">
        <f>VLOOKUP($A2673,Database!$A:$Y,10,FALSE)</f>
        <v>60</v>
      </c>
      <c r="U2673" s="20">
        <f>VLOOKUP($A2673,Database!$A:$Y,11,FALSE)</f>
        <v>125</v>
      </c>
      <c r="V2673" s="20">
        <f>VLOOKUP($A2673,Database!$A:$Y,12,FALSE)</f>
        <v>145</v>
      </c>
      <c r="W2673" s="20" t="str">
        <f>VLOOKUP(A2673,Database!A:M,13,FALSE)</f>
        <v>Terminé</v>
      </c>
      <c r="X2673" s="20">
        <f>VLOOKUP($A2673,Database!$A:$Y,20,FALSE)</f>
        <v>2</v>
      </c>
      <c r="Y2673" s="20">
        <f>VLOOKUP($A2673,Database!$A:$Y,21,FALSE)</f>
        <v>1</v>
      </c>
      <c r="Z2673" s="20">
        <f t="shared" si="330"/>
        <v>0</v>
      </c>
      <c r="AA2673" s="20">
        <f t="shared" si="332"/>
        <v>1</v>
      </c>
      <c r="AB2673" s="20">
        <f t="shared" ca="1" si="333"/>
        <v>60</v>
      </c>
      <c r="AC2673" s="20">
        <f t="shared" ca="1" si="334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>
        <f ca="1">IFERROR(
   IF(
     OR(ISBLANK(P2673),ISBLANK(Q2673)),
     "",
     IF(
       AND(AB2673&lt;&gt;"",OR(W2673="Terminé",W2673="En cours")),
       VLOOKUP(AD2673,Setup_ScoreExactBonus!A:D,4,FALSE),
       0
     )),
  0)</f>
        <v>0</v>
      </c>
      <c r="AF2673" s="21">
        <f t="shared" ca="1" si="335"/>
        <v>60</v>
      </c>
      <c r="AG2673" s="21">
        <f ca="1">SUMIFS(AF$2:AF2673,D$2:D2673,D2673)</f>
        <v>3406</v>
      </c>
      <c r="AJ2673" s="22">
        <f t="shared" si="328"/>
        <v>2</v>
      </c>
      <c r="AK2673" s="22">
        <f t="shared" si="329"/>
        <v>0</v>
      </c>
    </row>
    <row r="2674" spans="1:37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Espagne</v>
      </c>
      <c r="K2674" s="21" t="str">
        <f>IFERROR(VLOOKUP(J2674,Setup_Team!$B:$C,2,FALSE), "TDB")</f>
        <v>ESP</v>
      </c>
      <c r="L2674" s="21" t="str">
        <f>VLOOKUP($A2674,Location!$A:$J,8,FALSE)</f>
        <v>Belgique</v>
      </c>
      <c r="M2674" s="21" t="str">
        <f>IFERROR(VLOOKUP(L2674,Setup_Team!$B:$C,2,FALSE), "TDB")</f>
        <v>BEL</v>
      </c>
      <c r="P2674" s="21">
        <v>2</v>
      </c>
      <c r="Q2674" s="21">
        <v>1</v>
      </c>
      <c r="R2674" s="27" t="str">
        <f t="shared" si="331"/>
        <v>2-1</v>
      </c>
      <c r="S2674" s="21">
        <v>0</v>
      </c>
      <c r="T2674" s="20">
        <f>VLOOKUP($A2674,Database!$A:$Y,10,FALSE)</f>
        <v>60</v>
      </c>
      <c r="U2674" s="20">
        <f>VLOOKUP($A2674,Database!$A:$Y,11,FALSE)</f>
        <v>125</v>
      </c>
      <c r="V2674" s="20">
        <f>VLOOKUP($A2674,Database!$A:$Y,12,FALSE)</f>
        <v>145</v>
      </c>
      <c r="W2674" s="20" t="str">
        <f>VLOOKUP(A2674,Database!A:M,13,FALSE)</f>
        <v>Terminé</v>
      </c>
      <c r="X2674" s="20">
        <f>VLOOKUP($A2674,Database!$A:$Y,20,FALSE)</f>
        <v>2</v>
      </c>
      <c r="Y2674" s="20">
        <f>VLOOKUP($A2674,Database!$A:$Y,21,FALSE)</f>
        <v>1</v>
      </c>
      <c r="Z2674" s="20">
        <f t="shared" si="330"/>
        <v>0</v>
      </c>
      <c r="AA2674" s="20">
        <f t="shared" si="332"/>
        <v>1</v>
      </c>
      <c r="AB2674" s="20">
        <f t="shared" ca="1" si="333"/>
        <v>60</v>
      </c>
      <c r="AC2674" s="20">
        <f t="shared" ca="1" si="334"/>
        <v>1</v>
      </c>
      <c r="AD2674" s="20" t="str">
        <f ca="1">IF(AC2674=0,"",IF(OR(ISBLANK(P2674),ISBLANK(Q2674)),"",IF(ISBLANK(VLOOKUP(A2674,Database!A:AA,22,FALSE)),"",VLOOKUP(A2674,Database!A:AA,22,FALSE))))</f>
        <v>Exact</v>
      </c>
      <c r="AE2674" s="20">
        <f ca="1">IFERROR(
   IF(
     OR(ISBLANK(P2674),ISBLANK(Q2674)),
     "",
     IF(
       AND(AB2674&lt;&gt;"",OR(W2674="Terminé",W2674="En cours")),
       VLOOKUP(AD2674,Setup_ScoreExactBonus!A:D,4,FALSE),
       0
     )),
  0)</f>
        <v>20</v>
      </c>
      <c r="AF2674" s="21">
        <f t="shared" ca="1" si="335"/>
        <v>80</v>
      </c>
      <c r="AG2674" s="21">
        <f ca="1">SUMIFS(AF$2:AF2674,D$2:D2674,D2674)</f>
        <v>3665</v>
      </c>
      <c r="AJ2674" s="22">
        <f t="shared" si="328"/>
        <v>2</v>
      </c>
      <c r="AK2674" s="22">
        <f t="shared" si="329"/>
        <v>0</v>
      </c>
    </row>
    <row r="2675" spans="1:37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Norvège</v>
      </c>
      <c r="K2675" s="21" t="str">
        <f>IFERROR(VLOOKUP(J2675,Setup_Team!$B:$C,2,FALSE), "TDB")</f>
        <v>NOR</v>
      </c>
      <c r="L2675" s="21" t="str">
        <f>VLOOKUP($A2675,Location!$A:$J,8,FALSE)</f>
        <v>Angleterre</v>
      </c>
      <c r="M2675" s="21" t="str">
        <f>IFERROR(VLOOKUP(L2675,Setup_Team!$B:$C,2,FALSE), "TDB")</f>
        <v>ENG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>
        <v>1</v>
      </c>
      <c r="Q2675" s="27">
        <v>2</v>
      </c>
      <c r="R2675" s="27" t="str">
        <f t="shared" si="331"/>
        <v>1-2</v>
      </c>
      <c r="S2675" s="21">
        <v>0</v>
      </c>
      <c r="T2675" s="20">
        <f>VLOOKUP($A2675,Database!$A:$Y,10,FALSE)</f>
        <v>122</v>
      </c>
      <c r="U2675" s="20">
        <f>VLOOKUP($A2675,Database!$A:$Y,11,FALSE)</f>
        <v>118</v>
      </c>
      <c r="V2675" s="20">
        <f>VLOOKUP($A2675,Database!$A:$Y,12,FALSE)</f>
        <v>77</v>
      </c>
      <c r="W2675" s="20" t="str">
        <f>VLOOKUP(A2675,Database!A:M,13,FALSE)</f>
        <v>Terminé</v>
      </c>
      <c r="X2675" s="20">
        <f>VLOOKUP($A2675,Database!$A:$Y,20,FALSE)</f>
        <v>1</v>
      </c>
      <c r="Y2675" s="20">
        <f>VLOOKUP($A2675,Database!$A:$Y,21,FALSE)</f>
        <v>2</v>
      </c>
      <c r="Z2675" s="20">
        <f t="shared" si="330"/>
        <v>0</v>
      </c>
      <c r="AA2675" s="20">
        <f t="shared" si="332"/>
        <v>1</v>
      </c>
      <c r="AB2675" s="20">
        <f t="shared" ca="1" si="333"/>
        <v>77</v>
      </c>
      <c r="AC2675" s="20">
        <f t="shared" ca="1" si="334"/>
        <v>1</v>
      </c>
      <c r="AD2675" s="20" t="str">
        <f ca="1">IF(AC2675=0,"",IF(OR(ISBLANK(P2675),ISBLANK(Q2675)),"",IF(ISBLANK(VLOOKUP(A2675,Database!A:AA,22,FALSE)),"",VLOOKUP(A2675,Database!A:AA,22,FALSE))))</f>
        <v>Exact</v>
      </c>
      <c r="AE2675" s="20">
        <f ca="1">IFERROR(
   IF(
     OR(ISBLANK(P2675),ISBLANK(Q2675)),
     "",
     IF(
       AND(AB2675&lt;&gt;"",OR(W2675="Terminé",W2675="En cours")),
       VLOOKUP(AD2675,Setup_ScoreExactBonus!A:D,4,FALSE),
       0
     )),
  0)</f>
        <v>20</v>
      </c>
      <c r="AF2675" s="21">
        <f t="shared" ca="1" si="335"/>
        <v>97</v>
      </c>
      <c r="AG2675" s="21">
        <f ca="1">SUMIFS(AF$2:AF2675,D$2:D2675,D2675)</f>
        <v>3732</v>
      </c>
      <c r="AJ2675" s="22">
        <f t="shared" si="328"/>
        <v>2</v>
      </c>
      <c r="AK2675" s="22">
        <f t="shared" si="329"/>
        <v>0</v>
      </c>
    </row>
    <row r="2676" spans="1:37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Norvège</v>
      </c>
      <c r="K2676" s="21" t="str">
        <f>IFERROR(VLOOKUP(J2676,Setup_Team!$B:$C,2,FALSE), "TDB")</f>
        <v>NOR</v>
      </c>
      <c r="L2676" s="21" t="str">
        <f>VLOOKUP($A2676,Location!$A:$J,8,FALSE)</f>
        <v>Angleterre</v>
      </c>
      <c r="M2676" s="21" t="str">
        <f>IFERROR(VLOOKUP(L2676,Setup_Team!$B:$C,2,FALSE), "TDB")</f>
        <v>ENG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>
        <v>1</v>
      </c>
      <c r="Q2676" s="27">
        <v>2</v>
      </c>
      <c r="R2676" s="27" t="str">
        <f t="shared" si="331"/>
        <v>1-2</v>
      </c>
      <c r="S2676" s="21">
        <v>0</v>
      </c>
      <c r="T2676" s="20">
        <f>VLOOKUP($A2676,Database!$A:$Y,10,FALSE)</f>
        <v>122</v>
      </c>
      <c r="U2676" s="20">
        <f>VLOOKUP($A2676,Database!$A:$Y,11,FALSE)</f>
        <v>118</v>
      </c>
      <c r="V2676" s="20">
        <f>VLOOKUP($A2676,Database!$A:$Y,12,FALSE)</f>
        <v>77</v>
      </c>
      <c r="W2676" s="20" t="str">
        <f>VLOOKUP(A2676,Database!A:M,13,FALSE)</f>
        <v>Terminé</v>
      </c>
      <c r="X2676" s="20">
        <f>VLOOKUP($A2676,Database!$A:$Y,20,FALSE)</f>
        <v>1</v>
      </c>
      <c r="Y2676" s="20">
        <f>VLOOKUP($A2676,Database!$A:$Y,21,FALSE)</f>
        <v>2</v>
      </c>
      <c r="Z2676" s="20">
        <f t="shared" si="330"/>
        <v>0</v>
      </c>
      <c r="AA2676" s="20">
        <f t="shared" si="332"/>
        <v>1</v>
      </c>
      <c r="AB2676" s="20">
        <f t="shared" ca="1" si="333"/>
        <v>77</v>
      </c>
      <c r="AC2676" s="20">
        <f t="shared" ca="1" si="334"/>
        <v>1</v>
      </c>
      <c r="AD2676" s="20" t="str">
        <f ca="1">IF(AC2676=0,"",IF(OR(ISBLANK(P2676),ISBLANK(Q2676)),"",IF(ISBLANK(VLOOKUP(A2676,Database!A:AA,22,FALSE)),"",VLOOKUP(A2676,Database!A:AA,22,FALSE))))</f>
        <v>Exact</v>
      </c>
      <c r="AE2676" s="20">
        <f ca="1">IFERROR(
   IF(
     OR(ISBLANK(P2676),ISBLANK(Q2676)),
     "",
     IF(
       AND(AB2676&lt;&gt;"",OR(W2676="Terminé",W2676="En cours")),
       VLOOKUP(AD2676,Setup_ScoreExactBonus!A:D,4,FALSE),
       0
     )),
  0)</f>
        <v>20</v>
      </c>
      <c r="AF2676" s="21">
        <f t="shared" ca="1" si="335"/>
        <v>97</v>
      </c>
      <c r="AG2676" s="21">
        <f ca="1">SUMIFS(AF$2:AF2676,D$2:D2676,D2676)</f>
        <v>4317</v>
      </c>
      <c r="AJ2676" s="22">
        <f t="shared" si="328"/>
        <v>3</v>
      </c>
      <c r="AK2676" s="22">
        <f t="shared" si="329"/>
        <v>0</v>
      </c>
    </row>
    <row r="2677" spans="1:37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Norvège</v>
      </c>
      <c r="K2677" s="21" t="str">
        <f>IFERROR(VLOOKUP(J2677,Setup_Team!$B:$C,2,FALSE), "TDB")</f>
        <v>NOR</v>
      </c>
      <c r="L2677" s="21" t="str">
        <f>VLOOKUP($A2677,Location!$A:$J,8,FALSE)</f>
        <v>Angleterre</v>
      </c>
      <c r="M2677" s="21" t="str">
        <f>IFERROR(VLOOKUP(L2677,Setup_Team!$B:$C,2,FALSE), "TDB")</f>
        <v>ENG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>
        <v>2</v>
      </c>
      <c r="Q2677" s="27">
        <v>1</v>
      </c>
      <c r="R2677" s="27" t="str">
        <f t="shared" si="331"/>
        <v>2-1</v>
      </c>
      <c r="S2677" s="21">
        <v>0</v>
      </c>
      <c r="T2677" s="20">
        <f>VLOOKUP($A2677,Database!$A:$Y,10,FALSE)</f>
        <v>122</v>
      </c>
      <c r="U2677" s="20">
        <f>VLOOKUP($A2677,Database!$A:$Y,11,FALSE)</f>
        <v>118</v>
      </c>
      <c r="V2677" s="20">
        <f>VLOOKUP($A2677,Database!$A:$Y,12,FALSE)</f>
        <v>77</v>
      </c>
      <c r="W2677" s="20" t="str">
        <f>VLOOKUP(A2677,Database!A:M,13,FALSE)</f>
        <v>Terminé</v>
      </c>
      <c r="X2677" s="20">
        <f>VLOOKUP($A2677,Database!$A:$Y,20,FALSE)</f>
        <v>1</v>
      </c>
      <c r="Y2677" s="20">
        <f>VLOOKUP($A2677,Database!$A:$Y,21,FALSE)</f>
        <v>2</v>
      </c>
      <c r="Z2677" s="20">
        <f t="shared" si="330"/>
        <v>0</v>
      </c>
      <c r="AA2677" s="20">
        <f t="shared" si="332"/>
        <v>0</v>
      </c>
      <c r="AB2677" s="20">
        <f t="shared" ca="1" si="333"/>
        <v>0</v>
      </c>
      <c r="AC2677" s="20">
        <f t="shared" ca="1" si="334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>
        <f ca="1">IFERROR(
   IF(
     OR(ISBLANK(P2677),ISBLANK(Q2677)),
     "",
     IF(
       AND(AB2677&lt;&gt;"",OR(W2677="Terminé",W2677="En cours")),
       VLOOKUP(AD2677,Setup_ScoreExactBonus!A:D,4,FALSE),
       0
     )),
  0)</f>
        <v>0</v>
      </c>
      <c r="AF2677" s="21">
        <f t="shared" ca="1" si="335"/>
        <v>0</v>
      </c>
      <c r="AG2677" s="21">
        <f ca="1">SUMIFS(AF$2:AF2677,D$2:D2677,D2677)</f>
        <v>4035</v>
      </c>
      <c r="AJ2677" s="22">
        <f t="shared" si="328"/>
        <v>0</v>
      </c>
      <c r="AK2677" s="22">
        <f t="shared" si="329"/>
        <v>1</v>
      </c>
    </row>
    <row r="2678" spans="1:37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Norvège</v>
      </c>
      <c r="K2678" s="21" t="str">
        <f>IFERROR(VLOOKUP(J2678,Setup_Team!$B:$C,2,FALSE), "TDB")</f>
        <v>NOR</v>
      </c>
      <c r="L2678" s="21" t="str">
        <f>VLOOKUP($A2678,Location!$A:$J,8,FALSE)</f>
        <v>Angleterre</v>
      </c>
      <c r="M2678" s="21" t="str">
        <f>IFERROR(VLOOKUP(L2678,Setup_Team!$B:$C,2,FALSE), "TDB")</f>
        <v>ENG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>
        <v>1</v>
      </c>
      <c r="Q2678" s="27">
        <v>2</v>
      </c>
      <c r="R2678" s="27" t="str">
        <f t="shared" si="331"/>
        <v>1-2</v>
      </c>
      <c r="S2678" s="21">
        <v>0</v>
      </c>
      <c r="T2678" s="20">
        <f>VLOOKUP($A2678,Database!$A:$Y,10,FALSE)</f>
        <v>122</v>
      </c>
      <c r="U2678" s="20">
        <f>VLOOKUP($A2678,Database!$A:$Y,11,FALSE)</f>
        <v>118</v>
      </c>
      <c r="V2678" s="20">
        <f>VLOOKUP($A2678,Database!$A:$Y,12,FALSE)</f>
        <v>77</v>
      </c>
      <c r="W2678" s="20" t="str">
        <f>VLOOKUP(A2678,Database!A:M,13,FALSE)</f>
        <v>Terminé</v>
      </c>
      <c r="X2678" s="20">
        <f>VLOOKUP($A2678,Database!$A:$Y,20,FALSE)</f>
        <v>1</v>
      </c>
      <c r="Y2678" s="20">
        <f>VLOOKUP($A2678,Database!$A:$Y,21,FALSE)</f>
        <v>2</v>
      </c>
      <c r="Z2678" s="20">
        <f t="shared" si="330"/>
        <v>0</v>
      </c>
      <c r="AA2678" s="20">
        <f t="shared" si="332"/>
        <v>1</v>
      </c>
      <c r="AB2678" s="20">
        <f t="shared" ca="1" si="333"/>
        <v>77</v>
      </c>
      <c r="AC2678" s="20">
        <f t="shared" ca="1" si="334"/>
        <v>1</v>
      </c>
      <c r="AD2678" s="20" t="str">
        <f ca="1">IF(AC2678=0,"",IF(OR(ISBLANK(P2678),ISBLANK(Q2678)),"",IF(ISBLANK(VLOOKUP(A2678,Database!A:AA,22,FALSE)),"",VLOOKUP(A2678,Database!A:AA,22,FALSE))))</f>
        <v>Exact</v>
      </c>
      <c r="AE2678" s="20">
        <f ca="1">IFERROR(
   IF(
     OR(ISBLANK(P2678),ISBLANK(Q2678)),
     "",
     IF(
       AND(AB2678&lt;&gt;"",OR(W2678="Terminé",W2678="En cours")),
       VLOOKUP(AD2678,Setup_ScoreExactBonus!A:D,4,FALSE),
       0
     )),
  0)</f>
        <v>20</v>
      </c>
      <c r="AF2678" s="21">
        <f t="shared" ca="1" si="335"/>
        <v>97</v>
      </c>
      <c r="AG2678" s="21">
        <f ca="1">SUMIFS(AF$2:AF2678,D$2:D2678,D2678)</f>
        <v>4030</v>
      </c>
      <c r="AJ2678" s="22">
        <f t="shared" si="328"/>
        <v>5</v>
      </c>
      <c r="AK2678" s="22">
        <f t="shared" si="329"/>
        <v>0</v>
      </c>
    </row>
    <row r="2679" spans="1:37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Norvège</v>
      </c>
      <c r="K2679" s="21" t="str">
        <f>IFERROR(VLOOKUP(J2679,Setup_Team!$B:$C,2,FALSE), "TDB")</f>
        <v>NOR</v>
      </c>
      <c r="L2679" s="21" t="str">
        <f>VLOOKUP($A2679,Location!$A:$J,8,FALSE)</f>
        <v>Angleterre</v>
      </c>
      <c r="M2679" s="21" t="str">
        <f>IFERROR(VLOOKUP(L2679,Setup_Team!$B:$C,2,FALSE), "TDB")</f>
        <v>ENG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>
        <v>2</v>
      </c>
      <c r="Q2679" s="27">
        <v>2</v>
      </c>
      <c r="R2679" s="27" t="str">
        <f t="shared" si="331"/>
        <v>2-2</v>
      </c>
      <c r="S2679" s="21">
        <v>0</v>
      </c>
      <c r="T2679" s="20">
        <f>VLOOKUP($A2679,Database!$A:$Y,10,FALSE)</f>
        <v>122</v>
      </c>
      <c r="U2679" s="20">
        <f>VLOOKUP($A2679,Database!$A:$Y,11,FALSE)</f>
        <v>118</v>
      </c>
      <c r="V2679" s="20">
        <f>VLOOKUP($A2679,Database!$A:$Y,12,FALSE)</f>
        <v>77</v>
      </c>
      <c r="W2679" s="20" t="str">
        <f>VLOOKUP(A2679,Database!A:M,13,FALSE)</f>
        <v>Terminé</v>
      </c>
      <c r="X2679" s="20">
        <f>VLOOKUP($A2679,Database!$A:$Y,20,FALSE)</f>
        <v>1</v>
      </c>
      <c r="Y2679" s="20">
        <f>VLOOKUP($A2679,Database!$A:$Y,21,FALSE)</f>
        <v>2</v>
      </c>
      <c r="Z2679" s="20">
        <f t="shared" si="330"/>
        <v>0</v>
      </c>
      <c r="AA2679" s="20">
        <f t="shared" si="332"/>
        <v>0</v>
      </c>
      <c r="AB2679" s="20">
        <f t="shared" ca="1" si="333"/>
        <v>0</v>
      </c>
      <c r="AC2679" s="20">
        <f t="shared" ca="1" si="334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>
        <f ca="1">IFERROR(
   IF(
     OR(ISBLANK(P2679),ISBLANK(Q2679)),
     "",
     IF(
       AND(AB2679&lt;&gt;"",OR(W2679="Terminé",W2679="En cours")),
       VLOOKUP(AD2679,Setup_ScoreExactBonus!A:D,4,FALSE),
       0
     )),
  0)</f>
        <v>0</v>
      </c>
      <c r="AF2679" s="21">
        <f t="shared" ca="1" si="335"/>
        <v>0</v>
      </c>
      <c r="AG2679" s="21">
        <f ca="1">SUMIFS(AF$2:AF2679,D$2:D2679,D2679)</f>
        <v>2954</v>
      </c>
      <c r="AJ2679" s="22">
        <f t="shared" si="328"/>
        <v>0</v>
      </c>
      <c r="AK2679" s="22">
        <f t="shared" si="329"/>
        <v>1</v>
      </c>
    </row>
    <row r="2680" spans="1:37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Norvège</v>
      </c>
      <c r="K2680" s="21" t="str">
        <f>IFERROR(VLOOKUP(J2680,Setup_Team!$B:$C,2,FALSE), "TDB")</f>
        <v>NOR</v>
      </c>
      <c r="L2680" s="21" t="str">
        <f>VLOOKUP($A2680,Location!$A:$J,8,FALSE)</f>
        <v>Angleterre</v>
      </c>
      <c r="M2680" s="21" t="str">
        <f>IFERROR(VLOOKUP(L2680,Setup_Team!$B:$C,2,FALSE), "TDB")</f>
        <v>ENG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>
        <v>1</v>
      </c>
      <c r="Q2680" s="27">
        <v>2</v>
      </c>
      <c r="R2680" s="27" t="str">
        <f t="shared" si="331"/>
        <v>1-2</v>
      </c>
      <c r="S2680" s="21">
        <v>0</v>
      </c>
      <c r="T2680" s="20">
        <f>VLOOKUP($A2680,Database!$A:$Y,10,FALSE)</f>
        <v>122</v>
      </c>
      <c r="U2680" s="20">
        <f>VLOOKUP($A2680,Database!$A:$Y,11,FALSE)</f>
        <v>118</v>
      </c>
      <c r="V2680" s="20">
        <f>VLOOKUP($A2680,Database!$A:$Y,12,FALSE)</f>
        <v>77</v>
      </c>
      <c r="W2680" s="20" t="str">
        <f>VLOOKUP(A2680,Database!A:M,13,FALSE)</f>
        <v>Terminé</v>
      </c>
      <c r="X2680" s="20">
        <f>VLOOKUP($A2680,Database!$A:$Y,20,FALSE)</f>
        <v>1</v>
      </c>
      <c r="Y2680" s="20">
        <f>VLOOKUP($A2680,Database!$A:$Y,21,FALSE)</f>
        <v>2</v>
      </c>
      <c r="Z2680" s="20">
        <f t="shared" si="330"/>
        <v>0</v>
      </c>
      <c r="AA2680" s="20">
        <f t="shared" si="332"/>
        <v>1</v>
      </c>
      <c r="AB2680" s="20">
        <f t="shared" ca="1" si="333"/>
        <v>77</v>
      </c>
      <c r="AC2680" s="20">
        <f t="shared" ca="1" si="334"/>
        <v>1</v>
      </c>
      <c r="AD2680" s="20" t="str">
        <f ca="1">IF(AC2680=0,"",IF(OR(ISBLANK(P2680),ISBLANK(Q2680)),"",IF(ISBLANK(VLOOKUP(A2680,Database!A:AA,22,FALSE)),"",VLOOKUP(A2680,Database!A:AA,22,FALSE))))</f>
        <v>Exact</v>
      </c>
      <c r="AE2680" s="20">
        <f ca="1">IFERROR(
   IF(
     OR(ISBLANK(P2680),ISBLANK(Q2680)),
     "",
     IF(
       AND(AB2680&lt;&gt;"",OR(W2680="Terminé",W2680="En cours")),
       VLOOKUP(AD2680,Setup_ScoreExactBonus!A:D,4,FALSE),
       0
     )),
  0)</f>
        <v>20</v>
      </c>
      <c r="AF2680" s="21">
        <f t="shared" ca="1" si="335"/>
        <v>97</v>
      </c>
      <c r="AG2680" s="21">
        <f ca="1">SUMIFS(AF$2:AF2680,D$2:D2680,D2680)</f>
        <v>4311</v>
      </c>
      <c r="AJ2680" s="22">
        <f t="shared" si="328"/>
        <v>3</v>
      </c>
      <c r="AK2680" s="22">
        <f t="shared" si="329"/>
        <v>0</v>
      </c>
    </row>
    <row r="2681" spans="1:37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Norvège</v>
      </c>
      <c r="K2681" s="21" t="str">
        <f>IFERROR(VLOOKUP(J2681,Setup_Team!$B:$C,2,FALSE), "TDB")</f>
        <v>NOR</v>
      </c>
      <c r="L2681" s="21" t="str">
        <f>VLOOKUP($A2681,Location!$A:$J,8,FALSE)</f>
        <v>Angleterre</v>
      </c>
      <c r="M2681" s="21" t="str">
        <f>IFERROR(VLOOKUP(L2681,Setup_Team!$B:$C,2,FALSE), "TDB")</f>
        <v>ENG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>
        <v>1</v>
      </c>
      <c r="Q2681" s="27">
        <v>1</v>
      </c>
      <c r="R2681" s="27" t="str">
        <f t="shared" si="331"/>
        <v>1-1</v>
      </c>
      <c r="S2681" s="21">
        <v>0</v>
      </c>
      <c r="T2681" s="20">
        <f>VLOOKUP($A2681,Database!$A:$Y,10,FALSE)</f>
        <v>122</v>
      </c>
      <c r="U2681" s="20">
        <f>VLOOKUP($A2681,Database!$A:$Y,11,FALSE)</f>
        <v>118</v>
      </c>
      <c r="V2681" s="20">
        <f>VLOOKUP($A2681,Database!$A:$Y,12,FALSE)</f>
        <v>77</v>
      </c>
      <c r="W2681" s="20" t="str">
        <f>VLOOKUP(A2681,Database!A:M,13,FALSE)</f>
        <v>Terminé</v>
      </c>
      <c r="X2681" s="20">
        <f>VLOOKUP($A2681,Database!$A:$Y,20,FALSE)</f>
        <v>1</v>
      </c>
      <c r="Y2681" s="20">
        <f>VLOOKUP($A2681,Database!$A:$Y,21,FALSE)</f>
        <v>2</v>
      </c>
      <c r="Z2681" s="20">
        <f t="shared" si="330"/>
        <v>0</v>
      </c>
      <c r="AA2681" s="20">
        <f t="shared" si="332"/>
        <v>0</v>
      </c>
      <c r="AB2681" s="20">
        <f t="shared" ca="1" si="333"/>
        <v>0</v>
      </c>
      <c r="AC2681" s="20">
        <f t="shared" ca="1" si="334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>
        <f ca="1">IFERROR(
   IF(
     OR(ISBLANK(P2681),ISBLANK(Q2681)),
     "",
     IF(
       AND(AB2681&lt;&gt;"",OR(W2681="Terminé",W2681="En cours")),
       VLOOKUP(AD2681,Setup_ScoreExactBonus!A:D,4,FALSE),
       0
     )),
  0)</f>
        <v>0</v>
      </c>
      <c r="AF2681" s="21">
        <f t="shared" ca="1" si="335"/>
        <v>0</v>
      </c>
      <c r="AG2681" s="21">
        <f ca="1">SUMIFS(AF$2:AF2681,D$2:D2681,D2681)</f>
        <v>2595</v>
      </c>
      <c r="AJ2681" s="22">
        <f t="shared" ref="AJ2681:AJ2744" si="336">IF(AA2681=1,AJ2654+1,0)</f>
        <v>0</v>
      </c>
      <c r="AK2681" s="22">
        <f t="shared" ref="AK2681:AK2744" si="337">IF(Z2681=1,AK2654,IF(AA2681=0,AK2654+1,0))</f>
        <v>1</v>
      </c>
    </row>
    <row r="2682" spans="1:37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Norvège</v>
      </c>
      <c r="K2682" s="21" t="str">
        <f>IFERROR(VLOOKUP(J2682,Setup_Team!$B:$C,2,FALSE), "TDB")</f>
        <v>NOR</v>
      </c>
      <c r="L2682" s="21" t="str">
        <f>VLOOKUP($A2682,Location!$A:$J,8,FALSE)</f>
        <v>Angleterre</v>
      </c>
      <c r="M2682" s="21" t="str">
        <f>IFERROR(VLOOKUP(L2682,Setup_Team!$B:$C,2,FALSE), "TDB")</f>
        <v>ENG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>
        <v>2</v>
      </c>
      <c r="Q2682" s="27">
        <v>1</v>
      </c>
      <c r="R2682" s="27" t="str">
        <f t="shared" si="331"/>
        <v>2-1</v>
      </c>
      <c r="S2682" s="21">
        <v>0</v>
      </c>
      <c r="T2682" s="20">
        <f>VLOOKUP($A2682,Database!$A:$Y,10,FALSE)</f>
        <v>122</v>
      </c>
      <c r="U2682" s="20">
        <f>VLOOKUP($A2682,Database!$A:$Y,11,FALSE)</f>
        <v>118</v>
      </c>
      <c r="V2682" s="20">
        <f>VLOOKUP($A2682,Database!$A:$Y,12,FALSE)</f>
        <v>77</v>
      </c>
      <c r="W2682" s="20" t="str">
        <f>VLOOKUP(A2682,Database!A:M,13,FALSE)</f>
        <v>Terminé</v>
      </c>
      <c r="X2682" s="20">
        <f>VLOOKUP($A2682,Database!$A:$Y,20,FALSE)</f>
        <v>1</v>
      </c>
      <c r="Y2682" s="20">
        <f>VLOOKUP($A2682,Database!$A:$Y,21,FALSE)</f>
        <v>2</v>
      </c>
      <c r="Z2682" s="20">
        <f t="shared" si="330"/>
        <v>0</v>
      </c>
      <c r="AA2682" s="20">
        <f t="shared" si="332"/>
        <v>0</v>
      </c>
      <c r="AB2682" s="20">
        <f t="shared" ca="1" si="333"/>
        <v>0</v>
      </c>
      <c r="AC2682" s="20">
        <f t="shared" ca="1" si="334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>
        <f ca="1">IFERROR(
   IF(
     OR(ISBLANK(P2682),ISBLANK(Q2682)),
     "",
     IF(
       AND(AB2682&lt;&gt;"",OR(W2682="Terminé",W2682="En cours")),
       VLOOKUP(AD2682,Setup_ScoreExactBonus!A:D,4,FALSE),
       0
     )),
  0)</f>
        <v>0</v>
      </c>
      <c r="AF2682" s="21">
        <f t="shared" ca="1" si="335"/>
        <v>0</v>
      </c>
      <c r="AG2682" s="21">
        <f ca="1">SUMIFS(AF$2:AF2682,D$2:D2682,D2682)</f>
        <v>3680</v>
      </c>
      <c r="AJ2682" s="22">
        <f t="shared" si="336"/>
        <v>0</v>
      </c>
      <c r="AK2682" s="22">
        <f t="shared" si="337"/>
        <v>1</v>
      </c>
    </row>
    <row r="2683" spans="1:37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Norvège</v>
      </c>
      <c r="K2683" s="21" t="str">
        <f>IFERROR(VLOOKUP(J2683,Setup_Team!$B:$C,2,FALSE), "TDB")</f>
        <v>NOR</v>
      </c>
      <c r="L2683" s="21" t="str">
        <f>VLOOKUP($A2683,Location!$A:$J,8,FALSE)</f>
        <v>Angleterre</v>
      </c>
      <c r="M2683" s="21" t="str">
        <f>IFERROR(VLOOKUP(L2683,Setup_Team!$B:$C,2,FALSE), "TDB")</f>
        <v>ENG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>
        <v>1</v>
      </c>
      <c r="Q2683" s="27">
        <v>2</v>
      </c>
      <c r="R2683" s="27" t="str">
        <f t="shared" si="331"/>
        <v>1-2</v>
      </c>
      <c r="S2683" s="21">
        <v>0</v>
      </c>
      <c r="T2683" s="20">
        <f>VLOOKUP($A2683,Database!$A:$Y,10,FALSE)</f>
        <v>122</v>
      </c>
      <c r="U2683" s="20">
        <f>VLOOKUP($A2683,Database!$A:$Y,11,FALSE)</f>
        <v>118</v>
      </c>
      <c r="V2683" s="20">
        <f>VLOOKUP($A2683,Database!$A:$Y,12,FALSE)</f>
        <v>77</v>
      </c>
      <c r="W2683" s="20" t="str">
        <f>VLOOKUP(A2683,Database!A:M,13,FALSE)</f>
        <v>Terminé</v>
      </c>
      <c r="X2683" s="20">
        <f>VLOOKUP($A2683,Database!$A:$Y,20,FALSE)</f>
        <v>1</v>
      </c>
      <c r="Y2683" s="20">
        <f>VLOOKUP($A2683,Database!$A:$Y,21,FALSE)</f>
        <v>2</v>
      </c>
      <c r="Z2683" s="20">
        <f t="shared" si="330"/>
        <v>0</v>
      </c>
      <c r="AA2683" s="20">
        <f t="shared" si="332"/>
        <v>1</v>
      </c>
      <c r="AB2683" s="20">
        <f t="shared" ca="1" si="333"/>
        <v>77</v>
      </c>
      <c r="AC2683" s="20">
        <f t="shared" ca="1" si="334"/>
        <v>1</v>
      </c>
      <c r="AD2683" s="20" t="str">
        <f ca="1">IF(AC2683=0,"",IF(OR(ISBLANK(P2683),ISBLANK(Q2683)),"",IF(ISBLANK(VLOOKUP(A2683,Database!A:AA,22,FALSE)),"",VLOOKUP(A2683,Database!A:AA,22,FALSE))))</f>
        <v>Exact</v>
      </c>
      <c r="AE2683" s="20">
        <f ca="1">IFERROR(
   IF(
     OR(ISBLANK(P2683),ISBLANK(Q2683)),
     "",
     IF(
       AND(AB2683&lt;&gt;"",OR(W2683="Terminé",W2683="En cours")),
       VLOOKUP(AD2683,Setup_ScoreExactBonus!A:D,4,FALSE),
       0
     )),
  0)</f>
        <v>20</v>
      </c>
      <c r="AF2683" s="21">
        <f t="shared" ca="1" si="335"/>
        <v>97</v>
      </c>
      <c r="AG2683" s="21">
        <f ca="1">SUMIFS(AF$2:AF2683,D$2:D2683,D2683)</f>
        <v>4113</v>
      </c>
      <c r="AJ2683" s="22">
        <f t="shared" si="336"/>
        <v>3</v>
      </c>
      <c r="AK2683" s="22">
        <f t="shared" si="337"/>
        <v>0</v>
      </c>
    </row>
    <row r="2684" spans="1:37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Norvège</v>
      </c>
      <c r="K2684" s="21" t="str">
        <f>IFERROR(VLOOKUP(J2684,Setup_Team!$B:$C,2,FALSE), "TDB")</f>
        <v>NOR</v>
      </c>
      <c r="L2684" s="21" t="str">
        <f>VLOOKUP($A2684,Location!$A:$J,8,FALSE)</f>
        <v>Angleterre</v>
      </c>
      <c r="M2684" s="21" t="str">
        <f>IFERROR(VLOOKUP(L2684,Setup_Team!$B:$C,2,FALSE), "TDB")</f>
        <v>ENG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>
        <v>2</v>
      </c>
      <c r="Q2684" s="27">
        <v>2</v>
      </c>
      <c r="R2684" s="27" t="str">
        <f t="shared" si="331"/>
        <v>2-2</v>
      </c>
      <c r="S2684" s="21">
        <v>0</v>
      </c>
      <c r="T2684" s="20">
        <f>VLOOKUP($A2684,Database!$A:$Y,10,FALSE)</f>
        <v>122</v>
      </c>
      <c r="U2684" s="20">
        <f>VLOOKUP($A2684,Database!$A:$Y,11,FALSE)</f>
        <v>118</v>
      </c>
      <c r="V2684" s="20">
        <f>VLOOKUP($A2684,Database!$A:$Y,12,FALSE)</f>
        <v>77</v>
      </c>
      <c r="W2684" s="20" t="str">
        <f>VLOOKUP(A2684,Database!A:M,13,FALSE)</f>
        <v>Terminé</v>
      </c>
      <c r="X2684" s="20">
        <f>VLOOKUP($A2684,Database!$A:$Y,20,FALSE)</f>
        <v>1</v>
      </c>
      <c r="Y2684" s="20">
        <f>VLOOKUP($A2684,Database!$A:$Y,21,FALSE)</f>
        <v>2</v>
      </c>
      <c r="Z2684" s="20">
        <f t="shared" si="330"/>
        <v>0</v>
      </c>
      <c r="AA2684" s="20">
        <f t="shared" si="332"/>
        <v>0</v>
      </c>
      <c r="AB2684" s="20">
        <f t="shared" ca="1" si="333"/>
        <v>0</v>
      </c>
      <c r="AC2684" s="20">
        <f t="shared" ca="1" si="334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>
        <f ca="1">IFERROR(
   IF(
     OR(ISBLANK(P2684),ISBLANK(Q2684)),
     "",
     IF(
       AND(AB2684&lt;&gt;"",OR(W2684="Terminé",W2684="En cours")),
       VLOOKUP(AD2684,Setup_ScoreExactBonus!A:D,4,FALSE),
       0
     )),
  0)</f>
        <v>0</v>
      </c>
      <c r="AF2684" s="21">
        <f t="shared" ca="1" si="335"/>
        <v>0</v>
      </c>
      <c r="AG2684" s="21">
        <f ca="1">SUMIFS(AF$2:AF2684,D$2:D2684,D2684)</f>
        <v>3465</v>
      </c>
      <c r="AJ2684" s="22">
        <f t="shared" si="336"/>
        <v>0</v>
      </c>
      <c r="AK2684" s="22">
        <f t="shared" si="337"/>
        <v>1</v>
      </c>
    </row>
    <row r="2685" spans="1:37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Norvège</v>
      </c>
      <c r="K2685" s="21" t="str">
        <f>IFERROR(VLOOKUP(J2685,Setup_Team!$B:$C,2,FALSE), "TDB")</f>
        <v>NOR</v>
      </c>
      <c r="L2685" s="21" t="str">
        <f>VLOOKUP($A2685,Location!$A:$J,8,FALSE)</f>
        <v>Angleterre</v>
      </c>
      <c r="M2685" s="21" t="str">
        <f>IFERROR(VLOOKUP(L2685,Setup_Team!$B:$C,2,FALSE), "TDB")</f>
        <v>ENG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>
        <v>1</v>
      </c>
      <c r="Q2685" s="27">
        <v>2</v>
      </c>
      <c r="R2685" s="27" t="str">
        <f t="shared" si="331"/>
        <v>1-2</v>
      </c>
      <c r="S2685" s="21">
        <v>0</v>
      </c>
      <c r="T2685" s="20">
        <f>VLOOKUP($A2685,Database!$A:$Y,10,FALSE)</f>
        <v>122</v>
      </c>
      <c r="U2685" s="20">
        <f>VLOOKUP($A2685,Database!$A:$Y,11,FALSE)</f>
        <v>118</v>
      </c>
      <c r="V2685" s="20">
        <f>VLOOKUP($A2685,Database!$A:$Y,12,FALSE)</f>
        <v>77</v>
      </c>
      <c r="W2685" s="20" t="str">
        <f>VLOOKUP(A2685,Database!A:M,13,FALSE)</f>
        <v>Terminé</v>
      </c>
      <c r="X2685" s="20">
        <f>VLOOKUP($A2685,Database!$A:$Y,20,FALSE)</f>
        <v>1</v>
      </c>
      <c r="Y2685" s="20">
        <f>VLOOKUP($A2685,Database!$A:$Y,21,FALSE)</f>
        <v>2</v>
      </c>
      <c r="Z2685" s="20">
        <f t="shared" si="330"/>
        <v>0</v>
      </c>
      <c r="AA2685" s="20">
        <f t="shared" si="332"/>
        <v>1</v>
      </c>
      <c r="AB2685" s="20">
        <f t="shared" ca="1" si="333"/>
        <v>77</v>
      </c>
      <c r="AC2685" s="20">
        <f t="shared" ca="1" si="334"/>
        <v>1</v>
      </c>
      <c r="AD2685" s="20" t="str">
        <f ca="1">IF(AC2685=0,"",IF(OR(ISBLANK(P2685),ISBLANK(Q2685)),"",IF(ISBLANK(VLOOKUP(A2685,Database!A:AA,22,FALSE)),"",VLOOKUP(A2685,Database!A:AA,22,FALSE))))</f>
        <v>Exact</v>
      </c>
      <c r="AE2685" s="20">
        <f ca="1">IFERROR(
   IF(
     OR(ISBLANK(P2685),ISBLANK(Q2685)),
     "",
     IF(
       AND(AB2685&lt;&gt;"",OR(W2685="Terminé",W2685="En cours")),
       VLOOKUP(AD2685,Setup_ScoreExactBonus!A:D,4,FALSE),
       0
     )),
  0)</f>
        <v>20</v>
      </c>
      <c r="AF2685" s="21">
        <f t="shared" ca="1" si="335"/>
        <v>97</v>
      </c>
      <c r="AG2685" s="21">
        <f ca="1">SUMIFS(AF$2:AF2685,D$2:D2685,D2685)</f>
        <v>4268</v>
      </c>
      <c r="AJ2685" s="22">
        <f t="shared" si="336"/>
        <v>3</v>
      </c>
      <c r="AK2685" s="22">
        <f t="shared" si="337"/>
        <v>0</v>
      </c>
    </row>
    <row r="2686" spans="1:37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Norvège</v>
      </c>
      <c r="K2686" s="21" t="str">
        <f>IFERROR(VLOOKUP(J2686,Setup_Team!$B:$C,2,FALSE), "TDB")</f>
        <v>NOR</v>
      </c>
      <c r="L2686" s="21" t="str">
        <f>VLOOKUP($A2686,Location!$A:$J,8,FALSE)</f>
        <v>Angleterre</v>
      </c>
      <c r="M2686" s="21" t="str">
        <f>IFERROR(VLOOKUP(L2686,Setup_Team!$B:$C,2,FALSE), "TDB")</f>
        <v>ENG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>
        <v>1</v>
      </c>
      <c r="Q2686" s="27">
        <v>1</v>
      </c>
      <c r="R2686" s="27" t="str">
        <f t="shared" si="331"/>
        <v>1-1</v>
      </c>
      <c r="S2686" s="21">
        <v>0</v>
      </c>
      <c r="T2686" s="20">
        <f>VLOOKUP($A2686,Database!$A:$Y,10,FALSE)</f>
        <v>122</v>
      </c>
      <c r="U2686" s="20">
        <f>VLOOKUP($A2686,Database!$A:$Y,11,FALSE)</f>
        <v>118</v>
      </c>
      <c r="V2686" s="20">
        <f>VLOOKUP($A2686,Database!$A:$Y,12,FALSE)</f>
        <v>77</v>
      </c>
      <c r="W2686" s="20" t="str">
        <f>VLOOKUP(A2686,Database!A:M,13,FALSE)</f>
        <v>Terminé</v>
      </c>
      <c r="X2686" s="20">
        <f>VLOOKUP($A2686,Database!$A:$Y,20,FALSE)</f>
        <v>1</v>
      </c>
      <c r="Y2686" s="20">
        <f>VLOOKUP($A2686,Database!$A:$Y,21,FALSE)</f>
        <v>2</v>
      </c>
      <c r="Z2686" s="20">
        <f t="shared" si="330"/>
        <v>0</v>
      </c>
      <c r="AA2686" s="20">
        <f t="shared" si="332"/>
        <v>0</v>
      </c>
      <c r="AB2686" s="20">
        <f t="shared" ca="1" si="333"/>
        <v>0</v>
      </c>
      <c r="AC2686" s="20">
        <f t="shared" ca="1" si="334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>
        <f ca="1">IFERROR(
   IF(
     OR(ISBLANK(P2686),ISBLANK(Q2686)),
     "",
     IF(
       AND(AB2686&lt;&gt;"",OR(W2686="Terminé",W2686="En cours")),
       VLOOKUP(AD2686,Setup_ScoreExactBonus!A:D,4,FALSE),
       0
     )),
  0)</f>
        <v>0</v>
      </c>
      <c r="AF2686" s="21">
        <f t="shared" ca="1" si="335"/>
        <v>0</v>
      </c>
      <c r="AG2686" s="21">
        <f ca="1">SUMIFS(AF$2:AF2686,D$2:D2686,D2686)</f>
        <v>3397</v>
      </c>
      <c r="AJ2686" s="22">
        <f t="shared" si="336"/>
        <v>0</v>
      </c>
      <c r="AK2686" s="22">
        <f t="shared" si="337"/>
        <v>1</v>
      </c>
    </row>
    <row r="2687" spans="1:37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Norvège</v>
      </c>
      <c r="K2687" s="21" t="str">
        <f>IFERROR(VLOOKUP(J2687,Setup_Team!$B:$C,2,FALSE), "TDB")</f>
        <v>NOR</v>
      </c>
      <c r="L2687" s="21" t="str">
        <f>VLOOKUP($A2687,Location!$A:$J,8,FALSE)</f>
        <v>Angleterre</v>
      </c>
      <c r="M2687" s="21" t="str">
        <f>IFERROR(VLOOKUP(L2687,Setup_Team!$B:$C,2,FALSE), "TDB")</f>
        <v>ENG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>
        <v>2</v>
      </c>
      <c r="Q2687" s="27">
        <v>1</v>
      </c>
      <c r="R2687" s="27" t="str">
        <f t="shared" si="331"/>
        <v>2-1</v>
      </c>
      <c r="S2687" s="21">
        <v>0</v>
      </c>
      <c r="T2687" s="20">
        <f>VLOOKUP($A2687,Database!$A:$Y,10,FALSE)</f>
        <v>122</v>
      </c>
      <c r="U2687" s="20">
        <f>VLOOKUP($A2687,Database!$A:$Y,11,FALSE)</f>
        <v>118</v>
      </c>
      <c r="V2687" s="20">
        <f>VLOOKUP($A2687,Database!$A:$Y,12,FALSE)</f>
        <v>77</v>
      </c>
      <c r="W2687" s="20" t="str">
        <f>VLOOKUP(A2687,Database!A:M,13,FALSE)</f>
        <v>Terminé</v>
      </c>
      <c r="X2687" s="20">
        <f>VLOOKUP($A2687,Database!$A:$Y,20,FALSE)</f>
        <v>1</v>
      </c>
      <c r="Y2687" s="20">
        <f>VLOOKUP($A2687,Database!$A:$Y,21,FALSE)</f>
        <v>2</v>
      </c>
      <c r="Z2687" s="20">
        <f t="shared" si="330"/>
        <v>0</v>
      </c>
      <c r="AA2687" s="20">
        <f t="shared" si="332"/>
        <v>0</v>
      </c>
      <c r="AB2687" s="20">
        <f t="shared" ca="1" si="333"/>
        <v>0</v>
      </c>
      <c r="AC2687" s="20">
        <f t="shared" ca="1" si="334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>
        <f ca="1">IFERROR(
   IF(
     OR(ISBLANK(P2687),ISBLANK(Q2687)),
     "",
     IF(
       AND(AB2687&lt;&gt;"",OR(W2687="Terminé",W2687="En cours")),
       VLOOKUP(AD2687,Setup_ScoreExactBonus!A:D,4,FALSE),
       0
     )),
  0)</f>
        <v>0</v>
      </c>
      <c r="AF2687" s="21">
        <f t="shared" ca="1" si="335"/>
        <v>0</v>
      </c>
      <c r="AG2687" s="21">
        <f ca="1">SUMIFS(AF$2:AF2687,D$2:D2687,D2687)</f>
        <v>3822</v>
      </c>
      <c r="AJ2687" s="22">
        <f t="shared" si="336"/>
        <v>0</v>
      </c>
      <c r="AK2687" s="22">
        <f t="shared" si="337"/>
        <v>1</v>
      </c>
    </row>
    <row r="2688" spans="1:37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Norvège</v>
      </c>
      <c r="K2688" s="21" t="str">
        <f>IFERROR(VLOOKUP(J2688,Setup_Team!$B:$C,2,FALSE), "TDB")</f>
        <v>NOR</v>
      </c>
      <c r="L2688" s="21" t="str">
        <f>VLOOKUP($A2688,Location!$A:$J,8,FALSE)</f>
        <v>Angleterre</v>
      </c>
      <c r="M2688" s="21" t="str">
        <f>IFERROR(VLOOKUP(L2688,Setup_Team!$B:$C,2,FALSE), "TDB")</f>
        <v>ENG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>
        <v>1</v>
      </c>
      <c r="Q2688" s="27">
        <v>2</v>
      </c>
      <c r="R2688" s="27" t="str">
        <f t="shared" si="331"/>
        <v>1-2</v>
      </c>
      <c r="S2688" s="21">
        <v>0</v>
      </c>
      <c r="T2688" s="20">
        <f>VLOOKUP($A2688,Database!$A:$Y,10,FALSE)</f>
        <v>122</v>
      </c>
      <c r="U2688" s="20">
        <f>VLOOKUP($A2688,Database!$A:$Y,11,FALSE)</f>
        <v>118</v>
      </c>
      <c r="V2688" s="20">
        <f>VLOOKUP($A2688,Database!$A:$Y,12,FALSE)</f>
        <v>77</v>
      </c>
      <c r="W2688" s="20" t="str">
        <f>VLOOKUP(A2688,Database!A:M,13,FALSE)</f>
        <v>Terminé</v>
      </c>
      <c r="X2688" s="20">
        <f>VLOOKUP($A2688,Database!$A:$Y,20,FALSE)</f>
        <v>1</v>
      </c>
      <c r="Y2688" s="20">
        <f>VLOOKUP($A2688,Database!$A:$Y,21,FALSE)</f>
        <v>2</v>
      </c>
      <c r="Z2688" s="20">
        <f t="shared" si="330"/>
        <v>0</v>
      </c>
      <c r="AA2688" s="20">
        <f t="shared" si="332"/>
        <v>1</v>
      </c>
      <c r="AB2688" s="20">
        <f t="shared" ca="1" si="333"/>
        <v>77</v>
      </c>
      <c r="AC2688" s="20">
        <f t="shared" ca="1" si="334"/>
        <v>1</v>
      </c>
      <c r="AD2688" s="20" t="str">
        <f ca="1">IF(AC2688=0,"",IF(OR(ISBLANK(P2688),ISBLANK(Q2688)),"",IF(ISBLANK(VLOOKUP(A2688,Database!A:AA,22,FALSE)),"",VLOOKUP(A2688,Database!A:AA,22,FALSE))))</f>
        <v>Exact</v>
      </c>
      <c r="AE2688" s="20">
        <f ca="1">IFERROR(
   IF(
     OR(ISBLANK(P2688),ISBLANK(Q2688)),
     "",
     IF(
       AND(AB2688&lt;&gt;"",OR(W2688="Terminé",W2688="En cours")),
       VLOOKUP(AD2688,Setup_ScoreExactBonus!A:D,4,FALSE),
       0
     )),
  0)</f>
        <v>20</v>
      </c>
      <c r="AF2688" s="21">
        <f t="shared" ca="1" si="335"/>
        <v>97</v>
      </c>
      <c r="AG2688" s="21">
        <f ca="1">SUMIFS(AF$2:AF2688,D$2:D2688,D2688)</f>
        <v>4154</v>
      </c>
      <c r="AJ2688" s="22">
        <f t="shared" si="336"/>
        <v>3</v>
      </c>
      <c r="AK2688" s="22">
        <f t="shared" si="337"/>
        <v>0</v>
      </c>
    </row>
    <row r="2689" spans="1:37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Norvège</v>
      </c>
      <c r="K2689" s="21" t="str">
        <f>IFERROR(VLOOKUP(J2689,Setup_Team!$B:$C,2,FALSE), "TDB")</f>
        <v>NOR</v>
      </c>
      <c r="L2689" s="21" t="str">
        <f>VLOOKUP($A2689,Location!$A:$J,8,FALSE)</f>
        <v>Angleterre</v>
      </c>
      <c r="M2689" s="21" t="str">
        <f>IFERROR(VLOOKUP(L2689,Setup_Team!$B:$C,2,FALSE), "TDB")</f>
        <v>ENG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>
        <v>2</v>
      </c>
      <c r="Q2689" s="27">
        <v>1</v>
      </c>
      <c r="R2689" s="27" t="str">
        <f t="shared" si="331"/>
        <v>2-1</v>
      </c>
      <c r="S2689" s="21">
        <v>0</v>
      </c>
      <c r="T2689" s="20">
        <f>VLOOKUP($A2689,Database!$A:$Y,10,FALSE)</f>
        <v>122</v>
      </c>
      <c r="U2689" s="20">
        <f>VLOOKUP($A2689,Database!$A:$Y,11,FALSE)</f>
        <v>118</v>
      </c>
      <c r="V2689" s="20">
        <f>VLOOKUP($A2689,Database!$A:$Y,12,FALSE)</f>
        <v>77</v>
      </c>
      <c r="W2689" s="20" t="str">
        <f>VLOOKUP(A2689,Database!A:M,13,FALSE)</f>
        <v>Terminé</v>
      </c>
      <c r="X2689" s="20">
        <f>VLOOKUP($A2689,Database!$A:$Y,20,FALSE)</f>
        <v>1</v>
      </c>
      <c r="Y2689" s="20">
        <f>VLOOKUP($A2689,Database!$A:$Y,21,FALSE)</f>
        <v>2</v>
      </c>
      <c r="Z2689" s="20">
        <f t="shared" si="330"/>
        <v>0</v>
      </c>
      <c r="AA2689" s="20">
        <f t="shared" si="332"/>
        <v>0</v>
      </c>
      <c r="AB2689" s="20">
        <f t="shared" ca="1" si="333"/>
        <v>0</v>
      </c>
      <c r="AC2689" s="20">
        <f t="shared" ca="1" si="334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>
        <f ca="1">IFERROR(
   IF(
     OR(ISBLANK(P2689),ISBLANK(Q2689)),
     "",
     IF(
       AND(AB2689&lt;&gt;"",OR(W2689="Terminé",W2689="En cours")),
       VLOOKUP(AD2689,Setup_ScoreExactBonus!A:D,4,FALSE),
       0
     )),
  0)</f>
        <v>0</v>
      </c>
      <c r="AF2689" s="21">
        <f t="shared" ca="1" si="335"/>
        <v>0</v>
      </c>
      <c r="AG2689" s="21">
        <f ca="1">SUMIFS(AF$2:AF2689,D$2:D2689,D2689)</f>
        <v>4152</v>
      </c>
      <c r="AJ2689" s="22">
        <f t="shared" si="336"/>
        <v>0</v>
      </c>
      <c r="AK2689" s="22">
        <f t="shared" si="337"/>
        <v>1</v>
      </c>
    </row>
    <row r="2690" spans="1:37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Norvège</v>
      </c>
      <c r="K2690" s="21" t="str">
        <f>IFERROR(VLOOKUP(J2690,Setup_Team!$B:$C,2,FALSE), "TDB")</f>
        <v>NOR</v>
      </c>
      <c r="L2690" s="21" t="str">
        <f>VLOOKUP($A2690,Location!$A:$J,8,FALSE)</f>
        <v>Angleterre</v>
      </c>
      <c r="M2690" s="21" t="str">
        <f>IFERROR(VLOOKUP(L2690,Setup_Team!$B:$C,2,FALSE), "TDB")</f>
        <v>ENG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>
        <v>1</v>
      </c>
      <c r="Q2690" s="27">
        <v>1</v>
      </c>
      <c r="R2690" s="27" t="str">
        <f t="shared" si="331"/>
        <v>1-1</v>
      </c>
      <c r="S2690" s="21">
        <v>0</v>
      </c>
      <c r="T2690" s="20">
        <f>VLOOKUP($A2690,Database!$A:$Y,10,FALSE)</f>
        <v>122</v>
      </c>
      <c r="U2690" s="20">
        <f>VLOOKUP($A2690,Database!$A:$Y,11,FALSE)</f>
        <v>118</v>
      </c>
      <c r="V2690" s="20">
        <f>VLOOKUP($A2690,Database!$A:$Y,12,FALSE)</f>
        <v>77</v>
      </c>
      <c r="W2690" s="20" t="str">
        <f>VLOOKUP(A2690,Database!A:M,13,FALSE)</f>
        <v>Terminé</v>
      </c>
      <c r="X2690" s="20">
        <f>VLOOKUP($A2690,Database!$A:$Y,20,FALSE)</f>
        <v>1</v>
      </c>
      <c r="Y2690" s="20">
        <f>VLOOKUP($A2690,Database!$A:$Y,21,FALSE)</f>
        <v>2</v>
      </c>
      <c r="Z2690" s="20">
        <f t="shared" ref="Z2690:Z2753" si="338">IF(A2690=0,0,IF(W2690="À venir",0,IF(AND(ISBLANK(P2690),ISBLANK(Q2690)),1,0)))</f>
        <v>0</v>
      </c>
      <c r="AA2690" s="20">
        <f t="shared" si="332"/>
        <v>0</v>
      </c>
      <c r="AB2690" s="20">
        <f t="shared" ca="1" si="333"/>
        <v>0</v>
      </c>
      <c r="AC2690" s="20">
        <f t="shared" ca="1" si="334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>
        <f ca="1">IFERROR(
   IF(
     OR(ISBLANK(P2690),ISBLANK(Q2690)),
     "",
     IF(
       AND(AB2690&lt;&gt;"",OR(W2690="Terminé",W2690="En cours")),
       VLOOKUP(AD2690,Setup_ScoreExactBonus!A:D,4,FALSE),
       0
     )),
  0)</f>
        <v>0</v>
      </c>
      <c r="AF2690" s="21">
        <f t="shared" ca="1" si="335"/>
        <v>0</v>
      </c>
      <c r="AG2690" s="21">
        <f ca="1">SUMIFS(AF$2:AF2690,D$2:D2690,D2690)</f>
        <v>2829</v>
      </c>
      <c r="AJ2690" s="22">
        <f t="shared" si="336"/>
        <v>0</v>
      </c>
      <c r="AK2690" s="22">
        <f t="shared" si="337"/>
        <v>1</v>
      </c>
    </row>
    <row r="2691" spans="1:37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Norvège</v>
      </c>
      <c r="K2691" s="21" t="str">
        <f>IFERROR(VLOOKUP(J2691,Setup_Team!$B:$C,2,FALSE), "TDB")</f>
        <v>NOR</v>
      </c>
      <c r="L2691" s="21" t="str">
        <f>VLOOKUP($A2691,Location!$A:$J,8,FALSE)</f>
        <v>Angleterre</v>
      </c>
      <c r="M2691" s="21" t="str">
        <f>IFERROR(VLOOKUP(L2691,Setup_Team!$B:$C,2,FALSE), "TDB")</f>
        <v>ENG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>
        <v>1</v>
      </c>
      <c r="Q2691" s="27">
        <v>2</v>
      </c>
      <c r="R2691" s="27" t="str">
        <f t="shared" ref="R2691:R2754" si="339">IF(AND(A2691&gt;0,A2691&lt;=104,W2691="Terminé"),TEXT(P2691,"0")&amp;"-"&amp;TEXT(Q2691,"0"),"")</f>
        <v>1-2</v>
      </c>
      <c r="S2691" s="21">
        <v>0</v>
      </c>
      <c r="T2691" s="20">
        <f>VLOOKUP($A2691,Database!$A:$Y,10,FALSE)</f>
        <v>122</v>
      </c>
      <c r="U2691" s="20">
        <f>VLOOKUP($A2691,Database!$A:$Y,11,FALSE)</f>
        <v>118</v>
      </c>
      <c r="V2691" s="20">
        <f>VLOOKUP($A2691,Database!$A:$Y,12,FALSE)</f>
        <v>77</v>
      </c>
      <c r="W2691" s="20" t="str">
        <f>VLOOKUP(A2691,Database!A:M,13,FALSE)</f>
        <v>Terminé</v>
      </c>
      <c r="X2691" s="20">
        <f>VLOOKUP($A2691,Database!$A:$Y,20,FALSE)</f>
        <v>1</v>
      </c>
      <c r="Y2691" s="20">
        <f>VLOOKUP($A2691,Database!$A:$Y,21,FALSE)</f>
        <v>2</v>
      </c>
      <c r="Z2691" s="20">
        <f t="shared" si="338"/>
        <v>0</v>
      </c>
      <c r="AA2691" s="20">
        <f t="shared" si="332"/>
        <v>1</v>
      </c>
      <c r="AB2691" s="20">
        <f t="shared" ca="1" si="333"/>
        <v>77</v>
      </c>
      <c r="AC2691" s="20">
        <f t="shared" ca="1" si="334"/>
        <v>1</v>
      </c>
      <c r="AD2691" s="20" t="str">
        <f ca="1">IF(AC2691=0,"",IF(OR(ISBLANK(P2691),ISBLANK(Q2691)),"",IF(ISBLANK(VLOOKUP(A2691,Database!A:AA,22,FALSE)),"",VLOOKUP(A2691,Database!A:AA,22,FALSE))))</f>
        <v>Exact</v>
      </c>
      <c r="AE2691" s="20">
        <f ca="1">IFERROR(
   IF(
     OR(ISBLANK(P2691),ISBLANK(Q2691)),
     "",
     IF(
       AND(AB2691&lt;&gt;"",OR(W2691="Terminé",W2691="En cours")),
       VLOOKUP(AD2691,Setup_ScoreExactBonus!A:D,4,FALSE),
       0
     )),
  0)</f>
        <v>20</v>
      </c>
      <c r="AF2691" s="21">
        <f t="shared" ca="1" si="335"/>
        <v>97</v>
      </c>
      <c r="AG2691" s="21">
        <f ca="1">SUMIFS(AF$2:AF2691,D$2:D2691,D2691)</f>
        <v>4121</v>
      </c>
      <c r="AJ2691" s="22">
        <f t="shared" si="336"/>
        <v>3</v>
      </c>
      <c r="AK2691" s="22">
        <f t="shared" si="337"/>
        <v>0</v>
      </c>
    </row>
    <row r="2692" spans="1:37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Norvège</v>
      </c>
      <c r="K2692" s="21" t="str">
        <f>IFERROR(VLOOKUP(J2692,Setup_Team!$B:$C,2,FALSE), "TDB")</f>
        <v>NOR</v>
      </c>
      <c r="L2692" s="21" t="str">
        <f>VLOOKUP($A2692,Location!$A:$J,8,FALSE)</f>
        <v>Angleterre</v>
      </c>
      <c r="M2692" s="21" t="str">
        <f>IFERROR(VLOOKUP(L2692,Setup_Team!$B:$C,2,FALSE), "TDB")</f>
        <v>ENG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>
        <v>1</v>
      </c>
      <c r="Q2692" s="27">
        <v>0</v>
      </c>
      <c r="R2692" s="27" t="str">
        <f t="shared" si="339"/>
        <v>1-0</v>
      </c>
      <c r="S2692" s="21">
        <v>0</v>
      </c>
      <c r="T2692" s="20">
        <f>VLOOKUP($A2692,Database!$A:$Y,10,FALSE)</f>
        <v>122</v>
      </c>
      <c r="U2692" s="20">
        <f>VLOOKUP($A2692,Database!$A:$Y,11,FALSE)</f>
        <v>118</v>
      </c>
      <c r="V2692" s="20">
        <f>VLOOKUP($A2692,Database!$A:$Y,12,FALSE)</f>
        <v>77</v>
      </c>
      <c r="W2692" s="20" t="str">
        <f>VLOOKUP(A2692,Database!A:M,13,FALSE)</f>
        <v>Terminé</v>
      </c>
      <c r="X2692" s="20">
        <f>VLOOKUP($A2692,Database!$A:$Y,20,FALSE)</f>
        <v>1</v>
      </c>
      <c r="Y2692" s="20">
        <f>VLOOKUP($A2692,Database!$A:$Y,21,FALSE)</f>
        <v>2</v>
      </c>
      <c r="Z2692" s="20">
        <f t="shared" si="338"/>
        <v>0</v>
      </c>
      <c r="AA2692" s="20">
        <f t="shared" si="332"/>
        <v>0</v>
      </c>
      <c r="AB2692" s="20">
        <f t="shared" ca="1" si="333"/>
        <v>0</v>
      </c>
      <c r="AC2692" s="20">
        <f t="shared" ca="1" si="334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>
        <f ca="1">IFERROR(
   IF(
     OR(ISBLANK(P2692),ISBLANK(Q2692)),
     "",
     IF(
       AND(AB2692&lt;&gt;"",OR(W2692="Terminé",W2692="En cours")),
       VLOOKUP(AD2692,Setup_ScoreExactBonus!A:D,4,FALSE),
       0
     )),
  0)</f>
        <v>0</v>
      </c>
      <c r="AF2692" s="21">
        <f t="shared" ca="1" si="335"/>
        <v>0</v>
      </c>
      <c r="AG2692" s="21">
        <f ca="1">SUMIFS(AF$2:AF2692,D$2:D2692,D2692)</f>
        <v>3432</v>
      </c>
      <c r="AJ2692" s="22">
        <f t="shared" si="336"/>
        <v>0</v>
      </c>
      <c r="AK2692" s="22">
        <f t="shared" si="337"/>
        <v>8</v>
      </c>
    </row>
    <row r="2693" spans="1:37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Norvège</v>
      </c>
      <c r="K2693" s="21" t="str">
        <f>IFERROR(VLOOKUP(J2693,Setup_Team!$B:$C,2,FALSE), "TDB")</f>
        <v>NOR</v>
      </c>
      <c r="L2693" s="21" t="str">
        <f>VLOOKUP($A2693,Location!$A:$J,8,FALSE)</f>
        <v>Angleterre</v>
      </c>
      <c r="M2693" s="21" t="str">
        <f>IFERROR(VLOOKUP(L2693,Setup_Team!$B:$C,2,FALSE), "TDB")</f>
        <v>ENG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>
        <v>1</v>
      </c>
      <c r="Q2693" s="27">
        <v>2</v>
      </c>
      <c r="R2693" s="27" t="str">
        <f t="shared" si="339"/>
        <v>1-2</v>
      </c>
      <c r="S2693" s="21">
        <v>0</v>
      </c>
      <c r="T2693" s="20">
        <f>VLOOKUP($A2693,Database!$A:$Y,10,FALSE)</f>
        <v>122</v>
      </c>
      <c r="U2693" s="20">
        <f>VLOOKUP($A2693,Database!$A:$Y,11,FALSE)</f>
        <v>118</v>
      </c>
      <c r="V2693" s="20">
        <f>VLOOKUP($A2693,Database!$A:$Y,12,FALSE)</f>
        <v>77</v>
      </c>
      <c r="W2693" s="20" t="str">
        <f>VLOOKUP(A2693,Database!A:M,13,FALSE)</f>
        <v>Terminé</v>
      </c>
      <c r="X2693" s="20">
        <f>VLOOKUP($A2693,Database!$A:$Y,20,FALSE)</f>
        <v>1</v>
      </c>
      <c r="Y2693" s="20">
        <f>VLOOKUP($A2693,Database!$A:$Y,21,FALSE)</f>
        <v>2</v>
      </c>
      <c r="Z2693" s="20">
        <f t="shared" si="338"/>
        <v>0</v>
      </c>
      <c r="AA2693" s="20">
        <f t="shared" si="332"/>
        <v>1</v>
      </c>
      <c r="AB2693" s="20">
        <f t="shared" ca="1" si="333"/>
        <v>77</v>
      </c>
      <c r="AC2693" s="20">
        <f t="shared" ca="1" si="334"/>
        <v>1</v>
      </c>
      <c r="AD2693" s="20" t="str">
        <f ca="1">IF(AC2693=0,"",IF(OR(ISBLANK(P2693),ISBLANK(Q2693)),"",IF(ISBLANK(VLOOKUP(A2693,Database!A:AA,22,FALSE)),"",VLOOKUP(A2693,Database!A:AA,22,FALSE))))</f>
        <v>Exact</v>
      </c>
      <c r="AE2693" s="20">
        <f ca="1">IFERROR(
   IF(
     OR(ISBLANK(P2693),ISBLANK(Q2693)),
     "",
     IF(
       AND(AB2693&lt;&gt;"",OR(W2693="Terminé",W2693="En cours")),
       VLOOKUP(AD2693,Setup_ScoreExactBonus!A:D,4,FALSE),
       0
     )),
  0)</f>
        <v>20</v>
      </c>
      <c r="AF2693" s="21">
        <f t="shared" ca="1" si="335"/>
        <v>97</v>
      </c>
      <c r="AG2693" s="21">
        <f ca="1">SUMIFS(AF$2:AF2693,D$2:D2693,D2693)</f>
        <v>3748</v>
      </c>
      <c r="AJ2693" s="22">
        <f t="shared" si="336"/>
        <v>3</v>
      </c>
      <c r="AK2693" s="22">
        <f t="shared" si="337"/>
        <v>0</v>
      </c>
    </row>
    <row r="2694" spans="1:37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Norvège</v>
      </c>
      <c r="K2694" s="21" t="str">
        <f>IFERROR(VLOOKUP(J2694,Setup_Team!$B:$C,2,FALSE), "TDB")</f>
        <v>NOR</v>
      </c>
      <c r="L2694" s="21" t="str">
        <f>VLOOKUP($A2694,Location!$A:$J,8,FALSE)</f>
        <v>Angleterre</v>
      </c>
      <c r="M2694" s="21" t="str">
        <f>IFERROR(VLOOKUP(L2694,Setup_Team!$B:$C,2,FALSE), "TDB")</f>
        <v>ENG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>
        <v>1</v>
      </c>
      <c r="Q2694" s="27">
        <v>1</v>
      </c>
      <c r="R2694" s="27" t="str">
        <f t="shared" si="339"/>
        <v>1-1</v>
      </c>
      <c r="S2694" s="21">
        <v>0</v>
      </c>
      <c r="T2694" s="20">
        <f>VLOOKUP($A2694,Database!$A:$Y,10,FALSE)</f>
        <v>122</v>
      </c>
      <c r="U2694" s="20">
        <f>VLOOKUP($A2694,Database!$A:$Y,11,FALSE)</f>
        <v>118</v>
      </c>
      <c r="V2694" s="20">
        <f>VLOOKUP($A2694,Database!$A:$Y,12,FALSE)</f>
        <v>77</v>
      </c>
      <c r="W2694" s="20" t="str">
        <f>VLOOKUP(A2694,Database!A:M,13,FALSE)</f>
        <v>Terminé</v>
      </c>
      <c r="X2694" s="20">
        <f>VLOOKUP($A2694,Database!$A:$Y,20,FALSE)</f>
        <v>1</v>
      </c>
      <c r="Y2694" s="20">
        <f>VLOOKUP($A2694,Database!$A:$Y,21,FALSE)</f>
        <v>2</v>
      </c>
      <c r="Z2694" s="20">
        <f t="shared" si="338"/>
        <v>0</v>
      </c>
      <c r="AA2694" s="20">
        <f t="shared" si="332"/>
        <v>0</v>
      </c>
      <c r="AB2694" s="20">
        <f t="shared" ca="1" si="333"/>
        <v>0</v>
      </c>
      <c r="AC2694" s="20">
        <f t="shared" ca="1" si="334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>
        <f ca="1">IFERROR(
   IF(
     OR(ISBLANK(P2694),ISBLANK(Q2694)),
     "",
     IF(
       AND(AB2694&lt;&gt;"",OR(W2694="Terminé",W2694="En cours")),
       VLOOKUP(AD2694,Setup_ScoreExactBonus!A:D,4,FALSE),
       0
     )),
  0)</f>
        <v>0</v>
      </c>
      <c r="AF2694" s="21">
        <f t="shared" ca="1" si="335"/>
        <v>0</v>
      </c>
      <c r="AG2694" s="21">
        <f ca="1">SUMIFS(AF$2:AF2694,D$2:D2694,D2694)</f>
        <v>3401</v>
      </c>
      <c r="AJ2694" s="22">
        <f t="shared" si="336"/>
        <v>0</v>
      </c>
      <c r="AK2694" s="22">
        <f t="shared" si="337"/>
        <v>1</v>
      </c>
    </row>
    <row r="2695" spans="1:37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Norvège</v>
      </c>
      <c r="K2695" s="21" t="str">
        <f>IFERROR(VLOOKUP(J2695,Setup_Team!$B:$C,2,FALSE), "TDB")</f>
        <v>NOR</v>
      </c>
      <c r="L2695" s="21" t="str">
        <f>VLOOKUP($A2695,Location!$A:$J,8,FALSE)</f>
        <v>Angleterre</v>
      </c>
      <c r="M2695" s="21" t="str">
        <f>IFERROR(VLOOKUP(L2695,Setup_Team!$B:$C,2,FALSE), "TDB")</f>
        <v>ENG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>
        <v>1</v>
      </c>
      <c r="Q2695" s="27">
        <v>0</v>
      </c>
      <c r="R2695" s="27" t="str">
        <f t="shared" si="339"/>
        <v>1-0</v>
      </c>
      <c r="S2695" s="21">
        <v>0</v>
      </c>
      <c r="T2695" s="20">
        <f>VLOOKUP($A2695,Database!$A:$Y,10,FALSE)</f>
        <v>122</v>
      </c>
      <c r="U2695" s="20">
        <f>VLOOKUP($A2695,Database!$A:$Y,11,FALSE)</f>
        <v>118</v>
      </c>
      <c r="V2695" s="20">
        <f>VLOOKUP($A2695,Database!$A:$Y,12,FALSE)</f>
        <v>77</v>
      </c>
      <c r="W2695" s="20" t="str">
        <f>VLOOKUP(A2695,Database!A:M,13,FALSE)</f>
        <v>Terminé</v>
      </c>
      <c r="X2695" s="20">
        <f>VLOOKUP($A2695,Database!$A:$Y,20,FALSE)</f>
        <v>1</v>
      </c>
      <c r="Y2695" s="20">
        <f>VLOOKUP($A2695,Database!$A:$Y,21,FALSE)</f>
        <v>2</v>
      </c>
      <c r="Z2695" s="20">
        <f t="shared" si="338"/>
        <v>0</v>
      </c>
      <c r="AA2695" s="20">
        <f t="shared" si="332"/>
        <v>0</v>
      </c>
      <c r="AB2695" s="20">
        <f t="shared" ca="1" si="333"/>
        <v>0</v>
      </c>
      <c r="AC2695" s="20">
        <f t="shared" ca="1" si="334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>
        <f ca="1">IFERROR(
   IF(
     OR(ISBLANK(P2695),ISBLANK(Q2695)),
     "",
     IF(
       AND(AB2695&lt;&gt;"",OR(W2695="Terminé",W2695="En cours")),
       VLOOKUP(AD2695,Setup_ScoreExactBonus!A:D,4,FALSE),
       0
     )),
  0)</f>
        <v>0</v>
      </c>
      <c r="AF2695" s="21">
        <f t="shared" ca="1" si="335"/>
        <v>0</v>
      </c>
      <c r="AG2695" s="21">
        <f ca="1">SUMIFS(AF$2:AF2695,D$2:D2695,D2695)</f>
        <v>3207</v>
      </c>
      <c r="AJ2695" s="22">
        <f t="shared" si="336"/>
        <v>0</v>
      </c>
      <c r="AK2695" s="22">
        <f t="shared" si="337"/>
        <v>2</v>
      </c>
    </row>
    <row r="2696" spans="1:37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Norvège</v>
      </c>
      <c r="K2696" s="21" t="str">
        <f>IFERROR(VLOOKUP(J2696,Setup_Team!$B:$C,2,FALSE), "TDB")</f>
        <v>NOR</v>
      </c>
      <c r="L2696" s="21" t="str">
        <f>VLOOKUP($A2696,Location!$A:$J,8,FALSE)</f>
        <v>Angleterre</v>
      </c>
      <c r="M2696" s="21" t="str">
        <f>IFERROR(VLOOKUP(L2696,Setup_Team!$B:$C,2,FALSE), "TDB")</f>
        <v>ENG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>
        <v>2</v>
      </c>
      <c r="Q2696" s="27">
        <v>1</v>
      </c>
      <c r="R2696" s="27" t="str">
        <f t="shared" si="339"/>
        <v>2-1</v>
      </c>
      <c r="S2696" s="21">
        <v>0</v>
      </c>
      <c r="T2696" s="20">
        <f>VLOOKUP($A2696,Database!$A:$Y,10,FALSE)</f>
        <v>122</v>
      </c>
      <c r="U2696" s="20">
        <f>VLOOKUP($A2696,Database!$A:$Y,11,FALSE)</f>
        <v>118</v>
      </c>
      <c r="V2696" s="20">
        <f>VLOOKUP($A2696,Database!$A:$Y,12,FALSE)</f>
        <v>77</v>
      </c>
      <c r="W2696" s="20" t="str">
        <f>VLOOKUP(A2696,Database!A:M,13,FALSE)</f>
        <v>Terminé</v>
      </c>
      <c r="X2696" s="20">
        <f>VLOOKUP($A2696,Database!$A:$Y,20,FALSE)</f>
        <v>1</v>
      </c>
      <c r="Y2696" s="20">
        <f>VLOOKUP($A2696,Database!$A:$Y,21,FALSE)</f>
        <v>2</v>
      </c>
      <c r="Z2696" s="20">
        <f t="shared" si="338"/>
        <v>0</v>
      </c>
      <c r="AA2696" s="20">
        <f t="shared" si="332"/>
        <v>0</v>
      </c>
      <c r="AB2696" s="20">
        <f t="shared" ca="1" si="333"/>
        <v>0</v>
      </c>
      <c r="AC2696" s="20">
        <f t="shared" ca="1" si="334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>
        <f ca="1">IFERROR(
   IF(
     OR(ISBLANK(P2696),ISBLANK(Q2696)),
     "",
     IF(
       AND(AB2696&lt;&gt;"",OR(W2696="Terminé",W2696="En cours")),
       VLOOKUP(AD2696,Setup_ScoreExactBonus!A:D,4,FALSE),
       0
     )),
  0)</f>
        <v>0</v>
      </c>
      <c r="AF2696" s="21">
        <f t="shared" ca="1" si="335"/>
        <v>0</v>
      </c>
      <c r="AG2696" s="21">
        <f ca="1">SUMIFS(AF$2:AF2696,D$2:D2696,D2696)</f>
        <v>3575</v>
      </c>
      <c r="AJ2696" s="22">
        <f t="shared" si="336"/>
        <v>0</v>
      </c>
      <c r="AK2696" s="22">
        <f t="shared" si="337"/>
        <v>2</v>
      </c>
    </row>
    <row r="2697" spans="1:37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Norvège</v>
      </c>
      <c r="K2697" s="21" t="str">
        <f>IFERROR(VLOOKUP(J2697,Setup_Team!$B:$C,2,FALSE), "TDB")</f>
        <v>NOR</v>
      </c>
      <c r="L2697" s="21" t="str">
        <f>VLOOKUP($A2697,Location!$A:$J,8,FALSE)</f>
        <v>Angleterre</v>
      </c>
      <c r="M2697" s="21" t="str">
        <f>IFERROR(VLOOKUP(L2697,Setup_Team!$B:$C,2,FALSE), "TDB")</f>
        <v>ENG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>
        <v>1</v>
      </c>
      <c r="Q2697" s="27">
        <v>0</v>
      </c>
      <c r="R2697" s="27" t="str">
        <f t="shared" si="339"/>
        <v>1-0</v>
      </c>
      <c r="S2697" s="21">
        <v>0</v>
      </c>
      <c r="T2697" s="20">
        <f>VLOOKUP($A2697,Database!$A:$Y,10,FALSE)</f>
        <v>122</v>
      </c>
      <c r="U2697" s="20">
        <f>VLOOKUP($A2697,Database!$A:$Y,11,FALSE)</f>
        <v>118</v>
      </c>
      <c r="V2697" s="20">
        <f>VLOOKUP($A2697,Database!$A:$Y,12,FALSE)</f>
        <v>77</v>
      </c>
      <c r="W2697" s="20" t="str">
        <f>VLOOKUP(A2697,Database!A:M,13,FALSE)</f>
        <v>Terminé</v>
      </c>
      <c r="X2697" s="20">
        <f>VLOOKUP($A2697,Database!$A:$Y,20,FALSE)</f>
        <v>1</v>
      </c>
      <c r="Y2697" s="20">
        <f>VLOOKUP($A2697,Database!$A:$Y,21,FALSE)</f>
        <v>2</v>
      </c>
      <c r="Z2697" s="20">
        <f t="shared" si="338"/>
        <v>0</v>
      </c>
      <c r="AA2697" s="20">
        <f t="shared" si="332"/>
        <v>0</v>
      </c>
      <c r="AB2697" s="20">
        <f t="shared" ca="1" si="333"/>
        <v>0</v>
      </c>
      <c r="AC2697" s="20">
        <f t="shared" ca="1" si="334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>
        <f ca="1">IFERROR(
   IF(
     OR(ISBLANK(P2697),ISBLANK(Q2697)),
     "",
     IF(
       AND(AB2697&lt;&gt;"",OR(W2697="Terminé",W2697="En cours")),
       VLOOKUP(AD2697,Setup_ScoreExactBonus!A:D,4,FALSE),
       0
     )),
  0)</f>
        <v>0</v>
      </c>
      <c r="AF2697" s="21">
        <f t="shared" ca="1" si="335"/>
        <v>0</v>
      </c>
      <c r="AG2697" s="21">
        <f ca="1">SUMIFS(AF$2:AF2697,D$2:D2697,D2697)</f>
        <v>3174</v>
      </c>
      <c r="AJ2697" s="22">
        <f t="shared" si="336"/>
        <v>0</v>
      </c>
      <c r="AK2697" s="22">
        <f t="shared" si="337"/>
        <v>1</v>
      </c>
    </row>
    <row r="2698" spans="1:37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Norvège</v>
      </c>
      <c r="K2698" s="21" t="str">
        <f>IFERROR(VLOOKUP(J2698,Setup_Team!$B:$C,2,FALSE), "TDB")</f>
        <v>NOR</v>
      </c>
      <c r="L2698" s="21" t="str">
        <f>VLOOKUP($A2698,Location!$A:$J,8,FALSE)</f>
        <v>Angleterre</v>
      </c>
      <c r="M2698" s="21" t="str">
        <f>IFERROR(VLOOKUP(L2698,Setup_Team!$B:$C,2,FALSE), "TDB")</f>
        <v>ENG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>
        <v>1</v>
      </c>
      <c r="Q2698" s="27">
        <v>2</v>
      </c>
      <c r="R2698" s="27" t="str">
        <f t="shared" si="339"/>
        <v>1-2</v>
      </c>
      <c r="S2698" s="21">
        <v>0</v>
      </c>
      <c r="T2698" s="20">
        <f>VLOOKUP($A2698,Database!$A:$Y,10,FALSE)</f>
        <v>122</v>
      </c>
      <c r="U2698" s="20">
        <f>VLOOKUP($A2698,Database!$A:$Y,11,FALSE)</f>
        <v>118</v>
      </c>
      <c r="V2698" s="20">
        <f>VLOOKUP($A2698,Database!$A:$Y,12,FALSE)</f>
        <v>77</v>
      </c>
      <c r="W2698" s="20" t="str">
        <f>VLOOKUP(A2698,Database!A:M,13,FALSE)</f>
        <v>Terminé</v>
      </c>
      <c r="X2698" s="20">
        <f>VLOOKUP($A2698,Database!$A:$Y,20,FALSE)</f>
        <v>1</v>
      </c>
      <c r="Y2698" s="20">
        <f>VLOOKUP($A2698,Database!$A:$Y,21,FALSE)</f>
        <v>2</v>
      </c>
      <c r="Z2698" s="20">
        <f t="shared" si="338"/>
        <v>0</v>
      </c>
      <c r="AA2698" s="20">
        <f t="shared" si="332"/>
        <v>1</v>
      </c>
      <c r="AB2698" s="20">
        <f t="shared" ca="1" si="333"/>
        <v>77</v>
      </c>
      <c r="AC2698" s="20">
        <f t="shared" ca="1" si="334"/>
        <v>1</v>
      </c>
      <c r="AD2698" s="20" t="str">
        <f ca="1">IF(AC2698=0,"",IF(OR(ISBLANK(P2698),ISBLANK(Q2698)),"",IF(ISBLANK(VLOOKUP(A2698,Database!A:AA,22,FALSE)),"",VLOOKUP(A2698,Database!A:AA,22,FALSE))))</f>
        <v>Exact</v>
      </c>
      <c r="AE2698" s="20">
        <f ca="1">IFERROR(
   IF(
     OR(ISBLANK(P2698),ISBLANK(Q2698)),
     "",
     IF(
       AND(AB2698&lt;&gt;"",OR(W2698="Terminé",W2698="En cours")),
       VLOOKUP(AD2698,Setup_ScoreExactBonus!A:D,4,FALSE),
       0
     )),
  0)</f>
        <v>20</v>
      </c>
      <c r="AF2698" s="21">
        <f t="shared" ca="1" si="335"/>
        <v>97</v>
      </c>
      <c r="AG2698" s="21">
        <f ca="1">SUMIFS(AF$2:AF2698,D$2:D2698,D2698)</f>
        <v>3871</v>
      </c>
      <c r="AJ2698" s="22">
        <f t="shared" si="336"/>
        <v>2</v>
      </c>
      <c r="AK2698" s="22">
        <f t="shared" si="337"/>
        <v>0</v>
      </c>
    </row>
    <row r="2699" spans="1:37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Norvège</v>
      </c>
      <c r="K2699" s="21" t="str">
        <f>IFERROR(VLOOKUP(J2699,Setup_Team!$B:$C,2,FALSE), "TDB")</f>
        <v>NOR</v>
      </c>
      <c r="L2699" s="21" t="str">
        <f>VLOOKUP($A2699,Location!$A:$J,8,FALSE)</f>
        <v>Angleterre</v>
      </c>
      <c r="M2699" s="21" t="str">
        <f>IFERROR(VLOOKUP(L2699,Setup_Team!$B:$C,2,FALSE), "TDB")</f>
        <v>ENG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>
        <v>1</v>
      </c>
      <c r="Q2699" s="27">
        <v>2</v>
      </c>
      <c r="R2699" s="27" t="str">
        <f t="shared" si="339"/>
        <v>1-2</v>
      </c>
      <c r="S2699" s="21">
        <v>0</v>
      </c>
      <c r="T2699" s="20">
        <f>VLOOKUP($A2699,Database!$A:$Y,10,FALSE)</f>
        <v>122</v>
      </c>
      <c r="U2699" s="20">
        <f>VLOOKUP($A2699,Database!$A:$Y,11,FALSE)</f>
        <v>118</v>
      </c>
      <c r="V2699" s="20">
        <f>VLOOKUP($A2699,Database!$A:$Y,12,FALSE)</f>
        <v>77</v>
      </c>
      <c r="W2699" s="20" t="str">
        <f>VLOOKUP(A2699,Database!A:M,13,FALSE)</f>
        <v>Terminé</v>
      </c>
      <c r="X2699" s="20">
        <f>VLOOKUP($A2699,Database!$A:$Y,20,FALSE)</f>
        <v>1</v>
      </c>
      <c r="Y2699" s="20">
        <f>VLOOKUP($A2699,Database!$A:$Y,21,FALSE)</f>
        <v>2</v>
      </c>
      <c r="Z2699" s="20">
        <f t="shared" si="338"/>
        <v>0</v>
      </c>
      <c r="AA2699" s="20">
        <f t="shared" si="332"/>
        <v>1</v>
      </c>
      <c r="AB2699" s="20">
        <f t="shared" ca="1" si="333"/>
        <v>77</v>
      </c>
      <c r="AC2699" s="20">
        <f t="shared" ca="1" si="334"/>
        <v>1</v>
      </c>
      <c r="AD2699" s="20" t="str">
        <f ca="1">IF(AC2699=0,"",IF(OR(ISBLANK(P2699),ISBLANK(Q2699)),"",IF(ISBLANK(VLOOKUP(A2699,Database!A:AA,22,FALSE)),"",VLOOKUP(A2699,Database!A:AA,22,FALSE))))</f>
        <v>Exact</v>
      </c>
      <c r="AE2699" s="20">
        <f ca="1">IFERROR(
   IF(
     OR(ISBLANK(P2699),ISBLANK(Q2699)),
     "",
     IF(
       AND(AB2699&lt;&gt;"",OR(W2699="Terminé",W2699="En cours")),
       VLOOKUP(AD2699,Setup_ScoreExactBonus!A:D,4,FALSE),
       0
     )),
  0)</f>
        <v>20</v>
      </c>
      <c r="AF2699" s="21">
        <f t="shared" ca="1" si="335"/>
        <v>97</v>
      </c>
      <c r="AG2699" s="21">
        <f ca="1">SUMIFS(AF$2:AF2699,D$2:D2699,D2699)</f>
        <v>4324</v>
      </c>
      <c r="AJ2699" s="22">
        <f t="shared" si="336"/>
        <v>8</v>
      </c>
      <c r="AK2699" s="22">
        <f t="shared" si="337"/>
        <v>0</v>
      </c>
    </row>
    <row r="2700" spans="1:37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Norvège</v>
      </c>
      <c r="K2700" s="21" t="str">
        <f>IFERROR(VLOOKUP(J2700,Setup_Team!$B:$C,2,FALSE), "TDB")</f>
        <v>NOR</v>
      </c>
      <c r="L2700" s="21" t="str">
        <f>VLOOKUP($A2700,Location!$A:$J,8,FALSE)</f>
        <v>Angleterre</v>
      </c>
      <c r="M2700" s="21" t="str">
        <f>IFERROR(VLOOKUP(L2700,Setup_Team!$B:$C,2,FALSE), "TDB")</f>
        <v>ENG</v>
      </c>
      <c r="P2700" s="21">
        <v>1</v>
      </c>
      <c r="Q2700" s="21">
        <v>2</v>
      </c>
      <c r="R2700" s="27" t="str">
        <f t="shared" si="339"/>
        <v>1-2</v>
      </c>
      <c r="S2700" s="21">
        <v>0</v>
      </c>
      <c r="T2700" s="20">
        <f>VLOOKUP($A2700,Database!$A:$Y,10,FALSE)</f>
        <v>122</v>
      </c>
      <c r="U2700" s="20">
        <f>VLOOKUP($A2700,Database!$A:$Y,11,FALSE)</f>
        <v>118</v>
      </c>
      <c r="V2700" s="20">
        <f>VLOOKUP($A2700,Database!$A:$Y,12,FALSE)</f>
        <v>77</v>
      </c>
      <c r="W2700" s="20" t="str">
        <f>VLOOKUP(A2700,Database!A:M,13,FALSE)</f>
        <v>Terminé</v>
      </c>
      <c r="X2700" s="20">
        <f>VLOOKUP($A2700,Database!$A:$Y,20,FALSE)</f>
        <v>1</v>
      </c>
      <c r="Y2700" s="20">
        <f>VLOOKUP($A2700,Database!$A:$Y,21,FALSE)</f>
        <v>2</v>
      </c>
      <c r="Z2700" s="20">
        <f t="shared" si="338"/>
        <v>0</v>
      </c>
      <c r="AA2700" s="20">
        <f t="shared" si="332"/>
        <v>1</v>
      </c>
      <c r="AB2700" s="20">
        <f t="shared" ca="1" si="333"/>
        <v>77</v>
      </c>
      <c r="AC2700" s="20">
        <f t="shared" ca="1" si="334"/>
        <v>1</v>
      </c>
      <c r="AD2700" s="20" t="str">
        <f ca="1">IF(AC2700=0,"",IF(OR(ISBLANK(P2700),ISBLANK(Q2700)),"",IF(ISBLANK(VLOOKUP(A2700,Database!A:AA,22,FALSE)),"",VLOOKUP(A2700,Database!A:AA,22,FALSE))))</f>
        <v>Exact</v>
      </c>
      <c r="AE2700" s="20">
        <f ca="1">IFERROR(
   IF(
     OR(ISBLANK(P2700),ISBLANK(Q2700)),
     "",
     IF(
       AND(AB2700&lt;&gt;"",OR(W2700="Terminé",W2700="En cours")),
       VLOOKUP(AD2700,Setup_ScoreExactBonus!A:D,4,FALSE),
       0
     )),
  0)</f>
        <v>20</v>
      </c>
      <c r="AF2700" s="21">
        <f t="shared" ca="1" si="335"/>
        <v>97</v>
      </c>
      <c r="AG2700" s="21">
        <f ca="1">SUMIFS(AF$2:AF2700,D$2:D2700,D2700)</f>
        <v>3503</v>
      </c>
      <c r="AJ2700" s="22">
        <f t="shared" si="336"/>
        <v>3</v>
      </c>
      <c r="AK2700" s="22">
        <f t="shared" si="337"/>
        <v>0</v>
      </c>
    </row>
    <row r="2701" spans="1:37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Norvège</v>
      </c>
      <c r="K2701" s="21" t="str">
        <f>IFERROR(VLOOKUP(J2701,Setup_Team!$B:$C,2,FALSE), "TDB")</f>
        <v>NOR</v>
      </c>
      <c r="L2701" s="21" t="str">
        <f>VLOOKUP($A2701,Location!$A:$J,8,FALSE)</f>
        <v>Angleterre</v>
      </c>
      <c r="M2701" s="21" t="str">
        <f>IFERROR(VLOOKUP(L2701,Setup_Team!$B:$C,2,FALSE), "TDB")</f>
        <v>ENG</v>
      </c>
      <c r="P2701" s="21">
        <v>1</v>
      </c>
      <c r="Q2701" s="21">
        <v>2</v>
      </c>
      <c r="R2701" s="27" t="str">
        <f t="shared" si="339"/>
        <v>1-2</v>
      </c>
      <c r="S2701" s="21">
        <v>0</v>
      </c>
      <c r="T2701" s="20">
        <f>VLOOKUP($A2701,Database!$A:$Y,10,FALSE)</f>
        <v>122</v>
      </c>
      <c r="U2701" s="20">
        <f>VLOOKUP($A2701,Database!$A:$Y,11,FALSE)</f>
        <v>118</v>
      </c>
      <c r="V2701" s="20">
        <f>VLOOKUP($A2701,Database!$A:$Y,12,FALSE)</f>
        <v>77</v>
      </c>
      <c r="W2701" s="20" t="str">
        <f>VLOOKUP(A2701,Database!A:M,13,FALSE)</f>
        <v>Terminé</v>
      </c>
      <c r="X2701" s="20">
        <f>VLOOKUP($A2701,Database!$A:$Y,20,FALSE)</f>
        <v>1</v>
      </c>
      <c r="Y2701" s="20">
        <f>VLOOKUP($A2701,Database!$A:$Y,21,FALSE)</f>
        <v>2</v>
      </c>
      <c r="Z2701" s="20">
        <f t="shared" si="338"/>
        <v>0</v>
      </c>
      <c r="AA2701" s="20">
        <f t="shared" si="332"/>
        <v>1</v>
      </c>
      <c r="AB2701" s="20">
        <f t="shared" ca="1" si="333"/>
        <v>77</v>
      </c>
      <c r="AC2701" s="20">
        <f t="shared" ca="1" si="334"/>
        <v>1</v>
      </c>
      <c r="AD2701" s="20" t="str">
        <f ca="1">IF(AC2701=0,"",IF(OR(ISBLANK(P2701),ISBLANK(Q2701)),"",IF(ISBLANK(VLOOKUP(A2701,Database!A:AA,22,FALSE)),"",VLOOKUP(A2701,Database!A:AA,22,FALSE))))</f>
        <v>Exact</v>
      </c>
      <c r="AE2701" s="20">
        <f ca="1">IFERROR(
   IF(
     OR(ISBLANK(P2701),ISBLANK(Q2701)),
     "",
     IF(
       AND(AB2701&lt;&gt;"",OR(W2701="Terminé",W2701="En cours")),
       VLOOKUP(AD2701,Setup_ScoreExactBonus!A:D,4,FALSE),
       0
     )),
  0)</f>
        <v>20</v>
      </c>
      <c r="AF2701" s="21">
        <f t="shared" ca="1" si="335"/>
        <v>97</v>
      </c>
      <c r="AG2701" s="21">
        <f ca="1">SUMIFS(AF$2:AF2701,D$2:D2701,D2701)</f>
        <v>3762</v>
      </c>
      <c r="AJ2701" s="22">
        <f t="shared" si="336"/>
        <v>3</v>
      </c>
      <c r="AK2701" s="22">
        <f t="shared" si="337"/>
        <v>0</v>
      </c>
    </row>
    <row r="2702" spans="1:37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Argentine</v>
      </c>
      <c r="K2702" s="21" t="str">
        <f>IFERROR(VLOOKUP(J2702,Setup_Team!$B:$C,2,FALSE), "TDB")</f>
        <v>ARG</v>
      </c>
      <c r="L2702" s="21" t="str">
        <f>VLOOKUP($A2702,Location!$A:$J,8,FALSE)</f>
        <v>Suisse</v>
      </c>
      <c r="M2702" s="21" t="str">
        <f>IFERROR(VLOOKUP(L2702,Setup_Team!$B:$C,2,FALSE), "TDB")</f>
        <v>CHE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>
        <v>3</v>
      </c>
      <c r="Q2702" s="27">
        <v>2</v>
      </c>
      <c r="R2702" s="27" t="str">
        <f t="shared" si="339"/>
        <v>3-2</v>
      </c>
      <c r="S2702" s="21">
        <v>0</v>
      </c>
      <c r="T2702" s="20">
        <f>VLOOKUP($A2702,Database!$A:$Y,10,FALSE)</f>
        <v>64</v>
      </c>
      <c r="U2702" s="20">
        <f>VLOOKUP($A2702,Database!$A:$Y,11,FALSE)</f>
        <v>119</v>
      </c>
      <c r="V2702" s="20">
        <f>VLOOKUP($A2702,Database!$A:$Y,12,FALSE)</f>
        <v>144</v>
      </c>
      <c r="W2702" s="20" t="str">
        <f>VLOOKUP(A2702,Database!A:M,13,FALSE)</f>
        <v>Terminé</v>
      </c>
      <c r="X2702" s="20">
        <f>VLOOKUP($A2702,Database!$A:$Y,20,FALSE)</f>
        <v>3</v>
      </c>
      <c r="Y2702" s="20">
        <f>VLOOKUP($A2702,Database!$A:$Y,21,FALSE)</f>
        <v>1</v>
      </c>
      <c r="Z2702" s="20">
        <f t="shared" si="338"/>
        <v>0</v>
      </c>
      <c r="AA2702" s="20">
        <f t="shared" si="332"/>
        <v>1</v>
      </c>
      <c r="AB2702" s="20">
        <f t="shared" ca="1" si="333"/>
        <v>64</v>
      </c>
      <c r="AC2702" s="20">
        <f t="shared" ca="1" si="334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>
        <f ca="1">IFERROR(
   IF(
     OR(ISBLANK(P2702),ISBLANK(Q2702)),
     "",
     IF(
       AND(AB2702&lt;&gt;"",OR(W2702="Terminé",W2702="En cours")),
       VLOOKUP(AD2702,Setup_ScoreExactBonus!A:D,4,FALSE),
       0
     )),
  0)</f>
        <v>0</v>
      </c>
      <c r="AF2702" s="21">
        <f t="shared" ca="1" si="335"/>
        <v>64</v>
      </c>
      <c r="AG2702" s="21">
        <f ca="1">SUMIFS(AF$2:AF2702,D$2:D2702,D2702)</f>
        <v>3796</v>
      </c>
      <c r="AJ2702" s="22">
        <f t="shared" si="336"/>
        <v>3</v>
      </c>
      <c r="AK2702" s="22">
        <f t="shared" si="337"/>
        <v>0</v>
      </c>
    </row>
    <row r="2703" spans="1:37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Argentine</v>
      </c>
      <c r="K2703" s="21" t="str">
        <f>IFERROR(VLOOKUP(J2703,Setup_Team!$B:$C,2,FALSE), "TDB")</f>
        <v>ARG</v>
      </c>
      <c r="L2703" s="21" t="str">
        <f>VLOOKUP($A2703,Location!$A:$J,8,FALSE)</f>
        <v>Suisse</v>
      </c>
      <c r="M2703" s="21" t="str">
        <f>IFERROR(VLOOKUP(L2703,Setup_Team!$B:$C,2,FALSE), "TDB")</f>
        <v>CHE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>
        <v>2</v>
      </c>
      <c r="Q2703" s="27">
        <v>0</v>
      </c>
      <c r="R2703" s="27" t="str">
        <f t="shared" si="339"/>
        <v>2-0</v>
      </c>
      <c r="S2703" s="21">
        <v>0</v>
      </c>
      <c r="T2703" s="20">
        <f>VLOOKUP($A2703,Database!$A:$Y,10,FALSE)</f>
        <v>64</v>
      </c>
      <c r="U2703" s="20">
        <f>VLOOKUP($A2703,Database!$A:$Y,11,FALSE)</f>
        <v>119</v>
      </c>
      <c r="V2703" s="20">
        <f>VLOOKUP($A2703,Database!$A:$Y,12,FALSE)</f>
        <v>144</v>
      </c>
      <c r="W2703" s="20" t="str">
        <f>VLOOKUP(A2703,Database!A:M,13,FALSE)</f>
        <v>Terminé</v>
      </c>
      <c r="X2703" s="20">
        <f>VLOOKUP($A2703,Database!$A:$Y,20,FALSE)</f>
        <v>3</v>
      </c>
      <c r="Y2703" s="20">
        <f>VLOOKUP($A2703,Database!$A:$Y,21,FALSE)</f>
        <v>1</v>
      </c>
      <c r="Z2703" s="20">
        <f t="shared" si="338"/>
        <v>0</v>
      </c>
      <c r="AA2703" s="20">
        <f t="shared" si="332"/>
        <v>1</v>
      </c>
      <c r="AB2703" s="20">
        <f t="shared" ca="1" si="333"/>
        <v>64</v>
      </c>
      <c r="AC2703" s="20">
        <f t="shared" ca="1" si="334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>
        <f ca="1">IFERROR(
   IF(
     OR(ISBLANK(P2703),ISBLANK(Q2703)),
     "",
     IF(
       AND(AB2703&lt;&gt;"",OR(W2703="Terminé",W2703="En cours")),
       VLOOKUP(AD2703,Setup_ScoreExactBonus!A:D,4,FALSE),
       0
     )),
  0)</f>
        <v>0</v>
      </c>
      <c r="AF2703" s="21">
        <f t="shared" ca="1" si="335"/>
        <v>64</v>
      </c>
      <c r="AG2703" s="21">
        <f ca="1">SUMIFS(AF$2:AF2703,D$2:D2703,D2703)</f>
        <v>4381</v>
      </c>
      <c r="AJ2703" s="22">
        <f t="shared" si="336"/>
        <v>4</v>
      </c>
      <c r="AK2703" s="22">
        <f t="shared" si="337"/>
        <v>0</v>
      </c>
    </row>
    <row r="2704" spans="1:37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Argentine</v>
      </c>
      <c r="K2704" s="21" t="str">
        <f>IFERROR(VLOOKUP(J2704,Setup_Team!$B:$C,2,FALSE), "TDB")</f>
        <v>ARG</v>
      </c>
      <c r="L2704" s="21" t="str">
        <f>VLOOKUP($A2704,Location!$A:$J,8,FALSE)</f>
        <v>Suisse</v>
      </c>
      <c r="M2704" s="21" t="str">
        <f>IFERROR(VLOOKUP(L2704,Setup_Team!$B:$C,2,FALSE), "TDB")</f>
        <v>CHE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>
        <v>2</v>
      </c>
      <c r="Q2704" s="27">
        <v>1</v>
      </c>
      <c r="R2704" s="27" t="str">
        <f t="shared" si="339"/>
        <v>2-1</v>
      </c>
      <c r="S2704" s="21">
        <v>0</v>
      </c>
      <c r="T2704" s="20">
        <f>VLOOKUP($A2704,Database!$A:$Y,10,FALSE)</f>
        <v>64</v>
      </c>
      <c r="U2704" s="20">
        <f>VLOOKUP($A2704,Database!$A:$Y,11,FALSE)</f>
        <v>119</v>
      </c>
      <c r="V2704" s="20">
        <f>VLOOKUP($A2704,Database!$A:$Y,12,FALSE)</f>
        <v>144</v>
      </c>
      <c r="W2704" s="20" t="str">
        <f>VLOOKUP(A2704,Database!A:M,13,FALSE)</f>
        <v>Terminé</v>
      </c>
      <c r="X2704" s="20">
        <f>VLOOKUP($A2704,Database!$A:$Y,20,FALSE)</f>
        <v>3</v>
      </c>
      <c r="Y2704" s="20">
        <f>VLOOKUP($A2704,Database!$A:$Y,21,FALSE)</f>
        <v>1</v>
      </c>
      <c r="Z2704" s="20">
        <f t="shared" si="338"/>
        <v>0</v>
      </c>
      <c r="AA2704" s="20">
        <f t="shared" si="332"/>
        <v>1</v>
      </c>
      <c r="AB2704" s="20">
        <f t="shared" ca="1" si="333"/>
        <v>64</v>
      </c>
      <c r="AC2704" s="20">
        <f t="shared" ca="1" si="334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>
        <f ca="1">IFERROR(
   IF(
     OR(ISBLANK(P2704),ISBLANK(Q2704)),
     "",
     IF(
       AND(AB2704&lt;&gt;"",OR(W2704="Terminé",W2704="En cours")),
       VLOOKUP(AD2704,Setup_ScoreExactBonus!A:D,4,FALSE),
       0
     )),
  0)</f>
        <v>0</v>
      </c>
      <c r="AF2704" s="21">
        <f t="shared" ca="1" si="335"/>
        <v>64</v>
      </c>
      <c r="AG2704" s="21">
        <f ca="1">SUMIFS(AF$2:AF2704,D$2:D2704,D2704)</f>
        <v>4099</v>
      </c>
      <c r="AJ2704" s="22">
        <f t="shared" si="336"/>
        <v>1</v>
      </c>
      <c r="AK2704" s="22">
        <f t="shared" si="337"/>
        <v>0</v>
      </c>
    </row>
    <row r="2705" spans="1:37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Argentine</v>
      </c>
      <c r="K2705" s="21" t="str">
        <f>IFERROR(VLOOKUP(J2705,Setup_Team!$B:$C,2,FALSE), "TDB")</f>
        <v>ARG</v>
      </c>
      <c r="L2705" s="21" t="str">
        <f>VLOOKUP($A2705,Location!$A:$J,8,FALSE)</f>
        <v>Suisse</v>
      </c>
      <c r="M2705" s="21" t="str">
        <f>IFERROR(VLOOKUP(L2705,Setup_Team!$B:$C,2,FALSE), "TDB")</f>
        <v>CHE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>
        <v>2</v>
      </c>
      <c r="Q2705" s="27">
        <v>0</v>
      </c>
      <c r="R2705" s="27" t="str">
        <f t="shared" si="339"/>
        <v>2-0</v>
      </c>
      <c r="S2705" s="21">
        <v>0</v>
      </c>
      <c r="T2705" s="20">
        <f>VLOOKUP($A2705,Database!$A:$Y,10,FALSE)</f>
        <v>64</v>
      </c>
      <c r="U2705" s="20">
        <f>VLOOKUP($A2705,Database!$A:$Y,11,FALSE)</f>
        <v>119</v>
      </c>
      <c r="V2705" s="20">
        <f>VLOOKUP($A2705,Database!$A:$Y,12,FALSE)</f>
        <v>144</v>
      </c>
      <c r="W2705" s="20" t="str">
        <f>VLOOKUP(A2705,Database!A:M,13,FALSE)</f>
        <v>Terminé</v>
      </c>
      <c r="X2705" s="20">
        <f>VLOOKUP($A2705,Database!$A:$Y,20,FALSE)</f>
        <v>3</v>
      </c>
      <c r="Y2705" s="20">
        <f>VLOOKUP($A2705,Database!$A:$Y,21,FALSE)</f>
        <v>1</v>
      </c>
      <c r="Z2705" s="20">
        <f t="shared" si="338"/>
        <v>0</v>
      </c>
      <c r="AA2705" s="20">
        <f t="shared" si="332"/>
        <v>1</v>
      </c>
      <c r="AB2705" s="20">
        <f t="shared" ca="1" si="333"/>
        <v>64</v>
      </c>
      <c r="AC2705" s="20">
        <f t="shared" ca="1" si="334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>
        <f ca="1">IFERROR(
   IF(
     OR(ISBLANK(P2705),ISBLANK(Q2705)),
     "",
     IF(
       AND(AB2705&lt;&gt;"",OR(W2705="Terminé",W2705="En cours")),
       VLOOKUP(AD2705,Setup_ScoreExactBonus!A:D,4,FALSE),
       0
     )),
  0)</f>
        <v>0</v>
      </c>
      <c r="AF2705" s="21">
        <f t="shared" ca="1" si="335"/>
        <v>64</v>
      </c>
      <c r="AG2705" s="21">
        <f ca="1">SUMIFS(AF$2:AF2705,D$2:D2705,D2705)</f>
        <v>4094</v>
      </c>
      <c r="AJ2705" s="22">
        <f t="shared" si="336"/>
        <v>6</v>
      </c>
      <c r="AK2705" s="22">
        <f t="shared" si="337"/>
        <v>0</v>
      </c>
    </row>
    <row r="2706" spans="1:37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Argentine</v>
      </c>
      <c r="K2706" s="21" t="str">
        <f>IFERROR(VLOOKUP(J2706,Setup_Team!$B:$C,2,FALSE), "TDB")</f>
        <v>ARG</v>
      </c>
      <c r="L2706" s="21" t="str">
        <f>VLOOKUP($A2706,Location!$A:$J,8,FALSE)</f>
        <v>Suisse</v>
      </c>
      <c r="M2706" s="21" t="str">
        <f>IFERROR(VLOOKUP(L2706,Setup_Team!$B:$C,2,FALSE), "TDB")</f>
        <v>CHE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>
        <v>4</v>
      </c>
      <c r="Q2706" s="27">
        <v>1</v>
      </c>
      <c r="R2706" s="27" t="str">
        <f t="shared" si="339"/>
        <v>4-1</v>
      </c>
      <c r="S2706" s="21">
        <v>0</v>
      </c>
      <c r="T2706" s="20">
        <f>VLOOKUP($A2706,Database!$A:$Y,10,FALSE)</f>
        <v>64</v>
      </c>
      <c r="U2706" s="20">
        <f>VLOOKUP($A2706,Database!$A:$Y,11,FALSE)</f>
        <v>119</v>
      </c>
      <c r="V2706" s="20">
        <f>VLOOKUP($A2706,Database!$A:$Y,12,FALSE)</f>
        <v>144</v>
      </c>
      <c r="W2706" s="20" t="str">
        <f>VLOOKUP(A2706,Database!A:M,13,FALSE)</f>
        <v>Terminé</v>
      </c>
      <c r="X2706" s="20">
        <f>VLOOKUP($A2706,Database!$A:$Y,20,FALSE)</f>
        <v>3</v>
      </c>
      <c r="Y2706" s="20">
        <f>VLOOKUP($A2706,Database!$A:$Y,21,FALSE)</f>
        <v>1</v>
      </c>
      <c r="Z2706" s="20">
        <f t="shared" si="338"/>
        <v>0</v>
      </c>
      <c r="AA2706" s="20">
        <f t="shared" si="332"/>
        <v>1</v>
      </c>
      <c r="AB2706" s="20">
        <f t="shared" ca="1" si="333"/>
        <v>64</v>
      </c>
      <c r="AC2706" s="20">
        <f t="shared" ca="1" si="334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>
        <f ca="1">IFERROR(
   IF(
     OR(ISBLANK(P2706),ISBLANK(Q2706)),
     "",
     IF(
       AND(AB2706&lt;&gt;"",OR(W2706="Terminé",W2706="En cours")),
       VLOOKUP(AD2706,Setup_ScoreExactBonus!A:D,4,FALSE),
       0
     )),
  0)</f>
        <v>0</v>
      </c>
      <c r="AF2706" s="21">
        <f t="shared" ca="1" si="335"/>
        <v>64</v>
      </c>
      <c r="AG2706" s="21">
        <f ca="1">SUMIFS(AF$2:AF2706,D$2:D2706,D2706)</f>
        <v>3018</v>
      </c>
      <c r="AJ2706" s="22">
        <f t="shared" si="336"/>
        <v>1</v>
      </c>
      <c r="AK2706" s="22">
        <f t="shared" si="337"/>
        <v>0</v>
      </c>
    </row>
    <row r="2707" spans="1:37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Argentine</v>
      </c>
      <c r="K2707" s="21" t="str">
        <f>IFERROR(VLOOKUP(J2707,Setup_Team!$B:$C,2,FALSE), "TDB")</f>
        <v>ARG</v>
      </c>
      <c r="L2707" s="21" t="str">
        <f>VLOOKUP($A2707,Location!$A:$J,8,FALSE)</f>
        <v>Suisse</v>
      </c>
      <c r="M2707" s="21" t="str">
        <f>IFERROR(VLOOKUP(L2707,Setup_Team!$B:$C,2,FALSE), "TDB")</f>
        <v>CHE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>
        <v>2</v>
      </c>
      <c r="Q2707" s="27">
        <v>1</v>
      </c>
      <c r="R2707" s="27" t="str">
        <f t="shared" si="339"/>
        <v>2-1</v>
      </c>
      <c r="S2707" s="21">
        <v>0</v>
      </c>
      <c r="T2707" s="20">
        <f>VLOOKUP($A2707,Database!$A:$Y,10,FALSE)</f>
        <v>64</v>
      </c>
      <c r="U2707" s="20">
        <f>VLOOKUP($A2707,Database!$A:$Y,11,FALSE)</f>
        <v>119</v>
      </c>
      <c r="V2707" s="20">
        <f>VLOOKUP($A2707,Database!$A:$Y,12,FALSE)</f>
        <v>144</v>
      </c>
      <c r="W2707" s="20" t="str">
        <f>VLOOKUP(A2707,Database!A:M,13,FALSE)</f>
        <v>Terminé</v>
      </c>
      <c r="X2707" s="20">
        <f>VLOOKUP($A2707,Database!$A:$Y,20,FALSE)</f>
        <v>3</v>
      </c>
      <c r="Y2707" s="20">
        <f>VLOOKUP($A2707,Database!$A:$Y,21,FALSE)</f>
        <v>1</v>
      </c>
      <c r="Z2707" s="20">
        <f t="shared" si="338"/>
        <v>0</v>
      </c>
      <c r="AA2707" s="20">
        <f t="shared" si="332"/>
        <v>1</v>
      </c>
      <c r="AB2707" s="20">
        <f t="shared" ca="1" si="333"/>
        <v>64</v>
      </c>
      <c r="AC2707" s="20">
        <f t="shared" ca="1" si="334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>
        <f ca="1">IFERROR(
   IF(
     OR(ISBLANK(P2707),ISBLANK(Q2707)),
     "",
     IF(
       AND(AB2707&lt;&gt;"",OR(W2707="Terminé",W2707="En cours")),
       VLOOKUP(AD2707,Setup_ScoreExactBonus!A:D,4,FALSE),
       0
     )),
  0)</f>
        <v>0</v>
      </c>
      <c r="AF2707" s="21">
        <f t="shared" ca="1" si="335"/>
        <v>64</v>
      </c>
      <c r="AG2707" s="21">
        <f ca="1">SUMIFS(AF$2:AF2707,D$2:D2707,D2707)</f>
        <v>4375</v>
      </c>
      <c r="AJ2707" s="22">
        <f t="shared" si="336"/>
        <v>4</v>
      </c>
      <c r="AK2707" s="22">
        <f t="shared" si="337"/>
        <v>0</v>
      </c>
    </row>
    <row r="2708" spans="1:37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Argentine</v>
      </c>
      <c r="K2708" s="21" t="str">
        <f>IFERROR(VLOOKUP(J2708,Setup_Team!$B:$C,2,FALSE), "TDB")</f>
        <v>ARG</v>
      </c>
      <c r="L2708" s="21" t="str">
        <f>VLOOKUP($A2708,Location!$A:$J,8,FALSE)</f>
        <v>Suisse</v>
      </c>
      <c r="M2708" s="21" t="str">
        <f>IFERROR(VLOOKUP(L2708,Setup_Team!$B:$C,2,FALSE), "TDB")</f>
        <v>CHE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>
        <v>2</v>
      </c>
      <c r="Q2708" s="27">
        <v>1</v>
      </c>
      <c r="R2708" s="27" t="str">
        <f t="shared" si="339"/>
        <v>2-1</v>
      </c>
      <c r="S2708" s="21">
        <v>0</v>
      </c>
      <c r="T2708" s="20">
        <f>VLOOKUP($A2708,Database!$A:$Y,10,FALSE)</f>
        <v>64</v>
      </c>
      <c r="U2708" s="20">
        <f>VLOOKUP($A2708,Database!$A:$Y,11,FALSE)</f>
        <v>119</v>
      </c>
      <c r="V2708" s="20">
        <f>VLOOKUP($A2708,Database!$A:$Y,12,FALSE)</f>
        <v>144</v>
      </c>
      <c r="W2708" s="20" t="str">
        <f>VLOOKUP(A2708,Database!A:M,13,FALSE)</f>
        <v>Terminé</v>
      </c>
      <c r="X2708" s="20">
        <f>VLOOKUP($A2708,Database!$A:$Y,20,FALSE)</f>
        <v>3</v>
      </c>
      <c r="Y2708" s="20">
        <f>VLOOKUP($A2708,Database!$A:$Y,21,FALSE)</f>
        <v>1</v>
      </c>
      <c r="Z2708" s="20">
        <f t="shared" si="338"/>
        <v>0</v>
      </c>
      <c r="AA2708" s="20">
        <f t="shared" si="332"/>
        <v>1</v>
      </c>
      <c r="AB2708" s="20">
        <f t="shared" ca="1" si="333"/>
        <v>64</v>
      </c>
      <c r="AC2708" s="20">
        <f t="shared" ca="1" si="334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>
        <f ca="1">IFERROR(
   IF(
     OR(ISBLANK(P2708),ISBLANK(Q2708)),
     "",
     IF(
       AND(AB2708&lt;&gt;"",OR(W2708="Terminé",W2708="En cours")),
       VLOOKUP(AD2708,Setup_ScoreExactBonus!A:D,4,FALSE),
       0
     )),
  0)</f>
        <v>0</v>
      </c>
      <c r="AF2708" s="21">
        <f t="shared" ca="1" si="335"/>
        <v>64</v>
      </c>
      <c r="AG2708" s="21">
        <f ca="1">SUMIFS(AF$2:AF2708,D$2:D2708,D2708)</f>
        <v>2659</v>
      </c>
      <c r="AJ2708" s="22">
        <f t="shared" si="336"/>
        <v>1</v>
      </c>
      <c r="AK2708" s="22">
        <f t="shared" si="337"/>
        <v>0</v>
      </c>
    </row>
    <row r="2709" spans="1:37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Argentine</v>
      </c>
      <c r="K2709" s="21" t="str">
        <f>IFERROR(VLOOKUP(J2709,Setup_Team!$B:$C,2,FALSE), "TDB")</f>
        <v>ARG</v>
      </c>
      <c r="L2709" s="21" t="str">
        <f>VLOOKUP($A2709,Location!$A:$J,8,FALSE)</f>
        <v>Suisse</v>
      </c>
      <c r="M2709" s="21" t="str">
        <f>IFERROR(VLOOKUP(L2709,Setup_Team!$B:$C,2,FALSE), "TDB")</f>
        <v>CHE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>
        <v>3</v>
      </c>
      <c r="Q2709" s="27">
        <v>0</v>
      </c>
      <c r="R2709" s="27" t="str">
        <f t="shared" si="339"/>
        <v>3-0</v>
      </c>
      <c r="S2709" s="21">
        <v>0</v>
      </c>
      <c r="T2709" s="20">
        <f>VLOOKUP($A2709,Database!$A:$Y,10,FALSE)</f>
        <v>64</v>
      </c>
      <c r="U2709" s="20">
        <f>VLOOKUP($A2709,Database!$A:$Y,11,FALSE)</f>
        <v>119</v>
      </c>
      <c r="V2709" s="20">
        <f>VLOOKUP($A2709,Database!$A:$Y,12,FALSE)</f>
        <v>144</v>
      </c>
      <c r="W2709" s="20" t="str">
        <f>VLOOKUP(A2709,Database!A:M,13,FALSE)</f>
        <v>Terminé</v>
      </c>
      <c r="X2709" s="20">
        <f>VLOOKUP($A2709,Database!$A:$Y,20,FALSE)</f>
        <v>3</v>
      </c>
      <c r="Y2709" s="20">
        <f>VLOOKUP($A2709,Database!$A:$Y,21,FALSE)</f>
        <v>1</v>
      </c>
      <c r="Z2709" s="20">
        <f t="shared" si="338"/>
        <v>0</v>
      </c>
      <c r="AA2709" s="20">
        <f t="shared" si="332"/>
        <v>1</v>
      </c>
      <c r="AB2709" s="20">
        <f t="shared" ca="1" si="333"/>
        <v>64</v>
      </c>
      <c r="AC2709" s="20">
        <f t="shared" ca="1" si="334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>
        <f ca="1">IFERROR(
   IF(
     OR(ISBLANK(P2709),ISBLANK(Q2709)),
     "",
     IF(
       AND(AB2709&lt;&gt;"",OR(W2709="Terminé",W2709="En cours")),
       VLOOKUP(AD2709,Setup_ScoreExactBonus!A:D,4,FALSE),
       0
     )),
  0)</f>
        <v>0</v>
      </c>
      <c r="AF2709" s="21">
        <f t="shared" ca="1" si="335"/>
        <v>64</v>
      </c>
      <c r="AG2709" s="21">
        <f ca="1">SUMIFS(AF$2:AF2709,D$2:D2709,D2709)</f>
        <v>3744</v>
      </c>
      <c r="AJ2709" s="22">
        <f t="shared" si="336"/>
        <v>1</v>
      </c>
      <c r="AK2709" s="22">
        <f t="shared" si="337"/>
        <v>0</v>
      </c>
    </row>
    <row r="2710" spans="1:37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Argentine</v>
      </c>
      <c r="K2710" s="21" t="str">
        <f>IFERROR(VLOOKUP(J2710,Setup_Team!$B:$C,2,FALSE), "TDB")</f>
        <v>ARG</v>
      </c>
      <c r="L2710" s="21" t="str">
        <f>VLOOKUP($A2710,Location!$A:$J,8,FALSE)</f>
        <v>Suisse</v>
      </c>
      <c r="M2710" s="21" t="str">
        <f>IFERROR(VLOOKUP(L2710,Setup_Team!$B:$C,2,FALSE), "TDB")</f>
        <v>CHE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>
        <v>2</v>
      </c>
      <c r="Q2710" s="27">
        <v>0</v>
      </c>
      <c r="R2710" s="27" t="str">
        <f t="shared" si="339"/>
        <v>2-0</v>
      </c>
      <c r="S2710" s="21">
        <v>0</v>
      </c>
      <c r="T2710" s="20">
        <f>VLOOKUP($A2710,Database!$A:$Y,10,FALSE)</f>
        <v>64</v>
      </c>
      <c r="U2710" s="20">
        <f>VLOOKUP($A2710,Database!$A:$Y,11,FALSE)</f>
        <v>119</v>
      </c>
      <c r="V2710" s="20">
        <f>VLOOKUP($A2710,Database!$A:$Y,12,FALSE)</f>
        <v>144</v>
      </c>
      <c r="W2710" s="20" t="str">
        <f>VLOOKUP(A2710,Database!A:M,13,FALSE)</f>
        <v>Terminé</v>
      </c>
      <c r="X2710" s="20">
        <f>VLOOKUP($A2710,Database!$A:$Y,20,FALSE)</f>
        <v>3</v>
      </c>
      <c r="Y2710" s="20">
        <f>VLOOKUP($A2710,Database!$A:$Y,21,FALSE)</f>
        <v>1</v>
      </c>
      <c r="Z2710" s="20">
        <f t="shared" si="338"/>
        <v>0</v>
      </c>
      <c r="AA2710" s="20">
        <f t="shared" si="332"/>
        <v>1</v>
      </c>
      <c r="AB2710" s="20">
        <f t="shared" ca="1" si="333"/>
        <v>64</v>
      </c>
      <c r="AC2710" s="20">
        <f t="shared" ca="1" si="334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>
        <f ca="1">IFERROR(
   IF(
     OR(ISBLANK(P2710),ISBLANK(Q2710)),
     "",
     IF(
       AND(AB2710&lt;&gt;"",OR(W2710="Terminé",W2710="En cours")),
       VLOOKUP(AD2710,Setup_ScoreExactBonus!A:D,4,FALSE),
       0
     )),
  0)</f>
        <v>0</v>
      </c>
      <c r="AF2710" s="21">
        <f t="shared" ca="1" si="335"/>
        <v>64</v>
      </c>
      <c r="AG2710" s="21">
        <f ca="1">SUMIFS(AF$2:AF2710,D$2:D2710,D2710)</f>
        <v>4177</v>
      </c>
      <c r="AJ2710" s="22">
        <f t="shared" si="336"/>
        <v>4</v>
      </c>
      <c r="AK2710" s="22">
        <f t="shared" si="337"/>
        <v>0</v>
      </c>
    </row>
    <row r="2711" spans="1:37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Argentine</v>
      </c>
      <c r="K2711" s="21" t="str">
        <f>IFERROR(VLOOKUP(J2711,Setup_Team!$B:$C,2,FALSE), "TDB")</f>
        <v>ARG</v>
      </c>
      <c r="L2711" s="21" t="str">
        <f>VLOOKUP($A2711,Location!$A:$J,8,FALSE)</f>
        <v>Suisse</v>
      </c>
      <c r="M2711" s="21" t="str">
        <f>IFERROR(VLOOKUP(L2711,Setup_Team!$B:$C,2,FALSE), "TDB")</f>
        <v>CHE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>
        <v>2</v>
      </c>
      <c r="Q2711" s="27">
        <v>1</v>
      </c>
      <c r="R2711" s="27" t="str">
        <f t="shared" si="339"/>
        <v>2-1</v>
      </c>
      <c r="S2711" s="21">
        <v>0</v>
      </c>
      <c r="T2711" s="20">
        <f>VLOOKUP($A2711,Database!$A:$Y,10,FALSE)</f>
        <v>64</v>
      </c>
      <c r="U2711" s="20">
        <f>VLOOKUP($A2711,Database!$A:$Y,11,FALSE)</f>
        <v>119</v>
      </c>
      <c r="V2711" s="20">
        <f>VLOOKUP($A2711,Database!$A:$Y,12,FALSE)</f>
        <v>144</v>
      </c>
      <c r="W2711" s="20" t="str">
        <f>VLOOKUP(A2711,Database!A:M,13,FALSE)</f>
        <v>Terminé</v>
      </c>
      <c r="X2711" s="20">
        <f>VLOOKUP($A2711,Database!$A:$Y,20,FALSE)</f>
        <v>3</v>
      </c>
      <c r="Y2711" s="20">
        <f>VLOOKUP($A2711,Database!$A:$Y,21,FALSE)</f>
        <v>1</v>
      </c>
      <c r="Z2711" s="20">
        <f t="shared" si="338"/>
        <v>0</v>
      </c>
      <c r="AA2711" s="20">
        <f t="shared" si="332"/>
        <v>1</v>
      </c>
      <c r="AB2711" s="20">
        <f t="shared" ca="1" si="333"/>
        <v>64</v>
      </c>
      <c r="AC2711" s="20">
        <f t="shared" ca="1" si="334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>
        <f ca="1">IFERROR(
   IF(
     OR(ISBLANK(P2711),ISBLANK(Q2711)),
     "",
     IF(
       AND(AB2711&lt;&gt;"",OR(W2711="Terminé",W2711="En cours")),
       VLOOKUP(AD2711,Setup_ScoreExactBonus!A:D,4,FALSE),
       0
     )),
  0)</f>
        <v>0</v>
      </c>
      <c r="AF2711" s="21">
        <f t="shared" ca="1" si="335"/>
        <v>64</v>
      </c>
      <c r="AG2711" s="21">
        <f ca="1">SUMIFS(AF$2:AF2711,D$2:D2711,D2711)</f>
        <v>3529</v>
      </c>
      <c r="AJ2711" s="22">
        <f t="shared" si="336"/>
        <v>1</v>
      </c>
      <c r="AK2711" s="22">
        <f t="shared" si="337"/>
        <v>0</v>
      </c>
    </row>
    <row r="2712" spans="1:37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Argentine</v>
      </c>
      <c r="K2712" s="21" t="str">
        <f>IFERROR(VLOOKUP(J2712,Setup_Team!$B:$C,2,FALSE), "TDB")</f>
        <v>ARG</v>
      </c>
      <c r="L2712" s="21" t="str">
        <f>VLOOKUP($A2712,Location!$A:$J,8,FALSE)</f>
        <v>Suisse</v>
      </c>
      <c r="M2712" s="21" t="str">
        <f>IFERROR(VLOOKUP(L2712,Setup_Team!$B:$C,2,FALSE), "TDB")</f>
        <v>CHE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>
        <v>2</v>
      </c>
      <c r="Q2712" s="27">
        <v>0</v>
      </c>
      <c r="R2712" s="27" t="str">
        <f t="shared" si="339"/>
        <v>2-0</v>
      </c>
      <c r="S2712" s="21">
        <v>0</v>
      </c>
      <c r="T2712" s="20">
        <f>VLOOKUP($A2712,Database!$A:$Y,10,FALSE)</f>
        <v>64</v>
      </c>
      <c r="U2712" s="20">
        <f>VLOOKUP($A2712,Database!$A:$Y,11,FALSE)</f>
        <v>119</v>
      </c>
      <c r="V2712" s="20">
        <f>VLOOKUP($A2712,Database!$A:$Y,12,FALSE)</f>
        <v>144</v>
      </c>
      <c r="W2712" s="20" t="str">
        <f>VLOOKUP(A2712,Database!A:M,13,FALSE)</f>
        <v>Terminé</v>
      </c>
      <c r="X2712" s="20">
        <f>VLOOKUP($A2712,Database!$A:$Y,20,FALSE)</f>
        <v>3</v>
      </c>
      <c r="Y2712" s="20">
        <f>VLOOKUP($A2712,Database!$A:$Y,21,FALSE)</f>
        <v>1</v>
      </c>
      <c r="Z2712" s="20">
        <f t="shared" si="338"/>
        <v>0</v>
      </c>
      <c r="AA2712" s="20">
        <f t="shared" si="332"/>
        <v>1</v>
      </c>
      <c r="AB2712" s="20">
        <f t="shared" ca="1" si="333"/>
        <v>64</v>
      </c>
      <c r="AC2712" s="20">
        <f t="shared" ca="1" si="334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>
        <f ca="1">IFERROR(
   IF(
     OR(ISBLANK(P2712),ISBLANK(Q2712)),
     "",
     IF(
       AND(AB2712&lt;&gt;"",OR(W2712="Terminé",W2712="En cours")),
       VLOOKUP(AD2712,Setup_ScoreExactBonus!A:D,4,FALSE),
       0
     )),
  0)</f>
        <v>0</v>
      </c>
      <c r="AF2712" s="21">
        <f t="shared" ca="1" si="335"/>
        <v>64</v>
      </c>
      <c r="AG2712" s="21">
        <f ca="1">SUMIFS(AF$2:AF2712,D$2:D2712,D2712)</f>
        <v>4332</v>
      </c>
      <c r="AJ2712" s="22">
        <f t="shared" si="336"/>
        <v>4</v>
      </c>
      <c r="AK2712" s="22">
        <f t="shared" si="337"/>
        <v>0</v>
      </c>
    </row>
    <row r="2713" spans="1:37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Argentine</v>
      </c>
      <c r="K2713" s="21" t="str">
        <f>IFERROR(VLOOKUP(J2713,Setup_Team!$B:$C,2,FALSE), "TDB")</f>
        <v>ARG</v>
      </c>
      <c r="L2713" s="21" t="str">
        <f>VLOOKUP($A2713,Location!$A:$J,8,FALSE)</f>
        <v>Suisse</v>
      </c>
      <c r="M2713" s="21" t="str">
        <f>IFERROR(VLOOKUP(L2713,Setup_Team!$B:$C,2,FALSE), "TDB")</f>
        <v>CHE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>
        <v>2</v>
      </c>
      <c r="Q2713" s="27">
        <v>3</v>
      </c>
      <c r="R2713" s="27" t="str">
        <f t="shared" si="339"/>
        <v>2-3</v>
      </c>
      <c r="S2713" s="21">
        <v>0</v>
      </c>
      <c r="T2713" s="20">
        <f>VLOOKUP($A2713,Database!$A:$Y,10,FALSE)</f>
        <v>64</v>
      </c>
      <c r="U2713" s="20">
        <f>VLOOKUP($A2713,Database!$A:$Y,11,FALSE)</f>
        <v>119</v>
      </c>
      <c r="V2713" s="20">
        <f>VLOOKUP($A2713,Database!$A:$Y,12,FALSE)</f>
        <v>144</v>
      </c>
      <c r="W2713" s="20" t="str">
        <f>VLOOKUP(A2713,Database!A:M,13,FALSE)</f>
        <v>Terminé</v>
      </c>
      <c r="X2713" s="20">
        <f>VLOOKUP($A2713,Database!$A:$Y,20,FALSE)</f>
        <v>3</v>
      </c>
      <c r="Y2713" s="20">
        <f>VLOOKUP($A2713,Database!$A:$Y,21,FALSE)</f>
        <v>1</v>
      </c>
      <c r="Z2713" s="20">
        <f t="shared" si="338"/>
        <v>0</v>
      </c>
      <c r="AA2713" s="20">
        <f t="shared" si="332"/>
        <v>0</v>
      </c>
      <c r="AB2713" s="20">
        <f t="shared" ca="1" si="333"/>
        <v>0</v>
      </c>
      <c r="AC2713" s="20">
        <f t="shared" ca="1" si="334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>
        <f ca="1">IFERROR(
   IF(
     OR(ISBLANK(P2713),ISBLANK(Q2713)),
     "",
     IF(
       AND(AB2713&lt;&gt;"",OR(W2713="Terminé",W2713="En cours")),
       VLOOKUP(AD2713,Setup_ScoreExactBonus!A:D,4,FALSE),
       0
     )),
  0)</f>
        <v>0</v>
      </c>
      <c r="AF2713" s="21">
        <f t="shared" ca="1" si="335"/>
        <v>0</v>
      </c>
      <c r="AG2713" s="21">
        <f ca="1">SUMIFS(AF$2:AF2713,D$2:D2713,D2713)</f>
        <v>3397</v>
      </c>
      <c r="AJ2713" s="22">
        <f t="shared" si="336"/>
        <v>0</v>
      </c>
      <c r="AK2713" s="22">
        <f t="shared" si="337"/>
        <v>2</v>
      </c>
    </row>
    <row r="2714" spans="1:37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Argentine</v>
      </c>
      <c r="K2714" s="21" t="str">
        <f>IFERROR(VLOOKUP(J2714,Setup_Team!$B:$C,2,FALSE), "TDB")</f>
        <v>ARG</v>
      </c>
      <c r="L2714" s="21" t="str">
        <f>VLOOKUP($A2714,Location!$A:$J,8,FALSE)</f>
        <v>Suisse</v>
      </c>
      <c r="M2714" s="21" t="str">
        <f>IFERROR(VLOOKUP(L2714,Setup_Team!$B:$C,2,FALSE), "TDB")</f>
        <v>CHE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>
        <v>1</v>
      </c>
      <c r="Q2714" s="27">
        <v>0</v>
      </c>
      <c r="R2714" s="27" t="str">
        <f t="shared" si="339"/>
        <v>1-0</v>
      </c>
      <c r="S2714" s="21">
        <v>0</v>
      </c>
      <c r="T2714" s="20">
        <f>VLOOKUP($A2714,Database!$A:$Y,10,FALSE)</f>
        <v>64</v>
      </c>
      <c r="U2714" s="20">
        <f>VLOOKUP($A2714,Database!$A:$Y,11,FALSE)</f>
        <v>119</v>
      </c>
      <c r="V2714" s="20">
        <f>VLOOKUP($A2714,Database!$A:$Y,12,FALSE)</f>
        <v>144</v>
      </c>
      <c r="W2714" s="20" t="str">
        <f>VLOOKUP(A2714,Database!A:M,13,FALSE)</f>
        <v>Terminé</v>
      </c>
      <c r="X2714" s="20">
        <f>VLOOKUP($A2714,Database!$A:$Y,20,FALSE)</f>
        <v>3</v>
      </c>
      <c r="Y2714" s="20">
        <f>VLOOKUP($A2714,Database!$A:$Y,21,FALSE)</f>
        <v>1</v>
      </c>
      <c r="Z2714" s="20">
        <f t="shared" si="338"/>
        <v>0</v>
      </c>
      <c r="AA2714" s="20">
        <f t="shared" si="332"/>
        <v>1</v>
      </c>
      <c r="AB2714" s="20">
        <f t="shared" ca="1" si="333"/>
        <v>64</v>
      </c>
      <c r="AC2714" s="20">
        <f t="shared" ca="1" si="334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>
        <f ca="1">IFERROR(
   IF(
     OR(ISBLANK(P2714),ISBLANK(Q2714)),
     "",
     IF(
       AND(AB2714&lt;&gt;"",OR(W2714="Terminé",W2714="En cours")),
       VLOOKUP(AD2714,Setup_ScoreExactBonus!A:D,4,FALSE),
       0
     )),
  0)</f>
        <v>0</v>
      </c>
      <c r="AF2714" s="21">
        <f t="shared" ca="1" si="335"/>
        <v>64</v>
      </c>
      <c r="AG2714" s="21">
        <f ca="1">SUMIFS(AF$2:AF2714,D$2:D2714,D2714)</f>
        <v>3886</v>
      </c>
      <c r="AJ2714" s="22">
        <f t="shared" si="336"/>
        <v>1</v>
      </c>
      <c r="AK2714" s="22">
        <f t="shared" si="337"/>
        <v>0</v>
      </c>
    </row>
    <row r="2715" spans="1:37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Argentine</v>
      </c>
      <c r="K2715" s="21" t="str">
        <f>IFERROR(VLOOKUP(J2715,Setup_Team!$B:$C,2,FALSE), "TDB")</f>
        <v>ARG</v>
      </c>
      <c r="L2715" s="21" t="str">
        <f>VLOOKUP($A2715,Location!$A:$J,8,FALSE)</f>
        <v>Suisse</v>
      </c>
      <c r="M2715" s="21" t="str">
        <f>IFERROR(VLOOKUP(L2715,Setup_Team!$B:$C,2,FALSE), "TDB")</f>
        <v>CHE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>
        <v>2</v>
      </c>
      <c r="Q2715" s="27">
        <v>2</v>
      </c>
      <c r="R2715" s="27" t="str">
        <f t="shared" si="339"/>
        <v>2-2</v>
      </c>
      <c r="S2715" s="21">
        <v>0</v>
      </c>
      <c r="T2715" s="20">
        <f>VLOOKUP($A2715,Database!$A:$Y,10,FALSE)</f>
        <v>64</v>
      </c>
      <c r="U2715" s="20">
        <f>VLOOKUP($A2715,Database!$A:$Y,11,FALSE)</f>
        <v>119</v>
      </c>
      <c r="V2715" s="20">
        <f>VLOOKUP($A2715,Database!$A:$Y,12,FALSE)</f>
        <v>144</v>
      </c>
      <c r="W2715" s="20" t="str">
        <f>VLOOKUP(A2715,Database!A:M,13,FALSE)</f>
        <v>Terminé</v>
      </c>
      <c r="X2715" s="20">
        <f>VLOOKUP($A2715,Database!$A:$Y,20,FALSE)</f>
        <v>3</v>
      </c>
      <c r="Y2715" s="20">
        <f>VLOOKUP($A2715,Database!$A:$Y,21,FALSE)</f>
        <v>1</v>
      </c>
      <c r="Z2715" s="20">
        <f t="shared" si="338"/>
        <v>0</v>
      </c>
      <c r="AA2715" s="20">
        <f t="shared" si="332"/>
        <v>0</v>
      </c>
      <c r="AB2715" s="20">
        <f t="shared" ca="1" si="333"/>
        <v>0</v>
      </c>
      <c r="AC2715" s="20">
        <f t="shared" ca="1" si="334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>
        <f ca="1">IFERROR(
   IF(
     OR(ISBLANK(P2715),ISBLANK(Q2715)),
     "",
     IF(
       AND(AB2715&lt;&gt;"",OR(W2715="Terminé",W2715="En cours")),
       VLOOKUP(AD2715,Setup_ScoreExactBonus!A:D,4,FALSE),
       0
     )),
  0)</f>
        <v>0</v>
      </c>
      <c r="AF2715" s="21">
        <f t="shared" ca="1" si="335"/>
        <v>0</v>
      </c>
      <c r="AG2715" s="21">
        <f ca="1">SUMIFS(AF$2:AF2715,D$2:D2715,D2715)</f>
        <v>4154</v>
      </c>
      <c r="AJ2715" s="22">
        <f t="shared" si="336"/>
        <v>0</v>
      </c>
      <c r="AK2715" s="22">
        <f t="shared" si="337"/>
        <v>1</v>
      </c>
    </row>
    <row r="2716" spans="1:37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Argentine</v>
      </c>
      <c r="K2716" s="21" t="str">
        <f>IFERROR(VLOOKUP(J2716,Setup_Team!$B:$C,2,FALSE), "TDB")</f>
        <v>ARG</v>
      </c>
      <c r="L2716" s="21" t="str">
        <f>VLOOKUP($A2716,Location!$A:$J,8,FALSE)</f>
        <v>Suisse</v>
      </c>
      <c r="M2716" s="21" t="str">
        <f>IFERROR(VLOOKUP(L2716,Setup_Team!$B:$C,2,FALSE), "TDB")</f>
        <v>CHE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>
        <v>2</v>
      </c>
      <c r="Q2716" s="27">
        <v>1</v>
      </c>
      <c r="R2716" s="27" t="str">
        <f t="shared" si="339"/>
        <v>2-1</v>
      </c>
      <c r="S2716" s="21">
        <v>0</v>
      </c>
      <c r="T2716" s="20">
        <f>VLOOKUP($A2716,Database!$A:$Y,10,FALSE)</f>
        <v>64</v>
      </c>
      <c r="U2716" s="20">
        <f>VLOOKUP($A2716,Database!$A:$Y,11,FALSE)</f>
        <v>119</v>
      </c>
      <c r="V2716" s="20">
        <f>VLOOKUP($A2716,Database!$A:$Y,12,FALSE)</f>
        <v>144</v>
      </c>
      <c r="W2716" s="20" t="str">
        <f>VLOOKUP(A2716,Database!A:M,13,FALSE)</f>
        <v>Terminé</v>
      </c>
      <c r="X2716" s="20">
        <f>VLOOKUP($A2716,Database!$A:$Y,20,FALSE)</f>
        <v>3</v>
      </c>
      <c r="Y2716" s="20">
        <f>VLOOKUP($A2716,Database!$A:$Y,21,FALSE)</f>
        <v>1</v>
      </c>
      <c r="Z2716" s="20">
        <f t="shared" si="338"/>
        <v>0</v>
      </c>
      <c r="AA2716" s="20">
        <f t="shared" si="332"/>
        <v>1</v>
      </c>
      <c r="AB2716" s="20">
        <f t="shared" ca="1" si="333"/>
        <v>64</v>
      </c>
      <c r="AC2716" s="20">
        <f t="shared" ca="1" si="334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>
        <f ca="1">IFERROR(
   IF(
     OR(ISBLANK(P2716),ISBLANK(Q2716)),
     "",
     IF(
       AND(AB2716&lt;&gt;"",OR(W2716="Terminé",W2716="En cours")),
       VLOOKUP(AD2716,Setup_ScoreExactBonus!A:D,4,FALSE),
       0
     )),
  0)</f>
        <v>0</v>
      </c>
      <c r="AF2716" s="21">
        <f t="shared" ca="1" si="335"/>
        <v>64</v>
      </c>
      <c r="AG2716" s="21">
        <f ca="1">SUMIFS(AF$2:AF2716,D$2:D2716,D2716)</f>
        <v>4216</v>
      </c>
      <c r="AJ2716" s="22">
        <f t="shared" si="336"/>
        <v>1</v>
      </c>
      <c r="AK2716" s="22">
        <f t="shared" si="337"/>
        <v>0</v>
      </c>
    </row>
    <row r="2717" spans="1:37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Argentine</v>
      </c>
      <c r="K2717" s="21" t="str">
        <f>IFERROR(VLOOKUP(J2717,Setup_Team!$B:$C,2,FALSE), "TDB")</f>
        <v>ARG</v>
      </c>
      <c r="L2717" s="21" t="str">
        <f>VLOOKUP($A2717,Location!$A:$J,8,FALSE)</f>
        <v>Suisse</v>
      </c>
      <c r="M2717" s="21" t="str">
        <f>IFERROR(VLOOKUP(L2717,Setup_Team!$B:$C,2,FALSE), "TDB")</f>
        <v>CHE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>
        <v>3</v>
      </c>
      <c r="Q2717" s="27">
        <v>1</v>
      </c>
      <c r="R2717" s="27" t="str">
        <f t="shared" si="339"/>
        <v>3-1</v>
      </c>
      <c r="S2717" s="21">
        <v>0</v>
      </c>
      <c r="T2717" s="20">
        <f>VLOOKUP($A2717,Database!$A:$Y,10,FALSE)</f>
        <v>64</v>
      </c>
      <c r="U2717" s="20">
        <f>VLOOKUP($A2717,Database!$A:$Y,11,FALSE)</f>
        <v>119</v>
      </c>
      <c r="V2717" s="20">
        <f>VLOOKUP($A2717,Database!$A:$Y,12,FALSE)</f>
        <v>144</v>
      </c>
      <c r="W2717" s="20" t="str">
        <f>VLOOKUP(A2717,Database!A:M,13,FALSE)</f>
        <v>Terminé</v>
      </c>
      <c r="X2717" s="20">
        <f>VLOOKUP($A2717,Database!$A:$Y,20,FALSE)</f>
        <v>3</v>
      </c>
      <c r="Y2717" s="20">
        <f>VLOOKUP($A2717,Database!$A:$Y,21,FALSE)</f>
        <v>1</v>
      </c>
      <c r="Z2717" s="20">
        <f t="shared" si="338"/>
        <v>0</v>
      </c>
      <c r="AA2717" s="20">
        <f t="shared" ref="AA2717:AA2727" si="340">IF(OR(ISBLANK(P2717),ISBLANK(Q2717)),"",IF(OR(AND(P2717&gt;Q2717,X2717&gt;Y2717),AND(P2717=Q2717,X2717=Y2717),AND(P2717&lt;Q2717,X2717&lt;Y2717)),1,0))</f>
        <v>1</v>
      </c>
      <c r="AB2717" s="20">
        <f t="shared" ref="AB2717:AB2727" ca="1" si="341">IF(C2717&lt;NOW(),IF(AND(P2717&gt;Q2717,X2717&gt;Y2717),T2717,IF(AND(P2717=Q2717,X2717=Y2717),U2717,IF(AND(P2717&lt;Q2717,X2717&lt;Y2717),V2717,0))),"")</f>
        <v>64</v>
      </c>
      <c r="AC2717" s="20">
        <f t="shared" ref="AC2717:AC2780" ca="1" si="342">IF(AND(P2717=X2717,Q2717=Y2717,NOT(ISBLANK(P2717)),NOT(ISBLANK(Q2717)),NOT(ISBLANK(X2717)),NOT(ISBLANK(AB2717))),1,0)</f>
        <v>1</v>
      </c>
      <c r="AD2717" s="20" t="str">
        <f ca="1">IF(AC2717=0,"",IF(OR(ISBLANK(P2717),ISBLANK(Q2717)),"",IF(ISBLANK(VLOOKUP(A2717,Database!A:AA,22,FALSE)),"",VLOOKUP(A2717,Database!A:AA,22,FALSE))))</f>
        <v>Très rare</v>
      </c>
      <c r="AE2717" s="20">
        <f ca="1">IFERROR(
   IF(
     OR(ISBLANK(P2717),ISBLANK(Q2717)),
     "",
     IF(
       AND(AB2717&lt;&gt;"",OR(W2717="Terminé",W2717="En cours")),
       VLOOKUP(AD2717,Setup_ScoreExactBonus!A:D,4,FALSE),
       0
     )),
  0)</f>
        <v>50</v>
      </c>
      <c r="AF2717" s="21">
        <f t="shared" ref="AF2717:AF2780" ca="1" si="343">IFERROR(IF(OR(ISBLANK(P2717),ISBLANK(Q2717)),0,IF(AB2717&lt;&gt;"", AB2717 + IF(AC2717=1,AE2717, 0), "") * (S2717+1)),"")</f>
        <v>114</v>
      </c>
      <c r="AG2717" s="21">
        <f ca="1">SUMIFS(AF$2:AF2717,D$2:D2717,D2717)</f>
        <v>2943</v>
      </c>
      <c r="AJ2717" s="22">
        <f t="shared" si="336"/>
        <v>1</v>
      </c>
      <c r="AK2717" s="22">
        <f t="shared" si="337"/>
        <v>0</v>
      </c>
    </row>
    <row r="2718" spans="1:37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Argentine</v>
      </c>
      <c r="K2718" s="21" t="str">
        <f>IFERROR(VLOOKUP(J2718,Setup_Team!$B:$C,2,FALSE), "TDB")</f>
        <v>ARG</v>
      </c>
      <c r="L2718" s="21" t="str">
        <f>VLOOKUP($A2718,Location!$A:$J,8,FALSE)</f>
        <v>Suisse</v>
      </c>
      <c r="M2718" s="21" t="str">
        <f>IFERROR(VLOOKUP(L2718,Setup_Team!$B:$C,2,FALSE), "TDB")</f>
        <v>CHE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>
        <v>2</v>
      </c>
      <c r="Q2718" s="27">
        <v>1</v>
      </c>
      <c r="R2718" s="27" t="str">
        <f t="shared" si="339"/>
        <v>2-1</v>
      </c>
      <c r="S2718" s="21">
        <v>0</v>
      </c>
      <c r="T2718" s="20">
        <f>VLOOKUP($A2718,Database!$A:$Y,10,FALSE)</f>
        <v>64</v>
      </c>
      <c r="U2718" s="20">
        <f>VLOOKUP($A2718,Database!$A:$Y,11,FALSE)</f>
        <v>119</v>
      </c>
      <c r="V2718" s="20">
        <f>VLOOKUP($A2718,Database!$A:$Y,12,FALSE)</f>
        <v>144</v>
      </c>
      <c r="W2718" s="20" t="str">
        <f>VLOOKUP(A2718,Database!A:M,13,FALSE)</f>
        <v>Terminé</v>
      </c>
      <c r="X2718" s="20">
        <f>VLOOKUP($A2718,Database!$A:$Y,20,FALSE)</f>
        <v>3</v>
      </c>
      <c r="Y2718" s="20">
        <f>VLOOKUP($A2718,Database!$A:$Y,21,FALSE)</f>
        <v>1</v>
      </c>
      <c r="Z2718" s="20">
        <f t="shared" si="338"/>
        <v>0</v>
      </c>
      <c r="AA2718" s="20">
        <f t="shared" si="340"/>
        <v>1</v>
      </c>
      <c r="AB2718" s="20">
        <f t="shared" ca="1" si="341"/>
        <v>64</v>
      </c>
      <c r="AC2718" s="20">
        <f t="shared" ca="1" si="342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>
        <f ca="1">IFERROR(
   IF(
     OR(ISBLANK(P2718),ISBLANK(Q2718)),
     "",
     IF(
       AND(AB2718&lt;&gt;"",OR(W2718="Terminé",W2718="En cours")),
       VLOOKUP(AD2718,Setup_ScoreExactBonus!A:D,4,FALSE),
       0
     )),
  0)</f>
        <v>0</v>
      </c>
      <c r="AF2718" s="21">
        <f t="shared" ca="1" si="343"/>
        <v>64</v>
      </c>
      <c r="AG2718" s="21">
        <f ca="1">SUMIFS(AF$2:AF2718,D$2:D2718,D2718)</f>
        <v>4185</v>
      </c>
      <c r="AJ2718" s="22">
        <f t="shared" si="336"/>
        <v>4</v>
      </c>
      <c r="AK2718" s="22">
        <f t="shared" si="337"/>
        <v>0</v>
      </c>
    </row>
    <row r="2719" spans="1:37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Argentine</v>
      </c>
      <c r="K2719" s="21" t="str">
        <f>IFERROR(VLOOKUP(J2719,Setup_Team!$B:$C,2,FALSE), "TDB")</f>
        <v>ARG</v>
      </c>
      <c r="L2719" s="21" t="str">
        <f>VLOOKUP($A2719,Location!$A:$J,8,FALSE)</f>
        <v>Suisse</v>
      </c>
      <c r="M2719" s="21" t="str">
        <f>IFERROR(VLOOKUP(L2719,Setup_Team!$B:$C,2,FALSE), "TDB")</f>
        <v>CHE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>
        <v>1</v>
      </c>
      <c r="Q2719" s="27">
        <v>3</v>
      </c>
      <c r="R2719" s="27" t="str">
        <f t="shared" si="339"/>
        <v>1-3</v>
      </c>
      <c r="S2719" s="21">
        <v>0</v>
      </c>
      <c r="T2719" s="20">
        <f>VLOOKUP($A2719,Database!$A:$Y,10,FALSE)</f>
        <v>64</v>
      </c>
      <c r="U2719" s="20">
        <f>VLOOKUP($A2719,Database!$A:$Y,11,FALSE)</f>
        <v>119</v>
      </c>
      <c r="V2719" s="20">
        <f>VLOOKUP($A2719,Database!$A:$Y,12,FALSE)</f>
        <v>144</v>
      </c>
      <c r="W2719" s="20" t="str">
        <f>VLOOKUP(A2719,Database!A:M,13,FALSE)</f>
        <v>Terminé</v>
      </c>
      <c r="X2719" s="20">
        <f>VLOOKUP($A2719,Database!$A:$Y,20,FALSE)</f>
        <v>3</v>
      </c>
      <c r="Y2719" s="20">
        <f>VLOOKUP($A2719,Database!$A:$Y,21,FALSE)</f>
        <v>1</v>
      </c>
      <c r="Z2719" s="20">
        <f t="shared" si="338"/>
        <v>0</v>
      </c>
      <c r="AA2719" s="20">
        <f t="shared" si="340"/>
        <v>0</v>
      </c>
      <c r="AB2719" s="20">
        <f t="shared" ca="1" si="341"/>
        <v>0</v>
      </c>
      <c r="AC2719" s="20">
        <f t="shared" ca="1" si="342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>
        <f ca="1">IFERROR(
   IF(
     OR(ISBLANK(P2719),ISBLANK(Q2719)),
     "",
     IF(
       AND(AB2719&lt;&gt;"",OR(W2719="Terminé",W2719="En cours")),
       VLOOKUP(AD2719,Setup_ScoreExactBonus!A:D,4,FALSE),
       0
     )),
  0)</f>
        <v>0</v>
      </c>
      <c r="AF2719" s="21">
        <f t="shared" ca="1" si="343"/>
        <v>0</v>
      </c>
      <c r="AG2719" s="21">
        <f ca="1">SUMIFS(AF$2:AF2719,D$2:D2719,D2719)</f>
        <v>3432</v>
      </c>
      <c r="AJ2719" s="22">
        <f t="shared" si="336"/>
        <v>0</v>
      </c>
      <c r="AK2719" s="22">
        <f t="shared" si="337"/>
        <v>9</v>
      </c>
    </row>
    <row r="2720" spans="1:37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Argentine</v>
      </c>
      <c r="K2720" s="21" t="str">
        <f>IFERROR(VLOOKUP(J2720,Setup_Team!$B:$C,2,FALSE), "TDB")</f>
        <v>ARG</v>
      </c>
      <c r="L2720" s="21" t="str">
        <f>VLOOKUP($A2720,Location!$A:$J,8,FALSE)</f>
        <v>Suisse</v>
      </c>
      <c r="M2720" s="21" t="str">
        <f>IFERROR(VLOOKUP(L2720,Setup_Team!$B:$C,2,FALSE), "TDB")</f>
        <v>CHE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>
        <v>2</v>
      </c>
      <c r="Q2720" s="27">
        <v>1</v>
      </c>
      <c r="R2720" s="27" t="str">
        <f t="shared" si="339"/>
        <v>2-1</v>
      </c>
      <c r="S2720" s="21">
        <v>0</v>
      </c>
      <c r="T2720" s="20">
        <f>VLOOKUP($A2720,Database!$A:$Y,10,FALSE)</f>
        <v>64</v>
      </c>
      <c r="U2720" s="20">
        <f>VLOOKUP($A2720,Database!$A:$Y,11,FALSE)</f>
        <v>119</v>
      </c>
      <c r="V2720" s="20">
        <f>VLOOKUP($A2720,Database!$A:$Y,12,FALSE)</f>
        <v>144</v>
      </c>
      <c r="W2720" s="20" t="str">
        <f>VLOOKUP(A2720,Database!A:M,13,FALSE)</f>
        <v>Terminé</v>
      </c>
      <c r="X2720" s="20">
        <f>VLOOKUP($A2720,Database!$A:$Y,20,FALSE)</f>
        <v>3</v>
      </c>
      <c r="Y2720" s="20">
        <f>VLOOKUP($A2720,Database!$A:$Y,21,FALSE)</f>
        <v>1</v>
      </c>
      <c r="Z2720" s="20">
        <f t="shared" si="338"/>
        <v>0</v>
      </c>
      <c r="AA2720" s="20">
        <f t="shared" si="340"/>
        <v>1</v>
      </c>
      <c r="AB2720" s="20">
        <f t="shared" ca="1" si="341"/>
        <v>64</v>
      </c>
      <c r="AC2720" s="20">
        <f t="shared" ca="1" si="342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>
        <f ca="1">IFERROR(
   IF(
     OR(ISBLANK(P2720),ISBLANK(Q2720)),
     "",
     IF(
       AND(AB2720&lt;&gt;"",OR(W2720="Terminé",W2720="En cours")),
       VLOOKUP(AD2720,Setup_ScoreExactBonus!A:D,4,FALSE),
       0
     )),
  0)</f>
        <v>0</v>
      </c>
      <c r="AF2720" s="21">
        <f t="shared" ca="1" si="343"/>
        <v>64</v>
      </c>
      <c r="AG2720" s="21">
        <f ca="1">SUMIFS(AF$2:AF2720,D$2:D2720,D2720)</f>
        <v>3812</v>
      </c>
      <c r="AJ2720" s="22">
        <f t="shared" si="336"/>
        <v>4</v>
      </c>
      <c r="AK2720" s="22">
        <f t="shared" si="337"/>
        <v>0</v>
      </c>
    </row>
    <row r="2721" spans="1:37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Argentine</v>
      </c>
      <c r="K2721" s="21" t="str">
        <f>IFERROR(VLOOKUP(J2721,Setup_Team!$B:$C,2,FALSE), "TDB")</f>
        <v>ARG</v>
      </c>
      <c r="L2721" s="21" t="str">
        <f>VLOOKUP($A2721,Location!$A:$J,8,FALSE)</f>
        <v>Suisse</v>
      </c>
      <c r="M2721" s="21" t="str">
        <f>IFERROR(VLOOKUP(L2721,Setup_Team!$B:$C,2,FALSE), "TDB")</f>
        <v>CHE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>
        <v>2</v>
      </c>
      <c r="Q2721" s="27">
        <v>1</v>
      </c>
      <c r="R2721" s="27" t="str">
        <f t="shared" si="339"/>
        <v>2-1</v>
      </c>
      <c r="S2721" s="21">
        <v>0</v>
      </c>
      <c r="T2721" s="20">
        <f>VLOOKUP($A2721,Database!$A:$Y,10,FALSE)</f>
        <v>64</v>
      </c>
      <c r="U2721" s="20">
        <f>VLOOKUP($A2721,Database!$A:$Y,11,FALSE)</f>
        <v>119</v>
      </c>
      <c r="V2721" s="20">
        <f>VLOOKUP($A2721,Database!$A:$Y,12,FALSE)</f>
        <v>144</v>
      </c>
      <c r="W2721" s="20" t="str">
        <f>VLOOKUP(A2721,Database!A:M,13,FALSE)</f>
        <v>Terminé</v>
      </c>
      <c r="X2721" s="20">
        <f>VLOOKUP($A2721,Database!$A:$Y,20,FALSE)</f>
        <v>3</v>
      </c>
      <c r="Y2721" s="20">
        <f>VLOOKUP($A2721,Database!$A:$Y,21,FALSE)</f>
        <v>1</v>
      </c>
      <c r="Z2721" s="20">
        <f t="shared" si="338"/>
        <v>0</v>
      </c>
      <c r="AA2721" s="20">
        <f t="shared" si="340"/>
        <v>1</v>
      </c>
      <c r="AB2721" s="20">
        <f t="shared" ca="1" si="341"/>
        <v>64</v>
      </c>
      <c r="AC2721" s="20">
        <f t="shared" ca="1" si="342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>
        <f ca="1">IFERROR(
   IF(
     OR(ISBLANK(P2721),ISBLANK(Q2721)),
     "",
     IF(
       AND(AB2721&lt;&gt;"",OR(W2721="Terminé",W2721="En cours")),
       VLOOKUP(AD2721,Setup_ScoreExactBonus!A:D,4,FALSE),
       0
     )),
  0)</f>
        <v>0</v>
      </c>
      <c r="AF2721" s="21">
        <f t="shared" ca="1" si="343"/>
        <v>64</v>
      </c>
      <c r="AG2721" s="21">
        <f ca="1">SUMIFS(AF$2:AF2721,D$2:D2721,D2721)</f>
        <v>3465</v>
      </c>
      <c r="AJ2721" s="22">
        <f t="shared" si="336"/>
        <v>1</v>
      </c>
      <c r="AK2721" s="22">
        <f t="shared" si="337"/>
        <v>0</v>
      </c>
    </row>
    <row r="2722" spans="1:37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Argentine</v>
      </c>
      <c r="K2722" s="21" t="str">
        <f>IFERROR(VLOOKUP(J2722,Setup_Team!$B:$C,2,FALSE), "TDB")</f>
        <v>ARG</v>
      </c>
      <c r="L2722" s="21" t="str">
        <f>VLOOKUP($A2722,Location!$A:$J,8,FALSE)</f>
        <v>Suisse</v>
      </c>
      <c r="M2722" s="21" t="str">
        <f>IFERROR(VLOOKUP(L2722,Setup_Team!$B:$C,2,FALSE), "TDB")</f>
        <v>CHE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>
        <v>2</v>
      </c>
      <c r="Q2722" s="27">
        <v>1</v>
      </c>
      <c r="R2722" s="27" t="str">
        <f t="shared" si="339"/>
        <v>2-1</v>
      </c>
      <c r="S2722" s="21">
        <v>0</v>
      </c>
      <c r="T2722" s="20">
        <f>VLOOKUP($A2722,Database!$A:$Y,10,FALSE)</f>
        <v>64</v>
      </c>
      <c r="U2722" s="20">
        <f>VLOOKUP($A2722,Database!$A:$Y,11,FALSE)</f>
        <v>119</v>
      </c>
      <c r="V2722" s="20">
        <f>VLOOKUP($A2722,Database!$A:$Y,12,FALSE)</f>
        <v>144</v>
      </c>
      <c r="W2722" s="20" t="str">
        <f>VLOOKUP(A2722,Database!A:M,13,FALSE)</f>
        <v>Terminé</v>
      </c>
      <c r="X2722" s="20">
        <f>VLOOKUP($A2722,Database!$A:$Y,20,FALSE)</f>
        <v>3</v>
      </c>
      <c r="Y2722" s="20">
        <f>VLOOKUP($A2722,Database!$A:$Y,21,FALSE)</f>
        <v>1</v>
      </c>
      <c r="Z2722" s="20">
        <f t="shared" si="338"/>
        <v>0</v>
      </c>
      <c r="AA2722" s="20">
        <f t="shared" si="340"/>
        <v>1</v>
      </c>
      <c r="AB2722" s="20">
        <f t="shared" ca="1" si="341"/>
        <v>64</v>
      </c>
      <c r="AC2722" s="20">
        <f t="shared" ca="1" si="342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>
        <f ca="1">IFERROR(
   IF(
     OR(ISBLANK(P2722),ISBLANK(Q2722)),
     "",
     IF(
       AND(AB2722&lt;&gt;"",OR(W2722="Terminé",W2722="En cours")),
       VLOOKUP(AD2722,Setup_ScoreExactBonus!A:D,4,FALSE),
       0
     )),
  0)</f>
        <v>0</v>
      </c>
      <c r="AF2722" s="21">
        <f t="shared" ca="1" si="343"/>
        <v>64</v>
      </c>
      <c r="AG2722" s="21">
        <f ca="1">SUMIFS(AF$2:AF2722,D$2:D2722,D2722)</f>
        <v>3271</v>
      </c>
      <c r="AJ2722" s="22">
        <f t="shared" si="336"/>
        <v>1</v>
      </c>
      <c r="AK2722" s="22">
        <f t="shared" si="337"/>
        <v>0</v>
      </c>
    </row>
    <row r="2723" spans="1:37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Argentine</v>
      </c>
      <c r="K2723" s="21" t="str">
        <f>IFERROR(VLOOKUP(J2723,Setup_Team!$B:$C,2,FALSE), "TDB")</f>
        <v>ARG</v>
      </c>
      <c r="L2723" s="21" t="str">
        <f>VLOOKUP($A2723,Location!$A:$J,8,FALSE)</f>
        <v>Suisse</v>
      </c>
      <c r="M2723" s="21" t="str">
        <f>IFERROR(VLOOKUP(L2723,Setup_Team!$B:$C,2,FALSE), "TDB")</f>
        <v>CHE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>
        <v>2</v>
      </c>
      <c r="Q2723" s="27">
        <v>0</v>
      </c>
      <c r="R2723" s="27" t="str">
        <f t="shared" si="339"/>
        <v>2-0</v>
      </c>
      <c r="S2723" s="21">
        <v>0</v>
      </c>
      <c r="T2723" s="20">
        <f>VLOOKUP($A2723,Database!$A:$Y,10,FALSE)</f>
        <v>64</v>
      </c>
      <c r="U2723" s="20">
        <f>VLOOKUP($A2723,Database!$A:$Y,11,FALSE)</f>
        <v>119</v>
      </c>
      <c r="V2723" s="20">
        <f>VLOOKUP($A2723,Database!$A:$Y,12,FALSE)</f>
        <v>144</v>
      </c>
      <c r="W2723" s="20" t="str">
        <f>VLOOKUP(A2723,Database!A:M,13,FALSE)</f>
        <v>Terminé</v>
      </c>
      <c r="X2723" s="20">
        <f>VLOOKUP($A2723,Database!$A:$Y,20,FALSE)</f>
        <v>3</v>
      </c>
      <c r="Y2723" s="20">
        <f>VLOOKUP($A2723,Database!$A:$Y,21,FALSE)</f>
        <v>1</v>
      </c>
      <c r="Z2723" s="20">
        <f t="shared" si="338"/>
        <v>0</v>
      </c>
      <c r="AA2723" s="20">
        <f t="shared" si="340"/>
        <v>1</v>
      </c>
      <c r="AB2723" s="20">
        <f t="shared" ca="1" si="341"/>
        <v>64</v>
      </c>
      <c r="AC2723" s="20">
        <f t="shared" ca="1" si="342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>
        <f ca="1">IFERROR(
   IF(
     OR(ISBLANK(P2723),ISBLANK(Q2723)),
     "",
     IF(
       AND(AB2723&lt;&gt;"",OR(W2723="Terminé",W2723="En cours")),
       VLOOKUP(AD2723,Setup_ScoreExactBonus!A:D,4,FALSE),
       0
     )),
  0)</f>
        <v>0</v>
      </c>
      <c r="AF2723" s="21">
        <f t="shared" ca="1" si="343"/>
        <v>64</v>
      </c>
      <c r="AG2723" s="21">
        <f ca="1">SUMIFS(AF$2:AF2723,D$2:D2723,D2723)</f>
        <v>3639</v>
      </c>
      <c r="AJ2723" s="22">
        <f t="shared" si="336"/>
        <v>1</v>
      </c>
      <c r="AK2723" s="22">
        <f t="shared" si="337"/>
        <v>0</v>
      </c>
    </row>
    <row r="2724" spans="1:37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Argentine</v>
      </c>
      <c r="K2724" s="21" t="str">
        <f>IFERROR(VLOOKUP(J2724,Setup_Team!$B:$C,2,FALSE), "TDB")</f>
        <v>ARG</v>
      </c>
      <c r="L2724" s="21" t="str">
        <f>VLOOKUP($A2724,Location!$A:$J,8,FALSE)</f>
        <v>Suisse</v>
      </c>
      <c r="M2724" s="21" t="str">
        <f>IFERROR(VLOOKUP(L2724,Setup_Team!$B:$C,2,FALSE), "TDB")</f>
        <v>CHE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339"/>
        <v>0-0</v>
      </c>
      <c r="S2724" s="21">
        <v>0</v>
      </c>
      <c r="T2724" s="20">
        <f>VLOOKUP($A2724,Database!$A:$Y,10,FALSE)</f>
        <v>64</v>
      </c>
      <c r="U2724" s="20">
        <f>VLOOKUP($A2724,Database!$A:$Y,11,FALSE)</f>
        <v>119</v>
      </c>
      <c r="V2724" s="20">
        <f>VLOOKUP($A2724,Database!$A:$Y,12,FALSE)</f>
        <v>144</v>
      </c>
      <c r="W2724" s="20" t="str">
        <f>VLOOKUP(A2724,Database!A:M,13,FALSE)</f>
        <v>Terminé</v>
      </c>
      <c r="X2724" s="20">
        <f>VLOOKUP($A2724,Database!$A:$Y,20,FALSE)</f>
        <v>3</v>
      </c>
      <c r="Y2724" s="20">
        <f>VLOOKUP($A2724,Database!$A:$Y,21,FALSE)</f>
        <v>1</v>
      </c>
      <c r="Z2724" s="20">
        <f t="shared" si="338"/>
        <v>1</v>
      </c>
      <c r="AA2724" s="20" t="str">
        <f t="shared" si="340"/>
        <v/>
      </c>
      <c r="AB2724" s="20">
        <f t="shared" ca="1" si="341"/>
        <v>0</v>
      </c>
      <c r="AC2724" s="20">
        <f t="shared" ca="1" si="342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343"/>
        <v>0</v>
      </c>
      <c r="AG2724" s="21">
        <f ca="1">SUMIFS(AF$2:AF2724,D$2:D2724,D2724)</f>
        <v>3174</v>
      </c>
      <c r="AJ2724" s="22">
        <f t="shared" si="336"/>
        <v>0</v>
      </c>
      <c r="AK2724" s="22">
        <f t="shared" si="337"/>
        <v>1</v>
      </c>
    </row>
    <row r="2725" spans="1:37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Argentine</v>
      </c>
      <c r="K2725" s="21" t="str">
        <f>IFERROR(VLOOKUP(J2725,Setup_Team!$B:$C,2,FALSE), "TDB")</f>
        <v>ARG</v>
      </c>
      <c r="L2725" s="21" t="str">
        <f>VLOOKUP($A2725,Location!$A:$J,8,FALSE)</f>
        <v>Suisse</v>
      </c>
      <c r="M2725" s="21" t="str">
        <f>IFERROR(VLOOKUP(L2725,Setup_Team!$B:$C,2,FALSE), "TDB")</f>
        <v>CHE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>
        <v>3</v>
      </c>
      <c r="Q2725" s="27">
        <v>1</v>
      </c>
      <c r="R2725" s="27" t="str">
        <f t="shared" si="339"/>
        <v>3-1</v>
      </c>
      <c r="S2725" s="21">
        <v>0</v>
      </c>
      <c r="T2725" s="20">
        <f>VLOOKUP($A2725,Database!$A:$Y,10,FALSE)</f>
        <v>64</v>
      </c>
      <c r="U2725" s="20">
        <f>VLOOKUP($A2725,Database!$A:$Y,11,FALSE)</f>
        <v>119</v>
      </c>
      <c r="V2725" s="20">
        <f>VLOOKUP($A2725,Database!$A:$Y,12,FALSE)</f>
        <v>144</v>
      </c>
      <c r="W2725" s="20" t="str">
        <f>VLOOKUP(A2725,Database!A:M,13,FALSE)</f>
        <v>Terminé</v>
      </c>
      <c r="X2725" s="20">
        <f>VLOOKUP($A2725,Database!$A:$Y,20,FALSE)</f>
        <v>3</v>
      </c>
      <c r="Y2725" s="20">
        <f>VLOOKUP($A2725,Database!$A:$Y,21,FALSE)</f>
        <v>1</v>
      </c>
      <c r="Z2725" s="20">
        <f t="shared" si="338"/>
        <v>0</v>
      </c>
      <c r="AA2725" s="20">
        <f t="shared" si="340"/>
        <v>1</v>
      </c>
      <c r="AB2725" s="20">
        <f t="shared" ca="1" si="341"/>
        <v>64</v>
      </c>
      <c r="AC2725" s="20">
        <f t="shared" ca="1" si="342"/>
        <v>1</v>
      </c>
      <c r="AD2725" s="20" t="str">
        <f ca="1">IF(AC2725=0,"",IF(OR(ISBLANK(P2725),ISBLANK(Q2725)),"",IF(ISBLANK(VLOOKUP(A2725,Database!A:AA,22,FALSE)),"",VLOOKUP(A2725,Database!A:AA,22,FALSE))))</f>
        <v>Très rare</v>
      </c>
      <c r="AE2725" s="20">
        <f ca="1">IFERROR(
   IF(
     OR(ISBLANK(P2725),ISBLANK(Q2725)),
     "",
     IF(
       AND(AB2725&lt;&gt;"",OR(W2725="Terminé",W2725="En cours")),
       VLOOKUP(AD2725,Setup_ScoreExactBonus!A:D,4,FALSE),
       0
     )),
  0)</f>
        <v>50</v>
      </c>
      <c r="AF2725" s="21">
        <f t="shared" ca="1" si="343"/>
        <v>114</v>
      </c>
      <c r="AG2725" s="21">
        <f ca="1">SUMIFS(AF$2:AF2725,D$2:D2725,D2725)</f>
        <v>3985</v>
      </c>
      <c r="AJ2725" s="22">
        <f t="shared" si="336"/>
        <v>3</v>
      </c>
      <c r="AK2725" s="22">
        <f t="shared" si="337"/>
        <v>0</v>
      </c>
    </row>
    <row r="2726" spans="1:37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Argentine</v>
      </c>
      <c r="K2726" s="21" t="str">
        <f>IFERROR(VLOOKUP(J2726,Setup_Team!$B:$C,2,FALSE), "TDB")</f>
        <v>ARG</v>
      </c>
      <c r="L2726" s="21" t="str">
        <f>VLOOKUP($A2726,Location!$A:$J,8,FALSE)</f>
        <v>Suisse</v>
      </c>
      <c r="M2726" s="21" t="str">
        <f>IFERROR(VLOOKUP(L2726,Setup_Team!$B:$C,2,FALSE), "TDB")</f>
        <v>CHE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>
        <v>3</v>
      </c>
      <c r="Q2726" s="27">
        <v>0</v>
      </c>
      <c r="R2726" s="27" t="str">
        <f t="shared" si="339"/>
        <v>3-0</v>
      </c>
      <c r="S2726" s="21">
        <v>0</v>
      </c>
      <c r="T2726" s="20">
        <f>VLOOKUP($A2726,Database!$A:$Y,10,FALSE)</f>
        <v>64</v>
      </c>
      <c r="U2726" s="20">
        <f>VLOOKUP($A2726,Database!$A:$Y,11,FALSE)</f>
        <v>119</v>
      </c>
      <c r="V2726" s="20">
        <f>VLOOKUP($A2726,Database!$A:$Y,12,FALSE)</f>
        <v>144</v>
      </c>
      <c r="W2726" s="20" t="str">
        <f>VLOOKUP(A2726,Database!A:M,13,FALSE)</f>
        <v>Terminé</v>
      </c>
      <c r="X2726" s="20">
        <f>VLOOKUP($A2726,Database!$A:$Y,20,FALSE)</f>
        <v>3</v>
      </c>
      <c r="Y2726" s="20">
        <f>VLOOKUP($A2726,Database!$A:$Y,21,FALSE)</f>
        <v>1</v>
      </c>
      <c r="Z2726" s="20">
        <f t="shared" si="338"/>
        <v>0</v>
      </c>
      <c r="AA2726" s="20">
        <f t="shared" si="340"/>
        <v>1</v>
      </c>
      <c r="AB2726" s="20">
        <f t="shared" ca="1" si="341"/>
        <v>64</v>
      </c>
      <c r="AC2726" s="20">
        <f t="shared" ca="1" si="342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>
        <f ca="1">IFERROR(
   IF(
     OR(ISBLANK(P2726),ISBLANK(Q2726)),
     "",
     IF(
       AND(AB2726&lt;&gt;"",OR(W2726="Terminé",W2726="En cours")),
       VLOOKUP(AD2726,Setup_ScoreExactBonus!A:D,4,FALSE),
       0
     )),
  0)</f>
        <v>0</v>
      </c>
      <c r="AF2726" s="21">
        <f t="shared" ca="1" si="343"/>
        <v>64</v>
      </c>
      <c r="AG2726" s="21">
        <f ca="1">SUMIFS(AF$2:AF2726,D$2:D2726,D2726)</f>
        <v>4388</v>
      </c>
      <c r="AJ2726" s="22">
        <f t="shared" si="336"/>
        <v>9</v>
      </c>
      <c r="AK2726" s="22">
        <f t="shared" si="337"/>
        <v>0</v>
      </c>
    </row>
    <row r="2727" spans="1:37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Argentine</v>
      </c>
      <c r="K2727" s="21" t="str">
        <f>IFERROR(VLOOKUP(J2727,Setup_Team!$B:$C,2,FALSE), "TDB")</f>
        <v>ARG</v>
      </c>
      <c r="L2727" s="21" t="str">
        <f>VLOOKUP($A2727,Location!$A:$J,8,FALSE)</f>
        <v>Suisse</v>
      </c>
      <c r="M2727" s="21" t="str">
        <f>IFERROR(VLOOKUP(L2727,Setup_Team!$B:$C,2,FALSE), "TDB")</f>
        <v>CHE</v>
      </c>
      <c r="P2727" s="21">
        <v>3</v>
      </c>
      <c r="Q2727" s="21">
        <v>0</v>
      </c>
      <c r="R2727" s="27" t="str">
        <f t="shared" si="339"/>
        <v>3-0</v>
      </c>
      <c r="S2727" s="21">
        <v>0</v>
      </c>
      <c r="T2727" s="20">
        <f>VLOOKUP($A2727,Database!$A:$Y,10,FALSE)</f>
        <v>64</v>
      </c>
      <c r="U2727" s="20">
        <f>VLOOKUP($A2727,Database!$A:$Y,11,FALSE)</f>
        <v>119</v>
      </c>
      <c r="V2727" s="20">
        <f>VLOOKUP($A2727,Database!$A:$Y,12,FALSE)</f>
        <v>144</v>
      </c>
      <c r="W2727" s="20" t="str">
        <f>VLOOKUP(A2727,Database!A:M,13,FALSE)</f>
        <v>Terminé</v>
      </c>
      <c r="X2727" s="20">
        <f>VLOOKUP($A2727,Database!$A:$Y,20,FALSE)</f>
        <v>3</v>
      </c>
      <c r="Y2727" s="20">
        <f>VLOOKUP($A2727,Database!$A:$Y,21,FALSE)</f>
        <v>1</v>
      </c>
      <c r="Z2727" s="20">
        <f t="shared" ref="Z2727" si="344">IF(A2727=0,0,IF(W2727="À venir",0,IF(AND(ISBLANK(P2727),ISBLANK(Q2727)),1,0)))</f>
        <v>0</v>
      </c>
      <c r="AA2727" s="20">
        <f t="shared" si="340"/>
        <v>1</v>
      </c>
      <c r="AB2727" s="20">
        <f t="shared" ca="1" si="341"/>
        <v>64</v>
      </c>
      <c r="AC2727" s="20">
        <f t="shared" ca="1" si="342"/>
        <v>0</v>
      </c>
      <c r="AD2727" s="20" t="str">
        <f ca="1">IF(AC2727=0,"",IF(OR(ISBLANK(P2727),ISBLANK(Q2727)),"",IF(ISBLANK(VLOOKUP(A2727,Database!A:AA,22,FALSE)),"",VLOOKUP(A2727,Database!A:AA,22,FALSE))))</f>
        <v/>
      </c>
      <c r="AE2727" s="20">
        <f ca="1">IFERROR(
   IF(
     OR(ISBLANK(P2727),ISBLANK(Q2727)),
     "",
     IF(
       AND(AB2727&lt;&gt;"",OR(W2727="Terminé",W2727="En cours")),
       VLOOKUP(AD2727,Setup_ScoreExactBonus!A:D,4,FALSE),
       0
     )),
  0)</f>
        <v>0</v>
      </c>
      <c r="AF2727" s="21">
        <f t="shared" ca="1" si="343"/>
        <v>64</v>
      </c>
      <c r="AG2727" s="21">
        <f ca="1">SUMIFS(AF$2:AF2727,D$2:D2727,D2727)</f>
        <v>3567</v>
      </c>
      <c r="AJ2727" s="22">
        <f t="shared" si="336"/>
        <v>4</v>
      </c>
      <c r="AK2727" s="22">
        <f t="shared" si="337"/>
        <v>0</v>
      </c>
    </row>
    <row r="2728" spans="1:37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Argentine</v>
      </c>
      <c r="K2728" s="21" t="str">
        <f>IFERROR(VLOOKUP(J2728,Setup_Team!$B:$C,2,FALSE), "TDB")</f>
        <v>ARG</v>
      </c>
      <c r="L2728" s="21" t="str">
        <f>VLOOKUP($A2728,Location!$A:$J,8,FALSE)</f>
        <v>Suisse</v>
      </c>
      <c r="M2728" s="21" t="str">
        <f>IFERROR(VLOOKUP(L2728,Setup_Team!$B:$C,2,FALSE), "TDB")</f>
        <v>CHE</v>
      </c>
      <c r="P2728" s="21">
        <v>2</v>
      </c>
      <c r="Q2728" s="21">
        <v>0</v>
      </c>
      <c r="R2728" s="27" t="str">
        <f t="shared" si="339"/>
        <v>2-0</v>
      </c>
      <c r="S2728" s="21">
        <v>0</v>
      </c>
      <c r="T2728" s="20">
        <f>VLOOKUP($A2728,Database!$A:$Y,10,FALSE)</f>
        <v>64</v>
      </c>
      <c r="U2728" s="20">
        <f>VLOOKUP($A2728,Database!$A:$Y,11,FALSE)</f>
        <v>119</v>
      </c>
      <c r="V2728" s="20">
        <f>VLOOKUP($A2728,Database!$A:$Y,12,FALSE)</f>
        <v>144</v>
      </c>
      <c r="W2728" s="20" t="str">
        <f>VLOOKUP(A2728,Database!A:M,13,FALSE)</f>
        <v>Terminé</v>
      </c>
      <c r="X2728" s="20">
        <f>VLOOKUP($A2728,Database!$A:$Y,20,FALSE)</f>
        <v>3</v>
      </c>
      <c r="Y2728" s="20">
        <f>VLOOKUP($A2728,Database!$A:$Y,21,FALSE)</f>
        <v>1</v>
      </c>
      <c r="Z2728" s="20">
        <f t="shared" si="338"/>
        <v>0</v>
      </c>
      <c r="AA2728" s="20">
        <f t="shared" ref="AA2728:AA2754" si="345">IF(OR(ISBLANK(P2728),ISBLANK(Q2728)),"",IF(OR(AND(P2728&gt;Q2728,X2728&gt;Y2728),AND(P2728=Q2728,X2728=Y2728),AND(P2728&lt;Q2728,X2728&lt;Y2728)),1,0))</f>
        <v>1</v>
      </c>
      <c r="AB2728" s="20">
        <f t="shared" ref="AB2728:AB2754" ca="1" si="346">IF(C2728&lt;NOW(),IF(AND(P2728&gt;Q2728,X2728&gt;Y2728),T2728,IF(AND(P2728=Q2728,X2728=Y2728),U2728,IF(AND(P2728&lt;Q2728,X2728&lt;Y2728),V2728,0))),"")</f>
        <v>64</v>
      </c>
      <c r="AC2728" s="20">
        <f t="shared" ref="AC2728:AC2754" ca="1" si="347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>
        <f ca="1">IFERROR(
   IF(
     OR(ISBLANK(P2728),ISBLANK(Q2728)),
     "",
     IF(
       AND(AB2728&lt;&gt;"",OR(W2728="Terminé",W2728="En cours")),
       VLOOKUP(AD2728,Setup_ScoreExactBonus!A:D,4,FALSE),
       0
     )),
  0)</f>
        <v>0</v>
      </c>
      <c r="AF2728" s="21">
        <f t="shared" ref="AF2728:AF2754" ca="1" si="348">IFERROR(IF(OR(ISBLANK(P2728),ISBLANK(Q2728)),0,IF(AB2728&lt;&gt;"", AB2728 + IF(AC2728=1,AE2728, 0), "") * (S2728+1)),"")</f>
        <v>64</v>
      </c>
      <c r="AG2728" s="21">
        <f ca="1">SUMIFS(AF$2:AF2728,D$2:D2728,D2728)</f>
        <v>3826</v>
      </c>
      <c r="AJ2728" s="22">
        <f t="shared" si="336"/>
        <v>4</v>
      </c>
      <c r="AK2728" s="22">
        <f t="shared" si="337"/>
        <v>0</v>
      </c>
    </row>
    <row r="2729" spans="1:37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France</v>
      </c>
      <c r="K2729" s="21" t="str">
        <f>IFERROR(VLOOKUP(J2729,Setup_Team!$B:$C,2,FALSE), "TDB")</f>
        <v>FRA</v>
      </c>
      <c r="L2729" s="21" t="str">
        <f>VLOOKUP($A2729,Location!$A:$J,8,FALSE)</f>
        <v>Espagne</v>
      </c>
      <c r="M2729" s="21" t="str">
        <f>IFERROR(VLOOKUP(L2729,Setup_Team!$B:$C,2,FALSE), "TDB")</f>
        <v>ESP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>
        <v>3</v>
      </c>
      <c r="Q2729" s="27">
        <v>1</v>
      </c>
      <c r="R2729" s="27" t="str">
        <f t="shared" si="339"/>
        <v>3-1</v>
      </c>
      <c r="S2729" s="21">
        <v>0</v>
      </c>
      <c r="T2729" s="20">
        <f>VLOOKUP($A2729,Database!$A:$Y,10,FALSE)</f>
        <v>85</v>
      </c>
      <c r="U2729" s="20">
        <f>VLOOKUP($A2729,Database!$A:$Y,11,FALSE)</f>
        <v>113</v>
      </c>
      <c r="V2729" s="20">
        <f>VLOOKUP($A2729,Database!$A:$Y,12,FALSE)</f>
        <v>115</v>
      </c>
      <c r="W2729" s="20" t="str">
        <f>VLOOKUP(A2729,Database!A:M,13,FALSE)</f>
        <v>Terminé</v>
      </c>
      <c r="X2729" s="20">
        <f>VLOOKUP($A2729,Database!$A:$Y,20,FALSE)</f>
        <v>0</v>
      </c>
      <c r="Y2729" s="20">
        <f>VLOOKUP($A2729,Database!$A:$Y,21,FALSE)</f>
        <v>2</v>
      </c>
      <c r="Z2729" s="20">
        <f t="shared" si="338"/>
        <v>0</v>
      </c>
      <c r="AA2729" s="20">
        <f t="shared" si="345"/>
        <v>0</v>
      </c>
      <c r="AB2729" s="20">
        <f t="shared" ca="1" si="346"/>
        <v>0</v>
      </c>
      <c r="AC2729" s="20">
        <f t="shared" ca="1" si="347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>
        <f ca="1">IFERROR(
   IF(
     OR(ISBLANK(P2729),ISBLANK(Q2729)),
     "",
     IF(
       AND(AB2729&lt;&gt;"",OR(W2729="Terminé",W2729="En cours")),
       VLOOKUP(AD2729,Setup_ScoreExactBonus!A:D,4,FALSE),
       0
     )),
  0)</f>
        <v>0</v>
      </c>
      <c r="AF2729" s="21">
        <f t="shared" ca="1" si="348"/>
        <v>0</v>
      </c>
      <c r="AG2729" s="21">
        <f ca="1">SUMIFS(AF$2:AF2729,D$2:D2729,D2729)</f>
        <v>3796</v>
      </c>
      <c r="AJ2729" s="22">
        <f t="shared" si="336"/>
        <v>0</v>
      </c>
      <c r="AK2729" s="22">
        <f t="shared" si="337"/>
        <v>1</v>
      </c>
    </row>
    <row r="2730" spans="1:37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France</v>
      </c>
      <c r="K2730" s="21" t="str">
        <f>IFERROR(VLOOKUP(J2730,Setup_Team!$B:$C,2,FALSE), "TDB")</f>
        <v>FRA</v>
      </c>
      <c r="L2730" s="21" t="str">
        <f>VLOOKUP($A2730,Location!$A:$J,8,FALSE)</f>
        <v>Espagne</v>
      </c>
      <c r="M2730" s="21" t="str">
        <f>IFERROR(VLOOKUP(L2730,Setup_Team!$B:$C,2,FALSE), "TDB")</f>
        <v>ESP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>
        <v>2</v>
      </c>
      <c r="Q2730" s="27">
        <v>1</v>
      </c>
      <c r="R2730" s="27" t="str">
        <f t="shared" si="339"/>
        <v>2-1</v>
      </c>
      <c r="S2730" s="21">
        <v>0</v>
      </c>
      <c r="T2730" s="20">
        <f>VLOOKUP($A2730,Database!$A:$Y,10,FALSE)</f>
        <v>85</v>
      </c>
      <c r="U2730" s="20">
        <f>VLOOKUP($A2730,Database!$A:$Y,11,FALSE)</f>
        <v>113</v>
      </c>
      <c r="V2730" s="20">
        <f>VLOOKUP($A2730,Database!$A:$Y,12,FALSE)</f>
        <v>115</v>
      </c>
      <c r="W2730" s="20" t="str">
        <f>VLOOKUP(A2730,Database!A:M,13,FALSE)</f>
        <v>Terminé</v>
      </c>
      <c r="X2730" s="20">
        <f>VLOOKUP($A2730,Database!$A:$Y,20,FALSE)</f>
        <v>0</v>
      </c>
      <c r="Y2730" s="20">
        <f>VLOOKUP($A2730,Database!$A:$Y,21,FALSE)</f>
        <v>2</v>
      </c>
      <c r="Z2730" s="20">
        <f t="shared" si="338"/>
        <v>0</v>
      </c>
      <c r="AA2730" s="20">
        <f t="shared" si="345"/>
        <v>0</v>
      </c>
      <c r="AB2730" s="20">
        <f t="shared" ca="1" si="346"/>
        <v>0</v>
      </c>
      <c r="AC2730" s="20">
        <f t="shared" ca="1" si="347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>
        <f ca="1">IFERROR(
   IF(
     OR(ISBLANK(P2730),ISBLANK(Q2730)),
     "",
     IF(
       AND(AB2730&lt;&gt;"",OR(W2730="Terminé",W2730="En cours")),
       VLOOKUP(AD2730,Setup_ScoreExactBonus!A:D,4,FALSE),
       0
     )),
  0)</f>
        <v>0</v>
      </c>
      <c r="AF2730" s="21">
        <f t="shared" ca="1" si="348"/>
        <v>0</v>
      </c>
      <c r="AG2730" s="21">
        <f ca="1">SUMIFS(AF$2:AF2730,D$2:D2730,D2730)</f>
        <v>4381</v>
      </c>
      <c r="AJ2730" s="22">
        <f t="shared" si="336"/>
        <v>0</v>
      </c>
      <c r="AK2730" s="22">
        <f t="shared" si="337"/>
        <v>1</v>
      </c>
    </row>
    <row r="2731" spans="1:37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France</v>
      </c>
      <c r="K2731" s="21" t="str">
        <f>IFERROR(VLOOKUP(J2731,Setup_Team!$B:$C,2,FALSE), "TDB")</f>
        <v>FRA</v>
      </c>
      <c r="L2731" s="21" t="str">
        <f>VLOOKUP($A2731,Location!$A:$J,8,FALSE)</f>
        <v>Espagne</v>
      </c>
      <c r="M2731" s="21" t="str">
        <f>IFERROR(VLOOKUP(L2731,Setup_Team!$B:$C,2,FALSE), "TDB")</f>
        <v>ESP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>
        <v>3</v>
      </c>
      <c r="Q2731" s="27">
        <v>1</v>
      </c>
      <c r="R2731" s="27" t="str">
        <f t="shared" si="339"/>
        <v>3-1</v>
      </c>
      <c r="S2731" s="21">
        <v>0</v>
      </c>
      <c r="T2731" s="20">
        <f>VLOOKUP($A2731,Database!$A:$Y,10,FALSE)</f>
        <v>85</v>
      </c>
      <c r="U2731" s="20">
        <f>VLOOKUP($A2731,Database!$A:$Y,11,FALSE)</f>
        <v>113</v>
      </c>
      <c r="V2731" s="20">
        <f>VLOOKUP($A2731,Database!$A:$Y,12,FALSE)</f>
        <v>115</v>
      </c>
      <c r="W2731" s="20" t="str">
        <f>VLOOKUP(A2731,Database!A:M,13,FALSE)</f>
        <v>Terminé</v>
      </c>
      <c r="X2731" s="20">
        <f>VLOOKUP($A2731,Database!$A:$Y,20,FALSE)</f>
        <v>0</v>
      </c>
      <c r="Y2731" s="20">
        <f>VLOOKUP($A2731,Database!$A:$Y,21,FALSE)</f>
        <v>2</v>
      </c>
      <c r="Z2731" s="20">
        <f t="shared" si="338"/>
        <v>0</v>
      </c>
      <c r="AA2731" s="20">
        <f t="shared" si="345"/>
        <v>0</v>
      </c>
      <c r="AB2731" s="20">
        <f t="shared" ca="1" si="346"/>
        <v>0</v>
      </c>
      <c r="AC2731" s="20">
        <f t="shared" ca="1" si="347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>
        <f ca="1">IFERROR(
   IF(
     OR(ISBLANK(P2731),ISBLANK(Q2731)),
     "",
     IF(
       AND(AB2731&lt;&gt;"",OR(W2731="Terminé",W2731="En cours")),
       VLOOKUP(AD2731,Setup_ScoreExactBonus!A:D,4,FALSE),
       0
     )),
  0)</f>
        <v>0</v>
      </c>
      <c r="AF2731" s="21">
        <f t="shared" ca="1" si="348"/>
        <v>0</v>
      </c>
      <c r="AG2731" s="21">
        <f ca="1">SUMIFS(AF$2:AF2731,D$2:D2731,D2731)</f>
        <v>4099</v>
      </c>
      <c r="AJ2731" s="22">
        <f t="shared" si="336"/>
        <v>0</v>
      </c>
      <c r="AK2731" s="22">
        <f t="shared" si="337"/>
        <v>1</v>
      </c>
    </row>
    <row r="2732" spans="1:37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France</v>
      </c>
      <c r="K2732" s="21" t="str">
        <f>IFERROR(VLOOKUP(J2732,Setup_Team!$B:$C,2,FALSE), "TDB")</f>
        <v>FRA</v>
      </c>
      <c r="L2732" s="21" t="str">
        <f>VLOOKUP($A2732,Location!$A:$J,8,FALSE)</f>
        <v>Espagne</v>
      </c>
      <c r="M2732" s="21" t="str">
        <f>IFERROR(VLOOKUP(L2732,Setup_Team!$B:$C,2,FALSE), "TDB")</f>
        <v>ESP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>
        <v>2</v>
      </c>
      <c r="Q2732" s="27">
        <v>3</v>
      </c>
      <c r="R2732" s="27" t="str">
        <f t="shared" si="339"/>
        <v>2-3</v>
      </c>
      <c r="S2732" s="21">
        <v>0</v>
      </c>
      <c r="T2732" s="20">
        <f>VLOOKUP($A2732,Database!$A:$Y,10,FALSE)</f>
        <v>85</v>
      </c>
      <c r="U2732" s="20">
        <f>VLOOKUP($A2732,Database!$A:$Y,11,FALSE)</f>
        <v>113</v>
      </c>
      <c r="V2732" s="20">
        <f>VLOOKUP($A2732,Database!$A:$Y,12,FALSE)</f>
        <v>115</v>
      </c>
      <c r="W2732" s="20" t="str">
        <f>VLOOKUP(A2732,Database!A:M,13,FALSE)</f>
        <v>Terminé</v>
      </c>
      <c r="X2732" s="20">
        <f>VLOOKUP($A2732,Database!$A:$Y,20,FALSE)</f>
        <v>0</v>
      </c>
      <c r="Y2732" s="20">
        <f>VLOOKUP($A2732,Database!$A:$Y,21,FALSE)</f>
        <v>2</v>
      </c>
      <c r="Z2732" s="20">
        <f t="shared" si="338"/>
        <v>0</v>
      </c>
      <c r="AA2732" s="20">
        <f t="shared" si="345"/>
        <v>1</v>
      </c>
      <c r="AB2732" s="20">
        <f t="shared" ca="1" si="346"/>
        <v>115</v>
      </c>
      <c r="AC2732" s="20">
        <f t="shared" ca="1" si="347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>
        <f ca="1">IFERROR(
   IF(
     OR(ISBLANK(P2732),ISBLANK(Q2732)),
     "",
     IF(
       AND(AB2732&lt;&gt;"",OR(W2732="Terminé",W2732="En cours")),
       VLOOKUP(AD2732,Setup_ScoreExactBonus!A:D,4,FALSE),
       0
     )),
  0)</f>
        <v>0</v>
      </c>
      <c r="AF2732" s="21">
        <f t="shared" ca="1" si="348"/>
        <v>115</v>
      </c>
      <c r="AG2732" s="21">
        <f ca="1">SUMIFS(AF$2:AF2732,D$2:D2732,D2732)</f>
        <v>4209</v>
      </c>
      <c r="AJ2732" s="22">
        <f t="shared" si="336"/>
        <v>7</v>
      </c>
      <c r="AK2732" s="22">
        <f t="shared" si="337"/>
        <v>0</v>
      </c>
    </row>
    <row r="2733" spans="1:37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France</v>
      </c>
      <c r="K2733" s="21" t="str">
        <f>IFERROR(VLOOKUP(J2733,Setup_Team!$B:$C,2,FALSE), "TDB")</f>
        <v>FRA</v>
      </c>
      <c r="L2733" s="21" t="str">
        <f>VLOOKUP($A2733,Location!$A:$J,8,FALSE)</f>
        <v>Espagne</v>
      </c>
      <c r="M2733" s="21" t="str">
        <f>IFERROR(VLOOKUP(L2733,Setup_Team!$B:$C,2,FALSE), "TDB")</f>
        <v>ESP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>
        <v>3</v>
      </c>
      <c r="Q2733" s="27">
        <v>2</v>
      </c>
      <c r="R2733" s="27" t="str">
        <f t="shared" si="339"/>
        <v>3-2</v>
      </c>
      <c r="S2733" s="21">
        <v>0</v>
      </c>
      <c r="T2733" s="20">
        <f>VLOOKUP($A2733,Database!$A:$Y,10,FALSE)</f>
        <v>85</v>
      </c>
      <c r="U2733" s="20">
        <f>VLOOKUP($A2733,Database!$A:$Y,11,FALSE)</f>
        <v>113</v>
      </c>
      <c r="V2733" s="20">
        <f>VLOOKUP($A2733,Database!$A:$Y,12,FALSE)</f>
        <v>115</v>
      </c>
      <c r="W2733" s="20" t="str">
        <f>VLOOKUP(A2733,Database!A:M,13,FALSE)</f>
        <v>Terminé</v>
      </c>
      <c r="X2733" s="20">
        <f>VLOOKUP($A2733,Database!$A:$Y,20,FALSE)</f>
        <v>0</v>
      </c>
      <c r="Y2733" s="20">
        <f>VLOOKUP($A2733,Database!$A:$Y,21,FALSE)</f>
        <v>2</v>
      </c>
      <c r="Z2733" s="20">
        <f t="shared" si="338"/>
        <v>0</v>
      </c>
      <c r="AA2733" s="20">
        <f t="shared" si="345"/>
        <v>0</v>
      </c>
      <c r="AB2733" s="20">
        <f t="shared" ca="1" si="346"/>
        <v>0</v>
      </c>
      <c r="AC2733" s="20">
        <f t="shared" ca="1" si="347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>
        <f ca="1">IFERROR(
   IF(
     OR(ISBLANK(P2733),ISBLANK(Q2733)),
     "",
     IF(
       AND(AB2733&lt;&gt;"",OR(W2733="Terminé",W2733="En cours")),
       VLOOKUP(AD2733,Setup_ScoreExactBonus!A:D,4,FALSE),
       0
     )),
  0)</f>
        <v>0</v>
      </c>
      <c r="AF2733" s="21">
        <f t="shared" ca="1" si="348"/>
        <v>0</v>
      </c>
      <c r="AG2733" s="21">
        <f ca="1">SUMIFS(AF$2:AF2733,D$2:D2733,D2733)</f>
        <v>3018</v>
      </c>
      <c r="AJ2733" s="22">
        <f t="shared" si="336"/>
        <v>0</v>
      </c>
      <c r="AK2733" s="22">
        <f t="shared" si="337"/>
        <v>1</v>
      </c>
    </row>
    <row r="2734" spans="1:37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France</v>
      </c>
      <c r="K2734" s="21" t="str">
        <f>IFERROR(VLOOKUP(J2734,Setup_Team!$B:$C,2,FALSE), "TDB")</f>
        <v>FRA</v>
      </c>
      <c r="L2734" s="21" t="str">
        <f>VLOOKUP($A2734,Location!$A:$J,8,FALSE)</f>
        <v>Espagne</v>
      </c>
      <c r="M2734" s="21" t="str">
        <f>IFERROR(VLOOKUP(L2734,Setup_Team!$B:$C,2,FALSE), "TDB")</f>
        <v>ESP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>
        <v>2</v>
      </c>
      <c r="Q2734" s="27">
        <v>1</v>
      </c>
      <c r="R2734" s="27" t="str">
        <f t="shared" si="339"/>
        <v>2-1</v>
      </c>
      <c r="S2734" s="21">
        <v>0</v>
      </c>
      <c r="T2734" s="20">
        <f>VLOOKUP($A2734,Database!$A:$Y,10,FALSE)</f>
        <v>85</v>
      </c>
      <c r="U2734" s="20">
        <f>VLOOKUP($A2734,Database!$A:$Y,11,FALSE)</f>
        <v>113</v>
      </c>
      <c r="V2734" s="20">
        <f>VLOOKUP($A2734,Database!$A:$Y,12,FALSE)</f>
        <v>115</v>
      </c>
      <c r="W2734" s="20" t="str">
        <f>VLOOKUP(A2734,Database!A:M,13,FALSE)</f>
        <v>Terminé</v>
      </c>
      <c r="X2734" s="20">
        <f>VLOOKUP($A2734,Database!$A:$Y,20,FALSE)</f>
        <v>0</v>
      </c>
      <c r="Y2734" s="20">
        <f>VLOOKUP($A2734,Database!$A:$Y,21,FALSE)</f>
        <v>2</v>
      </c>
      <c r="Z2734" s="20">
        <f t="shared" si="338"/>
        <v>0</v>
      </c>
      <c r="AA2734" s="20">
        <f t="shared" si="345"/>
        <v>0</v>
      </c>
      <c r="AB2734" s="20">
        <f t="shared" ca="1" si="346"/>
        <v>0</v>
      </c>
      <c r="AC2734" s="20">
        <f t="shared" ca="1" si="347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>
        <f ca="1">IFERROR(
   IF(
     OR(ISBLANK(P2734),ISBLANK(Q2734)),
     "",
     IF(
       AND(AB2734&lt;&gt;"",OR(W2734="Terminé",W2734="En cours")),
       VLOOKUP(AD2734,Setup_ScoreExactBonus!A:D,4,FALSE),
       0
     )),
  0)</f>
        <v>0</v>
      </c>
      <c r="AF2734" s="21">
        <f t="shared" ca="1" si="348"/>
        <v>0</v>
      </c>
      <c r="AG2734" s="21">
        <f ca="1">SUMIFS(AF$2:AF2734,D$2:D2734,D2734)</f>
        <v>4375</v>
      </c>
      <c r="AJ2734" s="22">
        <f t="shared" si="336"/>
        <v>0</v>
      </c>
      <c r="AK2734" s="22">
        <f t="shared" si="337"/>
        <v>1</v>
      </c>
    </row>
    <row r="2735" spans="1:37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France</v>
      </c>
      <c r="K2735" s="21" t="str">
        <f>IFERROR(VLOOKUP(J2735,Setup_Team!$B:$C,2,FALSE), "TDB")</f>
        <v>FRA</v>
      </c>
      <c r="L2735" s="21" t="str">
        <f>VLOOKUP($A2735,Location!$A:$J,8,FALSE)</f>
        <v>Espagne</v>
      </c>
      <c r="M2735" s="21" t="str">
        <f>IFERROR(VLOOKUP(L2735,Setup_Team!$B:$C,2,FALSE), "TDB")</f>
        <v>ESP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>
        <v>2</v>
      </c>
      <c r="Q2735" s="27">
        <v>1</v>
      </c>
      <c r="R2735" s="27" t="str">
        <f t="shared" si="339"/>
        <v>2-1</v>
      </c>
      <c r="S2735" s="21">
        <v>0</v>
      </c>
      <c r="T2735" s="20">
        <f>VLOOKUP($A2735,Database!$A:$Y,10,FALSE)</f>
        <v>85</v>
      </c>
      <c r="U2735" s="20">
        <f>VLOOKUP($A2735,Database!$A:$Y,11,FALSE)</f>
        <v>113</v>
      </c>
      <c r="V2735" s="20">
        <f>VLOOKUP($A2735,Database!$A:$Y,12,FALSE)</f>
        <v>115</v>
      </c>
      <c r="W2735" s="20" t="str">
        <f>VLOOKUP(A2735,Database!A:M,13,FALSE)</f>
        <v>Terminé</v>
      </c>
      <c r="X2735" s="20">
        <f>VLOOKUP($A2735,Database!$A:$Y,20,FALSE)</f>
        <v>0</v>
      </c>
      <c r="Y2735" s="20">
        <f>VLOOKUP($A2735,Database!$A:$Y,21,FALSE)</f>
        <v>2</v>
      </c>
      <c r="Z2735" s="20">
        <f t="shared" si="338"/>
        <v>0</v>
      </c>
      <c r="AA2735" s="20">
        <f t="shared" si="345"/>
        <v>0</v>
      </c>
      <c r="AB2735" s="20">
        <f t="shared" ca="1" si="346"/>
        <v>0</v>
      </c>
      <c r="AC2735" s="20">
        <f t="shared" ca="1" si="347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>
        <f ca="1">IFERROR(
   IF(
     OR(ISBLANK(P2735),ISBLANK(Q2735)),
     "",
     IF(
       AND(AB2735&lt;&gt;"",OR(W2735="Terminé",W2735="En cours")),
       VLOOKUP(AD2735,Setup_ScoreExactBonus!A:D,4,FALSE),
       0
     )),
  0)</f>
        <v>0</v>
      </c>
      <c r="AF2735" s="21">
        <f t="shared" ca="1" si="348"/>
        <v>0</v>
      </c>
      <c r="AG2735" s="21">
        <f ca="1">SUMIFS(AF$2:AF2735,D$2:D2735,D2735)</f>
        <v>2659</v>
      </c>
      <c r="AJ2735" s="22">
        <f t="shared" si="336"/>
        <v>0</v>
      </c>
      <c r="AK2735" s="22">
        <f t="shared" si="337"/>
        <v>1</v>
      </c>
    </row>
    <row r="2736" spans="1:37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France</v>
      </c>
      <c r="K2736" s="21" t="str">
        <f>IFERROR(VLOOKUP(J2736,Setup_Team!$B:$C,2,FALSE), "TDB")</f>
        <v>FRA</v>
      </c>
      <c r="L2736" s="21" t="str">
        <f>VLOOKUP($A2736,Location!$A:$J,8,FALSE)</f>
        <v>Espagne</v>
      </c>
      <c r="M2736" s="21" t="str">
        <f>IFERROR(VLOOKUP(L2736,Setup_Team!$B:$C,2,FALSE), "TDB")</f>
        <v>ESP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>
        <v>2</v>
      </c>
      <c r="Q2736" s="27">
        <v>1</v>
      </c>
      <c r="R2736" s="27" t="str">
        <f t="shared" si="339"/>
        <v>2-1</v>
      </c>
      <c r="S2736" s="21">
        <v>0</v>
      </c>
      <c r="T2736" s="20">
        <f>VLOOKUP($A2736,Database!$A:$Y,10,FALSE)</f>
        <v>85</v>
      </c>
      <c r="U2736" s="20">
        <f>VLOOKUP($A2736,Database!$A:$Y,11,FALSE)</f>
        <v>113</v>
      </c>
      <c r="V2736" s="20">
        <f>VLOOKUP($A2736,Database!$A:$Y,12,FALSE)</f>
        <v>115</v>
      </c>
      <c r="W2736" s="20" t="str">
        <f>VLOOKUP(A2736,Database!A:M,13,FALSE)</f>
        <v>Terminé</v>
      </c>
      <c r="X2736" s="20">
        <f>VLOOKUP($A2736,Database!$A:$Y,20,FALSE)</f>
        <v>0</v>
      </c>
      <c r="Y2736" s="20">
        <f>VLOOKUP($A2736,Database!$A:$Y,21,FALSE)</f>
        <v>2</v>
      </c>
      <c r="Z2736" s="20">
        <f t="shared" si="338"/>
        <v>0</v>
      </c>
      <c r="AA2736" s="20">
        <f t="shared" si="345"/>
        <v>0</v>
      </c>
      <c r="AB2736" s="20">
        <f t="shared" ca="1" si="346"/>
        <v>0</v>
      </c>
      <c r="AC2736" s="20">
        <f t="shared" ca="1" si="347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>
        <f ca="1">IFERROR(
   IF(
     OR(ISBLANK(P2736),ISBLANK(Q2736)),
     "",
     IF(
       AND(AB2736&lt;&gt;"",OR(W2736="Terminé",W2736="En cours")),
       VLOOKUP(AD2736,Setup_ScoreExactBonus!A:D,4,FALSE),
       0
     )),
  0)</f>
        <v>0</v>
      </c>
      <c r="AF2736" s="21">
        <f t="shared" ca="1" si="348"/>
        <v>0</v>
      </c>
      <c r="AG2736" s="21">
        <f ca="1">SUMIFS(AF$2:AF2736,D$2:D2736,D2736)</f>
        <v>3744</v>
      </c>
      <c r="AJ2736" s="22">
        <f t="shared" si="336"/>
        <v>0</v>
      </c>
      <c r="AK2736" s="22">
        <f t="shared" si="337"/>
        <v>1</v>
      </c>
    </row>
    <row r="2737" spans="1:37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France</v>
      </c>
      <c r="K2737" s="21" t="str">
        <f>IFERROR(VLOOKUP(J2737,Setup_Team!$B:$C,2,FALSE), "TDB")</f>
        <v>FRA</v>
      </c>
      <c r="L2737" s="21" t="str">
        <f>VLOOKUP($A2737,Location!$A:$J,8,FALSE)</f>
        <v>Espagne</v>
      </c>
      <c r="M2737" s="21" t="str">
        <f>IFERROR(VLOOKUP(L2737,Setup_Team!$B:$C,2,FALSE), "TDB")</f>
        <v>ESP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>
        <v>2</v>
      </c>
      <c r="Q2737" s="27">
        <v>0</v>
      </c>
      <c r="R2737" s="27" t="str">
        <f t="shared" si="339"/>
        <v>2-0</v>
      </c>
      <c r="S2737" s="21">
        <v>0</v>
      </c>
      <c r="T2737" s="20">
        <f>VLOOKUP($A2737,Database!$A:$Y,10,FALSE)</f>
        <v>85</v>
      </c>
      <c r="U2737" s="20">
        <f>VLOOKUP($A2737,Database!$A:$Y,11,FALSE)</f>
        <v>113</v>
      </c>
      <c r="V2737" s="20">
        <f>VLOOKUP($A2737,Database!$A:$Y,12,FALSE)</f>
        <v>115</v>
      </c>
      <c r="W2737" s="20" t="str">
        <f>VLOOKUP(A2737,Database!A:M,13,FALSE)</f>
        <v>Terminé</v>
      </c>
      <c r="X2737" s="20">
        <f>VLOOKUP($A2737,Database!$A:$Y,20,FALSE)</f>
        <v>0</v>
      </c>
      <c r="Y2737" s="20">
        <f>VLOOKUP($A2737,Database!$A:$Y,21,FALSE)</f>
        <v>2</v>
      </c>
      <c r="Z2737" s="20">
        <f t="shared" si="338"/>
        <v>0</v>
      </c>
      <c r="AA2737" s="20">
        <f t="shared" si="345"/>
        <v>0</v>
      </c>
      <c r="AB2737" s="20">
        <f t="shared" ca="1" si="346"/>
        <v>0</v>
      </c>
      <c r="AC2737" s="20">
        <f t="shared" ca="1" si="347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>
        <f ca="1">IFERROR(
   IF(
     OR(ISBLANK(P2737),ISBLANK(Q2737)),
     "",
     IF(
       AND(AB2737&lt;&gt;"",OR(W2737="Terminé",W2737="En cours")),
       VLOOKUP(AD2737,Setup_ScoreExactBonus!A:D,4,FALSE),
       0
     )),
  0)</f>
        <v>0</v>
      </c>
      <c r="AF2737" s="21">
        <f t="shared" ca="1" si="348"/>
        <v>0</v>
      </c>
      <c r="AG2737" s="21">
        <f ca="1">SUMIFS(AF$2:AF2737,D$2:D2737,D2737)</f>
        <v>4177</v>
      </c>
      <c r="AJ2737" s="22">
        <f t="shared" si="336"/>
        <v>0</v>
      </c>
      <c r="AK2737" s="22">
        <f t="shared" si="337"/>
        <v>1</v>
      </c>
    </row>
    <row r="2738" spans="1:37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France</v>
      </c>
      <c r="K2738" s="21" t="str">
        <f>IFERROR(VLOOKUP(J2738,Setup_Team!$B:$C,2,FALSE), "TDB")</f>
        <v>FRA</v>
      </c>
      <c r="L2738" s="21" t="str">
        <f>VLOOKUP($A2738,Location!$A:$J,8,FALSE)</f>
        <v>Espagne</v>
      </c>
      <c r="M2738" s="21" t="str">
        <f>IFERROR(VLOOKUP(L2738,Setup_Team!$B:$C,2,FALSE), "TDB")</f>
        <v>ESP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>
        <v>1</v>
      </c>
      <c r="Q2738" s="27">
        <v>0</v>
      </c>
      <c r="R2738" s="27" t="str">
        <f t="shared" si="339"/>
        <v>1-0</v>
      </c>
      <c r="S2738" s="21">
        <v>0</v>
      </c>
      <c r="T2738" s="20">
        <f>VLOOKUP($A2738,Database!$A:$Y,10,FALSE)</f>
        <v>85</v>
      </c>
      <c r="U2738" s="20">
        <f>VLOOKUP($A2738,Database!$A:$Y,11,FALSE)</f>
        <v>113</v>
      </c>
      <c r="V2738" s="20">
        <f>VLOOKUP($A2738,Database!$A:$Y,12,FALSE)</f>
        <v>115</v>
      </c>
      <c r="W2738" s="20" t="str">
        <f>VLOOKUP(A2738,Database!A:M,13,FALSE)</f>
        <v>Terminé</v>
      </c>
      <c r="X2738" s="20">
        <f>VLOOKUP($A2738,Database!$A:$Y,20,FALSE)</f>
        <v>0</v>
      </c>
      <c r="Y2738" s="20">
        <f>VLOOKUP($A2738,Database!$A:$Y,21,FALSE)</f>
        <v>2</v>
      </c>
      <c r="Z2738" s="20">
        <f t="shared" si="338"/>
        <v>0</v>
      </c>
      <c r="AA2738" s="20">
        <f t="shared" si="345"/>
        <v>0</v>
      </c>
      <c r="AB2738" s="20">
        <f t="shared" ca="1" si="346"/>
        <v>0</v>
      </c>
      <c r="AC2738" s="20">
        <f t="shared" ca="1" si="347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>
        <f ca="1">IFERROR(
   IF(
     OR(ISBLANK(P2738),ISBLANK(Q2738)),
     "",
     IF(
       AND(AB2738&lt;&gt;"",OR(W2738="Terminé",W2738="En cours")),
       VLOOKUP(AD2738,Setup_ScoreExactBonus!A:D,4,FALSE),
       0
     )),
  0)</f>
        <v>0</v>
      </c>
      <c r="AF2738" s="21">
        <f t="shared" ca="1" si="348"/>
        <v>0</v>
      </c>
      <c r="AG2738" s="21">
        <f ca="1">SUMIFS(AF$2:AF2738,D$2:D2738,D2738)</f>
        <v>3529</v>
      </c>
      <c r="AJ2738" s="22">
        <f t="shared" si="336"/>
        <v>0</v>
      </c>
      <c r="AK2738" s="22">
        <f t="shared" si="337"/>
        <v>1</v>
      </c>
    </row>
    <row r="2739" spans="1:37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France</v>
      </c>
      <c r="K2739" s="21" t="str">
        <f>IFERROR(VLOOKUP(J2739,Setup_Team!$B:$C,2,FALSE), "TDB")</f>
        <v>FRA</v>
      </c>
      <c r="L2739" s="21" t="str">
        <f>VLOOKUP($A2739,Location!$A:$J,8,FALSE)</f>
        <v>Espagne</v>
      </c>
      <c r="M2739" s="21" t="str">
        <f>IFERROR(VLOOKUP(L2739,Setup_Team!$B:$C,2,FALSE), "TDB")</f>
        <v>ESP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>
        <v>2</v>
      </c>
      <c r="Q2739" s="27">
        <v>1</v>
      </c>
      <c r="R2739" s="27" t="str">
        <f t="shared" si="339"/>
        <v>2-1</v>
      </c>
      <c r="S2739" s="21">
        <v>0</v>
      </c>
      <c r="T2739" s="20">
        <f>VLOOKUP($A2739,Database!$A:$Y,10,FALSE)</f>
        <v>85</v>
      </c>
      <c r="U2739" s="20">
        <f>VLOOKUP($A2739,Database!$A:$Y,11,FALSE)</f>
        <v>113</v>
      </c>
      <c r="V2739" s="20">
        <f>VLOOKUP($A2739,Database!$A:$Y,12,FALSE)</f>
        <v>115</v>
      </c>
      <c r="W2739" s="20" t="str">
        <f>VLOOKUP(A2739,Database!A:M,13,FALSE)</f>
        <v>Terminé</v>
      </c>
      <c r="X2739" s="20">
        <f>VLOOKUP($A2739,Database!$A:$Y,20,FALSE)</f>
        <v>0</v>
      </c>
      <c r="Y2739" s="20">
        <f>VLOOKUP($A2739,Database!$A:$Y,21,FALSE)</f>
        <v>2</v>
      </c>
      <c r="Z2739" s="20">
        <f t="shared" si="338"/>
        <v>0</v>
      </c>
      <c r="AA2739" s="20">
        <f t="shared" si="345"/>
        <v>0</v>
      </c>
      <c r="AB2739" s="20">
        <f t="shared" ca="1" si="346"/>
        <v>0</v>
      </c>
      <c r="AC2739" s="20">
        <f t="shared" ca="1" si="347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>
        <f ca="1">IFERROR(
   IF(
     OR(ISBLANK(P2739),ISBLANK(Q2739)),
     "",
     IF(
       AND(AB2739&lt;&gt;"",OR(W2739="Terminé",W2739="En cours")),
       VLOOKUP(AD2739,Setup_ScoreExactBonus!A:D,4,FALSE),
       0
     )),
  0)</f>
        <v>0</v>
      </c>
      <c r="AF2739" s="21">
        <f t="shared" ca="1" si="348"/>
        <v>0</v>
      </c>
      <c r="AG2739" s="21">
        <f ca="1">SUMIFS(AF$2:AF2739,D$2:D2739,D2739)</f>
        <v>4332</v>
      </c>
      <c r="AJ2739" s="22">
        <f t="shared" si="336"/>
        <v>0</v>
      </c>
      <c r="AK2739" s="22">
        <f t="shared" si="337"/>
        <v>1</v>
      </c>
    </row>
    <row r="2740" spans="1:37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France</v>
      </c>
      <c r="K2740" s="21" t="str">
        <f>IFERROR(VLOOKUP(J2740,Setup_Team!$B:$C,2,FALSE), "TDB")</f>
        <v>FRA</v>
      </c>
      <c r="L2740" s="21" t="str">
        <f>VLOOKUP($A2740,Location!$A:$J,8,FALSE)</f>
        <v>Espagne</v>
      </c>
      <c r="M2740" s="21" t="str">
        <f>IFERROR(VLOOKUP(L2740,Setup_Team!$B:$C,2,FALSE), "TDB")</f>
        <v>ESP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339"/>
        <v>0-0</v>
      </c>
      <c r="S2740" s="21">
        <v>0</v>
      </c>
      <c r="T2740" s="20">
        <f>VLOOKUP($A2740,Database!$A:$Y,10,FALSE)</f>
        <v>85</v>
      </c>
      <c r="U2740" s="20">
        <f>VLOOKUP($A2740,Database!$A:$Y,11,FALSE)</f>
        <v>113</v>
      </c>
      <c r="V2740" s="20">
        <f>VLOOKUP($A2740,Database!$A:$Y,12,FALSE)</f>
        <v>115</v>
      </c>
      <c r="W2740" s="20" t="str">
        <f>VLOOKUP(A2740,Database!A:M,13,FALSE)</f>
        <v>Terminé</v>
      </c>
      <c r="X2740" s="20">
        <f>VLOOKUP($A2740,Database!$A:$Y,20,FALSE)</f>
        <v>0</v>
      </c>
      <c r="Y2740" s="20">
        <f>VLOOKUP($A2740,Database!$A:$Y,21,FALSE)</f>
        <v>2</v>
      </c>
      <c r="Z2740" s="20">
        <f t="shared" si="338"/>
        <v>1</v>
      </c>
      <c r="AA2740" s="20" t="str">
        <f t="shared" si="345"/>
        <v/>
      </c>
      <c r="AB2740" s="20">
        <f t="shared" ca="1" si="346"/>
        <v>0</v>
      </c>
      <c r="AC2740" s="20">
        <f t="shared" ca="1" si="347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348"/>
        <v>0</v>
      </c>
      <c r="AG2740" s="21">
        <f ca="1">SUMIFS(AF$2:AF2740,D$2:D2740,D2740)</f>
        <v>3397</v>
      </c>
      <c r="AJ2740" s="22">
        <f t="shared" si="336"/>
        <v>0</v>
      </c>
      <c r="AK2740" s="22">
        <f t="shared" si="337"/>
        <v>2</v>
      </c>
    </row>
    <row r="2741" spans="1:37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France</v>
      </c>
      <c r="K2741" s="21" t="str">
        <f>IFERROR(VLOOKUP(J2741,Setup_Team!$B:$C,2,FALSE), "TDB")</f>
        <v>FRA</v>
      </c>
      <c r="L2741" s="21" t="str">
        <f>VLOOKUP($A2741,Location!$A:$J,8,FALSE)</f>
        <v>Espagne</v>
      </c>
      <c r="M2741" s="21" t="str">
        <f>IFERROR(VLOOKUP(L2741,Setup_Team!$B:$C,2,FALSE), "TDB")</f>
        <v>ESP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>
        <v>4</v>
      </c>
      <c r="Q2741" s="27">
        <v>2</v>
      </c>
      <c r="R2741" s="27" t="str">
        <f t="shared" si="339"/>
        <v>4-2</v>
      </c>
      <c r="S2741" s="21">
        <v>0</v>
      </c>
      <c r="T2741" s="20">
        <f>VLOOKUP($A2741,Database!$A:$Y,10,FALSE)</f>
        <v>85</v>
      </c>
      <c r="U2741" s="20">
        <f>VLOOKUP($A2741,Database!$A:$Y,11,FALSE)</f>
        <v>113</v>
      </c>
      <c r="V2741" s="20">
        <f>VLOOKUP($A2741,Database!$A:$Y,12,FALSE)</f>
        <v>115</v>
      </c>
      <c r="W2741" s="20" t="str">
        <f>VLOOKUP(A2741,Database!A:M,13,FALSE)</f>
        <v>Terminé</v>
      </c>
      <c r="X2741" s="20">
        <f>VLOOKUP($A2741,Database!$A:$Y,20,FALSE)</f>
        <v>0</v>
      </c>
      <c r="Y2741" s="20">
        <f>VLOOKUP($A2741,Database!$A:$Y,21,FALSE)</f>
        <v>2</v>
      </c>
      <c r="Z2741" s="20">
        <f t="shared" si="338"/>
        <v>0</v>
      </c>
      <c r="AA2741" s="20">
        <f t="shared" si="345"/>
        <v>0</v>
      </c>
      <c r="AB2741" s="20">
        <f t="shared" ca="1" si="346"/>
        <v>0</v>
      </c>
      <c r="AC2741" s="20">
        <f t="shared" ca="1" si="347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>
        <f ca="1">IFERROR(
   IF(
     OR(ISBLANK(P2741),ISBLANK(Q2741)),
     "",
     IF(
       AND(AB2741&lt;&gt;"",OR(W2741="Terminé",W2741="En cours")),
       VLOOKUP(AD2741,Setup_ScoreExactBonus!A:D,4,FALSE),
       0
     )),
  0)</f>
        <v>0</v>
      </c>
      <c r="AF2741" s="21">
        <f t="shared" ca="1" si="348"/>
        <v>0</v>
      </c>
      <c r="AG2741" s="21">
        <f ca="1">SUMIFS(AF$2:AF2741,D$2:D2741,D2741)</f>
        <v>3886</v>
      </c>
      <c r="AJ2741" s="22">
        <f t="shared" si="336"/>
        <v>0</v>
      </c>
      <c r="AK2741" s="22">
        <f t="shared" si="337"/>
        <v>1</v>
      </c>
    </row>
    <row r="2742" spans="1:37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France</v>
      </c>
      <c r="K2742" s="21" t="str">
        <f>IFERROR(VLOOKUP(J2742,Setup_Team!$B:$C,2,FALSE), "TDB")</f>
        <v>FRA</v>
      </c>
      <c r="L2742" s="21" t="str">
        <f>VLOOKUP($A2742,Location!$A:$J,8,FALSE)</f>
        <v>Espagne</v>
      </c>
      <c r="M2742" s="21" t="str">
        <f>IFERROR(VLOOKUP(L2742,Setup_Team!$B:$C,2,FALSE), "TDB")</f>
        <v>ESP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>
        <v>2</v>
      </c>
      <c r="Q2742" s="27">
        <v>1</v>
      </c>
      <c r="R2742" s="27" t="str">
        <f t="shared" si="339"/>
        <v>2-1</v>
      </c>
      <c r="S2742" s="21">
        <v>0</v>
      </c>
      <c r="T2742" s="20">
        <f>VLOOKUP($A2742,Database!$A:$Y,10,FALSE)</f>
        <v>85</v>
      </c>
      <c r="U2742" s="20">
        <f>VLOOKUP($A2742,Database!$A:$Y,11,FALSE)</f>
        <v>113</v>
      </c>
      <c r="V2742" s="20">
        <f>VLOOKUP($A2742,Database!$A:$Y,12,FALSE)</f>
        <v>115</v>
      </c>
      <c r="W2742" s="20" t="str">
        <f>VLOOKUP(A2742,Database!A:M,13,FALSE)</f>
        <v>Terminé</v>
      </c>
      <c r="X2742" s="20">
        <f>VLOOKUP($A2742,Database!$A:$Y,20,FALSE)</f>
        <v>0</v>
      </c>
      <c r="Y2742" s="20">
        <f>VLOOKUP($A2742,Database!$A:$Y,21,FALSE)</f>
        <v>2</v>
      </c>
      <c r="Z2742" s="20">
        <f t="shared" si="338"/>
        <v>0</v>
      </c>
      <c r="AA2742" s="20">
        <f t="shared" si="345"/>
        <v>0</v>
      </c>
      <c r="AB2742" s="20">
        <f t="shared" ca="1" si="346"/>
        <v>0</v>
      </c>
      <c r="AC2742" s="20">
        <f t="shared" ca="1" si="347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>
        <f ca="1">IFERROR(
   IF(
     OR(ISBLANK(P2742),ISBLANK(Q2742)),
     "",
     IF(
       AND(AB2742&lt;&gt;"",OR(W2742="Terminé",W2742="En cours")),
       VLOOKUP(AD2742,Setup_ScoreExactBonus!A:D,4,FALSE),
       0
     )),
  0)</f>
        <v>0</v>
      </c>
      <c r="AF2742" s="21">
        <f t="shared" ca="1" si="348"/>
        <v>0</v>
      </c>
      <c r="AG2742" s="21">
        <f ca="1">SUMIFS(AF$2:AF2742,D$2:D2742,D2742)</f>
        <v>4154</v>
      </c>
      <c r="AJ2742" s="22">
        <f t="shared" si="336"/>
        <v>0</v>
      </c>
      <c r="AK2742" s="22">
        <f t="shared" si="337"/>
        <v>2</v>
      </c>
    </row>
    <row r="2743" spans="1:37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France</v>
      </c>
      <c r="K2743" s="21" t="str">
        <f>IFERROR(VLOOKUP(J2743,Setup_Team!$B:$C,2,FALSE), "TDB")</f>
        <v>FRA</v>
      </c>
      <c r="L2743" s="21" t="str">
        <f>VLOOKUP($A2743,Location!$A:$J,8,FALSE)</f>
        <v>Espagne</v>
      </c>
      <c r="M2743" s="21" t="str">
        <f>IFERROR(VLOOKUP(L2743,Setup_Team!$B:$C,2,FALSE), "TDB")</f>
        <v>ESP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>
        <v>2</v>
      </c>
      <c r="Q2743" s="27">
        <v>1</v>
      </c>
      <c r="R2743" s="27" t="str">
        <f t="shared" si="339"/>
        <v>2-1</v>
      </c>
      <c r="S2743" s="21">
        <v>0</v>
      </c>
      <c r="T2743" s="20">
        <f>VLOOKUP($A2743,Database!$A:$Y,10,FALSE)</f>
        <v>85</v>
      </c>
      <c r="U2743" s="20">
        <f>VLOOKUP($A2743,Database!$A:$Y,11,FALSE)</f>
        <v>113</v>
      </c>
      <c r="V2743" s="20">
        <f>VLOOKUP($A2743,Database!$A:$Y,12,FALSE)</f>
        <v>115</v>
      </c>
      <c r="W2743" s="20" t="str">
        <f>VLOOKUP(A2743,Database!A:M,13,FALSE)</f>
        <v>Terminé</v>
      </c>
      <c r="X2743" s="20">
        <f>VLOOKUP($A2743,Database!$A:$Y,20,FALSE)</f>
        <v>0</v>
      </c>
      <c r="Y2743" s="20">
        <f>VLOOKUP($A2743,Database!$A:$Y,21,FALSE)</f>
        <v>2</v>
      </c>
      <c r="Z2743" s="20">
        <f t="shared" si="338"/>
        <v>0</v>
      </c>
      <c r="AA2743" s="20">
        <f t="shared" si="345"/>
        <v>0</v>
      </c>
      <c r="AB2743" s="20">
        <f t="shared" ca="1" si="346"/>
        <v>0</v>
      </c>
      <c r="AC2743" s="20">
        <f t="shared" ca="1" si="347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>
        <f ca="1">IFERROR(
   IF(
     OR(ISBLANK(P2743),ISBLANK(Q2743)),
     "",
     IF(
       AND(AB2743&lt;&gt;"",OR(W2743="Terminé",W2743="En cours")),
       VLOOKUP(AD2743,Setup_ScoreExactBonus!A:D,4,FALSE),
       0
     )),
  0)</f>
        <v>0</v>
      </c>
      <c r="AF2743" s="21">
        <f t="shared" ca="1" si="348"/>
        <v>0</v>
      </c>
      <c r="AG2743" s="21">
        <f ca="1">SUMIFS(AF$2:AF2743,D$2:D2743,D2743)</f>
        <v>4216</v>
      </c>
      <c r="AJ2743" s="22">
        <f t="shared" si="336"/>
        <v>0</v>
      </c>
      <c r="AK2743" s="22">
        <f t="shared" si="337"/>
        <v>1</v>
      </c>
    </row>
    <row r="2744" spans="1:37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France</v>
      </c>
      <c r="K2744" s="21" t="str">
        <f>IFERROR(VLOOKUP(J2744,Setup_Team!$B:$C,2,FALSE), "TDB")</f>
        <v>FRA</v>
      </c>
      <c r="L2744" s="21" t="str">
        <f>VLOOKUP($A2744,Location!$A:$J,8,FALSE)</f>
        <v>Espagne</v>
      </c>
      <c r="M2744" s="21" t="str">
        <f>IFERROR(VLOOKUP(L2744,Setup_Team!$B:$C,2,FALSE), "TDB")</f>
        <v>ESP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>
        <v>2</v>
      </c>
      <c r="Q2744" s="27">
        <v>1</v>
      </c>
      <c r="R2744" s="27" t="str">
        <f t="shared" si="339"/>
        <v>2-1</v>
      </c>
      <c r="S2744" s="21">
        <v>0</v>
      </c>
      <c r="T2744" s="20">
        <f>VLOOKUP($A2744,Database!$A:$Y,10,FALSE)</f>
        <v>85</v>
      </c>
      <c r="U2744" s="20">
        <f>VLOOKUP($A2744,Database!$A:$Y,11,FALSE)</f>
        <v>113</v>
      </c>
      <c r="V2744" s="20">
        <f>VLOOKUP($A2744,Database!$A:$Y,12,FALSE)</f>
        <v>115</v>
      </c>
      <c r="W2744" s="20" t="str">
        <f>VLOOKUP(A2744,Database!A:M,13,FALSE)</f>
        <v>Terminé</v>
      </c>
      <c r="X2744" s="20">
        <f>VLOOKUP($A2744,Database!$A:$Y,20,FALSE)</f>
        <v>0</v>
      </c>
      <c r="Y2744" s="20">
        <f>VLOOKUP($A2744,Database!$A:$Y,21,FALSE)</f>
        <v>2</v>
      </c>
      <c r="Z2744" s="20">
        <f t="shared" si="338"/>
        <v>0</v>
      </c>
      <c r="AA2744" s="20">
        <f t="shared" si="345"/>
        <v>0</v>
      </c>
      <c r="AB2744" s="20">
        <f t="shared" ca="1" si="346"/>
        <v>0</v>
      </c>
      <c r="AC2744" s="20">
        <f t="shared" ca="1" si="347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>
        <f ca="1">IFERROR(
   IF(
     OR(ISBLANK(P2744),ISBLANK(Q2744)),
     "",
     IF(
       AND(AB2744&lt;&gt;"",OR(W2744="Terminé",W2744="En cours")),
       VLOOKUP(AD2744,Setup_ScoreExactBonus!A:D,4,FALSE),
       0
     )),
  0)</f>
        <v>0</v>
      </c>
      <c r="AF2744" s="21">
        <f t="shared" ca="1" si="348"/>
        <v>0</v>
      </c>
      <c r="AG2744" s="21">
        <f ca="1">SUMIFS(AF$2:AF2744,D$2:D2744,D2744)</f>
        <v>2943</v>
      </c>
      <c r="AJ2744" s="22">
        <f t="shared" si="336"/>
        <v>0</v>
      </c>
      <c r="AK2744" s="22">
        <f t="shared" si="337"/>
        <v>1</v>
      </c>
    </row>
    <row r="2745" spans="1:37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France</v>
      </c>
      <c r="K2745" s="21" t="str">
        <f>IFERROR(VLOOKUP(J2745,Setup_Team!$B:$C,2,FALSE), "TDB")</f>
        <v>FRA</v>
      </c>
      <c r="L2745" s="21" t="str">
        <f>VLOOKUP($A2745,Location!$A:$J,8,FALSE)</f>
        <v>Espagne</v>
      </c>
      <c r="M2745" s="21" t="str">
        <f>IFERROR(VLOOKUP(L2745,Setup_Team!$B:$C,2,FALSE), "TDB")</f>
        <v>ESP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>
        <v>2</v>
      </c>
      <c r="Q2745" s="27">
        <v>1</v>
      </c>
      <c r="R2745" s="27" t="str">
        <f t="shared" si="339"/>
        <v>2-1</v>
      </c>
      <c r="S2745" s="21">
        <v>0</v>
      </c>
      <c r="T2745" s="20">
        <f>VLOOKUP($A2745,Database!$A:$Y,10,FALSE)</f>
        <v>85</v>
      </c>
      <c r="U2745" s="20">
        <f>VLOOKUP($A2745,Database!$A:$Y,11,FALSE)</f>
        <v>113</v>
      </c>
      <c r="V2745" s="20">
        <f>VLOOKUP($A2745,Database!$A:$Y,12,FALSE)</f>
        <v>115</v>
      </c>
      <c r="W2745" s="20" t="str">
        <f>VLOOKUP(A2745,Database!A:M,13,FALSE)</f>
        <v>Terminé</v>
      </c>
      <c r="X2745" s="20">
        <f>VLOOKUP($A2745,Database!$A:$Y,20,FALSE)</f>
        <v>0</v>
      </c>
      <c r="Y2745" s="20">
        <f>VLOOKUP($A2745,Database!$A:$Y,21,FALSE)</f>
        <v>2</v>
      </c>
      <c r="Z2745" s="20">
        <f t="shared" si="338"/>
        <v>0</v>
      </c>
      <c r="AA2745" s="20">
        <f t="shared" si="345"/>
        <v>0</v>
      </c>
      <c r="AB2745" s="20">
        <f t="shared" ca="1" si="346"/>
        <v>0</v>
      </c>
      <c r="AC2745" s="20">
        <f t="shared" ca="1" si="347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>
        <f ca="1">IFERROR(
   IF(
     OR(ISBLANK(P2745),ISBLANK(Q2745)),
     "",
     IF(
       AND(AB2745&lt;&gt;"",OR(W2745="Terminé",W2745="En cours")),
       VLOOKUP(AD2745,Setup_ScoreExactBonus!A:D,4,FALSE),
       0
     )),
  0)</f>
        <v>0</v>
      </c>
      <c r="AF2745" s="21">
        <f t="shared" ca="1" si="348"/>
        <v>0</v>
      </c>
      <c r="AG2745" s="21">
        <f ca="1">SUMIFS(AF$2:AF2745,D$2:D2745,D2745)</f>
        <v>4185</v>
      </c>
      <c r="AJ2745" s="22">
        <f t="shared" ref="AJ2745:AJ2808" si="349">IF(AA2745=1,AJ2718+1,0)</f>
        <v>0</v>
      </c>
      <c r="AK2745" s="22">
        <f t="shared" ref="AK2745:AK2808" si="350">IF(Z2745=1,AK2718,IF(AA2745=0,AK2718+1,0))</f>
        <v>1</v>
      </c>
    </row>
    <row r="2746" spans="1:37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France</v>
      </c>
      <c r="K2746" s="21" t="str">
        <f>IFERROR(VLOOKUP(J2746,Setup_Team!$B:$C,2,FALSE), "TDB")</f>
        <v>FRA</v>
      </c>
      <c r="L2746" s="21" t="str">
        <f>VLOOKUP($A2746,Location!$A:$J,8,FALSE)</f>
        <v>Espagne</v>
      </c>
      <c r="M2746" s="21" t="str">
        <f>IFERROR(VLOOKUP(L2746,Setup_Team!$B:$C,2,FALSE), "TDB")</f>
        <v>ESP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>
        <v>0</v>
      </c>
      <c r="Q2746" s="27">
        <v>2</v>
      </c>
      <c r="R2746" s="27" t="str">
        <f t="shared" si="339"/>
        <v>0-2</v>
      </c>
      <c r="S2746" s="21">
        <v>0</v>
      </c>
      <c r="T2746" s="20">
        <f>VLOOKUP($A2746,Database!$A:$Y,10,FALSE)</f>
        <v>85</v>
      </c>
      <c r="U2746" s="20">
        <f>VLOOKUP($A2746,Database!$A:$Y,11,FALSE)</f>
        <v>113</v>
      </c>
      <c r="V2746" s="20">
        <f>VLOOKUP($A2746,Database!$A:$Y,12,FALSE)</f>
        <v>115</v>
      </c>
      <c r="W2746" s="20" t="str">
        <f>VLOOKUP(A2746,Database!A:M,13,FALSE)</f>
        <v>Terminé</v>
      </c>
      <c r="X2746" s="20">
        <f>VLOOKUP($A2746,Database!$A:$Y,20,FALSE)</f>
        <v>0</v>
      </c>
      <c r="Y2746" s="20">
        <f>VLOOKUP($A2746,Database!$A:$Y,21,FALSE)</f>
        <v>2</v>
      </c>
      <c r="Z2746" s="20">
        <f t="shared" si="338"/>
        <v>0</v>
      </c>
      <c r="AA2746" s="20">
        <f t="shared" si="345"/>
        <v>1</v>
      </c>
      <c r="AB2746" s="20">
        <f t="shared" ca="1" si="346"/>
        <v>115</v>
      </c>
      <c r="AC2746" s="20">
        <f t="shared" ca="1" si="347"/>
        <v>1</v>
      </c>
      <c r="AD2746" s="20" t="str">
        <f ca="1">IF(AC2746=0,"",IF(OR(ISBLANK(P2746),ISBLANK(Q2746)),"",IF(ISBLANK(VLOOKUP(A2746,Database!A:AA,22,FALSE)),"",VLOOKUP(A2746,Database!A:AA,22,FALSE))))</f>
        <v>Méga rare</v>
      </c>
      <c r="AE2746" s="20">
        <f ca="1">IFERROR(
   IF(
     OR(ISBLANK(P2746),ISBLANK(Q2746)),
     "",
     IF(
       AND(AB2746&lt;&gt;"",OR(W2746="Terminé",W2746="En cours")),
       VLOOKUP(AD2746,Setup_ScoreExactBonus!A:D,4,FALSE),
       0
     )),
  0)</f>
        <v>70</v>
      </c>
      <c r="AF2746" s="21">
        <f t="shared" ca="1" si="348"/>
        <v>185</v>
      </c>
      <c r="AG2746" s="21">
        <f ca="1">SUMIFS(AF$2:AF2746,D$2:D2746,D2746)</f>
        <v>3617</v>
      </c>
      <c r="AJ2746" s="22">
        <f t="shared" si="349"/>
        <v>1</v>
      </c>
      <c r="AK2746" s="22">
        <f t="shared" si="350"/>
        <v>0</v>
      </c>
    </row>
    <row r="2747" spans="1:37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France</v>
      </c>
      <c r="K2747" s="21" t="str">
        <f>IFERROR(VLOOKUP(J2747,Setup_Team!$B:$C,2,FALSE), "TDB")</f>
        <v>FRA</v>
      </c>
      <c r="L2747" s="21" t="str">
        <f>VLOOKUP($A2747,Location!$A:$J,8,FALSE)</f>
        <v>Espagne</v>
      </c>
      <c r="M2747" s="21" t="str">
        <f>IFERROR(VLOOKUP(L2747,Setup_Team!$B:$C,2,FALSE), "TDB")</f>
        <v>ESP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>
        <v>2</v>
      </c>
      <c r="Q2747" s="27">
        <v>1</v>
      </c>
      <c r="R2747" s="27" t="str">
        <f t="shared" si="339"/>
        <v>2-1</v>
      </c>
      <c r="S2747" s="21">
        <v>0</v>
      </c>
      <c r="T2747" s="20">
        <f>VLOOKUP($A2747,Database!$A:$Y,10,FALSE)</f>
        <v>85</v>
      </c>
      <c r="U2747" s="20">
        <f>VLOOKUP($A2747,Database!$A:$Y,11,FALSE)</f>
        <v>113</v>
      </c>
      <c r="V2747" s="20">
        <f>VLOOKUP($A2747,Database!$A:$Y,12,FALSE)</f>
        <v>115</v>
      </c>
      <c r="W2747" s="20" t="str">
        <f>VLOOKUP(A2747,Database!A:M,13,FALSE)</f>
        <v>Terminé</v>
      </c>
      <c r="X2747" s="20">
        <f>VLOOKUP($A2747,Database!$A:$Y,20,FALSE)</f>
        <v>0</v>
      </c>
      <c r="Y2747" s="20">
        <f>VLOOKUP($A2747,Database!$A:$Y,21,FALSE)</f>
        <v>2</v>
      </c>
      <c r="Z2747" s="20">
        <f t="shared" si="338"/>
        <v>0</v>
      </c>
      <c r="AA2747" s="20">
        <f t="shared" si="345"/>
        <v>0</v>
      </c>
      <c r="AB2747" s="20">
        <f t="shared" ca="1" si="346"/>
        <v>0</v>
      </c>
      <c r="AC2747" s="20">
        <f t="shared" ca="1" si="347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>
        <f ca="1">IFERROR(
   IF(
     OR(ISBLANK(P2747),ISBLANK(Q2747)),
     "",
     IF(
       AND(AB2747&lt;&gt;"",OR(W2747="Terminé",W2747="En cours")),
       VLOOKUP(AD2747,Setup_ScoreExactBonus!A:D,4,FALSE),
       0
     )),
  0)</f>
        <v>0</v>
      </c>
      <c r="AF2747" s="21">
        <f t="shared" ca="1" si="348"/>
        <v>0</v>
      </c>
      <c r="AG2747" s="21">
        <f ca="1">SUMIFS(AF$2:AF2747,D$2:D2747,D2747)</f>
        <v>3812</v>
      </c>
      <c r="AJ2747" s="22">
        <f t="shared" si="349"/>
        <v>0</v>
      </c>
      <c r="AK2747" s="22">
        <f t="shared" si="350"/>
        <v>1</v>
      </c>
    </row>
    <row r="2748" spans="1:37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France</v>
      </c>
      <c r="K2748" s="21" t="str">
        <f>IFERROR(VLOOKUP(J2748,Setup_Team!$B:$C,2,FALSE), "TDB")</f>
        <v>FRA</v>
      </c>
      <c r="L2748" s="21" t="str">
        <f>VLOOKUP($A2748,Location!$A:$J,8,FALSE)</f>
        <v>Espagne</v>
      </c>
      <c r="M2748" s="21" t="str">
        <f>IFERROR(VLOOKUP(L2748,Setup_Team!$B:$C,2,FALSE), "TDB")</f>
        <v>ESP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>
        <v>2</v>
      </c>
      <c r="Q2748" s="27">
        <v>1</v>
      </c>
      <c r="R2748" s="27" t="str">
        <f t="shared" si="339"/>
        <v>2-1</v>
      </c>
      <c r="S2748" s="21">
        <v>0</v>
      </c>
      <c r="T2748" s="20">
        <f>VLOOKUP($A2748,Database!$A:$Y,10,FALSE)</f>
        <v>85</v>
      </c>
      <c r="U2748" s="20">
        <f>VLOOKUP($A2748,Database!$A:$Y,11,FALSE)</f>
        <v>113</v>
      </c>
      <c r="V2748" s="20">
        <f>VLOOKUP($A2748,Database!$A:$Y,12,FALSE)</f>
        <v>115</v>
      </c>
      <c r="W2748" s="20" t="str">
        <f>VLOOKUP(A2748,Database!A:M,13,FALSE)</f>
        <v>Terminé</v>
      </c>
      <c r="X2748" s="20">
        <f>VLOOKUP($A2748,Database!$A:$Y,20,FALSE)</f>
        <v>0</v>
      </c>
      <c r="Y2748" s="20">
        <f>VLOOKUP($A2748,Database!$A:$Y,21,FALSE)</f>
        <v>2</v>
      </c>
      <c r="Z2748" s="20">
        <f t="shared" si="338"/>
        <v>0</v>
      </c>
      <c r="AA2748" s="20">
        <f t="shared" si="345"/>
        <v>0</v>
      </c>
      <c r="AB2748" s="20">
        <f t="shared" ca="1" si="346"/>
        <v>0</v>
      </c>
      <c r="AC2748" s="20">
        <f t="shared" ca="1" si="347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>
        <f ca="1">IFERROR(
   IF(
     OR(ISBLANK(P2748),ISBLANK(Q2748)),
     "",
     IF(
       AND(AB2748&lt;&gt;"",OR(W2748="Terminé",W2748="En cours")),
       VLOOKUP(AD2748,Setup_ScoreExactBonus!A:D,4,FALSE),
       0
     )),
  0)</f>
        <v>0</v>
      </c>
      <c r="AF2748" s="21">
        <f t="shared" ca="1" si="348"/>
        <v>0</v>
      </c>
      <c r="AG2748" s="21">
        <f ca="1">SUMIFS(AF$2:AF2748,D$2:D2748,D2748)</f>
        <v>3465</v>
      </c>
      <c r="AJ2748" s="22">
        <f t="shared" si="349"/>
        <v>0</v>
      </c>
      <c r="AK2748" s="22">
        <f t="shared" si="350"/>
        <v>1</v>
      </c>
    </row>
    <row r="2749" spans="1:37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France</v>
      </c>
      <c r="K2749" s="21" t="str">
        <f>IFERROR(VLOOKUP(J2749,Setup_Team!$B:$C,2,FALSE), "TDB")</f>
        <v>FRA</v>
      </c>
      <c r="L2749" s="21" t="str">
        <f>VLOOKUP($A2749,Location!$A:$J,8,FALSE)</f>
        <v>Espagne</v>
      </c>
      <c r="M2749" s="21" t="str">
        <f>IFERROR(VLOOKUP(L2749,Setup_Team!$B:$C,2,FALSE), "TDB")</f>
        <v>ESP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>
        <v>3</v>
      </c>
      <c r="Q2749" s="27">
        <v>1</v>
      </c>
      <c r="R2749" s="27" t="str">
        <f t="shared" si="339"/>
        <v>3-1</v>
      </c>
      <c r="S2749" s="21">
        <v>0</v>
      </c>
      <c r="T2749" s="20">
        <f>VLOOKUP($A2749,Database!$A:$Y,10,FALSE)</f>
        <v>85</v>
      </c>
      <c r="U2749" s="20">
        <f>VLOOKUP($A2749,Database!$A:$Y,11,FALSE)</f>
        <v>113</v>
      </c>
      <c r="V2749" s="20">
        <f>VLOOKUP($A2749,Database!$A:$Y,12,FALSE)</f>
        <v>115</v>
      </c>
      <c r="W2749" s="20" t="str">
        <f>VLOOKUP(A2749,Database!A:M,13,FALSE)</f>
        <v>Terminé</v>
      </c>
      <c r="X2749" s="20">
        <f>VLOOKUP($A2749,Database!$A:$Y,20,FALSE)</f>
        <v>0</v>
      </c>
      <c r="Y2749" s="20">
        <f>VLOOKUP($A2749,Database!$A:$Y,21,FALSE)</f>
        <v>2</v>
      </c>
      <c r="Z2749" s="20">
        <f t="shared" si="338"/>
        <v>0</v>
      </c>
      <c r="AA2749" s="20">
        <f t="shared" si="345"/>
        <v>0</v>
      </c>
      <c r="AB2749" s="20">
        <f t="shared" ca="1" si="346"/>
        <v>0</v>
      </c>
      <c r="AC2749" s="20">
        <f t="shared" ca="1" si="347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>
        <f ca="1">IFERROR(
   IF(
     OR(ISBLANK(P2749),ISBLANK(Q2749)),
     "",
     IF(
       AND(AB2749&lt;&gt;"",OR(W2749="Terminé",W2749="En cours")),
       VLOOKUP(AD2749,Setup_ScoreExactBonus!A:D,4,FALSE),
       0
     )),
  0)</f>
        <v>0</v>
      </c>
      <c r="AF2749" s="21">
        <f t="shared" ca="1" si="348"/>
        <v>0</v>
      </c>
      <c r="AG2749" s="21">
        <f ca="1">SUMIFS(AF$2:AF2749,D$2:D2749,D2749)</f>
        <v>3271</v>
      </c>
      <c r="AJ2749" s="22">
        <f t="shared" si="349"/>
        <v>0</v>
      </c>
      <c r="AK2749" s="22">
        <f t="shared" si="350"/>
        <v>1</v>
      </c>
    </row>
    <row r="2750" spans="1:37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France</v>
      </c>
      <c r="K2750" s="21" t="str">
        <f>IFERROR(VLOOKUP(J2750,Setup_Team!$B:$C,2,FALSE), "TDB")</f>
        <v>FRA</v>
      </c>
      <c r="L2750" s="21" t="str">
        <f>VLOOKUP($A2750,Location!$A:$J,8,FALSE)</f>
        <v>Espagne</v>
      </c>
      <c r="M2750" s="21" t="str">
        <f>IFERROR(VLOOKUP(L2750,Setup_Team!$B:$C,2,FALSE), "TDB")</f>
        <v>ESP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>
        <v>3</v>
      </c>
      <c r="Q2750" s="27">
        <v>2</v>
      </c>
      <c r="R2750" s="27" t="str">
        <f t="shared" si="339"/>
        <v>3-2</v>
      </c>
      <c r="S2750" s="21">
        <v>0</v>
      </c>
      <c r="T2750" s="20">
        <f>VLOOKUP($A2750,Database!$A:$Y,10,FALSE)</f>
        <v>85</v>
      </c>
      <c r="U2750" s="20">
        <f>VLOOKUP($A2750,Database!$A:$Y,11,FALSE)</f>
        <v>113</v>
      </c>
      <c r="V2750" s="20">
        <f>VLOOKUP($A2750,Database!$A:$Y,12,FALSE)</f>
        <v>115</v>
      </c>
      <c r="W2750" s="20" t="str">
        <f>VLOOKUP(A2750,Database!A:M,13,FALSE)</f>
        <v>Terminé</v>
      </c>
      <c r="X2750" s="20">
        <f>VLOOKUP($A2750,Database!$A:$Y,20,FALSE)</f>
        <v>0</v>
      </c>
      <c r="Y2750" s="20">
        <f>VLOOKUP($A2750,Database!$A:$Y,21,FALSE)</f>
        <v>2</v>
      </c>
      <c r="Z2750" s="20">
        <f t="shared" si="338"/>
        <v>0</v>
      </c>
      <c r="AA2750" s="20">
        <f t="shared" si="345"/>
        <v>0</v>
      </c>
      <c r="AB2750" s="20">
        <f t="shared" ca="1" si="346"/>
        <v>0</v>
      </c>
      <c r="AC2750" s="20">
        <f t="shared" ca="1" si="347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>
        <f ca="1">IFERROR(
   IF(
     OR(ISBLANK(P2750),ISBLANK(Q2750)),
     "",
     IF(
       AND(AB2750&lt;&gt;"",OR(W2750="Terminé",W2750="En cours")),
       VLOOKUP(AD2750,Setup_ScoreExactBonus!A:D,4,FALSE),
       0
     )),
  0)</f>
        <v>0</v>
      </c>
      <c r="AF2750" s="21">
        <f t="shared" ca="1" si="348"/>
        <v>0</v>
      </c>
      <c r="AG2750" s="21">
        <f ca="1">SUMIFS(AF$2:AF2750,D$2:D2750,D2750)</f>
        <v>3639</v>
      </c>
      <c r="AJ2750" s="22">
        <f t="shared" si="349"/>
        <v>0</v>
      </c>
      <c r="AK2750" s="22">
        <f t="shared" si="350"/>
        <v>1</v>
      </c>
    </row>
    <row r="2751" spans="1:37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France</v>
      </c>
      <c r="K2751" s="21" t="str">
        <f>IFERROR(VLOOKUP(J2751,Setup_Team!$B:$C,2,FALSE), "TDB")</f>
        <v>FRA</v>
      </c>
      <c r="L2751" s="21" t="str">
        <f>VLOOKUP($A2751,Location!$A:$J,8,FALSE)</f>
        <v>Espagne</v>
      </c>
      <c r="M2751" s="21" t="str">
        <f>IFERROR(VLOOKUP(L2751,Setup_Team!$B:$C,2,FALSE), "TDB")</f>
        <v>ESP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>
        <v>3</v>
      </c>
      <c r="Q2751" s="27">
        <v>1</v>
      </c>
      <c r="R2751" s="27" t="str">
        <f t="shared" si="339"/>
        <v>3-1</v>
      </c>
      <c r="S2751" s="21">
        <v>0</v>
      </c>
      <c r="T2751" s="20">
        <f>VLOOKUP($A2751,Database!$A:$Y,10,FALSE)</f>
        <v>85</v>
      </c>
      <c r="U2751" s="20">
        <f>VLOOKUP($A2751,Database!$A:$Y,11,FALSE)</f>
        <v>113</v>
      </c>
      <c r="V2751" s="20">
        <f>VLOOKUP($A2751,Database!$A:$Y,12,FALSE)</f>
        <v>115</v>
      </c>
      <c r="W2751" s="20" t="str">
        <f>VLOOKUP(A2751,Database!A:M,13,FALSE)</f>
        <v>Terminé</v>
      </c>
      <c r="X2751" s="20">
        <f>VLOOKUP($A2751,Database!$A:$Y,20,FALSE)</f>
        <v>0</v>
      </c>
      <c r="Y2751" s="20">
        <f>VLOOKUP($A2751,Database!$A:$Y,21,FALSE)</f>
        <v>2</v>
      </c>
      <c r="Z2751" s="20">
        <f t="shared" si="338"/>
        <v>0</v>
      </c>
      <c r="AA2751" s="20">
        <f t="shared" si="345"/>
        <v>0</v>
      </c>
      <c r="AB2751" s="20">
        <f t="shared" ca="1" si="346"/>
        <v>0</v>
      </c>
      <c r="AC2751" s="20">
        <f t="shared" ca="1" si="347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>
        <f ca="1">IFERROR(
   IF(
     OR(ISBLANK(P2751),ISBLANK(Q2751)),
     "",
     IF(
       AND(AB2751&lt;&gt;"",OR(W2751="Terminé",W2751="En cours")),
       VLOOKUP(AD2751,Setup_ScoreExactBonus!A:D,4,FALSE),
       0
     )),
  0)</f>
        <v>0</v>
      </c>
      <c r="AF2751" s="21">
        <f t="shared" ca="1" si="348"/>
        <v>0</v>
      </c>
      <c r="AG2751" s="21">
        <f ca="1">SUMIFS(AF$2:AF2751,D$2:D2751,D2751)</f>
        <v>3174</v>
      </c>
      <c r="AJ2751" s="22">
        <f t="shared" si="349"/>
        <v>0</v>
      </c>
      <c r="AK2751" s="22">
        <f t="shared" si="350"/>
        <v>2</v>
      </c>
    </row>
    <row r="2752" spans="1:37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France</v>
      </c>
      <c r="K2752" s="21" t="str">
        <f>IFERROR(VLOOKUP(J2752,Setup_Team!$B:$C,2,FALSE), "TDB")</f>
        <v>FRA</v>
      </c>
      <c r="L2752" s="21" t="str">
        <f>VLOOKUP($A2752,Location!$A:$J,8,FALSE)</f>
        <v>Espagne</v>
      </c>
      <c r="M2752" s="21" t="str">
        <f>IFERROR(VLOOKUP(L2752,Setup_Team!$B:$C,2,FALSE), "TDB")</f>
        <v>ESP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>
        <v>2</v>
      </c>
      <c r="Q2752" s="27">
        <v>1</v>
      </c>
      <c r="R2752" s="27" t="str">
        <f t="shared" si="339"/>
        <v>2-1</v>
      </c>
      <c r="S2752" s="21">
        <v>0</v>
      </c>
      <c r="T2752" s="20">
        <f>VLOOKUP($A2752,Database!$A:$Y,10,FALSE)</f>
        <v>85</v>
      </c>
      <c r="U2752" s="20">
        <f>VLOOKUP($A2752,Database!$A:$Y,11,FALSE)</f>
        <v>113</v>
      </c>
      <c r="V2752" s="20">
        <f>VLOOKUP($A2752,Database!$A:$Y,12,FALSE)</f>
        <v>115</v>
      </c>
      <c r="W2752" s="20" t="str">
        <f>VLOOKUP(A2752,Database!A:M,13,FALSE)</f>
        <v>Terminé</v>
      </c>
      <c r="X2752" s="20">
        <f>VLOOKUP($A2752,Database!$A:$Y,20,FALSE)</f>
        <v>0</v>
      </c>
      <c r="Y2752" s="20">
        <f>VLOOKUP($A2752,Database!$A:$Y,21,FALSE)</f>
        <v>2</v>
      </c>
      <c r="Z2752" s="20">
        <f t="shared" si="338"/>
        <v>0</v>
      </c>
      <c r="AA2752" s="20">
        <f t="shared" si="345"/>
        <v>0</v>
      </c>
      <c r="AB2752" s="20">
        <f t="shared" ca="1" si="346"/>
        <v>0</v>
      </c>
      <c r="AC2752" s="20">
        <f t="shared" ca="1" si="347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>
        <f ca="1">IFERROR(
   IF(
     OR(ISBLANK(P2752),ISBLANK(Q2752)),
     "",
     IF(
       AND(AB2752&lt;&gt;"",OR(W2752="Terminé",W2752="En cours")),
       VLOOKUP(AD2752,Setup_ScoreExactBonus!A:D,4,FALSE),
       0
     )),
  0)</f>
        <v>0</v>
      </c>
      <c r="AF2752" s="21">
        <f t="shared" ca="1" si="348"/>
        <v>0</v>
      </c>
      <c r="AG2752" s="21">
        <f ca="1">SUMIFS(AF$2:AF2752,D$2:D2752,D2752)</f>
        <v>3985</v>
      </c>
      <c r="AJ2752" s="22">
        <f t="shared" si="349"/>
        <v>0</v>
      </c>
      <c r="AK2752" s="22">
        <f t="shared" si="350"/>
        <v>1</v>
      </c>
    </row>
    <row r="2753" spans="1:37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France</v>
      </c>
      <c r="K2753" s="21" t="str">
        <f>IFERROR(VLOOKUP(J2753,Setup_Team!$B:$C,2,FALSE), "TDB")</f>
        <v>FRA</v>
      </c>
      <c r="L2753" s="21" t="str">
        <f>VLOOKUP($A2753,Location!$A:$J,8,FALSE)</f>
        <v>Espagne</v>
      </c>
      <c r="M2753" s="21" t="str">
        <f>IFERROR(VLOOKUP(L2753,Setup_Team!$B:$C,2,FALSE), "TDB")</f>
        <v>ESP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>
        <v>2</v>
      </c>
      <c r="Q2753" s="27">
        <v>1</v>
      </c>
      <c r="R2753" s="27" t="str">
        <f t="shared" si="339"/>
        <v>2-1</v>
      </c>
      <c r="S2753" s="21">
        <v>0</v>
      </c>
      <c r="T2753" s="20">
        <f>VLOOKUP($A2753,Database!$A:$Y,10,FALSE)</f>
        <v>85</v>
      </c>
      <c r="U2753" s="20">
        <f>VLOOKUP($A2753,Database!$A:$Y,11,FALSE)</f>
        <v>113</v>
      </c>
      <c r="V2753" s="20">
        <f>VLOOKUP($A2753,Database!$A:$Y,12,FALSE)</f>
        <v>115</v>
      </c>
      <c r="W2753" s="20" t="str">
        <f>VLOOKUP(A2753,Database!A:M,13,FALSE)</f>
        <v>Terminé</v>
      </c>
      <c r="X2753" s="20">
        <f>VLOOKUP($A2753,Database!$A:$Y,20,FALSE)</f>
        <v>0</v>
      </c>
      <c r="Y2753" s="20">
        <f>VLOOKUP($A2753,Database!$A:$Y,21,FALSE)</f>
        <v>2</v>
      </c>
      <c r="Z2753" s="20">
        <f t="shared" si="338"/>
        <v>0</v>
      </c>
      <c r="AA2753" s="20">
        <f t="shared" si="345"/>
        <v>0</v>
      </c>
      <c r="AB2753" s="20">
        <f t="shared" ca="1" si="346"/>
        <v>0</v>
      </c>
      <c r="AC2753" s="20">
        <f t="shared" ca="1" si="347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>
        <f ca="1">IFERROR(
   IF(
     OR(ISBLANK(P2753),ISBLANK(Q2753)),
     "",
     IF(
       AND(AB2753&lt;&gt;"",OR(W2753="Terminé",W2753="En cours")),
       VLOOKUP(AD2753,Setup_ScoreExactBonus!A:D,4,FALSE),
       0
     )),
  0)</f>
        <v>0</v>
      </c>
      <c r="AF2753" s="21">
        <f t="shared" ca="1" si="348"/>
        <v>0</v>
      </c>
      <c r="AG2753" s="21">
        <f ca="1">SUMIFS(AF$2:AF2753,D$2:D2753,D2753)</f>
        <v>4388</v>
      </c>
      <c r="AJ2753" s="22">
        <f t="shared" si="349"/>
        <v>0</v>
      </c>
      <c r="AK2753" s="22">
        <f t="shared" si="350"/>
        <v>1</v>
      </c>
    </row>
    <row r="2754" spans="1:37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France</v>
      </c>
      <c r="K2754" s="21" t="str">
        <f>IFERROR(VLOOKUP(J2754,Setup_Team!$B:$C,2,FALSE), "TDB")</f>
        <v>FRA</v>
      </c>
      <c r="L2754" s="21" t="str">
        <f>VLOOKUP($A2754,Location!$A:$J,8,FALSE)</f>
        <v>Espagne</v>
      </c>
      <c r="M2754" s="21" t="str">
        <f>IFERROR(VLOOKUP(L2754,Setup_Team!$B:$C,2,FALSE), "TDB")</f>
        <v>ESP</v>
      </c>
      <c r="P2754" s="21">
        <v>3</v>
      </c>
      <c r="Q2754" s="21">
        <v>1</v>
      </c>
      <c r="R2754" s="27" t="str">
        <f t="shared" si="339"/>
        <v>3-1</v>
      </c>
      <c r="S2754" s="21">
        <v>0</v>
      </c>
      <c r="T2754" s="20">
        <f>VLOOKUP($A2754,Database!$A:$Y,10,FALSE)</f>
        <v>85</v>
      </c>
      <c r="U2754" s="20">
        <f>VLOOKUP($A2754,Database!$A:$Y,11,FALSE)</f>
        <v>113</v>
      </c>
      <c r="V2754" s="20">
        <f>VLOOKUP($A2754,Database!$A:$Y,12,FALSE)</f>
        <v>115</v>
      </c>
      <c r="W2754" s="20" t="str">
        <f>VLOOKUP(A2754,Database!A:M,13,FALSE)</f>
        <v>Terminé</v>
      </c>
      <c r="X2754" s="20">
        <f>VLOOKUP($A2754,Database!$A:$Y,20,FALSE)</f>
        <v>0</v>
      </c>
      <c r="Y2754" s="20">
        <f>VLOOKUP($A2754,Database!$A:$Y,21,FALSE)</f>
        <v>2</v>
      </c>
      <c r="Z2754" s="20">
        <f t="shared" ref="Z2754" si="351">IF(A2754=0,0,IF(W2754="À venir",0,IF(AND(ISBLANK(P2754),ISBLANK(Q2754)),1,0)))</f>
        <v>0</v>
      </c>
      <c r="AA2754" s="20">
        <f t="shared" si="345"/>
        <v>0</v>
      </c>
      <c r="AB2754" s="20">
        <f t="shared" ca="1" si="346"/>
        <v>0</v>
      </c>
      <c r="AC2754" s="20">
        <f t="shared" ca="1" si="347"/>
        <v>0</v>
      </c>
      <c r="AD2754" s="20" t="str">
        <f ca="1">IF(AC2754=0,"",IF(OR(ISBLANK(P2754),ISBLANK(Q2754)),"",IF(ISBLANK(VLOOKUP(A2754,Database!A:AA,22,FALSE)),"",VLOOKUP(A2754,Database!A:AA,22,FALSE))))</f>
        <v/>
      </c>
      <c r="AE2754" s="20">
        <f ca="1">IFERROR(
   IF(
     OR(ISBLANK(P2754),ISBLANK(Q2754)),
     "",
     IF(
       AND(AB2754&lt;&gt;"",OR(W2754="Terminé",W2754="En cours")),
       VLOOKUP(AD2754,Setup_ScoreExactBonus!A:D,4,FALSE),
       0
     )),
  0)</f>
        <v>0</v>
      </c>
      <c r="AF2754" s="21">
        <f t="shared" ca="1" si="348"/>
        <v>0</v>
      </c>
      <c r="AG2754" s="21">
        <f ca="1">SUMIFS(AF$2:AF2754,D$2:D2754,D2754)</f>
        <v>3567</v>
      </c>
      <c r="AJ2754" s="22">
        <f t="shared" si="349"/>
        <v>0</v>
      </c>
      <c r="AK2754" s="22">
        <f t="shared" si="350"/>
        <v>1</v>
      </c>
    </row>
    <row r="2755" spans="1:37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France</v>
      </c>
      <c r="K2755" s="21" t="str">
        <f>IFERROR(VLOOKUP(J2755,Setup_Team!$B:$C,2,FALSE), "TDB")</f>
        <v>FRA</v>
      </c>
      <c r="L2755" s="21" t="str">
        <f>VLOOKUP($A2755,Location!$A:$J,8,FALSE)</f>
        <v>Espagne</v>
      </c>
      <c r="M2755" s="21" t="str">
        <f>IFERROR(VLOOKUP(L2755,Setup_Team!$B:$C,2,FALSE), "TDB")</f>
        <v>ESP</v>
      </c>
      <c r="P2755" s="21">
        <v>2</v>
      </c>
      <c r="Q2755" s="21">
        <v>1</v>
      </c>
      <c r="R2755" s="27" t="str">
        <f t="shared" ref="R2755:R2818" si="352">IF(AND(A2755&gt;0,A2755&lt;=104,W2755="Terminé"),TEXT(P2755,"0")&amp;"-"&amp;TEXT(Q2755,"0"),"")</f>
        <v>2-1</v>
      </c>
      <c r="S2755" s="21">
        <v>0</v>
      </c>
      <c r="T2755" s="20">
        <f>VLOOKUP($A2755,Database!$A:$Y,10,FALSE)</f>
        <v>85</v>
      </c>
      <c r="U2755" s="20">
        <f>VLOOKUP($A2755,Database!$A:$Y,11,FALSE)</f>
        <v>113</v>
      </c>
      <c r="V2755" s="20">
        <f>VLOOKUP($A2755,Database!$A:$Y,12,FALSE)</f>
        <v>115</v>
      </c>
      <c r="W2755" s="20" t="str">
        <f>VLOOKUP(A2755,Database!A:M,13,FALSE)</f>
        <v>Terminé</v>
      </c>
      <c r="X2755" s="20">
        <f>VLOOKUP($A2755,Database!$A:$Y,20,FALSE)</f>
        <v>0</v>
      </c>
      <c r="Y2755" s="20">
        <f>VLOOKUP($A2755,Database!$A:$Y,21,FALSE)</f>
        <v>2</v>
      </c>
      <c r="Z2755" s="20">
        <f t="shared" ref="Z2754:Z2817" si="353">IF(A2755=0,0,IF(W2755="À venir",0,IF(AND(ISBLANK(P2755),ISBLANK(Q2755)),1,0)))</f>
        <v>0</v>
      </c>
      <c r="AA2755" s="20">
        <f t="shared" ref="AA2755:AA2781" si="354">IF(OR(ISBLANK(P2755),ISBLANK(Q2755)),"",IF(OR(AND(P2755&gt;Q2755,X2755&gt;Y2755),AND(P2755=Q2755,X2755=Y2755),AND(P2755&lt;Q2755,X2755&lt;Y2755)),1,0))</f>
        <v>0</v>
      </c>
      <c r="AB2755" s="20">
        <f t="shared" ref="AB2755:AB2781" ca="1" si="355">IF(C2755&lt;NOW(),IF(AND(P2755&gt;Q2755,X2755&gt;Y2755),T2755,IF(AND(P2755=Q2755,X2755=Y2755),U2755,IF(AND(P2755&lt;Q2755,X2755&lt;Y2755),V2755,0))),"")</f>
        <v>0</v>
      </c>
      <c r="AC2755" s="20">
        <f t="shared" ref="AC2755:AC2781" ca="1" si="35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>
        <f ca="1">IFERROR(
   IF(
     OR(ISBLANK(P2755),ISBLANK(Q2755)),
     "",
     IF(
       AND(AB2755&lt;&gt;"",OR(W2755="Terminé",W2755="En cours")),
       VLOOKUP(AD2755,Setup_ScoreExactBonus!A:D,4,FALSE),
       0
     )),
  0)</f>
        <v>0</v>
      </c>
      <c r="AF2755" s="21">
        <f t="shared" ref="AF2755:AF2781" ca="1" si="357">IFERROR(IF(OR(ISBLANK(P2755),ISBLANK(Q2755)),0,IF(AB2755&lt;&gt;"", AB2755 + IF(AC2755=1,AE2755, 0), "") * (S2755+1)),"")</f>
        <v>0</v>
      </c>
      <c r="AG2755" s="21">
        <f ca="1">SUMIFS(AF$2:AF2755,D$2:D2755,D2755)</f>
        <v>3826</v>
      </c>
      <c r="AJ2755" s="22">
        <f t="shared" si="349"/>
        <v>0</v>
      </c>
      <c r="AK2755" s="22">
        <f t="shared" si="350"/>
        <v>1</v>
      </c>
    </row>
    <row r="2756" spans="1:37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Angleterre</v>
      </c>
      <c r="K2756" s="21" t="str">
        <f>IFERROR(VLOOKUP(J2756,Setup_Team!$B:$C,2,FALSE), "TDB")</f>
        <v>ENG</v>
      </c>
      <c r="L2756" s="21" t="str">
        <f>VLOOKUP($A2756,Location!$A:$J,8,FALSE)</f>
        <v>Argentine</v>
      </c>
      <c r="M2756" s="21" t="str">
        <f>IFERROR(VLOOKUP(L2756,Setup_Team!$B:$C,2,FALSE), "TDB")</f>
        <v>ARG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352"/>
        <v/>
      </c>
      <c r="S2756" s="21">
        <v>0</v>
      </c>
      <c r="T2756" s="20">
        <f>VLOOKUP($A2756,Database!$A:$Y,10,FALSE)</f>
        <v>93</v>
      </c>
      <c r="U2756" s="20">
        <f>VLOOKUP($A2756,Database!$A:$Y,11,FALSE)</f>
        <v>110</v>
      </c>
      <c r="V2756" s="20">
        <f>VLOOKUP($A2756,Database!$A:$Y,12,FALSE)</f>
        <v>109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353"/>
        <v>0</v>
      </c>
      <c r="AA2756" s="20" t="str">
        <f t="shared" si="354"/>
        <v/>
      </c>
      <c r="AB2756" s="20" t="str">
        <f t="shared" ca="1" si="355"/>
        <v/>
      </c>
      <c r="AC2756" s="20">
        <f t="shared" ca="1" si="35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357"/>
        <v>0</v>
      </c>
      <c r="AG2756" s="21">
        <f ca="1">SUMIFS(AF$2:AF2756,D$2:D2756,D2756)</f>
        <v>3796</v>
      </c>
      <c r="AJ2756" s="22">
        <f t="shared" si="349"/>
        <v>0</v>
      </c>
      <c r="AK2756" s="22">
        <f t="shared" si="350"/>
        <v>0</v>
      </c>
    </row>
    <row r="2757" spans="1:37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Angleterre</v>
      </c>
      <c r="K2757" s="21" t="str">
        <f>IFERROR(VLOOKUP(J2757,Setup_Team!$B:$C,2,FALSE), "TDB")</f>
        <v>ENG</v>
      </c>
      <c r="L2757" s="21" t="str">
        <f>VLOOKUP($A2757,Location!$A:$J,8,FALSE)</f>
        <v>Argentine</v>
      </c>
      <c r="M2757" s="21" t="str">
        <f>IFERROR(VLOOKUP(L2757,Setup_Team!$B:$C,2,FALSE), "TDB")</f>
        <v>ARG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352"/>
        <v/>
      </c>
      <c r="S2757" s="21">
        <v>0</v>
      </c>
      <c r="T2757" s="20">
        <f>VLOOKUP($A2757,Database!$A:$Y,10,FALSE)</f>
        <v>93</v>
      </c>
      <c r="U2757" s="20">
        <f>VLOOKUP($A2757,Database!$A:$Y,11,FALSE)</f>
        <v>110</v>
      </c>
      <c r="V2757" s="20">
        <f>VLOOKUP($A2757,Database!$A:$Y,12,FALSE)</f>
        <v>109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353"/>
        <v>0</v>
      </c>
      <c r="AA2757" s="20" t="str">
        <f t="shared" si="354"/>
        <v/>
      </c>
      <c r="AB2757" s="20" t="str">
        <f t="shared" ca="1" si="355"/>
        <v/>
      </c>
      <c r="AC2757" s="20">
        <f t="shared" ca="1" si="35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357"/>
        <v>0</v>
      </c>
      <c r="AG2757" s="21">
        <f ca="1">SUMIFS(AF$2:AF2757,D$2:D2757,D2757)</f>
        <v>4381</v>
      </c>
      <c r="AJ2757" s="22">
        <f t="shared" si="349"/>
        <v>0</v>
      </c>
      <c r="AK2757" s="22">
        <f t="shared" si="350"/>
        <v>0</v>
      </c>
    </row>
    <row r="2758" spans="1:37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Angleterre</v>
      </c>
      <c r="K2758" s="21" t="str">
        <f>IFERROR(VLOOKUP(J2758,Setup_Team!$B:$C,2,FALSE), "TDB")</f>
        <v>ENG</v>
      </c>
      <c r="L2758" s="21" t="str">
        <f>VLOOKUP($A2758,Location!$A:$J,8,FALSE)</f>
        <v>Argentine</v>
      </c>
      <c r="M2758" s="21" t="str">
        <f>IFERROR(VLOOKUP(L2758,Setup_Team!$B:$C,2,FALSE), "TDB")</f>
        <v>ARG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352"/>
        <v/>
      </c>
      <c r="S2758" s="21">
        <v>0</v>
      </c>
      <c r="T2758" s="20">
        <f>VLOOKUP($A2758,Database!$A:$Y,10,FALSE)</f>
        <v>93</v>
      </c>
      <c r="U2758" s="20">
        <f>VLOOKUP($A2758,Database!$A:$Y,11,FALSE)</f>
        <v>110</v>
      </c>
      <c r="V2758" s="20">
        <f>VLOOKUP($A2758,Database!$A:$Y,12,FALSE)</f>
        <v>109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353"/>
        <v>0</v>
      </c>
      <c r="AA2758" s="20" t="str">
        <f t="shared" si="354"/>
        <v/>
      </c>
      <c r="AB2758" s="20" t="str">
        <f t="shared" ca="1" si="355"/>
        <v/>
      </c>
      <c r="AC2758" s="20">
        <f t="shared" ca="1" si="35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357"/>
        <v>0</v>
      </c>
      <c r="AG2758" s="21">
        <f ca="1">SUMIFS(AF$2:AF2758,D$2:D2758,D2758)</f>
        <v>4099</v>
      </c>
      <c r="AJ2758" s="22">
        <f t="shared" si="349"/>
        <v>0</v>
      </c>
      <c r="AK2758" s="22">
        <f t="shared" si="350"/>
        <v>0</v>
      </c>
    </row>
    <row r="2759" spans="1:37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Angleterre</v>
      </c>
      <c r="K2759" s="21" t="str">
        <f>IFERROR(VLOOKUP(J2759,Setup_Team!$B:$C,2,FALSE), "TDB")</f>
        <v>ENG</v>
      </c>
      <c r="L2759" s="21" t="str">
        <f>VLOOKUP($A2759,Location!$A:$J,8,FALSE)</f>
        <v>Argentine</v>
      </c>
      <c r="M2759" s="21" t="str">
        <f>IFERROR(VLOOKUP(L2759,Setup_Team!$B:$C,2,FALSE), "TDB")</f>
        <v>ARG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352"/>
        <v/>
      </c>
      <c r="S2759" s="21">
        <v>0</v>
      </c>
      <c r="T2759" s="20">
        <f>VLOOKUP($A2759,Database!$A:$Y,10,FALSE)</f>
        <v>93</v>
      </c>
      <c r="U2759" s="20">
        <f>VLOOKUP($A2759,Database!$A:$Y,11,FALSE)</f>
        <v>110</v>
      </c>
      <c r="V2759" s="20">
        <f>VLOOKUP($A2759,Database!$A:$Y,12,FALSE)</f>
        <v>109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353"/>
        <v>0</v>
      </c>
      <c r="AA2759" s="20" t="str">
        <f t="shared" si="354"/>
        <v/>
      </c>
      <c r="AB2759" s="20" t="str">
        <f t="shared" ca="1" si="355"/>
        <v/>
      </c>
      <c r="AC2759" s="20">
        <f t="shared" ca="1" si="35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357"/>
        <v>0</v>
      </c>
      <c r="AG2759" s="21">
        <f ca="1">SUMIFS(AF$2:AF2759,D$2:D2759,D2759)</f>
        <v>4209</v>
      </c>
      <c r="AJ2759" s="22">
        <f t="shared" si="349"/>
        <v>0</v>
      </c>
      <c r="AK2759" s="22">
        <f t="shared" si="350"/>
        <v>0</v>
      </c>
    </row>
    <row r="2760" spans="1:37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Angleterre</v>
      </c>
      <c r="K2760" s="21" t="str">
        <f>IFERROR(VLOOKUP(J2760,Setup_Team!$B:$C,2,FALSE), "TDB")</f>
        <v>ENG</v>
      </c>
      <c r="L2760" s="21" t="str">
        <f>VLOOKUP($A2760,Location!$A:$J,8,FALSE)</f>
        <v>Argentine</v>
      </c>
      <c r="M2760" s="21" t="str">
        <f>IFERROR(VLOOKUP(L2760,Setup_Team!$B:$C,2,FALSE), "TDB")</f>
        <v>ARG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352"/>
        <v/>
      </c>
      <c r="S2760" s="21">
        <v>0</v>
      </c>
      <c r="T2760" s="20">
        <f>VLOOKUP($A2760,Database!$A:$Y,10,FALSE)</f>
        <v>93</v>
      </c>
      <c r="U2760" s="20">
        <f>VLOOKUP($A2760,Database!$A:$Y,11,FALSE)</f>
        <v>110</v>
      </c>
      <c r="V2760" s="20">
        <f>VLOOKUP($A2760,Database!$A:$Y,12,FALSE)</f>
        <v>109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353"/>
        <v>0</v>
      </c>
      <c r="AA2760" s="20" t="str">
        <f t="shared" si="354"/>
        <v/>
      </c>
      <c r="AB2760" s="20" t="str">
        <f t="shared" ca="1" si="355"/>
        <v/>
      </c>
      <c r="AC2760" s="20">
        <f t="shared" ca="1" si="35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357"/>
        <v>0</v>
      </c>
      <c r="AG2760" s="21">
        <f ca="1">SUMIFS(AF$2:AF2760,D$2:D2760,D2760)</f>
        <v>3018</v>
      </c>
      <c r="AJ2760" s="22">
        <f t="shared" si="349"/>
        <v>0</v>
      </c>
      <c r="AK2760" s="22">
        <f t="shared" si="350"/>
        <v>0</v>
      </c>
    </row>
    <row r="2761" spans="1:37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Angleterre</v>
      </c>
      <c r="K2761" s="21" t="str">
        <f>IFERROR(VLOOKUP(J2761,Setup_Team!$B:$C,2,FALSE), "TDB")</f>
        <v>ENG</v>
      </c>
      <c r="L2761" s="21" t="str">
        <f>VLOOKUP($A2761,Location!$A:$J,8,FALSE)</f>
        <v>Argentine</v>
      </c>
      <c r="M2761" s="21" t="str">
        <f>IFERROR(VLOOKUP(L2761,Setup_Team!$B:$C,2,FALSE), "TDB")</f>
        <v>ARG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352"/>
        <v/>
      </c>
      <c r="S2761" s="21">
        <v>0</v>
      </c>
      <c r="T2761" s="20">
        <f>VLOOKUP($A2761,Database!$A:$Y,10,FALSE)</f>
        <v>93</v>
      </c>
      <c r="U2761" s="20">
        <f>VLOOKUP($A2761,Database!$A:$Y,11,FALSE)</f>
        <v>110</v>
      </c>
      <c r="V2761" s="20">
        <f>VLOOKUP($A2761,Database!$A:$Y,12,FALSE)</f>
        <v>109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353"/>
        <v>0</v>
      </c>
      <c r="AA2761" s="20" t="str">
        <f t="shared" si="354"/>
        <v/>
      </c>
      <c r="AB2761" s="20" t="str">
        <f t="shared" ca="1" si="355"/>
        <v/>
      </c>
      <c r="AC2761" s="20">
        <f t="shared" ca="1" si="35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357"/>
        <v>0</v>
      </c>
      <c r="AG2761" s="21">
        <f ca="1">SUMIFS(AF$2:AF2761,D$2:D2761,D2761)</f>
        <v>4375</v>
      </c>
      <c r="AJ2761" s="22">
        <f t="shared" si="349"/>
        <v>0</v>
      </c>
      <c r="AK2761" s="22">
        <f t="shared" si="350"/>
        <v>0</v>
      </c>
    </row>
    <row r="2762" spans="1:37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Angleterre</v>
      </c>
      <c r="K2762" s="21" t="str">
        <f>IFERROR(VLOOKUP(J2762,Setup_Team!$B:$C,2,FALSE), "TDB")</f>
        <v>ENG</v>
      </c>
      <c r="L2762" s="21" t="str">
        <f>VLOOKUP($A2762,Location!$A:$J,8,FALSE)</f>
        <v>Argentine</v>
      </c>
      <c r="M2762" s="21" t="str">
        <f>IFERROR(VLOOKUP(L2762,Setup_Team!$B:$C,2,FALSE), "TDB")</f>
        <v>ARG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352"/>
        <v/>
      </c>
      <c r="S2762" s="21">
        <v>0</v>
      </c>
      <c r="T2762" s="20">
        <f>VLOOKUP($A2762,Database!$A:$Y,10,FALSE)</f>
        <v>93</v>
      </c>
      <c r="U2762" s="20">
        <f>VLOOKUP($A2762,Database!$A:$Y,11,FALSE)</f>
        <v>110</v>
      </c>
      <c r="V2762" s="20">
        <f>VLOOKUP($A2762,Database!$A:$Y,12,FALSE)</f>
        <v>109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353"/>
        <v>0</v>
      </c>
      <c r="AA2762" s="20" t="str">
        <f t="shared" si="354"/>
        <v/>
      </c>
      <c r="AB2762" s="20" t="str">
        <f t="shared" ca="1" si="355"/>
        <v/>
      </c>
      <c r="AC2762" s="20">
        <f t="shared" ca="1" si="35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357"/>
        <v>0</v>
      </c>
      <c r="AG2762" s="21">
        <f ca="1">SUMIFS(AF$2:AF2762,D$2:D2762,D2762)</f>
        <v>2659</v>
      </c>
      <c r="AJ2762" s="22">
        <f t="shared" si="349"/>
        <v>0</v>
      </c>
      <c r="AK2762" s="22">
        <f t="shared" si="350"/>
        <v>0</v>
      </c>
    </row>
    <row r="2763" spans="1:37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Angleterre</v>
      </c>
      <c r="K2763" s="21" t="str">
        <f>IFERROR(VLOOKUP(J2763,Setup_Team!$B:$C,2,FALSE), "TDB")</f>
        <v>ENG</v>
      </c>
      <c r="L2763" s="21" t="str">
        <f>VLOOKUP($A2763,Location!$A:$J,8,FALSE)</f>
        <v>Argentine</v>
      </c>
      <c r="M2763" s="21" t="str">
        <f>IFERROR(VLOOKUP(L2763,Setup_Team!$B:$C,2,FALSE), "TDB")</f>
        <v>ARG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352"/>
        <v/>
      </c>
      <c r="S2763" s="21">
        <v>0</v>
      </c>
      <c r="T2763" s="20">
        <f>VLOOKUP($A2763,Database!$A:$Y,10,FALSE)</f>
        <v>93</v>
      </c>
      <c r="U2763" s="20">
        <f>VLOOKUP($A2763,Database!$A:$Y,11,FALSE)</f>
        <v>110</v>
      </c>
      <c r="V2763" s="20">
        <f>VLOOKUP($A2763,Database!$A:$Y,12,FALSE)</f>
        <v>109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353"/>
        <v>0</v>
      </c>
      <c r="AA2763" s="20" t="str">
        <f t="shared" si="354"/>
        <v/>
      </c>
      <c r="AB2763" s="20" t="str">
        <f t="shared" ca="1" si="355"/>
        <v/>
      </c>
      <c r="AC2763" s="20">
        <f t="shared" ca="1" si="35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357"/>
        <v>0</v>
      </c>
      <c r="AG2763" s="21">
        <f ca="1">SUMIFS(AF$2:AF2763,D$2:D2763,D2763)</f>
        <v>3744</v>
      </c>
      <c r="AJ2763" s="22">
        <f t="shared" si="349"/>
        <v>0</v>
      </c>
      <c r="AK2763" s="22">
        <f t="shared" si="350"/>
        <v>0</v>
      </c>
    </row>
    <row r="2764" spans="1:37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Angleterre</v>
      </c>
      <c r="K2764" s="21" t="str">
        <f>IFERROR(VLOOKUP(J2764,Setup_Team!$B:$C,2,FALSE), "TDB")</f>
        <v>ENG</v>
      </c>
      <c r="L2764" s="21" t="str">
        <f>VLOOKUP($A2764,Location!$A:$J,8,FALSE)</f>
        <v>Argentine</v>
      </c>
      <c r="M2764" s="21" t="str">
        <f>IFERROR(VLOOKUP(L2764,Setup_Team!$B:$C,2,FALSE), "TDB")</f>
        <v>ARG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352"/>
        <v/>
      </c>
      <c r="S2764" s="21">
        <v>0</v>
      </c>
      <c r="T2764" s="20">
        <f>VLOOKUP($A2764,Database!$A:$Y,10,FALSE)</f>
        <v>93</v>
      </c>
      <c r="U2764" s="20">
        <f>VLOOKUP($A2764,Database!$A:$Y,11,FALSE)</f>
        <v>110</v>
      </c>
      <c r="V2764" s="20">
        <f>VLOOKUP($A2764,Database!$A:$Y,12,FALSE)</f>
        <v>109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353"/>
        <v>0</v>
      </c>
      <c r="AA2764" s="20" t="str">
        <f t="shared" si="354"/>
        <v/>
      </c>
      <c r="AB2764" s="20" t="str">
        <f t="shared" ca="1" si="355"/>
        <v/>
      </c>
      <c r="AC2764" s="20">
        <f t="shared" ca="1" si="35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357"/>
        <v>0</v>
      </c>
      <c r="AG2764" s="21">
        <f ca="1">SUMIFS(AF$2:AF2764,D$2:D2764,D2764)</f>
        <v>4177</v>
      </c>
      <c r="AJ2764" s="22">
        <f t="shared" si="349"/>
        <v>0</v>
      </c>
      <c r="AK2764" s="22">
        <f t="shared" si="350"/>
        <v>0</v>
      </c>
    </row>
    <row r="2765" spans="1:37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Angleterre</v>
      </c>
      <c r="K2765" s="21" t="str">
        <f>IFERROR(VLOOKUP(J2765,Setup_Team!$B:$C,2,FALSE), "TDB")</f>
        <v>ENG</v>
      </c>
      <c r="L2765" s="21" t="str">
        <f>VLOOKUP($A2765,Location!$A:$J,8,FALSE)</f>
        <v>Argentine</v>
      </c>
      <c r="M2765" s="21" t="str">
        <f>IFERROR(VLOOKUP(L2765,Setup_Team!$B:$C,2,FALSE), "TDB")</f>
        <v>ARG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352"/>
        <v/>
      </c>
      <c r="S2765" s="21">
        <v>0</v>
      </c>
      <c r="T2765" s="20">
        <f>VLOOKUP($A2765,Database!$A:$Y,10,FALSE)</f>
        <v>93</v>
      </c>
      <c r="U2765" s="20">
        <f>VLOOKUP($A2765,Database!$A:$Y,11,FALSE)</f>
        <v>110</v>
      </c>
      <c r="V2765" s="20">
        <f>VLOOKUP($A2765,Database!$A:$Y,12,FALSE)</f>
        <v>109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353"/>
        <v>0</v>
      </c>
      <c r="AA2765" s="20" t="str">
        <f t="shared" si="354"/>
        <v/>
      </c>
      <c r="AB2765" s="20" t="str">
        <f t="shared" ca="1" si="355"/>
        <v/>
      </c>
      <c r="AC2765" s="20">
        <f t="shared" ca="1" si="35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357"/>
        <v>0</v>
      </c>
      <c r="AG2765" s="21">
        <f ca="1">SUMIFS(AF$2:AF2765,D$2:D2765,D2765)</f>
        <v>3529</v>
      </c>
      <c r="AJ2765" s="22">
        <f t="shared" si="349"/>
        <v>0</v>
      </c>
      <c r="AK2765" s="22">
        <f t="shared" si="350"/>
        <v>0</v>
      </c>
    </row>
    <row r="2766" spans="1:37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Angleterre</v>
      </c>
      <c r="K2766" s="21" t="str">
        <f>IFERROR(VLOOKUP(J2766,Setup_Team!$B:$C,2,FALSE), "TDB")</f>
        <v>ENG</v>
      </c>
      <c r="L2766" s="21" t="str">
        <f>VLOOKUP($A2766,Location!$A:$J,8,FALSE)</f>
        <v>Argentine</v>
      </c>
      <c r="M2766" s="21" t="str">
        <f>IFERROR(VLOOKUP(L2766,Setup_Team!$B:$C,2,FALSE), "TDB")</f>
        <v>ARG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352"/>
        <v/>
      </c>
      <c r="S2766" s="21">
        <v>0</v>
      </c>
      <c r="T2766" s="20">
        <f>VLOOKUP($A2766,Database!$A:$Y,10,FALSE)</f>
        <v>93</v>
      </c>
      <c r="U2766" s="20">
        <f>VLOOKUP($A2766,Database!$A:$Y,11,FALSE)</f>
        <v>110</v>
      </c>
      <c r="V2766" s="20">
        <f>VLOOKUP($A2766,Database!$A:$Y,12,FALSE)</f>
        <v>109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353"/>
        <v>0</v>
      </c>
      <c r="AA2766" s="20" t="str">
        <f t="shared" si="354"/>
        <v/>
      </c>
      <c r="AB2766" s="20" t="str">
        <f t="shared" ca="1" si="355"/>
        <v/>
      </c>
      <c r="AC2766" s="20">
        <f t="shared" ca="1" si="35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357"/>
        <v>0</v>
      </c>
      <c r="AG2766" s="21">
        <f ca="1">SUMIFS(AF$2:AF2766,D$2:D2766,D2766)</f>
        <v>4332</v>
      </c>
      <c r="AJ2766" s="22">
        <f t="shared" si="349"/>
        <v>0</v>
      </c>
      <c r="AK2766" s="22">
        <f t="shared" si="350"/>
        <v>0</v>
      </c>
    </row>
    <row r="2767" spans="1:37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Angleterre</v>
      </c>
      <c r="K2767" s="21" t="str">
        <f>IFERROR(VLOOKUP(J2767,Setup_Team!$B:$C,2,FALSE), "TDB")</f>
        <v>ENG</v>
      </c>
      <c r="L2767" s="21" t="str">
        <f>VLOOKUP($A2767,Location!$A:$J,8,FALSE)</f>
        <v>Argentine</v>
      </c>
      <c r="M2767" s="21" t="str">
        <f>IFERROR(VLOOKUP(L2767,Setup_Team!$B:$C,2,FALSE), "TDB")</f>
        <v>ARG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352"/>
        <v/>
      </c>
      <c r="S2767" s="21">
        <v>0</v>
      </c>
      <c r="T2767" s="20">
        <f>VLOOKUP($A2767,Database!$A:$Y,10,FALSE)</f>
        <v>93</v>
      </c>
      <c r="U2767" s="20">
        <f>VLOOKUP($A2767,Database!$A:$Y,11,FALSE)</f>
        <v>110</v>
      </c>
      <c r="V2767" s="20">
        <f>VLOOKUP($A2767,Database!$A:$Y,12,FALSE)</f>
        <v>109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353"/>
        <v>0</v>
      </c>
      <c r="AA2767" s="20" t="str">
        <f t="shared" si="354"/>
        <v/>
      </c>
      <c r="AB2767" s="20" t="str">
        <f t="shared" ca="1" si="355"/>
        <v/>
      </c>
      <c r="AC2767" s="20">
        <f t="shared" ca="1" si="35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357"/>
        <v>0</v>
      </c>
      <c r="AG2767" s="21">
        <f ca="1">SUMIFS(AF$2:AF2767,D$2:D2767,D2767)</f>
        <v>3397</v>
      </c>
      <c r="AJ2767" s="22">
        <f t="shared" si="349"/>
        <v>0</v>
      </c>
      <c r="AK2767" s="22">
        <f t="shared" si="350"/>
        <v>0</v>
      </c>
    </row>
    <row r="2768" spans="1:37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Angleterre</v>
      </c>
      <c r="K2768" s="21" t="str">
        <f>IFERROR(VLOOKUP(J2768,Setup_Team!$B:$C,2,FALSE), "TDB")</f>
        <v>ENG</v>
      </c>
      <c r="L2768" s="21" t="str">
        <f>VLOOKUP($A2768,Location!$A:$J,8,FALSE)</f>
        <v>Argentine</v>
      </c>
      <c r="M2768" s="21" t="str">
        <f>IFERROR(VLOOKUP(L2768,Setup_Team!$B:$C,2,FALSE), "TDB")</f>
        <v>ARG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352"/>
        <v/>
      </c>
      <c r="S2768" s="21">
        <v>0</v>
      </c>
      <c r="T2768" s="20">
        <f>VLOOKUP($A2768,Database!$A:$Y,10,FALSE)</f>
        <v>93</v>
      </c>
      <c r="U2768" s="20">
        <f>VLOOKUP($A2768,Database!$A:$Y,11,FALSE)</f>
        <v>110</v>
      </c>
      <c r="V2768" s="20">
        <f>VLOOKUP($A2768,Database!$A:$Y,12,FALSE)</f>
        <v>109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353"/>
        <v>0</v>
      </c>
      <c r="AA2768" s="20" t="str">
        <f t="shared" si="354"/>
        <v/>
      </c>
      <c r="AB2768" s="20" t="str">
        <f t="shared" ca="1" si="355"/>
        <v/>
      </c>
      <c r="AC2768" s="20">
        <f t="shared" ca="1" si="35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357"/>
        <v>0</v>
      </c>
      <c r="AG2768" s="21">
        <f ca="1">SUMIFS(AF$2:AF2768,D$2:D2768,D2768)</f>
        <v>3886</v>
      </c>
      <c r="AJ2768" s="22">
        <f t="shared" si="349"/>
        <v>0</v>
      </c>
      <c r="AK2768" s="22">
        <f t="shared" si="350"/>
        <v>0</v>
      </c>
    </row>
    <row r="2769" spans="1:37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Angleterre</v>
      </c>
      <c r="K2769" s="21" t="str">
        <f>IFERROR(VLOOKUP(J2769,Setup_Team!$B:$C,2,FALSE), "TDB")</f>
        <v>ENG</v>
      </c>
      <c r="L2769" s="21" t="str">
        <f>VLOOKUP($A2769,Location!$A:$J,8,FALSE)</f>
        <v>Argentine</v>
      </c>
      <c r="M2769" s="21" t="str">
        <f>IFERROR(VLOOKUP(L2769,Setup_Team!$B:$C,2,FALSE), "TDB")</f>
        <v>ARG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352"/>
        <v/>
      </c>
      <c r="S2769" s="21">
        <v>0</v>
      </c>
      <c r="T2769" s="20">
        <f>VLOOKUP($A2769,Database!$A:$Y,10,FALSE)</f>
        <v>93</v>
      </c>
      <c r="U2769" s="20">
        <f>VLOOKUP($A2769,Database!$A:$Y,11,FALSE)</f>
        <v>110</v>
      </c>
      <c r="V2769" s="20">
        <f>VLOOKUP($A2769,Database!$A:$Y,12,FALSE)</f>
        <v>109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353"/>
        <v>0</v>
      </c>
      <c r="AA2769" s="20" t="str">
        <f t="shared" si="354"/>
        <v/>
      </c>
      <c r="AB2769" s="20" t="str">
        <f t="shared" ca="1" si="355"/>
        <v/>
      </c>
      <c r="AC2769" s="20">
        <f t="shared" ca="1" si="35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357"/>
        <v>0</v>
      </c>
      <c r="AG2769" s="21">
        <f ca="1">SUMIFS(AF$2:AF2769,D$2:D2769,D2769)</f>
        <v>4154</v>
      </c>
      <c r="AJ2769" s="22">
        <f t="shared" si="349"/>
        <v>0</v>
      </c>
      <c r="AK2769" s="22">
        <f t="shared" si="350"/>
        <v>0</v>
      </c>
    </row>
    <row r="2770" spans="1:37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Angleterre</v>
      </c>
      <c r="K2770" s="21" t="str">
        <f>IFERROR(VLOOKUP(J2770,Setup_Team!$B:$C,2,FALSE), "TDB")</f>
        <v>ENG</v>
      </c>
      <c r="L2770" s="21" t="str">
        <f>VLOOKUP($A2770,Location!$A:$J,8,FALSE)</f>
        <v>Argentine</v>
      </c>
      <c r="M2770" s="21" t="str">
        <f>IFERROR(VLOOKUP(L2770,Setup_Team!$B:$C,2,FALSE), "TDB")</f>
        <v>ARG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352"/>
        <v/>
      </c>
      <c r="S2770" s="21">
        <v>0</v>
      </c>
      <c r="T2770" s="20">
        <f>VLOOKUP($A2770,Database!$A:$Y,10,FALSE)</f>
        <v>93</v>
      </c>
      <c r="U2770" s="20">
        <f>VLOOKUP($A2770,Database!$A:$Y,11,FALSE)</f>
        <v>110</v>
      </c>
      <c r="V2770" s="20">
        <f>VLOOKUP($A2770,Database!$A:$Y,12,FALSE)</f>
        <v>109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353"/>
        <v>0</v>
      </c>
      <c r="AA2770" s="20" t="str">
        <f t="shared" si="354"/>
        <v/>
      </c>
      <c r="AB2770" s="20" t="str">
        <f t="shared" ca="1" si="355"/>
        <v/>
      </c>
      <c r="AC2770" s="20">
        <f t="shared" ca="1" si="35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357"/>
        <v>0</v>
      </c>
      <c r="AG2770" s="21">
        <f ca="1">SUMIFS(AF$2:AF2770,D$2:D2770,D2770)</f>
        <v>4216</v>
      </c>
      <c r="AJ2770" s="22">
        <f t="shared" si="349"/>
        <v>0</v>
      </c>
      <c r="AK2770" s="22">
        <f t="shared" si="350"/>
        <v>0</v>
      </c>
    </row>
    <row r="2771" spans="1:37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Angleterre</v>
      </c>
      <c r="K2771" s="21" t="str">
        <f>IFERROR(VLOOKUP(J2771,Setup_Team!$B:$C,2,FALSE), "TDB")</f>
        <v>ENG</v>
      </c>
      <c r="L2771" s="21" t="str">
        <f>VLOOKUP($A2771,Location!$A:$J,8,FALSE)</f>
        <v>Argentine</v>
      </c>
      <c r="M2771" s="21" t="str">
        <f>IFERROR(VLOOKUP(L2771,Setup_Team!$B:$C,2,FALSE), "TDB")</f>
        <v>ARG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352"/>
        <v/>
      </c>
      <c r="S2771" s="21">
        <v>0</v>
      </c>
      <c r="T2771" s="20">
        <f>VLOOKUP($A2771,Database!$A:$Y,10,FALSE)</f>
        <v>93</v>
      </c>
      <c r="U2771" s="20">
        <f>VLOOKUP($A2771,Database!$A:$Y,11,FALSE)</f>
        <v>110</v>
      </c>
      <c r="V2771" s="20">
        <f>VLOOKUP($A2771,Database!$A:$Y,12,FALSE)</f>
        <v>109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353"/>
        <v>0</v>
      </c>
      <c r="AA2771" s="20" t="str">
        <f t="shared" si="354"/>
        <v/>
      </c>
      <c r="AB2771" s="20" t="str">
        <f t="shared" ca="1" si="355"/>
        <v/>
      </c>
      <c r="AC2771" s="20">
        <f t="shared" ca="1" si="35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357"/>
        <v>0</v>
      </c>
      <c r="AG2771" s="21">
        <f ca="1">SUMIFS(AF$2:AF2771,D$2:D2771,D2771)</f>
        <v>2943</v>
      </c>
      <c r="AJ2771" s="22">
        <f t="shared" si="349"/>
        <v>0</v>
      </c>
      <c r="AK2771" s="22">
        <f t="shared" si="350"/>
        <v>0</v>
      </c>
    </row>
    <row r="2772" spans="1:37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Angleterre</v>
      </c>
      <c r="K2772" s="21" t="str">
        <f>IFERROR(VLOOKUP(J2772,Setup_Team!$B:$C,2,FALSE), "TDB")</f>
        <v>ENG</v>
      </c>
      <c r="L2772" s="21" t="str">
        <f>VLOOKUP($A2772,Location!$A:$J,8,FALSE)</f>
        <v>Argentine</v>
      </c>
      <c r="M2772" s="21" t="str">
        <f>IFERROR(VLOOKUP(L2772,Setup_Team!$B:$C,2,FALSE), "TDB")</f>
        <v>ARG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352"/>
        <v/>
      </c>
      <c r="S2772" s="21">
        <v>0</v>
      </c>
      <c r="T2772" s="20">
        <f>VLOOKUP($A2772,Database!$A:$Y,10,FALSE)</f>
        <v>93</v>
      </c>
      <c r="U2772" s="20">
        <f>VLOOKUP($A2772,Database!$A:$Y,11,FALSE)</f>
        <v>110</v>
      </c>
      <c r="V2772" s="20">
        <f>VLOOKUP($A2772,Database!$A:$Y,12,FALSE)</f>
        <v>109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353"/>
        <v>0</v>
      </c>
      <c r="AA2772" s="20" t="str">
        <f t="shared" si="354"/>
        <v/>
      </c>
      <c r="AB2772" s="20" t="str">
        <f t="shared" ca="1" si="355"/>
        <v/>
      </c>
      <c r="AC2772" s="20">
        <f t="shared" ca="1" si="35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357"/>
        <v>0</v>
      </c>
      <c r="AG2772" s="21">
        <f ca="1">SUMIFS(AF$2:AF2772,D$2:D2772,D2772)</f>
        <v>4185</v>
      </c>
      <c r="AJ2772" s="22">
        <f t="shared" si="349"/>
        <v>0</v>
      </c>
      <c r="AK2772" s="22">
        <f t="shared" si="350"/>
        <v>0</v>
      </c>
    </row>
    <row r="2773" spans="1:37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Angleterre</v>
      </c>
      <c r="K2773" s="21" t="str">
        <f>IFERROR(VLOOKUP(J2773,Setup_Team!$B:$C,2,FALSE), "TDB")</f>
        <v>ENG</v>
      </c>
      <c r="L2773" s="21" t="str">
        <f>VLOOKUP($A2773,Location!$A:$J,8,FALSE)</f>
        <v>Argentine</v>
      </c>
      <c r="M2773" s="21" t="str">
        <f>IFERROR(VLOOKUP(L2773,Setup_Team!$B:$C,2,FALSE), "TDB")</f>
        <v>ARG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352"/>
        <v/>
      </c>
      <c r="S2773" s="21">
        <v>0</v>
      </c>
      <c r="T2773" s="20">
        <f>VLOOKUP($A2773,Database!$A:$Y,10,FALSE)</f>
        <v>93</v>
      </c>
      <c r="U2773" s="20">
        <f>VLOOKUP($A2773,Database!$A:$Y,11,FALSE)</f>
        <v>110</v>
      </c>
      <c r="V2773" s="20">
        <f>VLOOKUP($A2773,Database!$A:$Y,12,FALSE)</f>
        <v>109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353"/>
        <v>0</v>
      </c>
      <c r="AA2773" s="20" t="str">
        <f t="shared" si="354"/>
        <v/>
      </c>
      <c r="AB2773" s="20" t="str">
        <f t="shared" ca="1" si="355"/>
        <v/>
      </c>
      <c r="AC2773" s="20">
        <f t="shared" ca="1" si="35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357"/>
        <v>0</v>
      </c>
      <c r="AG2773" s="21">
        <f ca="1">SUMIFS(AF$2:AF2773,D$2:D2773,D2773)</f>
        <v>3617</v>
      </c>
      <c r="AJ2773" s="22">
        <f t="shared" si="349"/>
        <v>0</v>
      </c>
      <c r="AK2773" s="22">
        <f t="shared" si="350"/>
        <v>0</v>
      </c>
    </row>
    <row r="2774" spans="1:37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Angleterre</v>
      </c>
      <c r="K2774" s="21" t="str">
        <f>IFERROR(VLOOKUP(J2774,Setup_Team!$B:$C,2,FALSE), "TDB")</f>
        <v>ENG</v>
      </c>
      <c r="L2774" s="21" t="str">
        <f>VLOOKUP($A2774,Location!$A:$J,8,FALSE)</f>
        <v>Argentine</v>
      </c>
      <c r="M2774" s="21" t="str">
        <f>IFERROR(VLOOKUP(L2774,Setup_Team!$B:$C,2,FALSE), "TDB")</f>
        <v>ARG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352"/>
        <v/>
      </c>
      <c r="S2774" s="21">
        <v>0</v>
      </c>
      <c r="T2774" s="20">
        <f>VLOOKUP($A2774,Database!$A:$Y,10,FALSE)</f>
        <v>93</v>
      </c>
      <c r="U2774" s="20">
        <f>VLOOKUP($A2774,Database!$A:$Y,11,FALSE)</f>
        <v>110</v>
      </c>
      <c r="V2774" s="20">
        <f>VLOOKUP($A2774,Database!$A:$Y,12,FALSE)</f>
        <v>109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353"/>
        <v>0</v>
      </c>
      <c r="AA2774" s="20" t="str">
        <f t="shared" si="354"/>
        <v/>
      </c>
      <c r="AB2774" s="20" t="str">
        <f t="shared" ca="1" si="355"/>
        <v/>
      </c>
      <c r="AC2774" s="20">
        <f t="shared" ca="1" si="35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357"/>
        <v>0</v>
      </c>
      <c r="AG2774" s="21">
        <f ca="1">SUMIFS(AF$2:AF2774,D$2:D2774,D2774)</f>
        <v>3812</v>
      </c>
      <c r="AJ2774" s="22">
        <f t="shared" si="349"/>
        <v>0</v>
      </c>
      <c r="AK2774" s="22">
        <f t="shared" si="350"/>
        <v>0</v>
      </c>
    </row>
    <row r="2775" spans="1:37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Angleterre</v>
      </c>
      <c r="K2775" s="21" t="str">
        <f>IFERROR(VLOOKUP(J2775,Setup_Team!$B:$C,2,FALSE), "TDB")</f>
        <v>ENG</v>
      </c>
      <c r="L2775" s="21" t="str">
        <f>VLOOKUP($A2775,Location!$A:$J,8,FALSE)</f>
        <v>Argentine</v>
      </c>
      <c r="M2775" s="21" t="str">
        <f>IFERROR(VLOOKUP(L2775,Setup_Team!$B:$C,2,FALSE), "TDB")</f>
        <v>ARG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352"/>
        <v/>
      </c>
      <c r="S2775" s="21">
        <v>0</v>
      </c>
      <c r="T2775" s="20">
        <f>VLOOKUP($A2775,Database!$A:$Y,10,FALSE)</f>
        <v>93</v>
      </c>
      <c r="U2775" s="20">
        <f>VLOOKUP($A2775,Database!$A:$Y,11,FALSE)</f>
        <v>110</v>
      </c>
      <c r="V2775" s="20">
        <f>VLOOKUP($A2775,Database!$A:$Y,12,FALSE)</f>
        <v>109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353"/>
        <v>0</v>
      </c>
      <c r="AA2775" s="20" t="str">
        <f t="shared" si="354"/>
        <v/>
      </c>
      <c r="AB2775" s="20" t="str">
        <f t="shared" ca="1" si="355"/>
        <v/>
      </c>
      <c r="AC2775" s="20">
        <f t="shared" ca="1" si="35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357"/>
        <v>0</v>
      </c>
      <c r="AG2775" s="21">
        <f ca="1">SUMIFS(AF$2:AF2775,D$2:D2775,D2775)</f>
        <v>3465</v>
      </c>
      <c r="AJ2775" s="22">
        <f t="shared" si="349"/>
        <v>0</v>
      </c>
      <c r="AK2775" s="22">
        <f t="shared" si="350"/>
        <v>0</v>
      </c>
    </row>
    <row r="2776" spans="1:37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Angleterre</v>
      </c>
      <c r="K2776" s="21" t="str">
        <f>IFERROR(VLOOKUP(J2776,Setup_Team!$B:$C,2,FALSE), "TDB")</f>
        <v>ENG</v>
      </c>
      <c r="L2776" s="21" t="str">
        <f>VLOOKUP($A2776,Location!$A:$J,8,FALSE)</f>
        <v>Argentine</v>
      </c>
      <c r="M2776" s="21" t="str">
        <f>IFERROR(VLOOKUP(L2776,Setup_Team!$B:$C,2,FALSE), "TDB")</f>
        <v>ARG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352"/>
        <v/>
      </c>
      <c r="S2776" s="21">
        <v>0</v>
      </c>
      <c r="T2776" s="20">
        <f>VLOOKUP($A2776,Database!$A:$Y,10,FALSE)</f>
        <v>93</v>
      </c>
      <c r="U2776" s="20">
        <f>VLOOKUP($A2776,Database!$A:$Y,11,FALSE)</f>
        <v>110</v>
      </c>
      <c r="V2776" s="20">
        <f>VLOOKUP($A2776,Database!$A:$Y,12,FALSE)</f>
        <v>109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353"/>
        <v>0</v>
      </c>
      <c r="AA2776" s="20" t="str">
        <f t="shared" si="354"/>
        <v/>
      </c>
      <c r="AB2776" s="20" t="str">
        <f t="shared" ca="1" si="355"/>
        <v/>
      </c>
      <c r="AC2776" s="20">
        <f t="shared" ca="1" si="35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357"/>
        <v>0</v>
      </c>
      <c r="AG2776" s="21">
        <f ca="1">SUMIFS(AF$2:AF2776,D$2:D2776,D2776)</f>
        <v>3271</v>
      </c>
      <c r="AJ2776" s="22">
        <f t="shared" si="349"/>
        <v>0</v>
      </c>
      <c r="AK2776" s="22">
        <f t="shared" si="350"/>
        <v>0</v>
      </c>
    </row>
    <row r="2777" spans="1:37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Angleterre</v>
      </c>
      <c r="K2777" s="21" t="str">
        <f>IFERROR(VLOOKUP(J2777,Setup_Team!$B:$C,2,FALSE), "TDB")</f>
        <v>ENG</v>
      </c>
      <c r="L2777" s="21" t="str">
        <f>VLOOKUP($A2777,Location!$A:$J,8,FALSE)</f>
        <v>Argentine</v>
      </c>
      <c r="M2777" s="21" t="str">
        <f>IFERROR(VLOOKUP(L2777,Setup_Team!$B:$C,2,FALSE), "TDB")</f>
        <v>ARG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352"/>
        <v/>
      </c>
      <c r="S2777" s="21">
        <v>0</v>
      </c>
      <c r="T2777" s="20">
        <f>VLOOKUP($A2777,Database!$A:$Y,10,FALSE)</f>
        <v>93</v>
      </c>
      <c r="U2777" s="20">
        <f>VLOOKUP($A2777,Database!$A:$Y,11,FALSE)</f>
        <v>110</v>
      </c>
      <c r="V2777" s="20">
        <f>VLOOKUP($A2777,Database!$A:$Y,12,FALSE)</f>
        <v>109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353"/>
        <v>0</v>
      </c>
      <c r="AA2777" s="20" t="str">
        <f t="shared" si="354"/>
        <v/>
      </c>
      <c r="AB2777" s="20" t="str">
        <f t="shared" ca="1" si="355"/>
        <v/>
      </c>
      <c r="AC2777" s="20">
        <f t="shared" ca="1" si="35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357"/>
        <v>0</v>
      </c>
      <c r="AG2777" s="21">
        <f ca="1">SUMIFS(AF$2:AF2777,D$2:D2777,D2777)</f>
        <v>3639</v>
      </c>
      <c r="AJ2777" s="22">
        <f t="shared" si="349"/>
        <v>0</v>
      </c>
      <c r="AK2777" s="22">
        <f t="shared" si="350"/>
        <v>0</v>
      </c>
    </row>
    <row r="2778" spans="1:37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Angleterre</v>
      </c>
      <c r="K2778" s="21" t="str">
        <f>IFERROR(VLOOKUP(J2778,Setup_Team!$B:$C,2,FALSE), "TDB")</f>
        <v>ENG</v>
      </c>
      <c r="L2778" s="21" t="str">
        <f>VLOOKUP($A2778,Location!$A:$J,8,FALSE)</f>
        <v>Argentine</v>
      </c>
      <c r="M2778" s="21" t="str">
        <f>IFERROR(VLOOKUP(L2778,Setup_Team!$B:$C,2,FALSE), "TDB")</f>
        <v>ARG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352"/>
        <v/>
      </c>
      <c r="S2778" s="21">
        <v>0</v>
      </c>
      <c r="T2778" s="20">
        <f>VLOOKUP($A2778,Database!$A:$Y,10,FALSE)</f>
        <v>93</v>
      </c>
      <c r="U2778" s="20">
        <f>VLOOKUP($A2778,Database!$A:$Y,11,FALSE)</f>
        <v>110</v>
      </c>
      <c r="V2778" s="20">
        <f>VLOOKUP($A2778,Database!$A:$Y,12,FALSE)</f>
        <v>109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353"/>
        <v>0</v>
      </c>
      <c r="AA2778" s="20" t="str">
        <f t="shared" si="354"/>
        <v/>
      </c>
      <c r="AB2778" s="20" t="str">
        <f t="shared" ca="1" si="355"/>
        <v/>
      </c>
      <c r="AC2778" s="20">
        <f t="shared" ca="1" si="35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357"/>
        <v>0</v>
      </c>
      <c r="AG2778" s="21">
        <f ca="1">SUMIFS(AF$2:AF2778,D$2:D2778,D2778)</f>
        <v>3174</v>
      </c>
      <c r="AJ2778" s="22">
        <f t="shared" si="349"/>
        <v>0</v>
      </c>
      <c r="AK2778" s="22">
        <f t="shared" si="350"/>
        <v>0</v>
      </c>
    </row>
    <row r="2779" spans="1:37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Angleterre</v>
      </c>
      <c r="K2779" s="21" t="str">
        <f>IFERROR(VLOOKUP(J2779,Setup_Team!$B:$C,2,FALSE), "TDB")</f>
        <v>ENG</v>
      </c>
      <c r="L2779" s="21" t="str">
        <f>VLOOKUP($A2779,Location!$A:$J,8,FALSE)</f>
        <v>Argentine</v>
      </c>
      <c r="M2779" s="21" t="str">
        <f>IFERROR(VLOOKUP(L2779,Setup_Team!$B:$C,2,FALSE), "TDB")</f>
        <v>ARG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352"/>
        <v/>
      </c>
      <c r="S2779" s="21">
        <v>0</v>
      </c>
      <c r="T2779" s="20">
        <f>VLOOKUP($A2779,Database!$A:$Y,10,FALSE)</f>
        <v>93</v>
      </c>
      <c r="U2779" s="20">
        <f>VLOOKUP($A2779,Database!$A:$Y,11,FALSE)</f>
        <v>110</v>
      </c>
      <c r="V2779" s="20">
        <f>VLOOKUP($A2779,Database!$A:$Y,12,FALSE)</f>
        <v>109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353"/>
        <v>0</v>
      </c>
      <c r="AA2779" s="20" t="str">
        <f t="shared" si="354"/>
        <v/>
      </c>
      <c r="AB2779" s="20" t="str">
        <f t="shared" ca="1" si="355"/>
        <v/>
      </c>
      <c r="AC2779" s="20">
        <f t="shared" ca="1" si="35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357"/>
        <v>0</v>
      </c>
      <c r="AG2779" s="21">
        <f ca="1">SUMIFS(AF$2:AF2779,D$2:D2779,D2779)</f>
        <v>3985</v>
      </c>
      <c r="AJ2779" s="22">
        <f t="shared" si="349"/>
        <v>0</v>
      </c>
      <c r="AK2779" s="22">
        <f t="shared" si="350"/>
        <v>0</v>
      </c>
    </row>
    <row r="2780" spans="1:37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Angleterre</v>
      </c>
      <c r="K2780" s="21" t="str">
        <f>IFERROR(VLOOKUP(J2780,Setup_Team!$B:$C,2,FALSE), "TDB")</f>
        <v>ENG</v>
      </c>
      <c r="L2780" s="21" t="str">
        <f>VLOOKUP($A2780,Location!$A:$J,8,FALSE)</f>
        <v>Argentine</v>
      </c>
      <c r="M2780" s="21" t="str">
        <f>IFERROR(VLOOKUP(L2780,Setup_Team!$B:$C,2,FALSE), "TDB")</f>
        <v>ARG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352"/>
        <v/>
      </c>
      <c r="S2780" s="21">
        <v>0</v>
      </c>
      <c r="T2780" s="20">
        <f>VLOOKUP($A2780,Database!$A:$Y,10,FALSE)</f>
        <v>93</v>
      </c>
      <c r="U2780" s="20">
        <f>VLOOKUP($A2780,Database!$A:$Y,11,FALSE)</f>
        <v>110</v>
      </c>
      <c r="V2780" s="20">
        <f>VLOOKUP($A2780,Database!$A:$Y,12,FALSE)</f>
        <v>109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353"/>
        <v>0</v>
      </c>
      <c r="AA2780" s="20" t="str">
        <f t="shared" si="354"/>
        <v/>
      </c>
      <c r="AB2780" s="20" t="str">
        <f t="shared" ca="1" si="355"/>
        <v/>
      </c>
      <c r="AC2780" s="20">
        <f t="shared" ca="1" si="35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357"/>
        <v>0</v>
      </c>
      <c r="AG2780" s="21">
        <f ca="1">SUMIFS(AF$2:AF2780,D$2:D2780,D2780)</f>
        <v>4388</v>
      </c>
      <c r="AJ2780" s="22">
        <f t="shared" si="349"/>
        <v>0</v>
      </c>
      <c r="AK2780" s="22">
        <f t="shared" si="350"/>
        <v>0</v>
      </c>
    </row>
    <row r="2781" spans="1:37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Angleterre</v>
      </c>
      <c r="K2781" s="21" t="str">
        <f>IFERROR(VLOOKUP(J2781,Setup_Team!$B:$C,2,FALSE), "TDB")</f>
        <v>ENG</v>
      </c>
      <c r="L2781" s="21" t="str">
        <f>VLOOKUP($A2781,Location!$A:$J,8,FALSE)</f>
        <v>Argentine</v>
      </c>
      <c r="M2781" s="21" t="str">
        <f>IFERROR(VLOOKUP(L2781,Setup_Team!$B:$C,2,FALSE), "TDB")</f>
        <v>ARG</v>
      </c>
      <c r="R2781" s="27" t="str">
        <f t="shared" si="352"/>
        <v/>
      </c>
      <c r="S2781" s="21">
        <v>0</v>
      </c>
      <c r="T2781" s="20">
        <f>VLOOKUP($A2781,Database!$A:$Y,10,FALSE)</f>
        <v>93</v>
      </c>
      <c r="U2781" s="20">
        <f>VLOOKUP($A2781,Database!$A:$Y,11,FALSE)</f>
        <v>110</v>
      </c>
      <c r="V2781" s="20">
        <f>VLOOKUP($A2781,Database!$A:$Y,12,FALSE)</f>
        <v>109</v>
      </c>
      <c r="W2781" s="20" t="str">
        <f>VLOOKUP(A2781,Database!A:M,13,FALSE)</f>
        <v>À venir</v>
      </c>
      <c r="X2781" s="20" t="str">
        <f>VLOOKUP($A2781,Database!$A:$Y,20,FALSE)</f>
        <v/>
      </c>
      <c r="Y2781" s="20" t="str">
        <f>VLOOKUP($A2781,Database!$A:$Y,21,FALSE)</f>
        <v/>
      </c>
      <c r="Z2781" s="20">
        <f t="shared" si="353"/>
        <v>0</v>
      </c>
      <c r="AA2781" s="20" t="str">
        <f t="shared" si="354"/>
        <v/>
      </c>
      <c r="AB2781" s="20">
        <f t="shared" ca="1" si="355"/>
        <v>110</v>
      </c>
      <c r="AC2781" s="20">
        <f t="shared" ca="1" si="356"/>
        <v>0</v>
      </c>
      <c r="AD2781" s="20" t="str">
        <f ca="1"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F2781" s="21">
        <f t="shared" si="357"/>
        <v>0</v>
      </c>
      <c r="AG2781" s="21">
        <f ca="1">SUMIFS(AF$2:AF2781,D$2:D2781,D2781)</f>
        <v>3567</v>
      </c>
      <c r="AJ2781" s="22">
        <f t="shared" si="349"/>
        <v>0</v>
      </c>
      <c r="AK2781" s="22">
        <f t="shared" si="350"/>
        <v>0</v>
      </c>
    </row>
    <row r="2782" spans="1:37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Angleterre</v>
      </c>
      <c r="K2782" s="21" t="str">
        <f>IFERROR(VLOOKUP(J2782,Setup_Team!$B:$C,2,FALSE), "TDB")</f>
        <v>ENG</v>
      </c>
      <c r="L2782" s="21" t="str">
        <f>VLOOKUP($A2782,Location!$A:$J,8,FALSE)</f>
        <v>Argentine</v>
      </c>
      <c r="M2782" s="21" t="str">
        <f>IFERROR(VLOOKUP(L2782,Setup_Team!$B:$C,2,FALSE), "TDB")</f>
        <v>ARG</v>
      </c>
      <c r="R2782" s="27" t="str">
        <f t="shared" si="352"/>
        <v/>
      </c>
      <c r="S2782" s="21">
        <v>0</v>
      </c>
      <c r="T2782" s="20">
        <f>VLOOKUP($A2782,Database!$A:$Y,10,FALSE)</f>
        <v>93</v>
      </c>
      <c r="U2782" s="20">
        <f>VLOOKUP($A2782,Database!$A:$Y,11,FALSE)</f>
        <v>110</v>
      </c>
      <c r="V2782" s="20">
        <f>VLOOKUP($A2782,Database!$A:$Y,12,FALSE)</f>
        <v>109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353"/>
        <v>0</v>
      </c>
      <c r="AA2782" s="20" t="str">
        <f t="shared" ref="AA2782:AA2808" si="358">IF(OR(ISBLANK(P2782),ISBLANK(Q2782)),"",IF(OR(AND(P2782&gt;Q2782,X2782&gt;Y2782),AND(P2782=Q2782,X2782=Y2782),AND(P2782&lt;Q2782,X2782&lt;Y2782)),1,0))</f>
        <v/>
      </c>
      <c r="AB2782" s="20" t="str">
        <f t="shared" ref="AB2782:AB2808" ca="1" si="359">IF(C2782&lt;NOW(),IF(AND(P2782&gt;Q2782,X2782&gt;Y2782),T2782,IF(AND(P2782=Q2782,X2782=Y2782),U2782,IF(AND(P2782&lt;Q2782,X2782&lt;Y2782),V2782,0))),"")</f>
        <v/>
      </c>
      <c r="AC2782" s="20">
        <f t="shared" ref="AC2782:AC2808" ca="1" si="36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8" si="361">IFERROR(IF(OR(ISBLANK(P2782),ISBLANK(Q2782)),0,IF(AB2782&lt;&gt;"", AB2782 + IF(AC2782=1,AE2782, 0), "") * (S2782+1)),"")</f>
        <v>0</v>
      </c>
      <c r="AG2782" s="21">
        <f ca="1">SUMIFS(AF$2:AF2782,D$2:D2782,D2782)</f>
        <v>3826</v>
      </c>
      <c r="AJ2782" s="22">
        <f t="shared" si="349"/>
        <v>0</v>
      </c>
      <c r="AK2782" s="22">
        <f t="shared" si="350"/>
        <v>0</v>
      </c>
    </row>
    <row r="2783" spans="1:37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France</v>
      </c>
      <c r="K2783" s="21" t="str">
        <f>IFERROR(VLOOKUP(J2783,Setup_Team!$B:$C,2,FALSE), "TDB")</f>
        <v>FRA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352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353"/>
        <v>0</v>
      </c>
      <c r="AA2783" s="20" t="str">
        <f t="shared" si="358"/>
        <v/>
      </c>
      <c r="AB2783" s="20" t="str">
        <f t="shared" ca="1" si="359"/>
        <v/>
      </c>
      <c r="AC2783" s="20">
        <f t="shared" ca="1" si="36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361"/>
        <v>0</v>
      </c>
      <c r="AG2783" s="21">
        <f ca="1">SUMIFS(AF$2:AF2783,D$2:D2783,D2783)</f>
        <v>3796</v>
      </c>
      <c r="AJ2783" s="22">
        <f t="shared" si="349"/>
        <v>0</v>
      </c>
      <c r="AK2783" s="22">
        <f t="shared" si="350"/>
        <v>0</v>
      </c>
    </row>
    <row r="2784" spans="1:37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France</v>
      </c>
      <c r="K2784" s="21" t="str">
        <f>IFERROR(VLOOKUP(J2784,Setup_Team!$B:$C,2,FALSE), "TDB")</f>
        <v>FRA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352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353"/>
        <v>0</v>
      </c>
      <c r="AA2784" s="20" t="str">
        <f t="shared" si="358"/>
        <v/>
      </c>
      <c r="AB2784" s="20" t="str">
        <f t="shared" ca="1" si="359"/>
        <v/>
      </c>
      <c r="AC2784" s="20">
        <f t="shared" ca="1" si="36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361"/>
        <v>0</v>
      </c>
      <c r="AG2784" s="21">
        <f ca="1">SUMIFS(AF$2:AF2784,D$2:D2784,D2784)</f>
        <v>4381</v>
      </c>
      <c r="AJ2784" s="22">
        <f t="shared" si="349"/>
        <v>0</v>
      </c>
      <c r="AK2784" s="22">
        <f t="shared" si="350"/>
        <v>0</v>
      </c>
    </row>
    <row r="2785" spans="1:37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France</v>
      </c>
      <c r="K2785" s="21" t="str">
        <f>IFERROR(VLOOKUP(J2785,Setup_Team!$B:$C,2,FALSE), "TDB")</f>
        <v>FRA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352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353"/>
        <v>0</v>
      </c>
      <c r="AA2785" s="20" t="str">
        <f t="shared" si="358"/>
        <v/>
      </c>
      <c r="AB2785" s="20" t="str">
        <f t="shared" ca="1" si="359"/>
        <v/>
      </c>
      <c r="AC2785" s="20">
        <f t="shared" ca="1" si="36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361"/>
        <v>0</v>
      </c>
      <c r="AG2785" s="21">
        <f ca="1">SUMIFS(AF$2:AF2785,D$2:D2785,D2785)</f>
        <v>4099</v>
      </c>
      <c r="AJ2785" s="22">
        <f t="shared" si="349"/>
        <v>0</v>
      </c>
      <c r="AK2785" s="22">
        <f t="shared" si="350"/>
        <v>0</v>
      </c>
    </row>
    <row r="2786" spans="1:37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France</v>
      </c>
      <c r="K2786" s="21" t="str">
        <f>IFERROR(VLOOKUP(J2786,Setup_Team!$B:$C,2,FALSE), "TDB")</f>
        <v>FRA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352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353"/>
        <v>0</v>
      </c>
      <c r="AA2786" s="20" t="str">
        <f t="shared" si="358"/>
        <v/>
      </c>
      <c r="AB2786" s="20" t="str">
        <f t="shared" ca="1" si="359"/>
        <v/>
      </c>
      <c r="AC2786" s="20">
        <f t="shared" ca="1" si="36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361"/>
        <v>0</v>
      </c>
      <c r="AG2786" s="21">
        <f ca="1">SUMIFS(AF$2:AF2786,D$2:D2786,D2786)</f>
        <v>4209</v>
      </c>
      <c r="AJ2786" s="22">
        <f t="shared" si="349"/>
        <v>0</v>
      </c>
      <c r="AK2786" s="22">
        <f t="shared" si="350"/>
        <v>0</v>
      </c>
    </row>
    <row r="2787" spans="1:37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France</v>
      </c>
      <c r="K2787" s="21" t="str">
        <f>IFERROR(VLOOKUP(J2787,Setup_Team!$B:$C,2,FALSE), "TDB")</f>
        <v>FRA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352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353"/>
        <v>0</v>
      </c>
      <c r="AA2787" s="20" t="str">
        <f t="shared" si="358"/>
        <v/>
      </c>
      <c r="AB2787" s="20" t="str">
        <f t="shared" ca="1" si="359"/>
        <v/>
      </c>
      <c r="AC2787" s="20">
        <f t="shared" ca="1" si="36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361"/>
        <v>0</v>
      </c>
      <c r="AG2787" s="21">
        <f ca="1">SUMIFS(AF$2:AF2787,D$2:D2787,D2787)</f>
        <v>3018</v>
      </c>
      <c r="AJ2787" s="22">
        <f t="shared" si="349"/>
        <v>0</v>
      </c>
      <c r="AK2787" s="22">
        <f t="shared" si="350"/>
        <v>0</v>
      </c>
    </row>
    <row r="2788" spans="1:37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France</v>
      </c>
      <c r="K2788" s="21" t="str">
        <f>IFERROR(VLOOKUP(J2788,Setup_Team!$B:$C,2,FALSE), "TDB")</f>
        <v>FRA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352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353"/>
        <v>0</v>
      </c>
      <c r="AA2788" s="20" t="str">
        <f t="shared" si="358"/>
        <v/>
      </c>
      <c r="AB2788" s="20" t="str">
        <f t="shared" ca="1" si="359"/>
        <v/>
      </c>
      <c r="AC2788" s="20">
        <f t="shared" ca="1" si="36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361"/>
        <v>0</v>
      </c>
      <c r="AG2788" s="21">
        <f ca="1">SUMIFS(AF$2:AF2788,D$2:D2788,D2788)</f>
        <v>4375</v>
      </c>
      <c r="AJ2788" s="22">
        <f t="shared" si="349"/>
        <v>0</v>
      </c>
      <c r="AK2788" s="22">
        <f t="shared" si="350"/>
        <v>0</v>
      </c>
    </row>
    <row r="2789" spans="1:37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France</v>
      </c>
      <c r="K2789" s="21" t="str">
        <f>IFERROR(VLOOKUP(J2789,Setup_Team!$B:$C,2,FALSE), "TDB")</f>
        <v>FRA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352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353"/>
        <v>0</v>
      </c>
      <c r="AA2789" s="20" t="str">
        <f t="shared" si="358"/>
        <v/>
      </c>
      <c r="AB2789" s="20" t="str">
        <f t="shared" ca="1" si="359"/>
        <v/>
      </c>
      <c r="AC2789" s="20">
        <f t="shared" ca="1" si="36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361"/>
        <v>0</v>
      </c>
      <c r="AG2789" s="21">
        <f ca="1">SUMIFS(AF$2:AF2789,D$2:D2789,D2789)</f>
        <v>2659</v>
      </c>
      <c r="AJ2789" s="22">
        <f t="shared" si="349"/>
        <v>0</v>
      </c>
      <c r="AK2789" s="22">
        <f t="shared" si="350"/>
        <v>0</v>
      </c>
    </row>
    <row r="2790" spans="1:37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France</v>
      </c>
      <c r="K2790" s="21" t="str">
        <f>IFERROR(VLOOKUP(J2790,Setup_Team!$B:$C,2,FALSE), "TDB")</f>
        <v>FRA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352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353"/>
        <v>0</v>
      </c>
      <c r="AA2790" s="20" t="str">
        <f t="shared" si="358"/>
        <v/>
      </c>
      <c r="AB2790" s="20" t="str">
        <f t="shared" ca="1" si="359"/>
        <v/>
      </c>
      <c r="AC2790" s="20">
        <f t="shared" ca="1" si="36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361"/>
        <v>0</v>
      </c>
      <c r="AG2790" s="21">
        <f ca="1">SUMIFS(AF$2:AF2790,D$2:D2790,D2790)</f>
        <v>3744</v>
      </c>
      <c r="AJ2790" s="22">
        <f t="shared" si="349"/>
        <v>0</v>
      </c>
      <c r="AK2790" s="22">
        <f t="shared" si="350"/>
        <v>0</v>
      </c>
    </row>
    <row r="2791" spans="1:37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France</v>
      </c>
      <c r="K2791" s="21" t="str">
        <f>IFERROR(VLOOKUP(J2791,Setup_Team!$B:$C,2,FALSE), "TDB")</f>
        <v>FRA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352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353"/>
        <v>0</v>
      </c>
      <c r="AA2791" s="20" t="str">
        <f t="shared" si="358"/>
        <v/>
      </c>
      <c r="AB2791" s="20" t="str">
        <f t="shared" ca="1" si="359"/>
        <v/>
      </c>
      <c r="AC2791" s="20">
        <f t="shared" ca="1" si="36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361"/>
        <v>0</v>
      </c>
      <c r="AG2791" s="21">
        <f ca="1">SUMIFS(AF$2:AF2791,D$2:D2791,D2791)</f>
        <v>4177</v>
      </c>
      <c r="AJ2791" s="22">
        <f t="shared" si="349"/>
        <v>0</v>
      </c>
      <c r="AK2791" s="22">
        <f t="shared" si="350"/>
        <v>0</v>
      </c>
    </row>
    <row r="2792" spans="1:37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France</v>
      </c>
      <c r="K2792" s="21" t="str">
        <f>IFERROR(VLOOKUP(J2792,Setup_Team!$B:$C,2,FALSE), "TDB")</f>
        <v>FRA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352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353"/>
        <v>0</v>
      </c>
      <c r="AA2792" s="20" t="str">
        <f t="shared" si="358"/>
        <v/>
      </c>
      <c r="AB2792" s="20" t="str">
        <f t="shared" ca="1" si="359"/>
        <v/>
      </c>
      <c r="AC2792" s="20">
        <f t="shared" ca="1" si="36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361"/>
        <v>0</v>
      </c>
      <c r="AG2792" s="21">
        <f ca="1">SUMIFS(AF$2:AF2792,D$2:D2792,D2792)</f>
        <v>3529</v>
      </c>
      <c r="AJ2792" s="22">
        <f t="shared" si="349"/>
        <v>0</v>
      </c>
      <c r="AK2792" s="22">
        <f t="shared" si="350"/>
        <v>0</v>
      </c>
    </row>
    <row r="2793" spans="1:37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France</v>
      </c>
      <c r="K2793" s="21" t="str">
        <f>IFERROR(VLOOKUP(J2793,Setup_Team!$B:$C,2,FALSE), "TDB")</f>
        <v>FRA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352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353"/>
        <v>0</v>
      </c>
      <c r="AA2793" s="20" t="str">
        <f t="shared" si="358"/>
        <v/>
      </c>
      <c r="AB2793" s="20" t="str">
        <f t="shared" ca="1" si="359"/>
        <v/>
      </c>
      <c r="AC2793" s="20">
        <f t="shared" ca="1" si="36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361"/>
        <v>0</v>
      </c>
      <c r="AG2793" s="21">
        <f ca="1">SUMIFS(AF$2:AF2793,D$2:D2793,D2793)</f>
        <v>4332</v>
      </c>
      <c r="AJ2793" s="22">
        <f t="shared" si="349"/>
        <v>0</v>
      </c>
      <c r="AK2793" s="22">
        <f t="shared" si="350"/>
        <v>0</v>
      </c>
    </row>
    <row r="2794" spans="1:37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France</v>
      </c>
      <c r="K2794" s="21" t="str">
        <f>IFERROR(VLOOKUP(J2794,Setup_Team!$B:$C,2,FALSE), "TDB")</f>
        <v>FRA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352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353"/>
        <v>0</v>
      </c>
      <c r="AA2794" s="20" t="str">
        <f t="shared" si="358"/>
        <v/>
      </c>
      <c r="AB2794" s="20" t="str">
        <f t="shared" ca="1" si="359"/>
        <v/>
      </c>
      <c r="AC2794" s="20">
        <f t="shared" ca="1" si="36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361"/>
        <v>0</v>
      </c>
      <c r="AG2794" s="21">
        <f ca="1">SUMIFS(AF$2:AF2794,D$2:D2794,D2794)</f>
        <v>3397</v>
      </c>
      <c r="AJ2794" s="22">
        <f t="shared" si="349"/>
        <v>0</v>
      </c>
      <c r="AK2794" s="22">
        <f t="shared" si="350"/>
        <v>0</v>
      </c>
    </row>
    <row r="2795" spans="1:37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France</v>
      </c>
      <c r="K2795" s="21" t="str">
        <f>IFERROR(VLOOKUP(J2795,Setup_Team!$B:$C,2,FALSE), "TDB")</f>
        <v>FRA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352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353"/>
        <v>0</v>
      </c>
      <c r="AA2795" s="20" t="str">
        <f t="shared" si="358"/>
        <v/>
      </c>
      <c r="AB2795" s="20" t="str">
        <f t="shared" ca="1" si="359"/>
        <v/>
      </c>
      <c r="AC2795" s="20">
        <f t="shared" ca="1" si="36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361"/>
        <v>0</v>
      </c>
      <c r="AG2795" s="21">
        <f ca="1">SUMIFS(AF$2:AF2795,D$2:D2795,D2795)</f>
        <v>3886</v>
      </c>
      <c r="AJ2795" s="22">
        <f t="shared" si="349"/>
        <v>0</v>
      </c>
      <c r="AK2795" s="22">
        <f t="shared" si="350"/>
        <v>0</v>
      </c>
    </row>
    <row r="2796" spans="1:37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France</v>
      </c>
      <c r="K2796" s="21" t="str">
        <f>IFERROR(VLOOKUP(J2796,Setup_Team!$B:$C,2,FALSE), "TDB")</f>
        <v>FRA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352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353"/>
        <v>0</v>
      </c>
      <c r="AA2796" s="20" t="str">
        <f t="shared" si="358"/>
        <v/>
      </c>
      <c r="AB2796" s="20" t="str">
        <f t="shared" ca="1" si="359"/>
        <v/>
      </c>
      <c r="AC2796" s="20">
        <f t="shared" ca="1" si="36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361"/>
        <v>0</v>
      </c>
      <c r="AG2796" s="21">
        <f ca="1">SUMIFS(AF$2:AF2796,D$2:D2796,D2796)</f>
        <v>4154</v>
      </c>
      <c r="AJ2796" s="22">
        <f t="shared" si="349"/>
        <v>0</v>
      </c>
      <c r="AK2796" s="22">
        <f t="shared" si="350"/>
        <v>0</v>
      </c>
    </row>
    <row r="2797" spans="1:37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France</v>
      </c>
      <c r="K2797" s="21" t="str">
        <f>IFERROR(VLOOKUP(J2797,Setup_Team!$B:$C,2,FALSE), "TDB")</f>
        <v>FRA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352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353"/>
        <v>0</v>
      </c>
      <c r="AA2797" s="20" t="str">
        <f t="shared" si="358"/>
        <v/>
      </c>
      <c r="AB2797" s="20" t="str">
        <f t="shared" ca="1" si="359"/>
        <v/>
      </c>
      <c r="AC2797" s="20">
        <f t="shared" ca="1" si="36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361"/>
        <v>0</v>
      </c>
      <c r="AG2797" s="21">
        <f ca="1">SUMIFS(AF$2:AF2797,D$2:D2797,D2797)</f>
        <v>4216</v>
      </c>
      <c r="AJ2797" s="22">
        <f t="shared" si="349"/>
        <v>0</v>
      </c>
      <c r="AK2797" s="22">
        <f t="shared" si="350"/>
        <v>0</v>
      </c>
    </row>
    <row r="2798" spans="1:37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France</v>
      </c>
      <c r="K2798" s="21" t="str">
        <f>IFERROR(VLOOKUP(J2798,Setup_Team!$B:$C,2,FALSE), "TDB")</f>
        <v>FRA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352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353"/>
        <v>0</v>
      </c>
      <c r="AA2798" s="20" t="str">
        <f t="shared" si="358"/>
        <v/>
      </c>
      <c r="AB2798" s="20" t="str">
        <f t="shared" ca="1" si="359"/>
        <v/>
      </c>
      <c r="AC2798" s="20">
        <f t="shared" ca="1" si="36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361"/>
        <v>0</v>
      </c>
      <c r="AG2798" s="21">
        <f ca="1">SUMIFS(AF$2:AF2798,D$2:D2798,D2798)</f>
        <v>2943</v>
      </c>
      <c r="AJ2798" s="22">
        <f t="shared" si="349"/>
        <v>0</v>
      </c>
      <c r="AK2798" s="22">
        <f t="shared" si="350"/>
        <v>0</v>
      </c>
    </row>
    <row r="2799" spans="1:37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France</v>
      </c>
      <c r="K2799" s="21" t="str">
        <f>IFERROR(VLOOKUP(J2799,Setup_Team!$B:$C,2,FALSE), "TDB")</f>
        <v>FRA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352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353"/>
        <v>0</v>
      </c>
      <c r="AA2799" s="20" t="str">
        <f t="shared" si="358"/>
        <v/>
      </c>
      <c r="AB2799" s="20" t="str">
        <f t="shared" ca="1" si="359"/>
        <v/>
      </c>
      <c r="AC2799" s="20">
        <f t="shared" ca="1" si="36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361"/>
        <v>0</v>
      </c>
      <c r="AG2799" s="21">
        <f ca="1">SUMIFS(AF$2:AF2799,D$2:D2799,D2799)</f>
        <v>4185</v>
      </c>
      <c r="AJ2799" s="22">
        <f t="shared" si="349"/>
        <v>0</v>
      </c>
      <c r="AK2799" s="22">
        <f t="shared" si="350"/>
        <v>0</v>
      </c>
    </row>
    <row r="2800" spans="1:37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France</v>
      </c>
      <c r="K2800" s="21" t="str">
        <f>IFERROR(VLOOKUP(J2800,Setup_Team!$B:$C,2,FALSE), "TDB")</f>
        <v>FRA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352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353"/>
        <v>0</v>
      </c>
      <c r="AA2800" s="20" t="str">
        <f t="shared" si="358"/>
        <v/>
      </c>
      <c r="AB2800" s="20" t="str">
        <f t="shared" ca="1" si="359"/>
        <v/>
      </c>
      <c r="AC2800" s="20">
        <f t="shared" ca="1" si="36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361"/>
        <v>0</v>
      </c>
      <c r="AG2800" s="21">
        <f ca="1">SUMIFS(AF$2:AF2800,D$2:D2800,D2800)</f>
        <v>3617</v>
      </c>
      <c r="AJ2800" s="22">
        <f t="shared" si="349"/>
        <v>0</v>
      </c>
      <c r="AK2800" s="22">
        <f t="shared" si="350"/>
        <v>0</v>
      </c>
    </row>
    <row r="2801" spans="1:37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France</v>
      </c>
      <c r="K2801" s="21" t="str">
        <f>IFERROR(VLOOKUP(J2801,Setup_Team!$B:$C,2,FALSE), "TDB")</f>
        <v>FRA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352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353"/>
        <v>0</v>
      </c>
      <c r="AA2801" s="20" t="str">
        <f t="shared" si="358"/>
        <v/>
      </c>
      <c r="AB2801" s="20" t="str">
        <f t="shared" ca="1" si="359"/>
        <v/>
      </c>
      <c r="AC2801" s="20">
        <f t="shared" ca="1" si="36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361"/>
        <v>0</v>
      </c>
      <c r="AG2801" s="21">
        <f ca="1">SUMIFS(AF$2:AF2801,D$2:D2801,D2801)</f>
        <v>3812</v>
      </c>
      <c r="AJ2801" s="22">
        <f t="shared" si="349"/>
        <v>0</v>
      </c>
      <c r="AK2801" s="22">
        <f t="shared" si="350"/>
        <v>0</v>
      </c>
    </row>
    <row r="2802" spans="1:37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France</v>
      </c>
      <c r="K2802" s="21" t="str">
        <f>IFERROR(VLOOKUP(J2802,Setup_Team!$B:$C,2,FALSE), "TDB")</f>
        <v>FRA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352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353"/>
        <v>0</v>
      </c>
      <c r="AA2802" s="20" t="str">
        <f t="shared" si="358"/>
        <v/>
      </c>
      <c r="AB2802" s="20" t="str">
        <f t="shared" ca="1" si="359"/>
        <v/>
      </c>
      <c r="AC2802" s="20">
        <f t="shared" ca="1" si="36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361"/>
        <v>0</v>
      </c>
      <c r="AG2802" s="21">
        <f ca="1">SUMIFS(AF$2:AF2802,D$2:D2802,D2802)</f>
        <v>3465</v>
      </c>
      <c r="AJ2802" s="22">
        <f t="shared" si="349"/>
        <v>0</v>
      </c>
      <c r="AK2802" s="22">
        <f t="shared" si="350"/>
        <v>0</v>
      </c>
    </row>
    <row r="2803" spans="1:37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France</v>
      </c>
      <c r="K2803" s="21" t="str">
        <f>IFERROR(VLOOKUP(J2803,Setup_Team!$B:$C,2,FALSE), "TDB")</f>
        <v>FRA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352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353"/>
        <v>0</v>
      </c>
      <c r="AA2803" s="20" t="str">
        <f t="shared" si="358"/>
        <v/>
      </c>
      <c r="AB2803" s="20" t="str">
        <f t="shared" ca="1" si="359"/>
        <v/>
      </c>
      <c r="AC2803" s="20">
        <f t="shared" ca="1" si="36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361"/>
        <v>0</v>
      </c>
      <c r="AG2803" s="21">
        <f ca="1">SUMIFS(AF$2:AF2803,D$2:D2803,D2803)</f>
        <v>3271</v>
      </c>
      <c r="AJ2803" s="22">
        <f t="shared" si="349"/>
        <v>0</v>
      </c>
      <c r="AK2803" s="22">
        <f t="shared" si="350"/>
        <v>0</v>
      </c>
    </row>
    <row r="2804" spans="1:37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France</v>
      </c>
      <c r="K2804" s="21" t="str">
        <f>IFERROR(VLOOKUP(J2804,Setup_Team!$B:$C,2,FALSE), "TDB")</f>
        <v>FRA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352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353"/>
        <v>0</v>
      </c>
      <c r="AA2804" s="20" t="str">
        <f t="shared" si="358"/>
        <v/>
      </c>
      <c r="AB2804" s="20" t="str">
        <f t="shared" ca="1" si="359"/>
        <v/>
      </c>
      <c r="AC2804" s="20">
        <f t="shared" ca="1" si="36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361"/>
        <v>0</v>
      </c>
      <c r="AG2804" s="21">
        <f ca="1">SUMIFS(AF$2:AF2804,D$2:D2804,D2804)</f>
        <v>3639</v>
      </c>
      <c r="AJ2804" s="22">
        <f t="shared" si="349"/>
        <v>0</v>
      </c>
      <c r="AK2804" s="22">
        <f t="shared" si="350"/>
        <v>0</v>
      </c>
    </row>
    <row r="2805" spans="1:37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France</v>
      </c>
      <c r="K2805" s="21" t="str">
        <f>IFERROR(VLOOKUP(J2805,Setup_Team!$B:$C,2,FALSE), "TDB")</f>
        <v>FRA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352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353"/>
        <v>0</v>
      </c>
      <c r="AA2805" s="20" t="str">
        <f t="shared" si="358"/>
        <v/>
      </c>
      <c r="AB2805" s="20" t="str">
        <f t="shared" ca="1" si="359"/>
        <v/>
      </c>
      <c r="AC2805" s="20">
        <f t="shared" ca="1" si="36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361"/>
        <v>0</v>
      </c>
      <c r="AG2805" s="21">
        <f ca="1">SUMIFS(AF$2:AF2805,D$2:D2805,D2805)</f>
        <v>3174</v>
      </c>
      <c r="AJ2805" s="22">
        <f t="shared" si="349"/>
        <v>0</v>
      </c>
      <c r="AK2805" s="22">
        <f t="shared" si="350"/>
        <v>0</v>
      </c>
    </row>
    <row r="2806" spans="1:37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France</v>
      </c>
      <c r="K2806" s="21" t="str">
        <f>IFERROR(VLOOKUP(J2806,Setup_Team!$B:$C,2,FALSE), "TDB")</f>
        <v>FRA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352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353"/>
        <v>0</v>
      </c>
      <c r="AA2806" s="20" t="str">
        <f t="shared" si="358"/>
        <v/>
      </c>
      <c r="AB2806" s="20" t="str">
        <f t="shared" ca="1" si="359"/>
        <v/>
      </c>
      <c r="AC2806" s="20">
        <f t="shared" ca="1" si="36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361"/>
        <v>0</v>
      </c>
      <c r="AG2806" s="21">
        <f ca="1">SUMIFS(AF$2:AF2806,D$2:D2806,D2806)</f>
        <v>3985</v>
      </c>
      <c r="AJ2806" s="22">
        <f t="shared" si="349"/>
        <v>0</v>
      </c>
      <c r="AK2806" s="22">
        <f t="shared" si="350"/>
        <v>0</v>
      </c>
    </row>
    <row r="2807" spans="1:37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France</v>
      </c>
      <c r="K2807" s="21" t="str">
        <f>IFERROR(VLOOKUP(J2807,Setup_Team!$B:$C,2,FALSE), "TDB")</f>
        <v>FRA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352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353"/>
        <v>0</v>
      </c>
      <c r="AA2807" s="20" t="str">
        <f t="shared" si="358"/>
        <v/>
      </c>
      <c r="AB2807" s="20" t="str">
        <f t="shared" ca="1" si="359"/>
        <v/>
      </c>
      <c r="AC2807" s="20">
        <f t="shared" ca="1" si="36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361"/>
        <v>0</v>
      </c>
      <c r="AG2807" s="21">
        <f ca="1">SUMIFS(AF$2:AF2807,D$2:D2807,D2807)</f>
        <v>4388</v>
      </c>
      <c r="AJ2807" s="22">
        <f t="shared" si="349"/>
        <v>0</v>
      </c>
      <c r="AK2807" s="22">
        <f t="shared" si="350"/>
        <v>0</v>
      </c>
    </row>
    <row r="2808" spans="1:37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France</v>
      </c>
      <c r="K2808" s="21" t="str">
        <f>IFERROR(VLOOKUP(J2808,Setup_Team!$B:$C,2,FALSE), "TDB")</f>
        <v>FRA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352"/>
        <v/>
      </c>
      <c r="S2808" s="21">
        <v>0</v>
      </c>
      <c r="T2808" s="20">
        <f>VLOOKUP($A2808,Database!$A:$Y,10,FALSE)</f>
        <v>0</v>
      </c>
      <c r="U2808" s="20">
        <f>VLOOKUP($A2808,Database!$A:$Y,11,FALSE)</f>
        <v>0</v>
      </c>
      <c r="V2808" s="20">
        <f>VLOOKUP($A2808,Database!$A:$Y,12,FALSE)</f>
        <v>0</v>
      </c>
      <c r="W2808" s="20" t="str">
        <f>VLOOKUP(A2808,Database!A:M,13,FALSE)</f>
        <v>À venir</v>
      </c>
      <c r="X2808" s="20" t="str">
        <f>VLOOKUP($A2808,Database!$A:$Y,20,FALSE)</f>
        <v/>
      </c>
      <c r="Y2808" s="20" t="str">
        <f>VLOOKUP($A2808,Database!$A:$Y,21,FALSE)</f>
        <v/>
      </c>
      <c r="Z2808" s="20">
        <f t="shared" si="353"/>
        <v>0</v>
      </c>
      <c r="AA2808" s="20" t="str">
        <f t="shared" si="358"/>
        <v/>
      </c>
      <c r="AB2808" s="20">
        <f t="shared" ca="1" si="359"/>
        <v>0</v>
      </c>
      <c r="AC2808" s="20">
        <f t="shared" ca="1" si="360"/>
        <v>0</v>
      </c>
      <c r="AD2808" s="20" t="str">
        <f ca="1"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F2808" s="21">
        <f t="shared" si="361"/>
        <v>0</v>
      </c>
      <c r="AG2808" s="21">
        <f ca="1">SUMIFS(AF$2:AF2808,D$2:D2808,D2808)</f>
        <v>3567</v>
      </c>
      <c r="AJ2808" s="22">
        <f t="shared" si="349"/>
        <v>0</v>
      </c>
      <c r="AK2808" s="22">
        <f t="shared" si="350"/>
        <v>0</v>
      </c>
    </row>
    <row r="2809" spans="1:37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France</v>
      </c>
      <c r="K2809" s="21" t="str">
        <f>IFERROR(VLOOKUP(J2809,Setup_Team!$B:$C,2,FALSE), "TDB")</f>
        <v>FRA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352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353"/>
        <v>0</v>
      </c>
      <c r="AA2809" s="20" t="str">
        <f t="shared" ref="AA2809:AA2835" si="362">IF(OR(ISBLANK(P2809),ISBLANK(Q2809)),"",IF(OR(AND(P2809&gt;Q2809,X2809&gt;Y2809),AND(P2809=Q2809,X2809=Y2809),AND(P2809&lt;Q2809,X2809&lt;Y2809)),1,0))</f>
        <v/>
      </c>
      <c r="AB2809" s="20" t="str">
        <f t="shared" ref="AB2809:AB2835" ca="1" si="363">IF(C2809&lt;NOW(),IF(AND(P2809&gt;Q2809,X2809&gt;Y2809),T2809,IF(AND(P2809=Q2809,X2809=Y2809),U2809,IF(AND(P2809&lt;Q2809,X2809&lt;Y2809),V2809,0))),"")</f>
        <v/>
      </c>
      <c r="AC2809" s="20">
        <f t="shared" ref="AC2809:AC2835" ca="1" si="36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5" si="365">IFERROR(IF(OR(ISBLANK(P2809),ISBLANK(Q2809)),0,IF(AB2809&lt;&gt;"", AB2809 + IF(AC2809=1,AE2809, 0), "") * (S2809+1)),"")</f>
        <v>0</v>
      </c>
      <c r="AG2809" s="21">
        <f ca="1">SUMIFS(AF$2:AF2809,D$2:D2809,D2809)</f>
        <v>3826</v>
      </c>
      <c r="AJ2809" s="22">
        <f t="shared" ref="AJ2809:AJ2836" si="366">IF(AA2809=1,AJ2782+1,0)</f>
        <v>0</v>
      </c>
      <c r="AK2809" s="22">
        <f t="shared" ref="AK2809:AK2836" si="367">IF(Z2809=1,AK2782,IF(AA2809=0,AK2782+1,0))</f>
        <v>0</v>
      </c>
    </row>
    <row r="2810" spans="1:37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Espagne</v>
      </c>
      <c r="K2810" s="21" t="str">
        <f>IFERROR(VLOOKUP(J2810,Setup_Team!$B:$C,2,FALSE), "TDB")</f>
        <v>ESP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352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353"/>
        <v>0</v>
      </c>
      <c r="AA2810" s="20" t="str">
        <f t="shared" si="362"/>
        <v/>
      </c>
      <c r="AB2810" s="20" t="str">
        <f t="shared" ca="1" si="363"/>
        <v/>
      </c>
      <c r="AC2810" s="20">
        <f t="shared" ca="1" si="36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365"/>
        <v>0</v>
      </c>
      <c r="AG2810" s="21">
        <f ca="1">SUMIFS(AF$2:AF2810,D$2:D2810,D2810)</f>
        <v>3796</v>
      </c>
      <c r="AJ2810" s="22">
        <f t="shared" si="366"/>
        <v>0</v>
      </c>
      <c r="AK2810" s="22">
        <f t="shared" si="367"/>
        <v>0</v>
      </c>
    </row>
    <row r="2811" spans="1:37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Espagne</v>
      </c>
      <c r="K2811" s="21" t="str">
        <f>IFERROR(VLOOKUP(J2811,Setup_Team!$B:$C,2,FALSE), "TDB")</f>
        <v>ESP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352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353"/>
        <v>0</v>
      </c>
      <c r="AA2811" s="20" t="str">
        <f t="shared" si="362"/>
        <v/>
      </c>
      <c r="AB2811" s="20" t="str">
        <f t="shared" ca="1" si="363"/>
        <v/>
      </c>
      <c r="AC2811" s="20">
        <f t="shared" ca="1" si="36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365"/>
        <v>0</v>
      </c>
      <c r="AG2811" s="21">
        <f ca="1">SUMIFS(AF$2:AF2811,D$2:D2811,D2811)</f>
        <v>4381</v>
      </c>
      <c r="AJ2811" s="22">
        <f t="shared" si="366"/>
        <v>0</v>
      </c>
      <c r="AK2811" s="22">
        <f t="shared" si="367"/>
        <v>0</v>
      </c>
    </row>
    <row r="2812" spans="1:37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Espagne</v>
      </c>
      <c r="K2812" s="21" t="str">
        <f>IFERROR(VLOOKUP(J2812,Setup_Team!$B:$C,2,FALSE), "TDB")</f>
        <v>ESP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352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353"/>
        <v>0</v>
      </c>
      <c r="AA2812" s="20" t="str">
        <f t="shared" si="362"/>
        <v/>
      </c>
      <c r="AB2812" s="20" t="str">
        <f t="shared" ca="1" si="363"/>
        <v/>
      </c>
      <c r="AC2812" s="20">
        <f t="shared" ca="1" si="36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365"/>
        <v>0</v>
      </c>
      <c r="AG2812" s="21">
        <f ca="1">SUMIFS(AF$2:AF2812,D$2:D2812,D2812)</f>
        <v>4099</v>
      </c>
      <c r="AJ2812" s="22">
        <f t="shared" si="366"/>
        <v>0</v>
      </c>
      <c r="AK2812" s="22">
        <f t="shared" si="367"/>
        <v>0</v>
      </c>
    </row>
    <row r="2813" spans="1:37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Espagne</v>
      </c>
      <c r="K2813" s="21" t="str">
        <f>IFERROR(VLOOKUP(J2813,Setup_Team!$B:$C,2,FALSE), "TDB")</f>
        <v>ESP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352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353"/>
        <v>0</v>
      </c>
      <c r="AA2813" s="20" t="str">
        <f t="shared" si="362"/>
        <v/>
      </c>
      <c r="AB2813" s="20" t="str">
        <f t="shared" ca="1" si="363"/>
        <v/>
      </c>
      <c r="AC2813" s="20">
        <f t="shared" ca="1" si="36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365"/>
        <v>0</v>
      </c>
      <c r="AG2813" s="21">
        <f ca="1">SUMIFS(AF$2:AF2813,D$2:D2813,D2813)</f>
        <v>4209</v>
      </c>
      <c r="AJ2813" s="22">
        <f t="shared" si="366"/>
        <v>0</v>
      </c>
      <c r="AK2813" s="22">
        <f t="shared" si="367"/>
        <v>0</v>
      </c>
    </row>
    <row r="2814" spans="1:37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Espagne</v>
      </c>
      <c r="K2814" s="21" t="str">
        <f>IFERROR(VLOOKUP(J2814,Setup_Team!$B:$C,2,FALSE), "TDB")</f>
        <v>ESP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352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353"/>
        <v>0</v>
      </c>
      <c r="AA2814" s="20" t="str">
        <f t="shared" si="362"/>
        <v/>
      </c>
      <c r="AB2814" s="20" t="str">
        <f t="shared" ca="1" si="363"/>
        <v/>
      </c>
      <c r="AC2814" s="20">
        <f t="shared" ca="1" si="36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365"/>
        <v>0</v>
      </c>
      <c r="AG2814" s="21">
        <f ca="1">SUMIFS(AF$2:AF2814,D$2:D2814,D2814)</f>
        <v>3018</v>
      </c>
      <c r="AJ2814" s="22">
        <f t="shared" si="366"/>
        <v>0</v>
      </c>
      <c r="AK2814" s="22">
        <f t="shared" si="367"/>
        <v>0</v>
      </c>
    </row>
    <row r="2815" spans="1:37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Espagne</v>
      </c>
      <c r="K2815" s="21" t="str">
        <f>IFERROR(VLOOKUP(J2815,Setup_Team!$B:$C,2,FALSE), "TDB")</f>
        <v>ESP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352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353"/>
        <v>0</v>
      </c>
      <c r="AA2815" s="20" t="str">
        <f t="shared" si="362"/>
        <v/>
      </c>
      <c r="AB2815" s="20" t="str">
        <f t="shared" ca="1" si="363"/>
        <v/>
      </c>
      <c r="AC2815" s="20">
        <f t="shared" ca="1" si="36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365"/>
        <v>0</v>
      </c>
      <c r="AG2815" s="21">
        <f ca="1">SUMIFS(AF$2:AF2815,D$2:D2815,D2815)</f>
        <v>4375</v>
      </c>
      <c r="AJ2815" s="22">
        <f t="shared" si="366"/>
        <v>0</v>
      </c>
      <c r="AK2815" s="22">
        <f t="shared" si="367"/>
        <v>0</v>
      </c>
    </row>
    <row r="2816" spans="1:37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Espagne</v>
      </c>
      <c r="K2816" s="21" t="str">
        <f>IFERROR(VLOOKUP(J2816,Setup_Team!$B:$C,2,FALSE), "TDB")</f>
        <v>ESP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352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353"/>
        <v>0</v>
      </c>
      <c r="AA2816" s="20" t="str">
        <f t="shared" si="362"/>
        <v/>
      </c>
      <c r="AB2816" s="20" t="str">
        <f t="shared" ca="1" si="363"/>
        <v/>
      </c>
      <c r="AC2816" s="20">
        <f t="shared" ca="1" si="36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365"/>
        <v>0</v>
      </c>
      <c r="AG2816" s="21">
        <f ca="1">SUMIFS(AF$2:AF2816,D$2:D2816,D2816)</f>
        <v>2659</v>
      </c>
      <c r="AJ2816" s="22">
        <f t="shared" si="366"/>
        <v>0</v>
      </c>
      <c r="AK2816" s="22">
        <f t="shared" si="367"/>
        <v>0</v>
      </c>
    </row>
    <row r="2817" spans="1:37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Espagne</v>
      </c>
      <c r="K2817" s="21" t="str">
        <f>IFERROR(VLOOKUP(J2817,Setup_Team!$B:$C,2,FALSE), "TDB")</f>
        <v>ESP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352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353"/>
        <v>0</v>
      </c>
      <c r="AA2817" s="20" t="str">
        <f t="shared" si="362"/>
        <v/>
      </c>
      <c r="AB2817" s="20" t="str">
        <f t="shared" ca="1" si="363"/>
        <v/>
      </c>
      <c r="AC2817" s="20">
        <f t="shared" ca="1" si="36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365"/>
        <v>0</v>
      </c>
      <c r="AG2817" s="21">
        <f ca="1">SUMIFS(AF$2:AF2817,D$2:D2817,D2817)</f>
        <v>3744</v>
      </c>
      <c r="AJ2817" s="22">
        <f t="shared" si="366"/>
        <v>0</v>
      </c>
      <c r="AK2817" s="22">
        <f t="shared" si="367"/>
        <v>0</v>
      </c>
    </row>
    <row r="2818" spans="1:37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Espagne</v>
      </c>
      <c r="K2818" s="21" t="str">
        <f>IFERROR(VLOOKUP(J2818,Setup_Team!$B:$C,2,FALSE), "TDB")</f>
        <v>ESP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352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5" si="368">IF(A2818=0,0,IF(W2818="À venir",0,IF(AND(ISBLANK(P2818),ISBLANK(Q2818)),1,0)))</f>
        <v>0</v>
      </c>
      <c r="AA2818" s="20" t="str">
        <f t="shared" si="362"/>
        <v/>
      </c>
      <c r="AB2818" s="20" t="str">
        <f t="shared" ca="1" si="363"/>
        <v/>
      </c>
      <c r="AC2818" s="20">
        <f t="shared" ca="1" si="36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365"/>
        <v>0</v>
      </c>
      <c r="AG2818" s="21">
        <f ca="1">SUMIFS(AF$2:AF2818,D$2:D2818,D2818)</f>
        <v>4177</v>
      </c>
      <c r="AJ2818" s="22">
        <f t="shared" si="366"/>
        <v>0</v>
      </c>
      <c r="AK2818" s="22">
        <f t="shared" si="367"/>
        <v>0</v>
      </c>
    </row>
    <row r="2819" spans="1:37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Espagne</v>
      </c>
      <c r="K2819" s="21" t="str">
        <f>IFERROR(VLOOKUP(J2819,Setup_Team!$B:$C,2,FALSE), "TDB")</f>
        <v>ESP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369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368"/>
        <v>0</v>
      </c>
      <c r="AA2819" s="20" t="str">
        <f t="shared" si="362"/>
        <v/>
      </c>
      <c r="AB2819" s="20" t="str">
        <f t="shared" ca="1" si="363"/>
        <v/>
      </c>
      <c r="AC2819" s="20">
        <f t="shared" ca="1" si="36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365"/>
        <v>0</v>
      </c>
      <c r="AG2819" s="21">
        <f ca="1">SUMIFS(AF$2:AF2819,D$2:D2819,D2819)</f>
        <v>3529</v>
      </c>
      <c r="AJ2819" s="22">
        <f t="shared" si="366"/>
        <v>0</v>
      </c>
      <c r="AK2819" s="22">
        <f t="shared" si="367"/>
        <v>0</v>
      </c>
    </row>
    <row r="2820" spans="1:37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Espagne</v>
      </c>
      <c r="K2820" s="21" t="str">
        <f>IFERROR(VLOOKUP(J2820,Setup_Team!$B:$C,2,FALSE), "TDB")</f>
        <v>ESP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369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368"/>
        <v>0</v>
      </c>
      <c r="AA2820" s="20" t="str">
        <f t="shared" si="362"/>
        <v/>
      </c>
      <c r="AB2820" s="20" t="str">
        <f t="shared" ca="1" si="363"/>
        <v/>
      </c>
      <c r="AC2820" s="20">
        <f t="shared" ca="1" si="36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365"/>
        <v>0</v>
      </c>
      <c r="AG2820" s="21">
        <f ca="1">SUMIFS(AF$2:AF2820,D$2:D2820,D2820)</f>
        <v>4332</v>
      </c>
      <c r="AJ2820" s="22">
        <f t="shared" si="366"/>
        <v>0</v>
      </c>
      <c r="AK2820" s="22">
        <f t="shared" si="367"/>
        <v>0</v>
      </c>
    </row>
    <row r="2821" spans="1:37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Espagne</v>
      </c>
      <c r="K2821" s="21" t="str">
        <f>IFERROR(VLOOKUP(J2821,Setup_Team!$B:$C,2,FALSE), "TDB")</f>
        <v>ESP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369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368"/>
        <v>0</v>
      </c>
      <c r="AA2821" s="20" t="str">
        <f t="shared" si="362"/>
        <v/>
      </c>
      <c r="AB2821" s="20" t="str">
        <f t="shared" ca="1" si="363"/>
        <v/>
      </c>
      <c r="AC2821" s="20">
        <f t="shared" ca="1" si="36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365"/>
        <v>0</v>
      </c>
      <c r="AG2821" s="21">
        <f ca="1">SUMIFS(AF$2:AF2821,D$2:D2821,D2821)</f>
        <v>3397</v>
      </c>
      <c r="AJ2821" s="22">
        <f t="shared" si="366"/>
        <v>0</v>
      </c>
      <c r="AK2821" s="22">
        <f t="shared" si="367"/>
        <v>0</v>
      </c>
    </row>
    <row r="2822" spans="1:37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Espagne</v>
      </c>
      <c r="K2822" s="21" t="str">
        <f>IFERROR(VLOOKUP(J2822,Setup_Team!$B:$C,2,FALSE), "TDB")</f>
        <v>ESP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369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368"/>
        <v>0</v>
      </c>
      <c r="AA2822" s="20" t="str">
        <f t="shared" si="362"/>
        <v/>
      </c>
      <c r="AB2822" s="20" t="str">
        <f t="shared" ca="1" si="363"/>
        <v/>
      </c>
      <c r="AC2822" s="20">
        <f t="shared" ca="1" si="36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365"/>
        <v>0</v>
      </c>
      <c r="AG2822" s="21">
        <f ca="1">SUMIFS(AF$2:AF2822,D$2:D2822,D2822)</f>
        <v>3886</v>
      </c>
      <c r="AJ2822" s="22">
        <f t="shared" si="366"/>
        <v>0</v>
      </c>
      <c r="AK2822" s="22">
        <f t="shared" si="367"/>
        <v>0</v>
      </c>
    </row>
    <row r="2823" spans="1:37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Espagne</v>
      </c>
      <c r="K2823" s="21" t="str">
        <f>IFERROR(VLOOKUP(J2823,Setup_Team!$B:$C,2,FALSE), "TDB")</f>
        <v>ESP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369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368"/>
        <v>0</v>
      </c>
      <c r="AA2823" s="20" t="str">
        <f t="shared" si="362"/>
        <v/>
      </c>
      <c r="AB2823" s="20" t="str">
        <f t="shared" ca="1" si="363"/>
        <v/>
      </c>
      <c r="AC2823" s="20">
        <f t="shared" ca="1" si="36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365"/>
        <v>0</v>
      </c>
      <c r="AG2823" s="21">
        <f ca="1">SUMIFS(AF$2:AF2823,D$2:D2823,D2823)</f>
        <v>4154</v>
      </c>
      <c r="AJ2823" s="22">
        <f t="shared" si="366"/>
        <v>0</v>
      </c>
      <c r="AK2823" s="22">
        <f t="shared" si="367"/>
        <v>0</v>
      </c>
    </row>
    <row r="2824" spans="1:37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Espagne</v>
      </c>
      <c r="K2824" s="21" t="str">
        <f>IFERROR(VLOOKUP(J2824,Setup_Team!$B:$C,2,FALSE), "TDB")</f>
        <v>ESP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369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368"/>
        <v>0</v>
      </c>
      <c r="AA2824" s="20" t="str">
        <f t="shared" si="362"/>
        <v/>
      </c>
      <c r="AB2824" s="20" t="str">
        <f t="shared" ca="1" si="363"/>
        <v/>
      </c>
      <c r="AC2824" s="20">
        <f t="shared" ca="1" si="36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365"/>
        <v>0</v>
      </c>
      <c r="AG2824" s="21">
        <f ca="1">SUMIFS(AF$2:AF2824,D$2:D2824,D2824)</f>
        <v>4216</v>
      </c>
      <c r="AJ2824" s="22">
        <f t="shared" si="366"/>
        <v>0</v>
      </c>
      <c r="AK2824" s="22">
        <f t="shared" si="367"/>
        <v>0</v>
      </c>
    </row>
    <row r="2825" spans="1:37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Espagne</v>
      </c>
      <c r="K2825" s="21" t="str">
        <f>IFERROR(VLOOKUP(J2825,Setup_Team!$B:$C,2,FALSE), "TDB")</f>
        <v>ESP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369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368"/>
        <v>0</v>
      </c>
      <c r="AA2825" s="20" t="str">
        <f t="shared" si="362"/>
        <v/>
      </c>
      <c r="AB2825" s="20" t="str">
        <f t="shared" ca="1" si="363"/>
        <v/>
      </c>
      <c r="AC2825" s="20">
        <f t="shared" ca="1" si="36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365"/>
        <v>0</v>
      </c>
      <c r="AG2825" s="21">
        <f ca="1">SUMIFS(AF$2:AF2825,D$2:D2825,D2825)</f>
        <v>2943</v>
      </c>
      <c r="AJ2825" s="22">
        <f t="shared" si="366"/>
        <v>0</v>
      </c>
      <c r="AK2825" s="22">
        <f t="shared" si="367"/>
        <v>0</v>
      </c>
    </row>
    <row r="2826" spans="1:37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Espagne</v>
      </c>
      <c r="K2826" s="21" t="str">
        <f>IFERROR(VLOOKUP(J2826,Setup_Team!$B:$C,2,FALSE), "TDB")</f>
        <v>ESP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369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368"/>
        <v>0</v>
      </c>
      <c r="AA2826" s="20" t="str">
        <f t="shared" si="362"/>
        <v/>
      </c>
      <c r="AB2826" s="20" t="str">
        <f t="shared" ca="1" si="363"/>
        <v/>
      </c>
      <c r="AC2826" s="20">
        <f t="shared" ca="1" si="36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365"/>
        <v>0</v>
      </c>
      <c r="AG2826" s="21">
        <f ca="1">SUMIFS(AF$2:AF2826,D$2:D2826,D2826)</f>
        <v>4185</v>
      </c>
      <c r="AJ2826" s="22">
        <f t="shared" si="366"/>
        <v>0</v>
      </c>
      <c r="AK2826" s="22">
        <f t="shared" si="367"/>
        <v>0</v>
      </c>
    </row>
    <row r="2827" spans="1:37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Espagne</v>
      </c>
      <c r="K2827" s="21" t="str">
        <f>IFERROR(VLOOKUP(J2827,Setup_Team!$B:$C,2,FALSE), "TDB")</f>
        <v>ESP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369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368"/>
        <v>0</v>
      </c>
      <c r="AA2827" s="20" t="str">
        <f t="shared" si="362"/>
        <v/>
      </c>
      <c r="AB2827" s="20" t="str">
        <f t="shared" ca="1" si="363"/>
        <v/>
      </c>
      <c r="AC2827" s="20">
        <f t="shared" ca="1" si="36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365"/>
        <v>0</v>
      </c>
      <c r="AG2827" s="21">
        <f ca="1">SUMIFS(AF$2:AF2827,D$2:D2827,D2827)</f>
        <v>3617</v>
      </c>
      <c r="AJ2827" s="22">
        <f t="shared" si="366"/>
        <v>0</v>
      </c>
      <c r="AK2827" s="22">
        <f t="shared" si="367"/>
        <v>0</v>
      </c>
    </row>
    <row r="2828" spans="1:37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Espagne</v>
      </c>
      <c r="K2828" s="21" t="str">
        <f>IFERROR(VLOOKUP(J2828,Setup_Team!$B:$C,2,FALSE), "TDB")</f>
        <v>ESP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369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368"/>
        <v>0</v>
      </c>
      <c r="AA2828" s="20" t="str">
        <f t="shared" si="362"/>
        <v/>
      </c>
      <c r="AB2828" s="20" t="str">
        <f t="shared" ca="1" si="363"/>
        <v/>
      </c>
      <c r="AC2828" s="20">
        <f t="shared" ca="1" si="36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365"/>
        <v>0</v>
      </c>
      <c r="AG2828" s="21">
        <f ca="1">SUMIFS(AF$2:AF2828,D$2:D2828,D2828)</f>
        <v>3812</v>
      </c>
      <c r="AJ2828" s="22">
        <f t="shared" si="366"/>
        <v>0</v>
      </c>
      <c r="AK2828" s="22">
        <f t="shared" si="367"/>
        <v>0</v>
      </c>
    </row>
    <row r="2829" spans="1:37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Espagne</v>
      </c>
      <c r="K2829" s="21" t="str">
        <f>IFERROR(VLOOKUP(J2829,Setup_Team!$B:$C,2,FALSE), "TDB")</f>
        <v>ESP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369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368"/>
        <v>0</v>
      </c>
      <c r="AA2829" s="20" t="str">
        <f t="shared" si="362"/>
        <v/>
      </c>
      <c r="AB2829" s="20" t="str">
        <f t="shared" ca="1" si="363"/>
        <v/>
      </c>
      <c r="AC2829" s="20">
        <f t="shared" ca="1" si="36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365"/>
        <v>0</v>
      </c>
      <c r="AG2829" s="21">
        <f ca="1">SUMIFS(AF$2:AF2829,D$2:D2829,D2829)</f>
        <v>3465</v>
      </c>
      <c r="AJ2829" s="22">
        <f t="shared" si="366"/>
        <v>0</v>
      </c>
      <c r="AK2829" s="22">
        <f t="shared" si="367"/>
        <v>0</v>
      </c>
    </row>
    <row r="2830" spans="1:37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Espagne</v>
      </c>
      <c r="K2830" s="21" t="str">
        <f>IFERROR(VLOOKUP(J2830,Setup_Team!$B:$C,2,FALSE), "TDB")</f>
        <v>ESP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369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368"/>
        <v>0</v>
      </c>
      <c r="AA2830" s="20" t="str">
        <f t="shared" si="362"/>
        <v/>
      </c>
      <c r="AB2830" s="20" t="str">
        <f t="shared" ca="1" si="363"/>
        <v/>
      </c>
      <c r="AC2830" s="20">
        <f t="shared" ca="1" si="36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365"/>
        <v>0</v>
      </c>
      <c r="AG2830" s="21">
        <f ca="1">SUMIFS(AF$2:AF2830,D$2:D2830,D2830)</f>
        <v>3271</v>
      </c>
      <c r="AJ2830" s="22">
        <f t="shared" si="366"/>
        <v>0</v>
      </c>
      <c r="AK2830" s="22">
        <f t="shared" si="367"/>
        <v>0</v>
      </c>
    </row>
    <row r="2831" spans="1:37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Espagne</v>
      </c>
      <c r="K2831" s="21" t="str">
        <f>IFERROR(VLOOKUP(J2831,Setup_Team!$B:$C,2,FALSE), "TDB")</f>
        <v>ESP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369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368"/>
        <v>0</v>
      </c>
      <c r="AA2831" s="20" t="str">
        <f t="shared" si="362"/>
        <v/>
      </c>
      <c r="AB2831" s="20" t="str">
        <f t="shared" ca="1" si="363"/>
        <v/>
      </c>
      <c r="AC2831" s="20">
        <f t="shared" ca="1" si="36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365"/>
        <v>0</v>
      </c>
      <c r="AG2831" s="21">
        <f ca="1">SUMIFS(AF$2:AF2831,D$2:D2831,D2831)</f>
        <v>3639</v>
      </c>
      <c r="AJ2831" s="22">
        <f t="shared" si="366"/>
        <v>0</v>
      </c>
      <c r="AK2831" s="22">
        <f t="shared" si="367"/>
        <v>0</v>
      </c>
    </row>
    <row r="2832" spans="1:37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Espagne</v>
      </c>
      <c r="K2832" s="21" t="str">
        <f>IFERROR(VLOOKUP(J2832,Setup_Team!$B:$C,2,FALSE), "TDB")</f>
        <v>ESP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369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368"/>
        <v>0</v>
      </c>
      <c r="AA2832" s="20" t="str">
        <f t="shared" si="362"/>
        <v/>
      </c>
      <c r="AB2832" s="20" t="str">
        <f t="shared" ca="1" si="363"/>
        <v/>
      </c>
      <c r="AC2832" s="20">
        <f t="shared" ca="1" si="36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365"/>
        <v>0</v>
      </c>
      <c r="AG2832" s="21">
        <f ca="1">SUMIFS(AF$2:AF2832,D$2:D2832,D2832)</f>
        <v>3174</v>
      </c>
      <c r="AJ2832" s="22">
        <f t="shared" si="366"/>
        <v>0</v>
      </c>
      <c r="AK2832" s="22">
        <f t="shared" si="367"/>
        <v>0</v>
      </c>
    </row>
    <row r="2833" spans="1:37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Espagne</v>
      </c>
      <c r="K2833" s="21" t="str">
        <f>IFERROR(VLOOKUP(J2833,Setup_Team!$B:$C,2,FALSE), "TDB")</f>
        <v>ESP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369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368"/>
        <v>0</v>
      </c>
      <c r="AA2833" s="20" t="str">
        <f t="shared" si="362"/>
        <v/>
      </c>
      <c r="AB2833" s="20" t="str">
        <f t="shared" ca="1" si="363"/>
        <v/>
      </c>
      <c r="AC2833" s="20">
        <f t="shared" ca="1" si="36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365"/>
        <v>0</v>
      </c>
      <c r="AG2833" s="21">
        <f ca="1">SUMIFS(AF$2:AF2833,D$2:D2833,D2833)</f>
        <v>3985</v>
      </c>
      <c r="AJ2833" s="22">
        <f t="shared" si="366"/>
        <v>0</v>
      </c>
      <c r="AK2833" s="22">
        <f t="shared" si="367"/>
        <v>0</v>
      </c>
    </row>
    <row r="2834" spans="1:37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Espagne</v>
      </c>
      <c r="K2834" s="21" t="str">
        <f>IFERROR(VLOOKUP(J2834,Setup_Team!$B:$C,2,FALSE), "TDB")</f>
        <v>ESP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369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368"/>
        <v>0</v>
      </c>
      <c r="AA2834" s="20" t="str">
        <f t="shared" si="362"/>
        <v/>
      </c>
      <c r="AB2834" s="20" t="str">
        <f t="shared" ca="1" si="363"/>
        <v/>
      </c>
      <c r="AC2834" s="20">
        <f t="shared" ca="1" si="36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365"/>
        <v>0</v>
      </c>
      <c r="AG2834" s="21">
        <f ca="1">SUMIFS(AF$2:AF2834,D$2:D2834,D2834)</f>
        <v>4388</v>
      </c>
      <c r="AJ2834" s="22">
        <f t="shared" si="366"/>
        <v>0</v>
      </c>
      <c r="AK2834" s="22">
        <f t="shared" si="367"/>
        <v>0</v>
      </c>
    </row>
    <row r="2835" spans="1:37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Espagne</v>
      </c>
      <c r="K2835" s="21" t="str">
        <f>IFERROR(VLOOKUP(J2835,Setup_Team!$B:$C,2,FALSE), "TDB")</f>
        <v>ESP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369"/>
        <v/>
      </c>
      <c r="S2835" s="21">
        <v>0</v>
      </c>
      <c r="T2835" s="20">
        <f>VLOOKUP($A2835,Database!$A:$Y,10,FALSE)</f>
        <v>0</v>
      </c>
      <c r="U2835" s="20">
        <f>VLOOKUP($A2835,Database!$A:$Y,11,FALSE)</f>
        <v>0</v>
      </c>
      <c r="V2835" s="20">
        <f>VLOOKUP($A2835,Database!$A:$Y,12,FALSE)</f>
        <v>0</v>
      </c>
      <c r="W2835" s="20" t="str">
        <f>VLOOKUP(A2835,Database!A:M,13,FALSE)</f>
        <v>À venir</v>
      </c>
      <c r="X2835" s="20" t="str">
        <f>VLOOKUP($A2835,Database!$A:$Y,20,FALSE)</f>
        <v/>
      </c>
      <c r="Y2835" s="20" t="str">
        <f>VLOOKUP($A2835,Database!$A:$Y,21,FALSE)</f>
        <v/>
      </c>
      <c r="Z2835" s="20">
        <f t="shared" si="368"/>
        <v>0</v>
      </c>
      <c r="AA2835" s="20" t="str">
        <f t="shared" si="362"/>
        <v/>
      </c>
      <c r="AB2835" s="20" t="str">
        <f t="shared" ca="1" si="363"/>
        <v/>
      </c>
      <c r="AC2835" s="20">
        <f t="shared" ca="1" si="364"/>
        <v>0</v>
      </c>
      <c r="AD2835" s="20" t="str">
        <f ca="1">IF(AC2835=0,"",IF(OR(ISBLANK(P2835),ISBLANK(Q2835)),"",IF(ISBLANK(VLOOKUP(A2835,Database!A:AA,22,FALSE)),"",VLOOKUP(A2835,Database!A:AA,22,FALSE))))</f>
        <v/>
      </c>
      <c r="AE2835" s="20" t="str">
        <f>IFERROR(
   IF(
     OR(ISBLANK(P2835),ISBLANK(Q2835)),
     "",
     IF(
       AND(AB2835&lt;&gt;"",OR(W2835="Terminé",W2835="En cours")),
       VLOOKUP(AD2835,Setup_ScoreExactBonus!A:D,4,FALSE),
       0
     )),
  0)</f>
        <v/>
      </c>
      <c r="AF2835" s="21">
        <f t="shared" si="365"/>
        <v>0</v>
      </c>
      <c r="AG2835" s="21">
        <f ca="1">SUMIFS(AF$2:AF2835,D$2:D2835,D2835)</f>
        <v>3567</v>
      </c>
      <c r="AJ2835" s="22">
        <f t="shared" si="366"/>
        <v>0</v>
      </c>
      <c r="AK2835" s="22">
        <f t="shared" si="367"/>
        <v>0</v>
      </c>
    </row>
    <row r="2836" spans="1:37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Espagne</v>
      </c>
      <c r="K2836" s="21" t="str">
        <f>IFERROR(VLOOKUP(J2836,Setup_Team!$B:$C,2,FALSE), "TDB")</f>
        <v>ESP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369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3826</v>
      </c>
      <c r="AJ2836" s="22">
        <f t="shared" si="366"/>
        <v>0</v>
      </c>
      <c r="AK2836" s="22">
        <f t="shared" si="367"/>
        <v>0</v>
      </c>
    </row>
    <row r="2837" spans="1:37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369"/>
        <v/>
      </c>
      <c r="X2837" s="23" t="str">
        <f>IFERROR(_xlfn.XLOOKUP(Pronostics!P2837,Setup_Player!B:B,Setup_Player!M:M),"")</f>
        <v/>
      </c>
      <c r="AF2837" s="21" t="str">
        <f t="shared" ref="AF2837:AF2861" si="370">IFERROR(IF(AB2837&lt;&gt;"", AB2837 + IF(AC2837=1,AE2837, 0), "") * (S2837+1),"")</f>
        <v/>
      </c>
      <c r="AG2837" s="21">
        <f ca="1">SUMIFS(AF$2:AF2837,D$2:D2837,D2837)</f>
        <v>3796</v>
      </c>
      <c r="AH2837" s="22">
        <f>IF(P2837&lt;&gt;"",VLOOKUP(Pronostics!P2837,Setup_Player!$B$2:$L$22,5,FALSE),"undefined")</f>
        <v>0</v>
      </c>
    </row>
    <row r="2838" spans="1:37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369"/>
        <v/>
      </c>
      <c r="X2838" s="23" t="str">
        <f>IFERROR(_xlfn.XLOOKUP(Pronostics!P2838,Setup_Player!B:B,Setup_Player!M:M),"")</f>
        <v/>
      </c>
      <c r="AF2838" s="21" t="str">
        <f t="shared" si="370"/>
        <v/>
      </c>
      <c r="AG2838" s="21">
        <f ca="1">SUMIFS(AF$2:AF2838,D$2:D2838,D2838)</f>
        <v>4381</v>
      </c>
      <c r="AH2838" s="22">
        <f>IF(P2838&lt;&gt;"",VLOOKUP(Pronostics!P2838,Setup_Player!$B$2:$L$22,5,FALSE),"undefined")</f>
        <v>0</v>
      </c>
    </row>
    <row r="2839" spans="1:37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369"/>
        <v/>
      </c>
      <c r="X2839" s="23" t="str">
        <f>IFERROR(_xlfn.XLOOKUP(Pronostics!P2839,Setup_Player!B:B,Setup_Player!M:M),"")</f>
        <v>Kylian Mbappé</v>
      </c>
      <c r="AF2839" s="21" t="str">
        <f t="shared" si="370"/>
        <v/>
      </c>
      <c r="AG2839" s="21">
        <f ca="1">SUMIFS(AF$2:AF2839,D$2:D2839,D2839)</f>
        <v>4099</v>
      </c>
      <c r="AH2839" s="22">
        <f>IF(P2839&lt;&gt;"",VLOOKUP(Pronostics!P2839,Setup_Player!$B$2:$L$22,5,FALSE),"undefined")</f>
        <v>1</v>
      </c>
    </row>
    <row r="2840" spans="1:37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369"/>
        <v/>
      </c>
      <c r="X2840" s="23" t="str">
        <f>IFERROR(_xlfn.XLOOKUP(Pronostics!P2840,Setup_Player!B:B,Setup_Player!M:M),"")</f>
        <v>Kylian Mbappé</v>
      </c>
      <c r="AF2840" s="21" t="str">
        <f t="shared" si="370"/>
        <v/>
      </c>
      <c r="AG2840" s="21">
        <f ca="1">SUMIFS(AF$2:AF2840,D$2:D2840,D2840)</f>
        <v>4209</v>
      </c>
      <c r="AH2840" s="22">
        <f>IF(P2840&lt;&gt;"",VLOOKUP(Pronostics!P2840,Setup_Player!$B$2:$L$22,5,FALSE),"undefined")</f>
        <v>1</v>
      </c>
    </row>
    <row r="2841" spans="1:37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369"/>
        <v/>
      </c>
      <c r="X2841" s="23" t="str">
        <f>IFERROR(_xlfn.XLOOKUP(Pronostics!P2841,Setup_Player!B:B,Setup_Player!M:M),"")</f>
        <v/>
      </c>
      <c r="AF2841" s="21" t="str">
        <f t="shared" si="370"/>
        <v/>
      </c>
      <c r="AG2841" s="21">
        <f ca="1">SUMIFS(AF$2:AF2841,D$2:D2841,D2841)</f>
        <v>3018</v>
      </c>
      <c r="AH2841" s="22">
        <f>IF(P2841&lt;&gt;"",VLOOKUP(Pronostics!P2841,Setup_Player!$B$2:$L$22,5,FALSE),"undefined")</f>
        <v>0</v>
      </c>
    </row>
    <row r="2842" spans="1:37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369"/>
        <v/>
      </c>
      <c r="X2842" s="23" t="str">
        <f>IFERROR(_xlfn.XLOOKUP(Pronostics!P2842,Setup_Player!B:B,Setup_Player!M:M),"")</f>
        <v/>
      </c>
      <c r="AF2842" s="21" t="str">
        <f t="shared" si="370"/>
        <v/>
      </c>
      <c r="AG2842" s="21">
        <f ca="1">SUMIFS(AF$2:AF2842,D$2:D2842,D2842)</f>
        <v>4375</v>
      </c>
      <c r="AH2842" s="22">
        <f>IF(P2842&lt;&gt;"",VLOOKUP(Pronostics!P2842,Setup_Player!$B$2:$L$22,5,FALSE),"undefined")</f>
        <v>0</v>
      </c>
    </row>
    <row r="2843" spans="1:37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369"/>
        <v/>
      </c>
      <c r="X2843" s="23" t="str">
        <f>IFERROR(_xlfn.XLOOKUP(Pronostics!P2843,Setup_Player!B:B,Setup_Player!M:M),"")</f>
        <v>Kylian Mbappé</v>
      </c>
      <c r="AF2843" s="21" t="str">
        <f t="shared" si="370"/>
        <v/>
      </c>
      <c r="AG2843" s="21">
        <f ca="1">SUMIFS(AF$2:AF2843,D$2:D2843,D2843)</f>
        <v>2659</v>
      </c>
      <c r="AH2843" s="22">
        <f>IF(P2843&lt;&gt;"",VLOOKUP(Pronostics!P2843,Setup_Player!$B$2:$L$22,5,FALSE),"undefined")</f>
        <v>1</v>
      </c>
    </row>
    <row r="2844" spans="1:37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369"/>
        <v/>
      </c>
      <c r="X2844" s="23" t="str">
        <f>IFERROR(_xlfn.XLOOKUP(Pronostics!P2844,Setup_Player!B:B,Setup_Player!M:M),"")</f>
        <v/>
      </c>
      <c r="AF2844" s="21" t="str">
        <f t="shared" si="370"/>
        <v/>
      </c>
      <c r="AG2844" s="21">
        <f ca="1">SUMIFS(AF$2:AF2844,D$2:D2844,D2844)</f>
        <v>3744</v>
      </c>
      <c r="AH2844" s="22">
        <f>IF(P2844&lt;&gt;"",VLOOKUP(Pronostics!P2844,Setup_Player!$B$2:$L$22,5,FALSE),"undefined")</f>
        <v>0</v>
      </c>
    </row>
    <row r="2845" spans="1:37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369"/>
        <v/>
      </c>
      <c r="X2845" s="23" t="str">
        <f>IFERROR(_xlfn.XLOOKUP(Pronostics!P2845,Setup_Player!B:B,Setup_Player!M:M),"")</f>
        <v/>
      </c>
      <c r="AF2845" s="21" t="str">
        <f t="shared" si="370"/>
        <v/>
      </c>
      <c r="AG2845" s="21">
        <f ca="1">SUMIFS(AF$2:AF2845,D$2:D2845,D2845)</f>
        <v>4177</v>
      </c>
      <c r="AH2845" s="22">
        <f>IF(P2845&lt;&gt;"",VLOOKUP(Pronostics!P2845,Setup_Player!$B$2:$L$22,5,FALSE),"undefined")</f>
        <v>0</v>
      </c>
    </row>
    <row r="2846" spans="1:37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369"/>
        <v/>
      </c>
      <c r="X2846" s="23" t="str">
        <f>IFERROR(_xlfn.XLOOKUP(Pronostics!P2846,Setup_Player!B:B,Setup_Player!M:M),"")</f>
        <v/>
      </c>
      <c r="AF2846" s="21" t="str">
        <f t="shared" si="370"/>
        <v/>
      </c>
      <c r="AG2846" s="21">
        <f ca="1">SUMIFS(AF$2:AF2846,D$2:D2846,D2846)</f>
        <v>3529</v>
      </c>
      <c r="AH2846" s="22">
        <f>IF(P2846&lt;&gt;"",VLOOKUP(Pronostics!P2846,Setup_Player!$B$2:$L$22,5,FALSE),"undefined")</f>
        <v>0</v>
      </c>
    </row>
    <row r="2847" spans="1:37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369"/>
        <v/>
      </c>
      <c r="X2847" s="23" t="str">
        <f>IFERROR(_xlfn.XLOOKUP(Pronostics!P2847,Setup_Player!B:B,Setup_Player!M:M),"")</f>
        <v/>
      </c>
      <c r="AF2847" s="21" t="str">
        <f t="shared" si="370"/>
        <v/>
      </c>
      <c r="AG2847" s="21">
        <f ca="1">SUMIFS(AF$2:AF2847,D$2:D2847,D2847)</f>
        <v>4332</v>
      </c>
      <c r="AH2847" s="22">
        <f>IF(P2847&lt;&gt;"",VLOOKUP(Pronostics!P2847,Setup_Player!$B$2:$L$22,5,FALSE),"undefined")</f>
        <v>0</v>
      </c>
    </row>
    <row r="2848" spans="1:37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369"/>
        <v/>
      </c>
      <c r="X2848" s="23" t="str">
        <f>IFERROR(_xlfn.XLOOKUP(Pronostics!P2848,Setup_Player!B:B,Setup_Player!M:M),"")</f>
        <v/>
      </c>
      <c r="AF2848" s="21" t="str">
        <f t="shared" si="370"/>
        <v/>
      </c>
      <c r="AG2848" s="21">
        <f ca="1">SUMIFS(AF$2:AF2848,D$2:D2848,D2848)</f>
        <v>3397</v>
      </c>
      <c r="AH2848" s="22">
        <f>IF(P2848&lt;&gt;"",VLOOKUP(Pronostics!P2848,Setup_Player!$B$2:$L$22,5,FALSE),"undefined")</f>
        <v>0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369"/>
        <v/>
      </c>
      <c r="X2849" s="23" t="str">
        <f>IFERROR(_xlfn.XLOOKUP(Pronostics!P2849,Setup_Player!B:B,Setup_Player!M:M),"")</f>
        <v/>
      </c>
      <c r="AF2849" s="21" t="str">
        <f t="shared" si="370"/>
        <v/>
      </c>
      <c r="AG2849" s="21">
        <f ca="1">SUMIFS(AF$2:AF2849,D$2:D2849,D2849)</f>
        <v>3886</v>
      </c>
      <c r="AH2849" s="22">
        <f>IF(P2849&lt;&gt;"",VLOOKUP(Pronostics!P2849,Setup_Player!$B$2:$L$22,5,FALSE),"undefined")</f>
        <v>0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369"/>
        <v/>
      </c>
      <c r="X2850" s="23" t="str">
        <f>IFERROR(_xlfn.XLOOKUP(Pronostics!P2850,Setup_Player!B:B,Setup_Player!M:M),"")</f>
        <v>Kylian Mbappé</v>
      </c>
      <c r="AF2850" s="21" t="str">
        <f t="shared" si="370"/>
        <v/>
      </c>
      <c r="AG2850" s="21">
        <f ca="1">SUMIFS(AF$2:AF2850,D$2:D2850,D2850)</f>
        <v>4154</v>
      </c>
      <c r="AH2850" s="22">
        <f>IF(P2850&lt;&gt;"",VLOOKUP(Pronostics!P2850,Setup_Player!$B$2:$L$22,5,FALSE),"undefined")</f>
        <v>1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369"/>
        <v/>
      </c>
      <c r="X2851" s="23" t="str">
        <f>IFERROR(_xlfn.XLOOKUP(Pronostics!P2851,Setup_Player!B:B,Setup_Player!M:M),"")</f>
        <v/>
      </c>
      <c r="AF2851" s="21" t="str">
        <f t="shared" si="370"/>
        <v/>
      </c>
      <c r="AG2851" s="21">
        <f ca="1">SUMIFS(AF$2:AF2851,D$2:D2851,D2851)</f>
        <v>4216</v>
      </c>
      <c r="AH2851" s="22">
        <f>IF(P2851&lt;&gt;"",VLOOKUP(Pronostics!P2851,Setup_Player!$B$2:$L$22,5,FALSE),"undefined")</f>
        <v>0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369"/>
        <v/>
      </c>
      <c r="X2852" s="23" t="str">
        <f>IFERROR(_xlfn.XLOOKUP(Pronostics!P2852,Setup_Player!B:B,Setup_Player!M:M),"")</f>
        <v/>
      </c>
      <c r="AF2852" s="21" t="str">
        <f t="shared" si="370"/>
        <v/>
      </c>
      <c r="AG2852" s="21">
        <f ca="1">SUMIFS(AF$2:AF2852,D$2:D2852,D2852)</f>
        <v>2943</v>
      </c>
      <c r="AH2852" s="22">
        <f>IF(P2852&lt;&gt;"",VLOOKUP(Pronostics!P2852,Setup_Player!$B$2:$L$22,5,FALSE),"undefined")</f>
        <v>0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369"/>
        <v/>
      </c>
      <c r="X2853" s="23" t="str">
        <f>IFERROR(_xlfn.XLOOKUP(Pronostics!P2853,Setup_Player!B:B,Setup_Player!M:M),"")</f>
        <v>Kylian Mbappé</v>
      </c>
      <c r="AF2853" s="21" t="str">
        <f t="shared" si="370"/>
        <v/>
      </c>
      <c r="AG2853" s="21">
        <f ca="1">SUMIFS(AF$2:AF2853,D$2:D2853,D2853)</f>
        <v>4185</v>
      </c>
      <c r="AH2853" s="22">
        <f>IF(P2853&lt;&gt;"",VLOOKUP(Pronostics!P2853,Setup_Player!$B$2:$L$22,5,FALSE),"undefined")</f>
        <v>1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369"/>
        <v/>
      </c>
      <c r="X2854" s="23" t="str">
        <f>IFERROR(_xlfn.XLOOKUP(Pronostics!P2854,Setup_Player!B:B,Setup_Player!M:M),"")</f>
        <v/>
      </c>
      <c r="AF2854" s="21" t="str">
        <f t="shared" si="370"/>
        <v/>
      </c>
      <c r="AG2854" s="21">
        <f ca="1">SUMIFS(AF$2:AF2854,D$2:D2854,D2854)</f>
        <v>3617</v>
      </c>
      <c r="AH2854" s="22">
        <f>IF(P2854&lt;&gt;"",VLOOKUP(Pronostics!P2854,Setup_Player!$B$2:$L$22,5,FALSE),"undefined")</f>
        <v>0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369"/>
        <v/>
      </c>
      <c r="X2855" s="23" t="str">
        <f>IFERROR(_xlfn.XLOOKUP(Pronostics!P2855,Setup_Player!B:B,Setup_Player!M:M),"")</f>
        <v>Kylian Mbappé</v>
      </c>
      <c r="AF2855" s="21" t="str">
        <f t="shared" si="370"/>
        <v/>
      </c>
      <c r="AG2855" s="21">
        <f ca="1">SUMIFS(AF$2:AF2855,D$2:D2855,D2855)</f>
        <v>3812</v>
      </c>
      <c r="AH2855" s="22">
        <f>IF(P2855&lt;&gt;"",VLOOKUP(Pronostics!P2855,Setup_Player!$B$2:$L$22,5,FALSE),"undefined")</f>
        <v>1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369"/>
        <v/>
      </c>
      <c r="X2856" s="23" t="str">
        <f>IFERROR(_xlfn.XLOOKUP(Pronostics!P2856,Setup_Player!B:B,Setup_Player!M:M),"")</f>
        <v/>
      </c>
      <c r="AF2856" s="21" t="str">
        <f t="shared" si="370"/>
        <v/>
      </c>
      <c r="AG2856" s="21">
        <f ca="1">SUMIFS(AF$2:AF2856,D$2:D2856,D2856)</f>
        <v>3465</v>
      </c>
      <c r="AH2856" s="22">
        <f>IF(P2856&lt;&gt;"",VLOOKUP(Pronostics!P2856,Setup_Player!$B$2:$L$22,5,FALSE),"undefined")</f>
        <v>1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369"/>
        <v/>
      </c>
      <c r="X2857" s="23" t="str">
        <f>IFERROR(_xlfn.XLOOKUP(Pronostics!P2857,Setup_Player!B:B,Setup_Player!M:M),"")</f>
        <v/>
      </c>
      <c r="AF2857" s="21" t="str">
        <f t="shared" si="370"/>
        <v/>
      </c>
      <c r="AG2857" s="21">
        <f ca="1">SUMIFS(AF$2:AF2857,D$2:D2857,D2857)</f>
        <v>3271</v>
      </c>
      <c r="AH2857" s="22">
        <f>IF(P2857&lt;&gt;"",VLOOKUP(Pronostics!P2857,Setup_Player!$B$2:$L$22,5,FALSE),"undefined")</f>
        <v>0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369"/>
        <v/>
      </c>
      <c r="X2858" s="23" t="str">
        <f>IFERROR(_xlfn.XLOOKUP(Pronostics!P2858,Setup_Player!B:B,Setup_Player!M:M),"")</f>
        <v/>
      </c>
      <c r="AF2858" s="21" t="str">
        <f t="shared" si="370"/>
        <v/>
      </c>
      <c r="AG2858" s="21">
        <f ca="1">SUMIFS(AF$2:AF2858,D$2:D2858,D2858)</f>
        <v>3639</v>
      </c>
      <c r="AH2858" s="22">
        <f>IF(P2858&lt;&gt;"",VLOOKUP(Pronostics!P2858,Setup_Player!$B$2:$L$22,5,FALSE),"undefined")</f>
        <v>0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369"/>
        <v/>
      </c>
      <c r="X2859" s="23" t="str">
        <f>IFERROR(_xlfn.XLOOKUP(Pronostics!P2859,Setup_Player!B:B,Setup_Player!M:M),"")</f>
        <v/>
      </c>
      <c r="AF2859" s="21" t="str">
        <f t="shared" si="370"/>
        <v/>
      </c>
      <c r="AG2859" s="21">
        <f ca="1">SUMIFS(AF$2:AF2859,D$2:D2859,D2859)</f>
        <v>3174</v>
      </c>
      <c r="AH2859" s="22">
        <f>IF(P2859&lt;&gt;"",VLOOKUP(Pronostics!P2859,Setup_Player!$B$2:$L$22,5,FALSE),"undefined")</f>
        <v>0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369"/>
        <v/>
      </c>
      <c r="X2860" s="23" t="str">
        <f>IFERROR(_xlfn.XLOOKUP(Pronostics!P2860,Setup_Player!B:B,Setup_Player!M:M),"")</f>
        <v/>
      </c>
      <c r="AF2860" s="21" t="str">
        <f t="shared" si="370"/>
        <v/>
      </c>
      <c r="AG2860" s="21">
        <f ca="1">SUMIFS(AF$2:AF2860,D$2:D2860,D2860)</f>
        <v>3985</v>
      </c>
      <c r="AH2860" s="22">
        <f>IF(P2860&lt;&gt;"",VLOOKUP(Pronostics!P2860,Setup_Player!$B$2:$L$22,5,FALSE),"undefined")</f>
        <v>0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369"/>
        <v/>
      </c>
      <c r="X2861" s="23" t="str">
        <f>IFERROR(_xlfn.XLOOKUP(Pronostics!P2861,Setup_Player!B:B,Setup_Player!M:M),"")</f>
        <v>Kylian Mbappé</v>
      </c>
      <c r="AF2861" s="21" t="str">
        <f t="shared" si="370"/>
        <v/>
      </c>
      <c r="AG2861" s="21">
        <f ca="1">SUMIFS(AF$2:AF2861,D$2:D2861,D2861)</f>
        <v>4388</v>
      </c>
      <c r="AH2861" s="22">
        <f>IF(P2861&lt;&gt;"",VLOOKUP(Pronostics!P2861,Setup_Player!$B$2:$L$22,5,FALSE),"undefined")</f>
        <v>1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369"/>
        <v/>
      </c>
      <c r="X2862" s="23" t="str">
        <f>IFERROR(_xlfn.XLOOKUP(Pronostics!P2862,Setup_Player!B:B,Setup_Player!M:M),"")</f>
        <v/>
      </c>
      <c r="AG2862" s="21">
        <f ca="1">SUMIFS(AF$2:AF2862,D$2:D2862,D2862)</f>
        <v>3567</v>
      </c>
      <c r="AH2862" s="22">
        <f>IF(P2862&lt;&gt;"",VLOOKUP(Pronostics!P2862,Setup_Player!$B$2:$L$22,5,FALSE),"undefined")</f>
        <v>0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369"/>
        <v/>
      </c>
      <c r="X2863" s="23" t="str">
        <f>IFERROR(_xlfn.XLOOKUP(Pronostics!P2863,Setup_Player!B:B,Setup_Player!M:M),"")</f>
        <v/>
      </c>
      <c r="AG2863" s="21">
        <f ca="1">SUMIFS(AF$2:AF2863,D$2:D2863,D2863)</f>
        <v>3826</v>
      </c>
      <c r="AH2863" s="22" t="str">
        <f>IF(P2863&lt;&gt;"",VLOOKUP(Pronostics!P2863,Setup_Player!$B$2:$L$22,5,FALSE),"undefined")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369"/>
        <v/>
      </c>
      <c r="X2864" s="23" t="b">
        <f>Database!$AA$105</f>
        <v>0</v>
      </c>
      <c r="AF2864" s="21" t="str">
        <f t="shared" ref="AF2864:AF2887" si="371">IFERROR(IF(AB2864&lt;&gt;"", AB2864 + IF(AC2864=1,AE2864, 0), "") * (S2864+1),"")</f>
        <v/>
      </c>
      <c r="AG2864" s="21">
        <f ca="1">SUMIFS(AF$2:AF2864,D$2:D2864,D2864)</f>
        <v>3796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369"/>
        <v/>
      </c>
      <c r="X2865" s="23" t="b">
        <f>Database!$AA$105</f>
        <v>0</v>
      </c>
      <c r="AF2865" s="21" t="str">
        <f t="shared" si="371"/>
        <v/>
      </c>
      <c r="AG2865" s="21">
        <f ca="1">SUMIFS(AF$2:AF2865,D$2:D2865,D2865)</f>
        <v>4381</v>
      </c>
      <c r="AH2865" s="22" t="str">
        <f t="shared" ref="AH2865:AH2890" si="372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369"/>
        <v/>
      </c>
      <c r="X2866" s="23" t="b">
        <f>Database!$AA$105</f>
        <v>0</v>
      </c>
      <c r="AF2866" s="21" t="str">
        <f t="shared" si="371"/>
        <v/>
      </c>
      <c r="AG2866" s="21">
        <f ca="1">SUMIFS(AF$2:AF2866,D$2:D2866,D2866)</f>
        <v>4099</v>
      </c>
      <c r="AH2866" s="22" t="str">
        <f t="shared" si="372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369"/>
        <v/>
      </c>
      <c r="X2867" s="23" t="b">
        <f>Database!$AA$105</f>
        <v>0</v>
      </c>
      <c r="AF2867" s="21" t="str">
        <f t="shared" si="371"/>
        <v/>
      </c>
      <c r="AG2867" s="21">
        <f ca="1">SUMIFS(AF$2:AF2867,D$2:D2867,D2867)</f>
        <v>4209</v>
      </c>
      <c r="AH2867" s="22" t="str">
        <f t="shared" si="372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369"/>
        <v/>
      </c>
      <c r="X2868" s="23" t="b">
        <f>Database!$AA$105</f>
        <v>0</v>
      </c>
      <c r="AF2868" s="21" t="str">
        <f t="shared" si="371"/>
        <v/>
      </c>
      <c r="AG2868" s="21">
        <f ca="1">SUMIFS(AF$2:AF2868,D$2:D2868,D2868)</f>
        <v>3018</v>
      </c>
      <c r="AH2868" s="22" t="str">
        <f t="shared" si="372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369"/>
        <v/>
      </c>
      <c r="X2869" s="23" t="b">
        <f>Database!$AA$105</f>
        <v>0</v>
      </c>
      <c r="AF2869" s="21" t="str">
        <f t="shared" si="371"/>
        <v/>
      </c>
      <c r="AG2869" s="21">
        <f ca="1">SUMIFS(AF$2:AF2869,D$2:D2869,D2869)</f>
        <v>4375</v>
      </c>
      <c r="AH2869" s="22" t="str">
        <f t="shared" si="372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369"/>
        <v/>
      </c>
      <c r="X2870" s="23" t="b">
        <f>Database!$AA$105</f>
        <v>0</v>
      </c>
      <c r="AF2870" s="21" t="str">
        <f t="shared" si="371"/>
        <v/>
      </c>
      <c r="AG2870" s="21">
        <f ca="1">SUMIFS(AF$2:AF2870,D$2:D2870,D2870)</f>
        <v>2659</v>
      </c>
      <c r="AH2870" s="22" t="str">
        <f t="shared" si="372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369"/>
        <v/>
      </c>
      <c r="X2871" s="23" t="b">
        <f>Database!$AA$105</f>
        <v>0</v>
      </c>
      <c r="AF2871" s="21" t="str">
        <f t="shared" si="371"/>
        <v/>
      </c>
      <c r="AG2871" s="21">
        <f ca="1">SUMIFS(AF$2:AF2871,D$2:D2871,D2871)</f>
        <v>3744</v>
      </c>
      <c r="AH2871" s="22" t="str">
        <f t="shared" si="372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369"/>
        <v/>
      </c>
      <c r="X2872" s="23" t="b">
        <f>Database!$AA$105</f>
        <v>0</v>
      </c>
      <c r="AF2872" s="21" t="str">
        <f t="shared" si="371"/>
        <v/>
      </c>
      <c r="AG2872" s="21">
        <f ca="1">SUMIFS(AF$2:AF2872,D$2:D2872,D2872)</f>
        <v>4177</v>
      </c>
      <c r="AH2872" s="22" t="str">
        <f t="shared" si="372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369"/>
        <v/>
      </c>
      <c r="X2873" s="23" t="b">
        <f>Database!$AA$105</f>
        <v>0</v>
      </c>
      <c r="AF2873" s="21" t="str">
        <f t="shared" si="371"/>
        <v/>
      </c>
      <c r="AG2873" s="21">
        <f ca="1">SUMIFS(AF$2:AF2873,D$2:D2873,D2873)</f>
        <v>3529</v>
      </c>
      <c r="AH2873" s="22" t="str">
        <f t="shared" si="372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369"/>
        <v/>
      </c>
      <c r="X2874" s="23" t="b">
        <f>Database!$AA$105</f>
        <v>0</v>
      </c>
      <c r="AF2874" s="21" t="str">
        <f t="shared" si="371"/>
        <v/>
      </c>
      <c r="AG2874" s="21">
        <f ca="1">SUMIFS(AF$2:AF2874,D$2:D2874,D2874)</f>
        <v>4332</v>
      </c>
      <c r="AH2874" s="22" t="str">
        <f t="shared" si="372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369"/>
        <v/>
      </c>
      <c r="X2875" s="23" t="b">
        <f>Database!$AA$105</f>
        <v>0</v>
      </c>
      <c r="AF2875" s="21" t="str">
        <f t="shared" si="371"/>
        <v/>
      </c>
      <c r="AG2875" s="21">
        <f ca="1">SUMIFS(AF$2:AF2875,D$2:D2875,D2875)</f>
        <v>3397</v>
      </c>
      <c r="AH2875" s="22" t="str">
        <f t="shared" si="372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369"/>
        <v/>
      </c>
      <c r="X2876" s="23" t="b">
        <f>Database!$AA$105</f>
        <v>0</v>
      </c>
      <c r="AF2876" s="21" t="str">
        <f t="shared" si="371"/>
        <v/>
      </c>
      <c r="AG2876" s="21">
        <f ca="1">SUMIFS(AF$2:AF2876,D$2:D2876,D2876)</f>
        <v>3886</v>
      </c>
      <c r="AH2876" s="22" t="str">
        <f t="shared" si="372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369"/>
        <v/>
      </c>
      <c r="X2877" s="23" t="b">
        <f>Database!$AA$105</f>
        <v>0</v>
      </c>
      <c r="AF2877" s="21" t="str">
        <f t="shared" si="371"/>
        <v/>
      </c>
      <c r="AG2877" s="21">
        <f ca="1">SUMIFS(AF$2:AF2877,D$2:D2877,D2877)</f>
        <v>4154</v>
      </c>
      <c r="AH2877" s="22" t="str">
        <f t="shared" si="372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369"/>
        <v/>
      </c>
      <c r="X2878" s="23" t="b">
        <f>Database!$AA$105</f>
        <v>0</v>
      </c>
      <c r="AF2878" s="21" t="str">
        <f t="shared" si="371"/>
        <v/>
      </c>
      <c r="AG2878" s="21">
        <f ca="1">SUMIFS(AF$2:AF2878,D$2:D2878,D2878)</f>
        <v>4216</v>
      </c>
      <c r="AH2878" s="22" t="str">
        <f t="shared" si="372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369"/>
        <v/>
      </c>
      <c r="X2879" s="23" t="b">
        <f>Database!$AA$105</f>
        <v>0</v>
      </c>
      <c r="AF2879" s="21" t="str">
        <f t="shared" si="371"/>
        <v/>
      </c>
      <c r="AG2879" s="21">
        <f ca="1">SUMIFS(AF$2:AF2879,D$2:D2879,D2879)</f>
        <v>2943</v>
      </c>
      <c r="AH2879" s="22" t="str">
        <f t="shared" si="372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369"/>
        <v/>
      </c>
      <c r="X2880" s="23" t="b">
        <f>Database!$AA$105</f>
        <v>0</v>
      </c>
      <c r="AF2880" s="21" t="str">
        <f t="shared" si="371"/>
        <v/>
      </c>
      <c r="AG2880" s="21">
        <f ca="1">SUMIFS(AF$2:AF2880,D$2:D2880,D2880)</f>
        <v>4185</v>
      </c>
      <c r="AH2880" s="22" t="str">
        <f t="shared" si="372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369"/>
        <v/>
      </c>
      <c r="X2881" s="23" t="b">
        <f>Database!$AA$105</f>
        <v>0</v>
      </c>
      <c r="AF2881" s="21" t="str">
        <f t="shared" si="371"/>
        <v/>
      </c>
      <c r="AG2881" s="21">
        <f ca="1">SUMIFS(AF$2:AF2881,D$2:D2881,D2881)</f>
        <v>3617</v>
      </c>
      <c r="AH2881" s="22" t="str">
        <f t="shared" si="372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369"/>
        <v/>
      </c>
      <c r="X2882" s="23" t="b">
        <f>Database!$AA$105</f>
        <v>0</v>
      </c>
      <c r="AF2882" s="21" t="str">
        <f t="shared" si="371"/>
        <v/>
      </c>
      <c r="AG2882" s="21">
        <f ca="1">SUMIFS(AF$2:AF2882,D$2:D2882,D2882)</f>
        <v>3812</v>
      </c>
      <c r="AH2882" s="22" t="str">
        <f t="shared" si="372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373">IF(AND(A2883&gt;0,A2883&lt;=104,W2883="Terminé"),TEXT(P2883,"0")&amp;"-"&amp;TEXT(Q2883,"0"),"")</f>
        <v/>
      </c>
      <c r="X2883" s="23" t="b">
        <f>Database!$AA$105</f>
        <v>0</v>
      </c>
      <c r="AF2883" s="21" t="str">
        <f t="shared" si="371"/>
        <v/>
      </c>
      <c r="AG2883" s="21">
        <f ca="1">SUMIFS(AF$2:AF2883,D$2:D2883,D2883)</f>
        <v>3465</v>
      </c>
      <c r="AH2883" s="22" t="str">
        <f t="shared" si="372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373"/>
        <v/>
      </c>
      <c r="X2884" s="23" t="b">
        <f>Database!$AA$105</f>
        <v>0</v>
      </c>
      <c r="AF2884" s="21" t="str">
        <f t="shared" si="371"/>
        <v/>
      </c>
      <c r="AG2884" s="21">
        <f ca="1">SUMIFS(AF$2:AF2884,D$2:D2884,D2884)</f>
        <v>3271</v>
      </c>
      <c r="AH2884" s="22" t="str">
        <f t="shared" si="372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373"/>
        <v/>
      </c>
      <c r="X2885" s="23" t="b">
        <f>Database!$AA$105</f>
        <v>0</v>
      </c>
      <c r="AF2885" s="21" t="str">
        <f t="shared" si="371"/>
        <v/>
      </c>
      <c r="AG2885" s="21">
        <f ca="1">SUMIFS(AF$2:AF2885,D$2:D2885,D2885)</f>
        <v>3639</v>
      </c>
      <c r="AH2885" s="22" t="str">
        <f t="shared" si="372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373"/>
        <v/>
      </c>
      <c r="X2886" s="23" t="b">
        <f>Database!$AA$105</f>
        <v>0</v>
      </c>
      <c r="AF2886" s="21" t="str">
        <f t="shared" si="371"/>
        <v/>
      </c>
      <c r="AG2886" s="21">
        <f ca="1">SUMIFS(AF$2:AF2886,D$2:D2886,D2886)</f>
        <v>3174</v>
      </c>
      <c r="AH2886" s="22" t="str">
        <f t="shared" si="372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373"/>
        <v/>
      </c>
      <c r="X2887" s="23" t="b">
        <f>Database!$AA$105</f>
        <v>0</v>
      </c>
      <c r="AF2887" s="21" t="str">
        <f t="shared" si="371"/>
        <v/>
      </c>
      <c r="AG2887" s="21">
        <f ca="1">SUMIFS(AF$2:AF2887,D$2:D2887,D2887)</f>
        <v>3985</v>
      </c>
      <c r="AH2887" s="22" t="str">
        <f t="shared" si="372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373"/>
        <v/>
      </c>
      <c r="X2888" s="23" t="b">
        <f>Database!$AA$105</f>
        <v>0</v>
      </c>
      <c r="AG2888" s="21">
        <f ca="1">SUMIFS(AF$2:AF2888,D$2:D2888,D2888)</f>
        <v>4388</v>
      </c>
      <c r="AH2888" s="22" t="str">
        <f t="shared" si="372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373"/>
        <v/>
      </c>
      <c r="X2889" s="23" t="b">
        <f>Database!$AA$105</f>
        <v>0</v>
      </c>
      <c r="AG2889" s="21">
        <f ca="1">SUMIFS(AF$2:AF2889,D$2:D2889,D2889)</f>
        <v>3567</v>
      </c>
      <c r="AH2889" s="22" t="str">
        <f t="shared" si="372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373"/>
        <v/>
      </c>
      <c r="X2890" s="23" t="b">
        <f>Database!$AA$105</f>
        <v>0</v>
      </c>
      <c r="AG2890" s="21">
        <f ca="1">SUMIFS(AF$2:AF2890,D$2:D2890,D2890)</f>
        <v>3826</v>
      </c>
      <c r="AH2890" s="22" t="str">
        <f t="shared" si="372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E52" sqref="E52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343</v>
      </c>
      <c r="F1" s="6" t="s">
        <v>345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1</v>
      </c>
      <c r="F3" s="7">
        <f t="shared" si="0"/>
        <v>0</v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283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1</v>
      </c>
      <c r="F8" s="7">
        <f t="shared" si="0"/>
        <v>0</v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1</v>
      </c>
      <c r="F9" s="7">
        <f t="shared" si="0"/>
        <v>0</v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1</v>
      </c>
      <c r="F10" s="7">
        <f t="shared" si="0"/>
        <v>0</v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1</v>
      </c>
      <c r="F13" s="7">
        <f t="shared" si="0"/>
        <v>0</v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1</v>
      </c>
      <c r="F14" s="7">
        <f t="shared" si="0"/>
        <v>0</v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1</v>
      </c>
      <c r="F15" s="7">
        <f t="shared" si="0"/>
        <v>0</v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1</v>
      </c>
      <c r="F18" s="7">
        <f t="shared" si="0"/>
        <v>0</v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1</v>
      </c>
      <c r="F21" s="7">
        <f t="shared" si="0"/>
        <v>0</v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1</v>
      </c>
      <c r="F24" s="7">
        <f t="shared" si="0"/>
        <v>0</v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1</v>
      </c>
      <c r="F25" s="7">
        <f t="shared" si="0"/>
        <v>0</v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1</v>
      </c>
      <c r="F26" s="7">
        <f t="shared" si="0"/>
        <v>0</v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1</v>
      </c>
      <c r="F32" s="7">
        <f t="shared" si="0"/>
        <v>0</v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1</v>
      </c>
      <c r="F33" s="7">
        <f t="shared" si="0"/>
        <v>0</v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1</v>
      </c>
      <c r="F34" s="7">
        <f t="shared" si="0"/>
        <v>0</v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1</v>
      </c>
      <c r="F38" s="7">
        <f t="shared" si="0"/>
        <v>0</v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1</v>
      </c>
      <c r="F40" s="7">
        <f t="shared" si="0"/>
        <v>0</v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410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1</v>
      </c>
      <c r="F45" s="7">
        <f t="shared" si="0"/>
        <v>0</v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E49" xr:uid="{FA77D0F8-B021-4ECF-9E20-0CF6BF9B6012}"/>
  <conditionalFormatting sqref="E2:E49">
    <cfRule type="colorScale" priority="1">
      <colorScale>
        <cfvo type="min"/>
        <cfvo type="max"/>
        <color rgb="FFFCFCFF"/>
        <color rgb="FFF8696B"/>
      </colorScale>
    </cfRule>
  </conditionalFormatting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M22"/>
  <sheetViews>
    <sheetView topLeftCell="B1" zoomScale="90" zoomScaleNormal="90" workbookViewId="0">
      <pane ySplit="1" topLeftCell="A2" activePane="bottomLeft" state="frozen"/>
      <selection pane="bottomLeft" activeCell="C7" sqref="C7"/>
    </sheetView>
  </sheetViews>
  <sheetFormatPr baseColWidth="10" defaultRowHeight="14.5" x14ac:dyDescent="0.35"/>
  <cols>
    <col min="1" max="1" width="9.90625" style="19" customWidth="1"/>
    <col min="2" max="3" width="26.81640625" customWidth="1"/>
    <col min="4" max="4" width="9.54296875" style="19" bestFit="1" customWidth="1"/>
    <col min="5" max="5" width="9.54296875" style="19" customWidth="1"/>
    <col min="6" max="6" width="14.90625" style="19" bestFit="1" customWidth="1"/>
    <col min="7" max="7" width="10.26953125" style="19" bestFit="1" customWidth="1"/>
    <col min="8" max="10" width="10.26953125" style="19" customWidth="1"/>
    <col min="11" max="11" width="9.81640625" style="19" bestFit="1" customWidth="1"/>
    <col min="12" max="12" width="17.54296875" customWidth="1"/>
    <col min="13" max="13" width="17.453125" customWidth="1"/>
  </cols>
  <sheetData>
    <row r="1" spans="1:13" s="25" customFormat="1" x14ac:dyDescent="0.35">
      <c r="A1" s="25" t="s">
        <v>212</v>
      </c>
      <c r="B1" s="25" t="s">
        <v>213</v>
      </c>
      <c r="C1" s="25" t="s">
        <v>477</v>
      </c>
      <c r="D1" s="25" t="s">
        <v>165</v>
      </c>
      <c r="E1" s="25" t="s">
        <v>478</v>
      </c>
      <c r="F1" s="25" t="s">
        <v>343</v>
      </c>
      <c r="G1" s="25" t="s">
        <v>214</v>
      </c>
      <c r="H1" s="25" t="s">
        <v>480</v>
      </c>
      <c r="I1" s="25" t="s">
        <v>479</v>
      </c>
      <c r="K1" s="25" t="s">
        <v>313</v>
      </c>
      <c r="L1" s="25" t="s">
        <v>320</v>
      </c>
    </row>
    <row r="2" spans="1:13" x14ac:dyDescent="0.35">
      <c r="A2" s="19">
        <f>COUNTA(B$2:B2)</f>
        <v>1</v>
      </c>
      <c r="B2" t="s">
        <v>216</v>
      </c>
      <c r="C2" t="s">
        <v>70</v>
      </c>
      <c r="D2" s="19">
        <v>80</v>
      </c>
      <c r="E2" s="19" cm="1">
        <f t="array" ref="E2">COUNTA(_xlfn.CHOOSECOLS(_xlfn._xlws.FILTER(Database!$H:$M,(Database!$H:$H=Setup_Player!$C2)*(Database!$M:$M="Terminé")),2))+COUNTA(_xlfn.CHOOSECOLS(_xlfn._xlws.FILTER(Database!$H:$M,(Database!$I:$I=Setup_Player!$C2)*(Database!$M:$M="Terminé")),2))</f>
        <v>6</v>
      </c>
      <c r="F2" s="19">
        <f>IF(ISBLANK(C2),0,VLOOKUP(C2,Setup_Team!B:E,4,FALSE))</f>
        <v>0</v>
      </c>
      <c r="G2" s="19">
        <v>8</v>
      </c>
      <c r="H2" s="19">
        <f>RANK(G2,$G$2:$G$22,0)</f>
        <v>1</v>
      </c>
      <c r="I2" s="19">
        <f>RANK(E2,$E$2:$E$22,0)</f>
        <v>3</v>
      </c>
      <c r="J2" s="19">
        <f>1000*H2+I2</f>
        <v>1003</v>
      </c>
      <c r="K2" s="19">
        <f>RANK($J2,$J$2:$J$22,1)</f>
        <v>2</v>
      </c>
      <c r="L2" t="s">
        <v>322</v>
      </c>
      <c r="M2" t="str">
        <f>IF(K2=1,B2,"")</f>
        <v/>
      </c>
    </row>
    <row r="3" spans="1:13" x14ac:dyDescent="0.35">
      <c r="A3" s="19">
        <f>COUNTA(B$2:B3)</f>
        <v>2</v>
      </c>
      <c r="B3" t="s">
        <v>215</v>
      </c>
      <c r="C3" t="s">
        <v>65</v>
      </c>
      <c r="D3" s="19">
        <v>80</v>
      </c>
      <c r="E3" s="19" cm="1">
        <f t="array" ref="E3">COUNTA(_xlfn.CHOOSECOLS(_xlfn._xlws.FILTER(Database!$H:$M,(Database!$H:$H=Setup_Player!$C3)*(Database!$M:$M="Terminé")),2))+COUNTA(_xlfn.CHOOSECOLS(_xlfn._xlws.FILTER(Database!$H:$M,(Database!$I:$I=Setup_Player!$C3)*(Database!$M:$M="Terminé")),2))</f>
        <v>7</v>
      </c>
      <c r="F3" s="19">
        <f>IF(ISBLANK(C3),0,VLOOKUP(C3,Setup_Team!B:E,4,FALSE))</f>
        <v>1</v>
      </c>
      <c r="G3" s="19">
        <v>8</v>
      </c>
      <c r="H3" s="19">
        <f>RANK(G3,$G$2:$G$22,0)</f>
        <v>1</v>
      </c>
      <c r="I3" s="19">
        <f>RANK(E3,$E$2:$E$22,0)</f>
        <v>1</v>
      </c>
      <c r="J3" s="19">
        <f>1000*H3+I3</f>
        <v>1001</v>
      </c>
      <c r="K3" s="19">
        <f>RANK($J3,$J$2:$J$22,1)</f>
        <v>1</v>
      </c>
      <c r="L3" t="s">
        <v>321</v>
      </c>
      <c r="M3" t="str">
        <f>IF(K3=1,B3,"")</f>
        <v>Kylian Mbappé</v>
      </c>
    </row>
    <row r="4" spans="1:13" x14ac:dyDescent="0.35">
      <c r="A4" s="19">
        <f>COUNTA(B$2:B4)</f>
        <v>3</v>
      </c>
      <c r="B4" t="s">
        <v>220</v>
      </c>
      <c r="C4" t="s">
        <v>68</v>
      </c>
      <c r="D4" s="19">
        <v>150</v>
      </c>
      <c r="E4" s="19" cm="1">
        <f t="array" ref="E4">COUNTA(_xlfn.CHOOSECOLS(_xlfn._xlws.FILTER(Database!$H:$M,(Database!$H:$H=Setup_Player!$C4)*(Database!$M:$M="Terminé")),2))+COUNTA(_xlfn.CHOOSECOLS(_xlfn._xlws.FILTER(Database!$H:$M,(Database!$I:$I=Setup_Player!$C4)*(Database!$M:$M="Terminé")),2))</f>
        <v>6</v>
      </c>
      <c r="F4" s="19">
        <f>IF(ISBLANK(C4),0,VLOOKUP(C4,Setup_Team!B:E,4,FALSE))</f>
        <v>1</v>
      </c>
      <c r="G4" s="19">
        <v>7</v>
      </c>
      <c r="H4" s="19">
        <f>RANK(G4,$G$2:$G$22,0)</f>
        <v>3</v>
      </c>
      <c r="I4" s="19">
        <f>RANK(E4,$E$2:$E$22,0)</f>
        <v>3</v>
      </c>
      <c r="J4" s="19">
        <f>1000*H4+I4</f>
        <v>3003</v>
      </c>
      <c r="K4" s="19">
        <f>RANK($J4,$J$2:$J$22,1)</f>
        <v>3</v>
      </c>
      <c r="L4" t="s">
        <v>326</v>
      </c>
      <c r="M4" t="str">
        <f t="shared" ref="M4:M22" si="0">IF(K4=1,B4,"")</f>
        <v/>
      </c>
    </row>
    <row r="5" spans="1:13" x14ac:dyDescent="0.35">
      <c r="A5" s="19">
        <f>COUNTA(B$2:B5)</f>
        <v>4</v>
      </c>
      <c r="B5" t="s">
        <v>218</v>
      </c>
      <c r="C5" t="s">
        <v>78</v>
      </c>
      <c r="D5" s="19">
        <v>100</v>
      </c>
      <c r="E5" s="19" cm="1">
        <f t="array" ref="E5">COUNTA(_xlfn.CHOOSECOLS(_xlfn._xlws.FILTER(Database!$H:$M,(Database!$H:$H=Setup_Player!$C6)*(Database!$M:$M="Terminé")),2))+COUNTA(_xlfn.CHOOSECOLS(_xlfn._xlws.FILTER(Database!$H:$M,(Database!$I:$I=Setup_Player!$C6)*(Database!$M:$M="Terminé")),2))</f>
        <v>6</v>
      </c>
      <c r="F5" s="19">
        <f>IF(ISBLANK(C5),0,VLOOKUP(C5,Setup_Team!B:E,4,FALSE))</f>
        <v>0</v>
      </c>
      <c r="G5" s="19">
        <v>5</v>
      </c>
      <c r="H5" s="19">
        <f>RANK(G5,$G$2:$G$22,0)</f>
        <v>5</v>
      </c>
      <c r="I5" s="19">
        <f>RANK(E5,$E$2:$E$22,0)</f>
        <v>3</v>
      </c>
      <c r="J5" s="19">
        <f>1000*H5+I5</f>
        <v>5003</v>
      </c>
      <c r="K5" s="19">
        <f>RANK($J5,$J$2:$J$22,1)</f>
        <v>5</v>
      </c>
      <c r="L5" t="s">
        <v>324</v>
      </c>
      <c r="M5" t="str">
        <f t="shared" si="0"/>
        <v/>
      </c>
    </row>
    <row r="6" spans="1:13" x14ac:dyDescent="0.35">
      <c r="A6" s="19">
        <f>COUNTA(B$2:B6)</f>
        <v>5</v>
      </c>
      <c r="B6" t="s">
        <v>221</v>
      </c>
      <c r="C6" s="74" t="s">
        <v>78</v>
      </c>
      <c r="D6" s="19">
        <v>150</v>
      </c>
      <c r="E6" s="19" cm="1">
        <f t="array" ref="E6">COUNTA(_xlfn.CHOOSECOLS(_xlfn._xlws.FILTER(Database!$H:$M,(Database!$H:$H=Setup_Player!$C5)*(Database!$M:$M="Terminé")),2))+COUNTA(_xlfn.CHOOSECOLS(_xlfn._xlws.FILTER(Database!$H:$M,(Database!$I:$I=Setup_Player!$C5)*(Database!$M:$M="Terminé")),2))</f>
        <v>6</v>
      </c>
      <c r="F6" s="19">
        <f>IF(ISBLANK(C6),0,VLOOKUP(C6,Setup_Team!B:E,4,FALSE))</f>
        <v>0</v>
      </c>
      <c r="G6" s="19">
        <v>6</v>
      </c>
      <c r="H6" s="19">
        <f>RANK(G6,$G$2:$G$22,0)</f>
        <v>4</v>
      </c>
      <c r="I6" s="19">
        <f>RANK(E6,$E$2:$E$22,0)</f>
        <v>3</v>
      </c>
      <c r="J6" s="19">
        <f>1000*H6+I6</f>
        <v>4003</v>
      </c>
      <c r="K6" s="19">
        <f>RANK($J6,$J$2:$J$22,1)</f>
        <v>4</v>
      </c>
      <c r="L6" t="s">
        <v>327</v>
      </c>
      <c r="M6" t="str">
        <f t="shared" si="0"/>
        <v/>
      </c>
    </row>
    <row r="7" spans="1:13" x14ac:dyDescent="0.35">
      <c r="A7" s="19">
        <f>COUNTA(B$2:B7)</f>
        <v>6</v>
      </c>
      <c r="B7" t="s">
        <v>219</v>
      </c>
      <c r="C7" t="s">
        <v>39</v>
      </c>
      <c r="D7" s="19">
        <v>120</v>
      </c>
      <c r="E7" s="19" cm="1">
        <f t="array" ref="E7">COUNTA(_xlfn.CHOOSECOLS(_xlfn._xlws.FILTER(Database!$H:$M,(Database!$H:$H=Setup_Player!$C7)*(Database!$M:$M="Terminé")),2))+COUNTA(_xlfn.CHOOSECOLS(_xlfn._xlws.FILTER(Database!$H:$M,(Database!$I:$I=Setup_Player!$C7)*(Database!$M:$M="Terminé")),2))</f>
        <v>5</v>
      </c>
      <c r="F7" s="19">
        <f>IF(ISBLANK(C7),0,VLOOKUP(C7,Setup_Team!B:E,4,FALSE))</f>
        <v>1</v>
      </c>
      <c r="G7" s="19">
        <v>4</v>
      </c>
      <c r="H7" s="19">
        <f>RANK(G7,$G$2:$G$22,0)</f>
        <v>6</v>
      </c>
      <c r="I7" s="19">
        <f>RANK(E7,$E$2:$E$22,0)</f>
        <v>9</v>
      </c>
      <c r="J7" s="19">
        <f>1000*H7+I7</f>
        <v>6009</v>
      </c>
      <c r="K7" s="19">
        <f>RANK($J7,$J$2:$J$22,1)</f>
        <v>6</v>
      </c>
      <c r="L7" t="s">
        <v>325</v>
      </c>
      <c r="M7" t="str">
        <f t="shared" si="0"/>
        <v/>
      </c>
    </row>
    <row r="8" spans="1:13" x14ac:dyDescent="0.35">
      <c r="A8" s="19">
        <f>COUNTA(B$2:B8)</f>
        <v>7</v>
      </c>
      <c r="B8" t="s">
        <v>227</v>
      </c>
      <c r="C8" t="s">
        <v>34</v>
      </c>
      <c r="D8" s="19">
        <v>500</v>
      </c>
      <c r="E8" s="19" cm="1">
        <f t="array" ref="E8">COUNTA(_xlfn.CHOOSECOLS(_xlfn._xlws.FILTER(Database!$H:$M,(Database!$H:$H=Setup_Player!$C8)*(Database!$M:$M="Terminé")),2))+COUNTA(_xlfn.CHOOSECOLS(_xlfn._xlws.FILTER(Database!$H:$M,(Database!$I:$I=Setup_Player!$C8)*(Database!$M:$M="Terminé")),2))</f>
        <v>5</v>
      </c>
      <c r="F8" s="19">
        <f>IF(ISBLANK(C8),0,VLOOKUP(C8,Setup_Team!B:E,4,FALSE))</f>
        <v>1</v>
      </c>
      <c r="G8" s="19">
        <v>3</v>
      </c>
      <c r="H8" s="19">
        <f>RANK(G8,$G$2:$G$22,0)</f>
        <v>7</v>
      </c>
      <c r="I8" s="19">
        <f>RANK(E8,$E$2:$E$22,0)</f>
        <v>9</v>
      </c>
      <c r="J8" s="19">
        <f>1000*H8+I8</f>
        <v>7009</v>
      </c>
      <c r="K8" s="19">
        <f>RANK($J8,$J$2:$J$22,1)</f>
        <v>7</v>
      </c>
      <c r="L8" t="s">
        <v>333</v>
      </c>
      <c r="M8" t="str">
        <f t="shared" si="0"/>
        <v/>
      </c>
    </row>
    <row r="9" spans="1:13" x14ac:dyDescent="0.35">
      <c r="A9" s="19">
        <f>COUNTA(B$2:B9)</f>
        <v>8</v>
      </c>
      <c r="B9" t="s">
        <v>222</v>
      </c>
      <c r="C9" t="s">
        <v>75</v>
      </c>
      <c r="D9" s="19">
        <v>200</v>
      </c>
      <c r="E9" s="19" cm="1">
        <f t="array" ref="E9">COUNTA(_xlfn.CHOOSECOLS(_xlfn._xlws.FILTER(Database!$H:$M,(Database!$H:$H=Setup_Player!$C9)*(Database!$M:$M="Terminé")),2))+COUNTA(_xlfn.CHOOSECOLS(_xlfn._xlws.FILTER(Database!$H:$M,(Database!$I:$I=Setup_Player!$C9)*(Database!$M:$M="Terminé")),2))</f>
        <v>5</v>
      </c>
      <c r="F9" s="19">
        <f>IF(ISBLANK(C9),0,VLOOKUP(C9,Setup_Team!B:E,4,FALSE))</f>
        <v>1</v>
      </c>
      <c r="G9" s="19">
        <v>3</v>
      </c>
      <c r="H9" s="19">
        <f>RANK(G9,$G$2:$G$22,0)</f>
        <v>7</v>
      </c>
      <c r="I9" s="19">
        <f>RANK(E9,$E$2:$E$22,0)</f>
        <v>9</v>
      </c>
      <c r="J9" s="19">
        <f>1000*H9+I9</f>
        <v>7009</v>
      </c>
      <c r="K9" s="19">
        <f>RANK($J9,$J$2:$J$22,1)</f>
        <v>7</v>
      </c>
      <c r="L9" t="s">
        <v>328</v>
      </c>
      <c r="M9" t="str">
        <f t="shared" si="0"/>
        <v/>
      </c>
    </row>
    <row r="10" spans="1:13" x14ac:dyDescent="0.35">
      <c r="A10" s="19">
        <f>COUNTA(B$2:B10)</f>
        <v>9</v>
      </c>
      <c r="B10" t="s">
        <v>230</v>
      </c>
      <c r="C10" t="s">
        <v>71</v>
      </c>
      <c r="D10" s="19">
        <v>700</v>
      </c>
      <c r="E10" s="19" cm="1">
        <f t="array" ref="E10">COUNTA(_xlfn.CHOOSECOLS(_xlfn._xlws.FILTER(Database!$H:$M,(Database!$H:$H=Setup_Player!$C10)*(Database!$M:$M="Terminé")),2))+COUNTA(_xlfn.CHOOSECOLS(_xlfn._xlws.FILTER(Database!$H:$M,(Database!$I:$I=Setup_Player!$C10)*(Database!$M:$M="Terminé")),2))</f>
        <v>4</v>
      </c>
      <c r="F10" s="19">
        <f>IF(ISBLANK(C10),0,VLOOKUP(C10,Setup_Team!B:E,4,FALSE))</f>
        <v>1</v>
      </c>
      <c r="G10" s="19">
        <v>2</v>
      </c>
      <c r="H10" s="19">
        <f>RANK(G10,$G$2:$G$22,0)</f>
        <v>9</v>
      </c>
      <c r="I10" s="19">
        <f>RANK(E10,$E$2:$E$22,0)</f>
        <v>14</v>
      </c>
      <c r="J10" s="19">
        <f>1000*H10+I10</f>
        <v>9014</v>
      </c>
      <c r="K10" s="19">
        <f>RANK($J10,$J$2:$J$22,1)</f>
        <v>10</v>
      </c>
      <c r="L10" t="s">
        <v>336</v>
      </c>
      <c r="M10" t="str">
        <f t="shared" si="0"/>
        <v/>
      </c>
    </row>
    <row r="11" spans="1:13" x14ac:dyDescent="0.35">
      <c r="A11" s="19">
        <f>COUNTA(B$2:B11)</f>
        <v>10</v>
      </c>
      <c r="B11" t="s">
        <v>224</v>
      </c>
      <c r="C11" t="s">
        <v>59</v>
      </c>
      <c r="D11" s="19">
        <v>250</v>
      </c>
      <c r="E11" s="19" cm="1">
        <f t="array" ref="E11">COUNTA(_xlfn.CHOOSECOLS(_xlfn._xlws.FILTER(Database!$H:$M,(Database!$H:$H=Setup_Player!$C11)*(Database!$M:$M="Terminé")),2))+COUNTA(_xlfn.CHOOSECOLS(_xlfn._xlws.FILTER(Database!$H:$M,(Database!$I:$I=Setup_Player!$C11)*(Database!$M:$M="Terminé")),2))</f>
        <v>6</v>
      </c>
      <c r="F11" s="19">
        <f>IF(ISBLANK(C11),0,VLOOKUP(C11,Setup_Team!B:E,4,FALSE))</f>
        <v>1</v>
      </c>
      <c r="G11" s="19">
        <v>2</v>
      </c>
      <c r="H11" s="19">
        <f>RANK(G11,$G$2:$G$22,0)</f>
        <v>9</v>
      </c>
      <c r="I11" s="19">
        <f>RANK(E11,$E$2:$E$22,0)</f>
        <v>3</v>
      </c>
      <c r="J11" s="19">
        <f>1000*H11+I11</f>
        <v>9003</v>
      </c>
      <c r="K11" s="19">
        <f>RANK($J11,$J$2:$J$22,1)</f>
        <v>9</v>
      </c>
      <c r="L11" t="s">
        <v>330</v>
      </c>
      <c r="M11" t="str">
        <f t="shared" si="0"/>
        <v/>
      </c>
    </row>
    <row r="12" spans="1:13" x14ac:dyDescent="0.35">
      <c r="A12" s="19">
        <f>COUNTA(B$2:B12)</f>
        <v>11</v>
      </c>
      <c r="B12" t="s">
        <v>234</v>
      </c>
      <c r="C12" t="s">
        <v>53</v>
      </c>
      <c r="D12" s="19">
        <v>1000</v>
      </c>
      <c r="E12" s="19" cm="1">
        <f t="array" ref="E12">COUNTA(_xlfn.CHOOSECOLS(_xlfn._xlws.FILTER(Database!$H:$M,(Database!$H:$H=Setup_Player!$C12)*(Database!$M:$M="Terminé")),2))+COUNTA(_xlfn.CHOOSECOLS(_xlfn._xlws.FILTER(Database!$H:$M,(Database!$I:$I=Setup_Player!$C12)*(Database!$M:$M="Terminé")),2))</f>
        <v>4</v>
      </c>
      <c r="F12" s="19">
        <f>IF(ISBLANK(C12),0,VLOOKUP(C12,Setup_Team!B:E,4,FALSE))</f>
        <v>1</v>
      </c>
      <c r="G12" s="19">
        <v>1</v>
      </c>
      <c r="H12" s="19">
        <f>RANK(G12,$G$2:$G$22,0)</f>
        <v>11</v>
      </c>
      <c r="I12" s="19">
        <f>RANK(E12,$E$2:$E$22,0)</f>
        <v>14</v>
      </c>
      <c r="J12" s="19">
        <f>1000*H12+I12</f>
        <v>11014</v>
      </c>
      <c r="K12" s="19">
        <f>RANK($J12,$J$2:$J$22,1)</f>
        <v>14</v>
      </c>
      <c r="L12" t="s">
        <v>340</v>
      </c>
      <c r="M12" t="str">
        <f t="shared" si="0"/>
        <v/>
      </c>
    </row>
    <row r="13" spans="1:13" x14ac:dyDescent="0.35">
      <c r="A13" s="19">
        <f>COUNTA(B$2:B13)</f>
        <v>12</v>
      </c>
      <c r="B13" t="s">
        <v>232</v>
      </c>
      <c r="C13" t="s">
        <v>83</v>
      </c>
      <c r="D13" s="19">
        <v>900</v>
      </c>
      <c r="E13" s="19" cm="1">
        <f t="array" ref="E13">COUNTA(_xlfn.CHOOSECOLS(_xlfn._xlws.FILTER(Database!$H:$M,(Database!$H:$H=Setup_Player!$C14)*(Database!$M:$M="Terminé")),2))+COUNTA(_xlfn.CHOOSECOLS(_xlfn._xlws.FILTER(Database!$H:$M,(Database!$I:$I=Setup_Player!$C14)*(Database!$M:$M="Terminé")),2))</f>
        <v>5</v>
      </c>
      <c r="F13" s="19">
        <f>IF(ISBLANK(C13),0,VLOOKUP(C13,Setup_Team!B:E,4,FALSE))</f>
        <v>1</v>
      </c>
      <c r="G13" s="19">
        <v>1</v>
      </c>
      <c r="H13" s="19">
        <f>RANK(G13,$G$2:$G$22,0)</f>
        <v>11</v>
      </c>
      <c r="I13" s="19">
        <f>RANK(E13,$E$2:$E$22,0)</f>
        <v>9</v>
      </c>
      <c r="J13" s="19">
        <f>1000*H13+I13</f>
        <v>11009</v>
      </c>
      <c r="K13" s="19">
        <f>RANK($J13,$J$2:$J$22,1)</f>
        <v>12</v>
      </c>
      <c r="L13" t="s">
        <v>338</v>
      </c>
      <c r="M13" t="str">
        <f t="shared" si="0"/>
        <v/>
      </c>
    </row>
    <row r="14" spans="1:13" x14ac:dyDescent="0.35">
      <c r="A14" s="19">
        <f>COUNTA(B$2:B14)</f>
        <v>13</v>
      </c>
      <c r="B14" t="s">
        <v>229</v>
      </c>
      <c r="C14" t="s">
        <v>60</v>
      </c>
      <c r="D14" s="19">
        <v>600</v>
      </c>
      <c r="E14" s="19" cm="1">
        <f t="array" ref="E14">COUNTA(_xlfn.CHOOSECOLS(_xlfn._xlws.FILTER(Database!$H:$M,(Database!$H:$H=Setup_Player!$C15)*(Database!$M:$M="Terminé")),2))+COUNTA(_xlfn.CHOOSECOLS(_xlfn._xlws.FILTER(Database!$H:$M,(Database!$I:$I=Setup_Player!$C15)*(Database!$M:$M="Terminé")),2))</f>
        <v>7</v>
      </c>
      <c r="F14" s="19">
        <f>IF(ISBLANK(C14),0,VLOOKUP(C14,Setup_Team!B:E,4,FALSE))</f>
        <v>1</v>
      </c>
      <c r="G14" s="19">
        <v>1</v>
      </c>
      <c r="H14" s="19">
        <f>RANK(G14,$G$2:$G$22,0)</f>
        <v>11</v>
      </c>
      <c r="I14" s="19">
        <f>RANK(E14,$E$2:$E$22,0)</f>
        <v>1</v>
      </c>
      <c r="J14" s="19">
        <f>1000*H14+I14</f>
        <v>11001</v>
      </c>
      <c r="K14" s="19">
        <f>RANK($J14,$J$2:$J$22,1)</f>
        <v>11</v>
      </c>
      <c r="L14" t="s">
        <v>335</v>
      </c>
      <c r="M14" t="str">
        <f t="shared" si="0"/>
        <v/>
      </c>
    </row>
    <row r="15" spans="1:13" x14ac:dyDescent="0.35">
      <c r="A15" s="19">
        <f>COUNTA(B$2:B15)</f>
        <v>14</v>
      </c>
      <c r="B15" t="s">
        <v>217</v>
      </c>
      <c r="C15" t="s">
        <v>56</v>
      </c>
      <c r="D15" s="19">
        <v>100</v>
      </c>
      <c r="E15" s="19" cm="1">
        <f t="array" ref="E15">COUNTA(_xlfn.CHOOSECOLS(_xlfn._xlws.FILTER(Database!$H:$M,(Database!$H:$H=Setup_Player!$C13)*(Database!$M:$M="Terminé")),2))+COUNTA(_xlfn.CHOOSECOLS(_xlfn._xlws.FILTER(Database!$H:$M,(Database!$I:$I=Setup_Player!$C13)*(Database!$M:$M="Terminé")),2))</f>
        <v>5</v>
      </c>
      <c r="F15" s="19">
        <f>IF(ISBLANK(C15),0,VLOOKUP(C15,Setup_Team!B:E,4,FALSE))</f>
        <v>0</v>
      </c>
      <c r="G15" s="19">
        <v>1</v>
      </c>
      <c r="H15" s="19">
        <f>RANK(G15,$G$2:$G$22,0)</f>
        <v>11</v>
      </c>
      <c r="I15" s="19">
        <f>RANK(E15,$E$2:$E$22,0)</f>
        <v>9</v>
      </c>
      <c r="J15" s="19">
        <f>1000*H15+I15</f>
        <v>11009</v>
      </c>
      <c r="K15" s="19">
        <f>RANK($J15,$J$2:$J$22,1)</f>
        <v>12</v>
      </c>
      <c r="L15" t="s">
        <v>323</v>
      </c>
      <c r="M15" t="str">
        <f t="shared" si="0"/>
        <v/>
      </c>
    </row>
    <row r="16" spans="1:13" x14ac:dyDescent="0.35">
      <c r="A16" s="19">
        <f>COUNTA(B$2:B16)</f>
        <v>15</v>
      </c>
      <c r="B16" t="s">
        <v>235</v>
      </c>
      <c r="C16" t="s">
        <v>42</v>
      </c>
      <c r="D16" s="19">
        <v>1000</v>
      </c>
      <c r="E16" s="19" cm="1">
        <f t="array" ref="E16">COUNTA(_xlfn.CHOOSECOLS(_xlfn._xlws.FILTER(Database!$H:$M,(Database!$H:$H=Setup_Player!$C22)*(Database!$M:$M="Terminé")),2))+COUNTA(_xlfn.CHOOSECOLS(_xlfn._xlws.FILTER(Database!$H:$M,(Database!$I:$I=Setup_Player!$C22)*(Database!$M:$M="Terminé")),2))</f>
        <v>6</v>
      </c>
      <c r="F16" s="19">
        <f>IF(ISBLANK(C16),0,VLOOKUP(C16,Setup_Team!B:E,4,FALSE))</f>
        <v>1</v>
      </c>
      <c r="G16" s="19">
        <v>0</v>
      </c>
      <c r="H16" s="19">
        <f>RANK(G16,$G$2:$G$22,0)</f>
        <v>15</v>
      </c>
      <c r="I16" s="19">
        <f>RANK(E16,$E$2:$E$22,0)</f>
        <v>3</v>
      </c>
      <c r="J16" s="19">
        <f>1000*H16+I16</f>
        <v>15003</v>
      </c>
      <c r="K16" s="19">
        <f>RANK($J16,$J$2:$J$22,1)</f>
        <v>15</v>
      </c>
      <c r="L16" t="s">
        <v>341</v>
      </c>
      <c r="M16" t="str">
        <f t="shared" si="0"/>
        <v/>
      </c>
    </row>
    <row r="17" spans="1:13" x14ac:dyDescent="0.35">
      <c r="A17" s="19">
        <f>COUNTA(B$2:B17)</f>
        <v>16</v>
      </c>
      <c r="B17" t="s">
        <v>223</v>
      </c>
      <c r="C17" t="s">
        <v>49</v>
      </c>
      <c r="D17" s="19">
        <v>250</v>
      </c>
      <c r="E17" s="19" cm="1">
        <f t="array" ref="E17">COUNTA(_xlfn.CHOOSECOLS(_xlfn._xlws.FILTER(Database!$H:$M,(Database!$H:$H=Setup_Player!$C19)*(Database!$M:$M="Terminé")),2))+COUNTA(_xlfn.CHOOSECOLS(_xlfn._xlws.FILTER(Database!$H:$M,(Database!$I:$I=Setup_Player!$C19)*(Database!$M:$M="Terminé")),2))</f>
        <v>4</v>
      </c>
      <c r="F17" s="19">
        <f>IF(ISBLANK(C17),0,VLOOKUP(C17,Setup_Team!B:E,4,FALSE))</f>
        <v>1</v>
      </c>
      <c r="G17" s="19">
        <v>0</v>
      </c>
      <c r="H17" s="19">
        <f>RANK(G17,$G$2:$G$22,0)</f>
        <v>15</v>
      </c>
      <c r="I17" s="19">
        <f>RANK(E17,$E$2:$E$22,0)</f>
        <v>14</v>
      </c>
      <c r="J17" s="19">
        <f>1000*H17+I17</f>
        <v>15014</v>
      </c>
      <c r="K17" s="19">
        <f>RANK($J17,$J$2:$J$22,1)</f>
        <v>16</v>
      </c>
      <c r="L17" t="s">
        <v>329</v>
      </c>
      <c r="M17" t="str">
        <f t="shared" si="0"/>
        <v/>
      </c>
    </row>
    <row r="18" spans="1:13" x14ac:dyDescent="0.35">
      <c r="A18" s="19">
        <f>COUNTA(B$2:B18)</f>
        <v>17</v>
      </c>
      <c r="B18" t="s">
        <v>233</v>
      </c>
      <c r="C18" t="s">
        <v>61</v>
      </c>
      <c r="D18" s="19">
        <v>900</v>
      </c>
      <c r="E18" s="19" cm="1">
        <f t="array" ref="E18">COUNTA(_xlfn.CHOOSECOLS(_xlfn._xlws.FILTER(Database!$H:$M,(Database!$H:$H=Setup_Player!$C18)*(Database!$M:$M="Terminé")),2))+COUNTA(_xlfn.CHOOSECOLS(_xlfn._xlws.FILTER(Database!$H:$M,(Database!$I:$I=Setup_Player!$C18)*(Database!$M:$M="Terminé")),2))</f>
        <v>3</v>
      </c>
      <c r="F18" s="19">
        <f>IF(ISBLANK(C18),0,VLOOKUP(C18,Setup_Team!B:E,4,FALSE))</f>
        <v>1</v>
      </c>
      <c r="G18" s="19">
        <v>0</v>
      </c>
      <c r="H18" s="19">
        <f>RANK(G18,$G$2:$G$22,0)</f>
        <v>15</v>
      </c>
      <c r="I18" s="19">
        <f>RANK(E18,$E$2:$E$22,0)</f>
        <v>20</v>
      </c>
      <c r="J18" s="19">
        <f>1000*H18+I18</f>
        <v>15020</v>
      </c>
      <c r="K18" s="19">
        <f>RANK($J18,$J$2:$J$22,1)</f>
        <v>20</v>
      </c>
      <c r="L18" t="s">
        <v>339</v>
      </c>
      <c r="M18" t="str">
        <f t="shared" si="0"/>
        <v/>
      </c>
    </row>
    <row r="19" spans="1:13" x14ac:dyDescent="0.35">
      <c r="A19" s="19">
        <f>COUNTA(B$2:B19)</f>
        <v>18</v>
      </c>
      <c r="B19" t="s">
        <v>228</v>
      </c>
      <c r="C19" t="s">
        <v>79</v>
      </c>
      <c r="D19" s="19">
        <v>500</v>
      </c>
      <c r="E19" s="19" cm="1">
        <f t="array" ref="E19">COUNTA(_xlfn.CHOOSECOLS(_xlfn._xlws.FILTER(Database!$H:$M,(Database!$H:$H=Setup_Player!$C16)*(Database!$M:$M="Terminé")),2))+COUNTA(_xlfn.CHOOSECOLS(_xlfn._xlws.FILTER(Database!$H:$M,(Database!$I:$I=Setup_Player!$C16)*(Database!$M:$M="Terminé")),2))</f>
        <v>3</v>
      </c>
      <c r="F19" s="19">
        <f>IF(ISBLANK(C19),0,VLOOKUP(C19,Setup_Team!B:E,4,FALSE))</f>
        <v>1</v>
      </c>
      <c r="G19" s="19">
        <v>0</v>
      </c>
      <c r="H19" s="19">
        <f>RANK(G19,$G$2:$G$22,0)</f>
        <v>15</v>
      </c>
      <c r="I19" s="19">
        <f>RANK(E19,$E$2:$E$22,0)</f>
        <v>20</v>
      </c>
      <c r="J19" s="19">
        <f>1000*H19+I19</f>
        <v>15020</v>
      </c>
      <c r="K19" s="19">
        <f>RANK($J19,$J$2:$J$22,1)</f>
        <v>20</v>
      </c>
      <c r="L19" t="s">
        <v>334</v>
      </c>
      <c r="M19" t="str">
        <f t="shared" si="0"/>
        <v/>
      </c>
    </row>
    <row r="20" spans="1:13" x14ac:dyDescent="0.35">
      <c r="A20" s="19">
        <f>COUNTA(B$2:B20)</f>
        <v>19</v>
      </c>
      <c r="B20" t="s">
        <v>225</v>
      </c>
      <c r="C20" t="s">
        <v>46</v>
      </c>
      <c r="D20" s="19">
        <v>300</v>
      </c>
      <c r="E20" s="19" cm="1">
        <f t="array" ref="E20">COUNTA(_xlfn.CHOOSECOLS(_xlfn._xlws.FILTER(Database!$H:$M,(Database!$H:$H=Setup_Player!$C20)*(Database!$M:$M="Terminé")),2))+COUNTA(_xlfn.CHOOSECOLS(_xlfn._xlws.FILTER(Database!$H:$M,(Database!$I:$I=Setup_Player!$C20)*(Database!$M:$M="Terminé")),2))</f>
        <v>4</v>
      </c>
      <c r="F20" s="19">
        <f>IF(ISBLANK(C20),0,VLOOKUP(C20,Setup_Team!B:E,4,FALSE))</f>
        <v>1</v>
      </c>
      <c r="G20" s="19">
        <v>0</v>
      </c>
      <c r="H20" s="19">
        <f>RANK(G20,$G$2:$G$22,0)</f>
        <v>15</v>
      </c>
      <c r="I20" s="19">
        <f>RANK(E20,$E$2:$E$22,0)</f>
        <v>14</v>
      </c>
      <c r="J20" s="19">
        <f>1000*H20+I20</f>
        <v>15014</v>
      </c>
      <c r="K20" s="19">
        <f>RANK($J20,$J$2:$J$22,1)</f>
        <v>16</v>
      </c>
      <c r="L20" t="s">
        <v>331</v>
      </c>
      <c r="M20" t="str">
        <f t="shared" si="0"/>
        <v/>
      </c>
    </row>
    <row r="21" spans="1:13" x14ac:dyDescent="0.35">
      <c r="A21" s="19">
        <f>COUNTA(B$2:B21)</f>
        <v>20</v>
      </c>
      <c r="B21" t="s">
        <v>231</v>
      </c>
      <c r="C21" t="s">
        <v>66</v>
      </c>
      <c r="D21" s="19">
        <v>800</v>
      </c>
      <c r="E21" s="19" cm="1">
        <f t="array" ref="E21">COUNTA(_xlfn.CHOOSECOLS(_xlfn._xlws.FILTER(Database!$H:$M,(Database!$H:$H=Setup_Player!$C21)*(Database!$M:$M="Terminé")),2))+COUNTA(_xlfn.CHOOSECOLS(_xlfn._xlws.FILTER(Database!$H:$M,(Database!$I:$I=Setup_Player!$C21)*(Database!$M:$M="Terminé")),2))</f>
        <v>4</v>
      </c>
      <c r="F21" s="19">
        <f>IF(ISBLANK(C21),0,VLOOKUP(C21,Setup_Team!B:E,4,FALSE))</f>
        <v>1</v>
      </c>
      <c r="G21" s="19">
        <v>0</v>
      </c>
      <c r="H21" s="19">
        <f>RANK(G21,$G$2:$G$22,0)</f>
        <v>15</v>
      </c>
      <c r="I21" s="19">
        <f>RANK(E21,$E$2:$E$22,0)</f>
        <v>14</v>
      </c>
      <c r="J21" s="19">
        <f>1000*H21+I21</f>
        <v>15014</v>
      </c>
      <c r="K21" s="19">
        <f>RANK($J21,$J$2:$J$22,1)</f>
        <v>16</v>
      </c>
      <c r="L21" t="s">
        <v>337</v>
      </c>
      <c r="M21" t="str">
        <f t="shared" si="0"/>
        <v/>
      </c>
    </row>
    <row r="22" spans="1:13" x14ac:dyDescent="0.35">
      <c r="A22" s="19">
        <f>COUNTA(B$2:B22)</f>
        <v>21</v>
      </c>
      <c r="B22" t="s">
        <v>226</v>
      </c>
      <c r="C22" t="s">
        <v>40</v>
      </c>
      <c r="D22" s="19">
        <v>400</v>
      </c>
      <c r="E22" s="19" cm="1">
        <f t="array" ref="E22">COUNTA(_xlfn.CHOOSECOLS(_xlfn._xlws.FILTER(Database!$H:$M,(Database!$H:$H=Setup_Player!$C17)*(Database!$M:$M="Terminé")),2))+COUNTA(_xlfn.CHOOSECOLS(_xlfn._xlws.FILTER(Database!$H:$M,(Database!$I:$I=Setup_Player!$C17)*(Database!$M:$M="Terminé")),2))</f>
        <v>4</v>
      </c>
      <c r="F22" s="19">
        <f>IF(ISBLANK(C22),0,VLOOKUP(C22,Setup_Team!B:E,4,FALSE))</f>
        <v>1</v>
      </c>
      <c r="G22" s="19">
        <v>0</v>
      </c>
      <c r="H22" s="19">
        <f>RANK(G22,$G$2:$G$22,0)</f>
        <v>15</v>
      </c>
      <c r="I22" s="19">
        <f>RANK(E22,$E$2:$E$22,0)</f>
        <v>14</v>
      </c>
      <c r="J22" s="19">
        <f>1000*H22+I22</f>
        <v>15014</v>
      </c>
      <c r="K22" s="19">
        <f>RANK($J22,$J$2:$J$22,1)</f>
        <v>16</v>
      </c>
      <c r="L22" t="s">
        <v>332</v>
      </c>
      <c r="M22" t="str">
        <f t="shared" si="0"/>
        <v/>
      </c>
    </row>
  </sheetData>
  <autoFilter ref="A1:L22" xr:uid="{801A6CBA-A968-42EF-82E8-CCA68E6867B3}">
    <sortState xmlns:xlrd2="http://schemas.microsoft.com/office/spreadsheetml/2017/richdata2" ref="A2:L22">
      <sortCondition ref="K1:K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AA83"/>
  <sheetViews>
    <sheetView zoomScale="60" zoomScaleNormal="60" workbookViewId="0">
      <selection activeCell="AB26" sqref="AB26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21" width="10.90625" style="13"/>
    <col min="22" max="25" width="10.90625" style="7"/>
    <col min="26" max="16384" width="10.90625" style="13"/>
  </cols>
  <sheetData>
    <row r="1" spans="1:27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290</v>
      </c>
      <c r="E1" s="1" t="s">
        <v>291</v>
      </c>
      <c r="F1" s="1" t="s">
        <v>237</v>
      </c>
      <c r="G1" s="1" t="s">
        <v>238</v>
      </c>
      <c r="H1" s="1" t="s">
        <v>344</v>
      </c>
      <c r="I1" s="1" t="s">
        <v>351</v>
      </c>
      <c r="J1" s="1" t="s">
        <v>279</v>
      </c>
      <c r="K1" s="1" t="s">
        <v>280</v>
      </c>
      <c r="L1" s="1" t="s">
        <v>314</v>
      </c>
      <c r="M1" s="1" t="s">
        <v>315</v>
      </c>
      <c r="N1" s="1" t="s">
        <v>362</v>
      </c>
      <c r="O1" s="1" t="s">
        <v>363</v>
      </c>
      <c r="P1" s="1" t="s">
        <v>267</v>
      </c>
      <c r="Q1" s="1" t="s">
        <v>417</v>
      </c>
      <c r="R1" s="1" t="s">
        <v>419</v>
      </c>
      <c r="S1" s="1" t="s">
        <v>421</v>
      </c>
      <c r="T1" s="1" t="s">
        <v>420</v>
      </c>
      <c r="U1" s="1" t="s">
        <v>424</v>
      </c>
      <c r="V1" s="1" t="s">
        <v>425</v>
      </c>
      <c r="W1" s="1" t="s">
        <v>427</v>
      </c>
      <c r="X1" s="1" t="s">
        <v>428</v>
      </c>
      <c r="Y1" s="1" t="s">
        <v>429</v>
      </c>
      <c r="Z1" s="1" t="s">
        <v>464</v>
      </c>
      <c r="AA1" s="1" t="s">
        <v>465</v>
      </c>
    </row>
    <row r="2" spans="1:27" x14ac:dyDescent="0.35">
      <c r="A2" s="7">
        <v>1</v>
      </c>
      <c r="B2" s="7" t="s">
        <v>274</v>
      </c>
      <c r="C2" s="7" t="s">
        <v>159</v>
      </c>
      <c r="D2" s="7" t="s">
        <v>292</v>
      </c>
      <c r="E2" s="7" t="s">
        <v>284</v>
      </c>
      <c r="F2" s="7" t="s">
        <v>65</v>
      </c>
      <c r="G2" s="7" t="s">
        <v>221</v>
      </c>
      <c r="H2" s="7">
        <f>IFERROR(VLOOKUP(F2,Setup_Team!B:F,5,FALSE),0)</f>
        <v>0</v>
      </c>
      <c r="I2" s="7">
        <f>IFERROR(IF(VLOOKUP(G2,Setup_Player!B:K,4,FALSE)=1, 1, 0),"")</f>
        <v>0</v>
      </c>
      <c r="J2" s="7">
        <f>IFERROR(VLOOKUP(F2,Setup_Team!B:D,3,FALSE)*Setup_MPP!H2,0)</f>
        <v>0</v>
      </c>
      <c r="K2" s="7">
        <f>IFERROR(VLOOKUP(G2,Setup_Player!B:D,2,FALSE)*Setup_MPP!I2,0)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51</v>
      </c>
      <c r="O2" s="7">
        <f ca="1">SUMIF(Pronostics!$D:$D,Setup_MPP!$C2,Pronostics!$AC:$AC)</f>
        <v>16</v>
      </c>
      <c r="P2" s="7">
        <f ca="1">SUMIF(Pronostics!$B:$B,Setup_MPP!$A2,Pronostics!$AF:$AF)</f>
        <v>3796</v>
      </c>
      <c r="Q2" s="7">
        <f>SUMIF(Pronostics!$B:$B,Setup_MPP!$A2,Pronostics!$Z:$Z)</f>
        <v>0</v>
      </c>
      <c r="R2" s="7">
        <f>COUNTIF(Database!M:M,"Terminé")</f>
        <v>101</v>
      </c>
      <c r="S2" s="71">
        <f ca="1">P2/R2</f>
        <v>37.584158415841586</v>
      </c>
      <c r="T2" s="71">
        <f ca="1">P2/(R2-Q2)</f>
        <v>37.584158415841586</v>
      </c>
      <c r="U2" s="7">
        <f ca="1">RANK(T2,T2:T29,0)</f>
        <v>15</v>
      </c>
      <c r="V2" s="7">
        <f ca="1">IFERROR(ROUND(P2/N2,1),"")</f>
        <v>74.400000000000006</v>
      </c>
      <c r="W2" s="7">
        <f>SUMIF(Pronostics!B:B,A2,Pronostics!S:S)</f>
        <v>1</v>
      </c>
      <c r="X2" s="7" cm="1">
        <f t="array" ref="X2">IFERROR(_xlfn.XLOOKUP(1,_xlfn.CHOOSECOLS(_xlfn._xlws.FILTER(Pronostics!A:S,Pronostics!B:B=Setup_MPP!A2),19),_xlfn.CHOOSECOLS(_xlfn._xlws.FILTER(Pronostics!A:S,Pronostics!B:B=Setup_MPP!A2),1)),"")</f>
        <v>19</v>
      </c>
      <c r="Y2" s="7" cm="1">
        <f t="array" ref="Y2">IFERROR(_xlfn.XLOOKUP(1,_xlfn.CHOOSECOLS(_xlfn._xlws.FILTER(Pronostics!A:AA,Pronostics!B:B=Setup_MPP!A2),19),_xlfn.CHOOSECOLS(_xlfn._xlws.FILTER(Pronostics!A:AA,Pronostics!B:B=Setup_MPP!A2),27)),"")</f>
        <v>0</v>
      </c>
      <c r="Z2" s="13" cm="1">
        <f t="array" aca="1" ref="Z2" ca="1">MAX(_xlfn.CHOOSECOLS(_xlfn._xlws.FILTER(Pronostics!$A:$AJ,Pronostics!B:B=Setup_MPP!A2),36))</f>
        <v>5</v>
      </c>
      <c r="AA2" s="13" cm="1">
        <f t="array" aca="1" ref="AA2" ca="1">MAX(_xlfn.CHOOSECOLS(_xlfn._xlws.FILTER(Pronostics!$A:$AK,Pronostics!B:B=Setup_MPP!A2),37))</f>
        <v>4</v>
      </c>
    </row>
    <row r="3" spans="1:27" x14ac:dyDescent="0.35">
      <c r="A3" s="7">
        <v>2</v>
      </c>
      <c r="B3" s="7" t="s">
        <v>239</v>
      </c>
      <c r="C3" s="7" t="s">
        <v>160</v>
      </c>
      <c r="D3" s="7" t="s">
        <v>294</v>
      </c>
      <c r="E3" s="7" t="s">
        <v>308</v>
      </c>
      <c r="F3" s="7" t="s">
        <v>65</v>
      </c>
      <c r="G3" s="7" t="s">
        <v>221</v>
      </c>
      <c r="H3" s="7">
        <f>IFERROR(VLOOKUP(F3,Setup_Team!B:F,5,FALSE),0)</f>
        <v>0</v>
      </c>
      <c r="I3" s="7">
        <f>IFERROR(IF(VLOOKUP(G3,Setup_Player!B:K,4,FALSE)=1, 1, 0),"")</f>
        <v>0</v>
      </c>
      <c r="J3" s="7">
        <f>IFERROR(VLOOKUP(F3,Setup_Team!B:D,3,FALSE)*Setup_MPP!H3,0)</f>
        <v>0</v>
      </c>
      <c r="K3" s="7">
        <f>IFERROR(VLOOKUP(G3,Setup_Player!B:D,2,FALSE)*Setup_MPP!I3,0)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67</v>
      </c>
      <c r="O3" s="7">
        <f ca="1">SUMIF(Pronostics!$D:$D,Setup_MPP!$C3,Pronostics!$AC:$AC)</f>
        <v>9</v>
      </c>
      <c r="P3" s="7">
        <f ca="1">SUMIF(Pronostics!$B:$B,Setup_MPP!$A3,Pronostics!$AF:$AF)</f>
        <v>4381</v>
      </c>
      <c r="Q3" s="7">
        <f>SUMIF(Pronostics!$B:$B,Setup_MPP!$A3,Pronostics!$Z:$Z)</f>
        <v>0</v>
      </c>
      <c r="R3" s="7">
        <f>COUNTIF(Database!M:M,"Terminé")</f>
        <v>101</v>
      </c>
      <c r="S3" s="71">
        <f ca="1">P3/R3</f>
        <v>43.376237623762378</v>
      </c>
      <c r="T3" s="71">
        <f ca="1">P3/(R3-Q3)</f>
        <v>43.376237623762378</v>
      </c>
      <c r="U3" s="7">
        <f t="shared" ref="U3:U29" ca="1" si="0">RANK(T3,T3:T30,0)</f>
        <v>3</v>
      </c>
      <c r="V3" s="7">
        <f t="shared" ref="V3:V29" ca="1" si="1">IFERROR(ROUND(P3/N3,1),"")</f>
        <v>65.400000000000006</v>
      </c>
      <c r="W3" s="7">
        <f>SUMIF(Pronostics!B:B,A3,Pronostics!S:S)</f>
        <v>1</v>
      </c>
      <c r="X3" s="7" cm="1">
        <f t="array" ref="X3">IFERROR(_xlfn.XLOOKUP(1,_xlfn.CHOOSECOLS(_xlfn._xlws.FILTER(Pronostics!A:S,Pronostics!B:B=Setup_MPP!A3),19),_xlfn.CHOOSECOLS(_xlfn._xlws.FILTER(Pronostics!A:S,Pronostics!B:B=Setup_MPP!A3),1)),"")</f>
        <v>96</v>
      </c>
      <c r="Y3" s="7" cm="1">
        <f t="array" ref="Y3">IFERROR(_xlfn.XLOOKUP(1,_xlfn.CHOOSECOLS(_xlfn._xlws.FILTER(Pronostics!A:AA,Pronostics!B:B=Setup_MPP!A3),19),_xlfn.CHOOSECOLS(_xlfn._xlws.FILTER(Pronostics!A:AA,Pronostics!B:B=Setup_MPP!A3),27)),"")</f>
        <v>0</v>
      </c>
      <c r="Z3" s="13" cm="1">
        <f t="array" aca="1" ref="Z3" ca="1">MAX(_xlfn.CHOOSECOLS(_xlfn._xlws.FILTER(Pronostics!$A:$AJ,Pronostics!B:B=Setup_MPP!A3),36))</f>
        <v>6</v>
      </c>
      <c r="AA3" s="13" cm="1">
        <f t="array" aca="1" ref="AA3" ca="1">MAX(_xlfn.CHOOSECOLS(_xlfn._xlws.FILTER(Pronostics!$A:$AK,Pronostics!B:B=Setup_MPP!A3),37))</f>
        <v>4</v>
      </c>
    </row>
    <row r="4" spans="1:27" x14ac:dyDescent="0.35">
      <c r="A4" s="7">
        <v>3</v>
      </c>
      <c r="B4" s="7" t="s">
        <v>240</v>
      </c>
      <c r="C4" s="7" t="s">
        <v>161</v>
      </c>
      <c r="D4" s="7" t="s">
        <v>285</v>
      </c>
      <c r="E4" s="7" t="s">
        <v>299</v>
      </c>
      <c r="F4" s="7" t="s">
        <v>65</v>
      </c>
      <c r="G4" s="7" t="s">
        <v>215</v>
      </c>
      <c r="H4" s="7">
        <f>IFERROR(VLOOKUP(F4,Setup_Team!B:F,5,FALSE),0)</f>
        <v>0</v>
      </c>
      <c r="I4" s="7">
        <f>IFERROR(IF(VLOOKUP(G4,Setup_Player!B:K,4,FALSE)=1, 1, 0),"")</f>
        <v>0</v>
      </c>
      <c r="J4" s="7">
        <f>IFERROR(VLOOKUP(F4,Setup_Team!B:D,3,FALSE)*Setup_MPP!H4,0)</f>
        <v>0</v>
      </c>
      <c r="K4" s="7">
        <f>IFERROR(VLOOKUP(G4,Setup_Player!B:D,2,FALSE)*Setup_MPP!I4,0)</f>
        <v>0</v>
      </c>
      <c r="L4" s="7">
        <f>IFERROR(IF(H4=1,J4,0),0)</f>
        <v>0</v>
      </c>
      <c r="M4" s="7">
        <f>IFERROR(IF(I4=1,K4,0),0)</f>
        <v>0</v>
      </c>
      <c r="N4" s="7">
        <f>SUMIF(Pronostics!$D:$D,Setup_MPP!$C4,Pronostics!$AA:$AA)</f>
        <v>63</v>
      </c>
      <c r="O4" s="7">
        <f ca="1">SUMIF(Pronostics!$D:$D,Setup_MPP!$C4,Pronostics!$AC:$AC)</f>
        <v>8</v>
      </c>
      <c r="P4" s="7">
        <f ca="1">SUMIF(Pronostics!$B:$B,Setup_MPP!$A4,Pronostics!$AF:$AF)</f>
        <v>4099</v>
      </c>
      <c r="Q4" s="7">
        <f>SUMIF(Pronostics!$B:$B,Setup_MPP!$A4,Pronostics!$Z:$Z)</f>
        <v>0</v>
      </c>
      <c r="R4" s="7">
        <f>COUNTIF(Database!M:M,"Terminé")</f>
        <v>101</v>
      </c>
      <c r="S4" s="71">
        <f ca="1">P4/R4</f>
        <v>40.584158415841586</v>
      </c>
      <c r="T4" s="71">
        <f ca="1">P4/(R4-Q4)</f>
        <v>40.584158415841586</v>
      </c>
      <c r="U4" s="7">
        <f t="shared" ca="1" si="0"/>
        <v>11</v>
      </c>
      <c r="V4" s="7">
        <f t="shared" ca="1" si="1"/>
        <v>65.099999999999994</v>
      </c>
      <c r="W4" s="7">
        <f>SUMIF(Pronostics!B:B,A4,Pronostics!S:S)</f>
        <v>0</v>
      </c>
      <c r="X4" s="7" t="str" cm="1">
        <f t="array" ref="X4">IFERROR(_xlfn.XLOOKUP(1,_xlfn.CHOOSECOLS(_xlfn._xlws.FILTER(Pronostics!A:S,Pronostics!B:B=Setup_MPP!A4),19),_xlfn.CHOOSECOLS(_xlfn._xlws.FILTER(Pronostics!A:S,Pronostics!B:B=Setup_MPP!A4),1)),"")</f>
        <v/>
      </c>
      <c r="Y4" s="7" t="str" cm="1">
        <f t="array" ref="Y4">IFERROR(_xlfn.XLOOKUP(1,_xlfn.CHOOSECOLS(_xlfn._xlws.FILTER(Pronostics!A:AA,Pronostics!B:B=Setup_MPP!A4),19),_xlfn.CHOOSECOLS(_xlfn._xlws.FILTER(Pronostics!A:AA,Pronostics!B:B=Setup_MPP!A4),27)),"")</f>
        <v/>
      </c>
      <c r="Z4" s="13" cm="1">
        <f t="array" aca="1" ref="Z4" ca="1">MAX(_xlfn.CHOOSECOLS(_xlfn._xlws.FILTER(Pronostics!$A:$AJ,Pronostics!B:B=Setup_MPP!A4),36))</f>
        <v>9</v>
      </c>
      <c r="AA4" s="13" cm="1">
        <f t="array" aca="1" ref="AA4" ca="1">MAX(_xlfn.CHOOSECOLS(_xlfn._xlws.FILTER(Pronostics!$A:$AK,Pronostics!B:B=Setup_MPP!A4),37))</f>
        <v>3</v>
      </c>
    </row>
    <row r="5" spans="1:27" x14ac:dyDescent="0.35">
      <c r="A5" s="7">
        <v>4</v>
      </c>
      <c r="B5" s="7" t="s">
        <v>241</v>
      </c>
      <c r="C5" s="7" t="s">
        <v>242</v>
      </c>
      <c r="D5" s="7" t="s">
        <v>287</v>
      </c>
      <c r="E5" s="7" t="s">
        <v>301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IFERROR(IF(VLOOKUP(G5,Setup_Player!B:K,4,FALSE)=1, 1, 0),"")</f>
        <v>0</v>
      </c>
      <c r="J5" s="7">
        <f>IFERROR(VLOOKUP(F5,Setup_Team!B:D,3,FALSE)*Setup_MPP!H5,0)</f>
        <v>0</v>
      </c>
      <c r="K5" s="7">
        <f>IFERROR(VLOOKUP(G5,Setup_Player!B:D,2,FALSE)*Setup_MPP!I5,0)</f>
        <v>0</v>
      </c>
      <c r="L5" s="7">
        <f>IFERROR(IF(H5=1,J5,0),0)</f>
        <v>0</v>
      </c>
      <c r="M5" s="7">
        <f>IFERROR(IF(I5=1,K5,0),0)</f>
        <v>0</v>
      </c>
      <c r="N5" s="7">
        <f>SUMIF(Pronostics!$D:$D,Setup_MPP!$C5,Pronostics!$AA:$AA)</f>
        <v>64</v>
      </c>
      <c r="O5" s="7">
        <f ca="1">SUMIF(Pronostics!$D:$D,Setup_MPP!$C5,Pronostics!$AC:$AC)</f>
        <v>15</v>
      </c>
      <c r="P5" s="7">
        <f ca="1">SUMIF(Pronostics!$B:$B,Setup_MPP!$A5,Pronostics!$AF:$AF)</f>
        <v>4209</v>
      </c>
      <c r="Q5" s="7">
        <f>SUMIF(Pronostics!$B:$B,Setup_MPP!$A5,Pronostics!$Z:$Z)</f>
        <v>0</v>
      </c>
      <c r="R5" s="7">
        <f>COUNTIF(Database!M:M,"Terminé")</f>
        <v>101</v>
      </c>
      <c r="S5" s="71">
        <f ca="1">P5/R5</f>
        <v>41.67326732673267</v>
      </c>
      <c r="T5" s="71">
        <f ca="1">P5/(R5-Q5)</f>
        <v>41.67326732673267</v>
      </c>
      <c r="U5" s="7">
        <f t="shared" ca="1" si="0"/>
        <v>8</v>
      </c>
      <c r="V5" s="7">
        <f t="shared" ca="1" si="1"/>
        <v>65.8</v>
      </c>
      <c r="W5" s="7">
        <f>SUMIF(Pronostics!B:B,A5,Pronostics!S:S)</f>
        <v>0</v>
      </c>
      <c r="X5" s="7" t="str" cm="1">
        <f t="array" ref="X5">IFERROR(_xlfn.XLOOKUP(1,_xlfn.CHOOSECOLS(_xlfn._xlws.FILTER(Pronostics!A:S,Pronostics!B:B=Setup_MPP!A5),19),_xlfn.CHOOSECOLS(_xlfn._xlws.FILTER(Pronostics!A:S,Pronostics!B:B=Setup_MPP!A5),1)),"")</f>
        <v/>
      </c>
      <c r="Y5" s="7" t="str" cm="1">
        <f t="array" ref="Y5">IFERROR(_xlfn.XLOOKUP(1,_xlfn.CHOOSECOLS(_xlfn._xlws.FILTER(Pronostics!A:AA,Pronostics!B:B=Setup_MPP!A5),19),_xlfn.CHOOSECOLS(_xlfn._xlws.FILTER(Pronostics!A:AA,Pronostics!B:B=Setup_MPP!A5),27)),"")</f>
        <v/>
      </c>
      <c r="Z5" s="13" cm="1">
        <f t="array" aca="1" ref="Z5" ca="1">MAX(_xlfn.CHOOSECOLS(_xlfn._xlws.FILTER(Pronostics!$A:$AJ,Pronostics!B:B=Setup_MPP!A5),36))</f>
        <v>8</v>
      </c>
      <c r="AA5" s="13" cm="1">
        <f t="array" aca="1" ref="AA5" ca="1">MAX(_xlfn.CHOOSECOLS(_xlfn._xlws.FILTER(Pronostics!$A:$AK,Pronostics!B:B=Setup_MPP!A5),37))</f>
        <v>4</v>
      </c>
    </row>
    <row r="6" spans="1:27" x14ac:dyDescent="0.35">
      <c r="A6" s="7">
        <v>5</v>
      </c>
      <c r="B6" s="7" t="s">
        <v>243</v>
      </c>
      <c r="C6" s="7" t="s">
        <v>244</v>
      </c>
      <c r="D6" s="7" t="s">
        <v>310</v>
      </c>
      <c r="E6" s="7" t="s">
        <v>311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IFERROR(IF(VLOOKUP(G6,Setup_Player!B:K,4,FALSE)=1, 1, 0),"")</f>
        <v>0</v>
      </c>
      <c r="J6" s="7">
        <f>IFERROR(VLOOKUP(F6,Setup_Team!B:D,3,FALSE)*Setup_MPP!H6,0)</f>
        <v>0</v>
      </c>
      <c r="K6" s="7">
        <f>IFERROR(VLOOKUP(G6,Setup_Player!B:D,2,FALSE)*Setup_MPP!I6,0)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37</v>
      </c>
      <c r="O6" s="7">
        <f ca="1">SUMIF(Pronostics!$D:$D,Setup_MPP!$C6,Pronostics!$AC:$AC)</f>
        <v>11</v>
      </c>
      <c r="P6" s="7">
        <f ca="1">SUMIF(Pronostics!$B:$B,Setup_MPP!$A6,Pronostics!$AF:$AF)</f>
        <v>3018</v>
      </c>
      <c r="Q6" s="7">
        <f>SUMIF(Pronostics!$B:$B,Setup_MPP!$A6,Pronostics!$Z:$Z)</f>
        <v>9</v>
      </c>
      <c r="R6" s="7">
        <f>COUNTIF(Database!M:M,"Terminé")</f>
        <v>101</v>
      </c>
      <c r="S6" s="71">
        <f ca="1">P6/R6</f>
        <v>29.881188118811881</v>
      </c>
      <c r="T6" s="71">
        <f ca="1">P6/(R6-Q6)</f>
        <v>32.804347826086953</v>
      </c>
      <c r="U6" s="7">
        <f t="shared" ca="1" si="0"/>
        <v>22</v>
      </c>
      <c r="V6" s="7">
        <f t="shared" ca="1" si="1"/>
        <v>81.599999999999994</v>
      </c>
      <c r="W6" s="7">
        <f>SUMIF(Pronostics!B:B,A6,Pronostics!S:S)</f>
        <v>1</v>
      </c>
      <c r="X6" s="7" cm="1">
        <f t="array" ref="X6">IFERROR(_xlfn.XLOOKUP(1,_xlfn.CHOOSECOLS(_xlfn._xlws.FILTER(Pronostics!A:S,Pronostics!B:B=Setup_MPP!A6),19),_xlfn.CHOOSECOLS(_xlfn._xlws.FILTER(Pronostics!A:S,Pronostics!B:B=Setup_MPP!A6),1)),"")</f>
        <v>39</v>
      </c>
      <c r="Y6" s="7" cm="1">
        <f t="array" ref="Y6">IFERROR(_xlfn.XLOOKUP(1,_xlfn.CHOOSECOLS(_xlfn._xlws.FILTER(Pronostics!A:AA,Pronostics!B:B=Setup_MPP!A6),19),_xlfn.CHOOSECOLS(_xlfn._xlws.FILTER(Pronostics!A:AA,Pronostics!B:B=Setup_MPP!A6),27)),"")</f>
        <v>0</v>
      </c>
      <c r="Z6" s="13" cm="1">
        <f t="array" aca="1" ref="Z6" ca="1">MAX(_xlfn.CHOOSECOLS(_xlfn._xlws.FILTER(Pronostics!$A:$AJ,Pronostics!B:B=Setup_MPP!A6),36))</f>
        <v>6</v>
      </c>
      <c r="AA6" s="13" cm="1">
        <f t="array" aca="1" ref="AA6" ca="1">MAX(_xlfn.CHOOSECOLS(_xlfn._xlws.FILTER(Pronostics!$A:$AK,Pronostics!B:B=Setup_MPP!A6),37))</f>
        <v>9</v>
      </c>
    </row>
    <row r="7" spans="1:27" x14ac:dyDescent="0.35">
      <c r="A7" s="7">
        <v>6</v>
      </c>
      <c r="B7" s="7" t="s">
        <v>245</v>
      </c>
      <c r="C7" s="7" t="s">
        <v>246</v>
      </c>
      <c r="D7" s="7" t="s">
        <v>288</v>
      </c>
      <c r="E7" s="7" t="s">
        <v>302</v>
      </c>
      <c r="F7" s="7" t="s">
        <v>65</v>
      </c>
      <c r="G7" s="7" t="s">
        <v>221</v>
      </c>
      <c r="H7" s="7">
        <f>IFERROR(VLOOKUP(F7,Setup_Team!B:F,5,FALSE),0)</f>
        <v>0</v>
      </c>
      <c r="I7" s="7">
        <f>IFERROR(IF(VLOOKUP(G7,Setup_Player!B:K,4,FALSE)=1, 1, 0),"")</f>
        <v>0</v>
      </c>
      <c r="J7" s="7">
        <f>IFERROR(VLOOKUP(F7,Setup_Team!B:D,3,FALSE)*Setup_MPP!H7,0)</f>
        <v>0</v>
      </c>
      <c r="K7" s="7">
        <f>IFERROR(VLOOKUP(G7,Setup_Player!B:D,2,FALSE)*Setup_MPP!I7,0)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67</v>
      </c>
      <c r="O7" s="7">
        <f ca="1">SUMIF(Pronostics!$D:$D,Setup_MPP!$C7,Pronostics!$AC:$AC)</f>
        <v>12</v>
      </c>
      <c r="P7" s="7">
        <f ca="1">SUMIF(Pronostics!$B:$B,Setup_MPP!$A7,Pronostics!$AF:$AF)</f>
        <v>4375</v>
      </c>
      <c r="Q7" s="7">
        <f>SUMIF(Pronostics!$B:$B,Setup_MPP!$A7,Pronostics!$Z:$Z)</f>
        <v>0</v>
      </c>
      <c r="R7" s="7">
        <f>COUNTIF(Database!M:M,"Terminé")</f>
        <v>101</v>
      </c>
      <c r="S7" s="71">
        <f ca="1">P7/R7</f>
        <v>43.316831683168317</v>
      </c>
      <c r="T7" s="71">
        <f ca="1">P7/(R7-Q7)</f>
        <v>43.316831683168317</v>
      </c>
      <c r="U7" s="7">
        <f t="shared" ca="1" si="0"/>
        <v>3</v>
      </c>
      <c r="V7" s="7">
        <f t="shared" ca="1" si="1"/>
        <v>65.3</v>
      </c>
      <c r="W7" s="7">
        <f>SUMIF(Pronostics!B:B,A7,Pronostics!S:S)</f>
        <v>0</v>
      </c>
      <c r="X7" s="7" t="str" cm="1">
        <f t="array" ref="X7">IFERROR(_xlfn.XLOOKUP(1,_xlfn.CHOOSECOLS(_xlfn._xlws.FILTER(Pronostics!A:S,Pronostics!B:B=Setup_MPP!A7),19),_xlfn.CHOOSECOLS(_xlfn._xlws.FILTER(Pronostics!A:S,Pronostics!B:B=Setup_MPP!A7),1)),"")</f>
        <v/>
      </c>
      <c r="Y7" s="7" t="str" cm="1">
        <f t="array" ref="Y7">IFERROR(_xlfn.XLOOKUP(1,_xlfn.CHOOSECOLS(_xlfn._xlws.FILTER(Pronostics!A:AA,Pronostics!B:B=Setup_MPP!A7),19),_xlfn.CHOOSECOLS(_xlfn._xlws.FILTER(Pronostics!A:AA,Pronostics!B:B=Setup_MPP!A7),27)),"")</f>
        <v/>
      </c>
      <c r="Z7" s="13" cm="1">
        <f t="array" aca="1" ref="Z7" ca="1">MAX(_xlfn.CHOOSECOLS(_xlfn._xlws.FILTER(Pronostics!$A:$AJ,Pronostics!B:B=Setup_MPP!A7),36))</f>
        <v>11</v>
      </c>
      <c r="AA7" s="13" cm="1">
        <f t="array" aca="1" ref="AA7" ca="1">MAX(_xlfn.CHOOSECOLS(_xlfn._xlws.FILTER(Pronostics!$A:$AK,Pronostics!B:B=Setup_MPP!A7),37))</f>
        <v>3</v>
      </c>
    </row>
    <row r="8" spans="1:27" x14ac:dyDescent="0.35">
      <c r="A8" s="7">
        <v>7</v>
      </c>
      <c r="B8" s="7" t="s">
        <v>247</v>
      </c>
      <c r="C8" s="7" t="s">
        <v>248</v>
      </c>
      <c r="D8" s="7" t="s">
        <v>289</v>
      </c>
      <c r="E8" s="7" t="s">
        <v>303</v>
      </c>
      <c r="F8" s="7" t="s">
        <v>65</v>
      </c>
      <c r="G8" s="7" t="s">
        <v>215</v>
      </c>
      <c r="H8" s="7">
        <f>IFERROR(VLOOKUP(F8,Setup_Team!B:F,5,FALSE),0)</f>
        <v>0</v>
      </c>
      <c r="I8" s="7">
        <f>IFERROR(IF(VLOOKUP(G8,Setup_Player!B:K,4,FALSE)=1, 1, 0),"")</f>
        <v>0</v>
      </c>
      <c r="J8" s="7">
        <f>IFERROR(VLOOKUP(F8,Setup_Team!B:D,3,FALSE)*Setup_MPP!H8,0)</f>
        <v>0</v>
      </c>
      <c r="K8" s="7">
        <f>IFERROR(VLOOKUP(G8,Setup_Player!B:D,2,FALSE)*Setup_MPP!I8,0)</f>
        <v>0</v>
      </c>
      <c r="L8" s="7">
        <f>IFERROR(IF(H8=1,J8,0),0)</f>
        <v>0</v>
      </c>
      <c r="M8" s="7">
        <f>IFERROR(IF(I8=1,K8,0),0)</f>
        <v>0</v>
      </c>
      <c r="N8" s="7">
        <f>SUMIF(Pronostics!$D:$D,Setup_MPP!$C8,Pronostics!$AA:$AA)</f>
        <v>43</v>
      </c>
      <c r="O8" s="7">
        <f ca="1">SUMIF(Pronostics!$D:$D,Setup_MPP!$C8,Pronostics!$AC:$AC)</f>
        <v>7</v>
      </c>
      <c r="P8" s="7">
        <f ca="1">SUMIF(Pronostics!$B:$B,Setup_MPP!$A8,Pronostics!$AF:$AF)</f>
        <v>2659</v>
      </c>
      <c r="Q8" s="7">
        <f>SUMIF(Pronostics!$B:$B,Setup_MPP!$A8,Pronostics!$Z:$Z)</f>
        <v>22</v>
      </c>
      <c r="R8" s="7">
        <f>COUNTIF(Database!M:M,"Terminé")</f>
        <v>101</v>
      </c>
      <c r="S8" s="71">
        <f ca="1">P8/R8</f>
        <v>26.326732673267326</v>
      </c>
      <c r="T8" s="71">
        <f ca="1">P8/(R8-Q8)</f>
        <v>33.658227848101269</v>
      </c>
      <c r="U8" s="7">
        <f t="shared" ca="1" si="0"/>
        <v>20</v>
      </c>
      <c r="V8" s="7">
        <f t="shared" ca="1" si="1"/>
        <v>61.8</v>
      </c>
      <c r="W8" s="7">
        <f>SUMIF(Pronostics!B:B,A8,Pronostics!S:S)</f>
        <v>0</v>
      </c>
      <c r="X8" s="7" t="str" cm="1">
        <f t="array" ref="X8">IFERROR(_xlfn.XLOOKUP(1,_xlfn.CHOOSECOLS(_xlfn._xlws.FILTER(Pronostics!A:S,Pronostics!B:B=Setup_MPP!A8),19),_xlfn.CHOOSECOLS(_xlfn._xlws.FILTER(Pronostics!A:S,Pronostics!B:B=Setup_MPP!A8),1)),"")</f>
        <v/>
      </c>
      <c r="Y8" s="7" t="str" cm="1">
        <f t="array" ref="Y8">IFERROR(_xlfn.XLOOKUP(1,_xlfn.CHOOSECOLS(_xlfn._xlws.FILTER(Pronostics!A:AA,Pronostics!B:B=Setup_MPP!A8),19),_xlfn.CHOOSECOLS(_xlfn._xlws.FILTER(Pronostics!A:AA,Pronostics!B:B=Setup_MPP!A8),27)),"")</f>
        <v/>
      </c>
      <c r="Z8" s="13" cm="1">
        <f t="array" aca="1" ref="Z8" ca="1">MAX(_xlfn.CHOOSECOLS(_xlfn._xlws.FILTER(Pronostics!$A:$AJ,Pronostics!B:B=Setup_MPP!A8),36))</f>
        <v>7</v>
      </c>
      <c r="AA8" s="13" cm="1">
        <f t="array" aca="1" ref="AA8" ca="1">MAX(_xlfn.CHOOSECOLS(_xlfn._xlws.FILTER(Pronostics!$A:$AK,Pronostics!B:B=Setup_MPP!A8),37))</f>
        <v>7</v>
      </c>
    </row>
    <row r="9" spans="1:27" x14ac:dyDescent="0.35">
      <c r="A9" s="7">
        <v>8</v>
      </c>
      <c r="B9" s="7" t="s">
        <v>249</v>
      </c>
      <c r="C9" s="7" t="s">
        <v>250</v>
      </c>
      <c r="D9" s="7" t="s">
        <v>305</v>
      </c>
      <c r="E9" s="7" t="s">
        <v>304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IFERROR(IF(VLOOKUP(G9,Setup_Player!B:K,4,FALSE)=1, 1, 0),"")</f>
        <v>0</v>
      </c>
      <c r="J9" s="7">
        <f>IFERROR(VLOOKUP(F9,Setup_Team!B:D,3,FALSE)*Setup_MPP!H9,0)</f>
        <v>0</v>
      </c>
      <c r="K9" s="7">
        <f>IFERROR(VLOOKUP(G9,Setup_Player!B:D,2,FALSE)*Setup_MPP!I9,0)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58</v>
      </c>
      <c r="O9" s="7">
        <f ca="1">SUMIF(Pronostics!$D:$D,Setup_MPP!$C9,Pronostics!$AC:$AC)</f>
        <v>11</v>
      </c>
      <c r="P9" s="7">
        <f ca="1">SUMIF(Pronostics!$B:$B,Setup_MPP!$A9,Pronostics!$AF:$AF)</f>
        <v>3744</v>
      </c>
      <c r="Q9" s="7">
        <f>SUMIF(Pronostics!$B:$B,Setup_MPP!$A9,Pronostics!$Z:$Z)</f>
        <v>0</v>
      </c>
      <c r="R9" s="7">
        <f>COUNTIF(Database!M:M,"Terminé")</f>
        <v>101</v>
      </c>
      <c r="S9" s="71">
        <f ca="1">P9/R9</f>
        <v>37.069306930693067</v>
      </c>
      <c r="T9" s="71">
        <f ca="1">P9/(R9-Q9)</f>
        <v>37.069306930693067</v>
      </c>
      <c r="U9" s="7">
        <f t="shared" ca="1" si="0"/>
        <v>11</v>
      </c>
      <c r="V9" s="7">
        <f t="shared" ca="1" si="1"/>
        <v>64.599999999999994</v>
      </c>
      <c r="W9" s="7">
        <f>SUMIF(Pronostics!B:B,A9,Pronostics!S:S)</f>
        <v>0</v>
      </c>
      <c r="X9" s="7" t="str" cm="1">
        <f t="array" ref="X9">IFERROR(_xlfn.XLOOKUP(1,_xlfn.CHOOSECOLS(_xlfn._xlws.FILTER(Pronostics!A:S,Pronostics!B:B=Setup_MPP!A9),19),_xlfn.CHOOSECOLS(_xlfn._xlws.FILTER(Pronostics!A:S,Pronostics!B:B=Setup_MPP!A9),1)),"")</f>
        <v/>
      </c>
      <c r="Y9" s="7" t="str" cm="1">
        <f t="array" ref="Y9">IFERROR(_xlfn.XLOOKUP(1,_xlfn.CHOOSECOLS(_xlfn._xlws.FILTER(Pronostics!A:AA,Pronostics!B:B=Setup_MPP!A9),19),_xlfn.CHOOSECOLS(_xlfn._xlws.FILTER(Pronostics!A:AA,Pronostics!B:B=Setup_MPP!A9),27)),"")</f>
        <v/>
      </c>
      <c r="Z9" s="13" cm="1">
        <f t="array" aca="1" ref="Z9" ca="1">MAX(_xlfn.CHOOSECOLS(_xlfn._xlws.FILTER(Pronostics!$A:$AJ,Pronostics!B:B=Setup_MPP!A9),36))</f>
        <v>8</v>
      </c>
      <c r="AA9" s="13" cm="1">
        <f t="array" aca="1" ref="AA9" ca="1">MAX(_xlfn.CHOOSECOLS(_xlfn._xlws.FILTER(Pronostics!$A:$AK,Pronostics!B:B=Setup_MPP!A9),37))</f>
        <v>5</v>
      </c>
    </row>
    <row r="10" spans="1:27" x14ac:dyDescent="0.35">
      <c r="A10" s="7">
        <v>9</v>
      </c>
      <c r="B10" s="7" t="s">
        <v>253</v>
      </c>
      <c r="C10" s="7" t="s">
        <v>413</v>
      </c>
      <c r="D10" s="7" t="s">
        <v>293</v>
      </c>
      <c r="E10" s="7" t="s">
        <v>306</v>
      </c>
      <c r="F10" s="7" t="s">
        <v>65</v>
      </c>
      <c r="G10" s="7" t="s">
        <v>221</v>
      </c>
      <c r="H10" s="7">
        <f>IFERROR(VLOOKUP(F10,Setup_Team!B:F,5,FALSE),0)</f>
        <v>0</v>
      </c>
      <c r="I10" s="7">
        <f>IFERROR(IF(VLOOKUP(G10,Setup_Player!B:K,4,FALSE)=1, 1, 0),"")</f>
        <v>0</v>
      </c>
      <c r="J10" s="7">
        <f>IFERROR(VLOOKUP(F10,Setup_Team!B:D,3,FALSE)*Setup_MPP!H10,0)</f>
        <v>0</v>
      </c>
      <c r="K10" s="7">
        <f>IFERROR(VLOOKUP(G10,Setup_Player!B:D,2,FALSE)*Setup_MPP!I10,0)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64</v>
      </c>
      <c r="O10" s="7">
        <f ca="1">SUMIF(Pronostics!$D:$D,Setup_MPP!$C10,Pronostics!$AC:$AC)</f>
        <v>12</v>
      </c>
      <c r="P10" s="7">
        <f ca="1">SUMIF(Pronostics!$B:$B,Setup_MPP!$A10,Pronostics!$AF:$AF)</f>
        <v>4177</v>
      </c>
      <c r="Q10" s="7">
        <f>SUMIF(Pronostics!$B:$B,Setup_MPP!$A10,Pronostics!$Z:$Z)</f>
        <v>2</v>
      </c>
      <c r="R10" s="7">
        <f>COUNTIF(Database!M:M,"Terminé")</f>
        <v>101</v>
      </c>
      <c r="S10" s="71">
        <f ca="1">P10/R10</f>
        <v>41.356435643564353</v>
      </c>
      <c r="T10" s="71">
        <f ca="1">P10/(R10-Q10)</f>
        <v>42.19191919191919</v>
      </c>
      <c r="U10" s="7">
        <f t="shared" ca="1" si="0"/>
        <v>5</v>
      </c>
      <c r="V10" s="7">
        <f t="shared" ca="1" si="1"/>
        <v>65.3</v>
      </c>
      <c r="W10" s="7">
        <f>SUMIF(Pronostics!B:B,A10,Pronostics!S:S)</f>
        <v>1</v>
      </c>
      <c r="X10" s="7" cm="1">
        <f t="array" ref="X10">IFERROR(_xlfn.XLOOKUP(1,_xlfn.CHOOSECOLS(_xlfn._xlws.FILTER(Pronostics!A:S,Pronostics!B:B=Setup_MPP!A10),19),_xlfn.CHOOSECOLS(_xlfn._xlws.FILTER(Pronostics!A:S,Pronostics!B:B=Setup_MPP!A10),1)),"")</f>
        <v>36</v>
      </c>
      <c r="Y10" s="7" cm="1">
        <f t="array" ref="Y10">IFERROR(_xlfn.XLOOKUP(1,_xlfn.CHOOSECOLS(_xlfn._xlws.FILTER(Pronostics!A:AA,Pronostics!B:B=Setup_MPP!A10),19),_xlfn.CHOOSECOLS(_xlfn._xlws.FILTER(Pronostics!A:AA,Pronostics!B:B=Setup_MPP!A10),27)),"")</f>
        <v>1</v>
      </c>
      <c r="Z10" s="13" cm="1">
        <f t="array" aca="1" ref="Z10" ca="1">MAX(_xlfn.CHOOSECOLS(_xlfn._xlws.FILTER(Pronostics!$A:$AJ,Pronostics!B:B=Setup_MPP!A10),36))</f>
        <v>5</v>
      </c>
      <c r="AA10" s="13" cm="1">
        <f t="array" aca="1" ref="AA10" ca="1">MAX(_xlfn.CHOOSECOLS(_xlfn._xlws.FILTER(Pronostics!$A:$AK,Pronostics!B:B=Setup_MPP!A10),37))</f>
        <v>5</v>
      </c>
    </row>
    <row r="11" spans="1:27" x14ac:dyDescent="0.35">
      <c r="A11" s="7">
        <v>10</v>
      </c>
      <c r="B11" s="7" t="s">
        <v>252</v>
      </c>
      <c r="C11" s="7" t="s">
        <v>251</v>
      </c>
      <c r="D11" s="7" t="s">
        <v>298</v>
      </c>
      <c r="E11" s="24" t="s">
        <v>307</v>
      </c>
      <c r="F11" s="7" t="s">
        <v>65</v>
      </c>
      <c r="G11" s="7" t="s">
        <v>221</v>
      </c>
      <c r="H11" s="7">
        <f>IFERROR(VLOOKUP(F11,Setup_Team!B:F,5,FALSE),0)</f>
        <v>0</v>
      </c>
      <c r="I11" s="7">
        <f>IFERROR(IF(VLOOKUP(G11,Setup_Player!B:K,4,FALSE)=1, 1, 0),"")</f>
        <v>0</v>
      </c>
      <c r="J11" s="7">
        <f>IFERROR(VLOOKUP(F11,Setup_Team!B:D,3,FALSE)*Setup_MPP!H11,0)</f>
        <v>0</v>
      </c>
      <c r="K11" s="7">
        <f>IFERROR(VLOOKUP(G11,Setup_Player!B:D,2,FALSE)*Setup_MPP!I11,0)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55</v>
      </c>
      <c r="O11" s="7">
        <f ca="1">SUMIF(Pronostics!$D:$D,Setup_MPP!$C11,Pronostics!$AC:$AC)</f>
        <v>7</v>
      </c>
      <c r="P11" s="7">
        <f ca="1">SUMIF(Pronostics!$B:$B,Setup_MPP!$A11,Pronostics!$AF:$AF)</f>
        <v>3529</v>
      </c>
      <c r="Q11" s="7">
        <f>SUMIF(Pronostics!$B:$B,Setup_MPP!$A11,Pronostics!$Z:$Z)</f>
        <v>0</v>
      </c>
      <c r="R11" s="7">
        <f>COUNTIF(Database!M:M,"Terminé")</f>
        <v>101</v>
      </c>
      <c r="S11" s="71">
        <f ca="1">P11/R11</f>
        <v>34.940594059405939</v>
      </c>
      <c r="T11" s="71">
        <f ca="1">P11/(R11-Q11)</f>
        <v>34.940594059405939</v>
      </c>
      <c r="U11" s="7">
        <f t="shared" ca="1" si="0"/>
        <v>13</v>
      </c>
      <c r="V11" s="7">
        <f t="shared" ca="1" si="1"/>
        <v>64.2</v>
      </c>
      <c r="W11" s="7">
        <f>SUMIF(Pronostics!B:B,A11,Pronostics!S:S)</f>
        <v>1</v>
      </c>
      <c r="X11" s="7" cm="1">
        <f t="array" ref="X11">IFERROR(_xlfn.XLOOKUP(1,_xlfn.CHOOSECOLS(_xlfn._xlws.FILTER(Pronostics!A:S,Pronostics!B:B=Setup_MPP!A11),19),_xlfn.CHOOSECOLS(_xlfn._xlws.FILTER(Pronostics!A:S,Pronostics!B:B=Setup_MPP!A11),1)),"")</f>
        <v>81</v>
      </c>
      <c r="Y11" s="7" cm="1">
        <f t="array" ref="Y11">IFERROR(_xlfn.XLOOKUP(1,_xlfn.CHOOSECOLS(_xlfn._xlws.FILTER(Pronostics!A:AA,Pronostics!B:B=Setup_MPP!A11),19),_xlfn.CHOOSECOLS(_xlfn._xlws.FILTER(Pronostics!A:AA,Pronostics!B:B=Setup_MPP!A11),27)),"")</f>
        <v>0</v>
      </c>
      <c r="Z11" s="13" cm="1">
        <f t="array" aca="1" ref="Z11" ca="1">MAX(_xlfn.CHOOSECOLS(_xlfn._xlws.FILTER(Pronostics!$A:$AJ,Pronostics!B:B=Setup_MPP!A11),36))</f>
        <v>5</v>
      </c>
      <c r="AA11" s="13" cm="1">
        <f t="array" aca="1" ref="AA11" ca="1">MAX(_xlfn.CHOOSECOLS(_xlfn._xlws.FILTER(Pronostics!$A:$AK,Pronostics!B:B=Setup_MPP!A11),37))</f>
        <v>4</v>
      </c>
    </row>
    <row r="12" spans="1:27" x14ac:dyDescent="0.35">
      <c r="A12" s="7">
        <v>11</v>
      </c>
      <c r="B12" s="7" t="s">
        <v>272</v>
      </c>
      <c r="C12" s="7" t="s">
        <v>403</v>
      </c>
      <c r="D12" s="7" t="s">
        <v>286</v>
      </c>
      <c r="E12" s="7" t="s">
        <v>312</v>
      </c>
      <c r="F12" s="7" t="s">
        <v>65</v>
      </c>
      <c r="G12" s="7" t="s">
        <v>221</v>
      </c>
      <c r="H12" s="7">
        <f>IFERROR(VLOOKUP(F12,Setup_Team!B:F,5,FALSE),0)</f>
        <v>0</v>
      </c>
      <c r="I12" s="7">
        <f>IFERROR(IF(VLOOKUP(G12,Setup_Player!B:K,4,FALSE)=1, 1, 0),"")</f>
        <v>0</v>
      </c>
      <c r="J12" s="7">
        <f>IFERROR(VLOOKUP(F12,Setup_Team!B:D,3,FALSE)*Setup_MPP!H12,0)</f>
        <v>0</v>
      </c>
      <c r="K12" s="7">
        <f>IFERROR(VLOOKUP(G12,Setup_Player!B:D,2,FALSE)*Setup_MPP!I12,0)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62</v>
      </c>
      <c r="O12" s="7">
        <f ca="1">SUMIF(Pronostics!$D:$D,Setup_MPP!$C12,Pronostics!$AC:$AC)</f>
        <v>11</v>
      </c>
      <c r="P12" s="7">
        <f ca="1">SUMIF(Pronostics!$B:$B,Setup_MPP!$A12,Pronostics!$AF:$AF)</f>
        <v>4332</v>
      </c>
      <c r="Q12" s="7">
        <f>SUMIF(Pronostics!$B:$B,Setup_MPP!$A12,Pronostics!$Z:$Z)</f>
        <v>0</v>
      </c>
      <c r="R12" s="7">
        <f>COUNTIF(Database!M:M,"Terminé")</f>
        <v>101</v>
      </c>
      <c r="S12" s="71">
        <f ca="1">P12/R12</f>
        <v>42.89108910891089</v>
      </c>
      <c r="T12" s="71">
        <f ca="1">P12/(R12-Q12)</f>
        <v>42.89108910891089</v>
      </c>
      <c r="U12" s="7">
        <f t="shared" ca="1" si="0"/>
        <v>3</v>
      </c>
      <c r="V12" s="7">
        <f t="shared" ca="1" si="1"/>
        <v>69.900000000000006</v>
      </c>
      <c r="W12" s="7">
        <f>SUMIF(Pronostics!B:B,A12,Pronostics!S:S)</f>
        <v>1</v>
      </c>
      <c r="X12" s="7" cm="1">
        <f t="array" ref="X12">IFERROR(_xlfn.XLOOKUP(1,_xlfn.CHOOSECOLS(_xlfn._xlws.FILTER(Pronostics!A:S,Pronostics!B:B=Setup_MPP!A12),19),_xlfn.CHOOSECOLS(_xlfn._xlws.FILTER(Pronostics!A:S,Pronostics!B:B=Setup_MPP!A12),1)),"")</f>
        <v>35</v>
      </c>
      <c r="Y12" s="7" cm="1">
        <f t="array" ref="Y12">IFERROR(_xlfn.XLOOKUP(1,_xlfn.CHOOSECOLS(_xlfn._xlws.FILTER(Pronostics!A:AA,Pronostics!B:B=Setup_MPP!A12),19),_xlfn.CHOOSECOLS(_xlfn._xlws.FILTER(Pronostics!A:AA,Pronostics!B:B=Setup_MPP!A12),27)),"")</f>
        <v>1</v>
      </c>
      <c r="Z12" s="13" cm="1">
        <f t="array" aca="1" ref="Z12" ca="1">MAX(_xlfn.CHOOSECOLS(_xlfn._xlws.FILTER(Pronostics!$A:$AJ,Pronostics!B:B=Setup_MPP!A12),36))</f>
        <v>13</v>
      </c>
      <c r="AA12" s="13" cm="1">
        <f t="array" aca="1" ref="AA12" ca="1">MAX(_xlfn.CHOOSECOLS(_xlfn._xlws.FILTER(Pronostics!$A:$AK,Pronostics!B:B=Setup_MPP!A12),37))</f>
        <v>3</v>
      </c>
    </row>
    <row r="13" spans="1:27" x14ac:dyDescent="0.35">
      <c r="A13" s="7">
        <v>12</v>
      </c>
      <c r="B13" s="7" t="s">
        <v>275</v>
      </c>
      <c r="C13" s="7" t="s">
        <v>276</v>
      </c>
      <c r="D13" s="7" t="s">
        <v>295</v>
      </c>
      <c r="E13" s="7" t="s">
        <v>309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IFERROR(IF(VLOOKUP(G13,Setup_Player!B:K,4,FALSE)=1, 1, 0),"")</f>
        <v>0</v>
      </c>
      <c r="J13" s="7">
        <f>IFERROR(VLOOKUP(F13,Setup_Team!B:D,3,FALSE)*Setup_MPP!H13,0)</f>
        <v>0</v>
      </c>
      <c r="K13" s="7">
        <f>IFERROR(VLOOKUP(G13,Setup_Player!B:D,2,FALSE)*Setup_MPP!I13,0)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50</v>
      </c>
      <c r="O13" s="7">
        <f ca="1">SUMIF(Pronostics!$D:$D,Setup_MPP!$C13,Pronostics!$AC:$AC)</f>
        <v>7</v>
      </c>
      <c r="P13" s="7">
        <f ca="1">SUMIF(Pronostics!$B:$B,Setup_MPP!$A13,Pronostics!$AF:$AF)</f>
        <v>3397</v>
      </c>
      <c r="Q13" s="7">
        <f>SUMIF(Pronostics!$B:$B,Setup_MPP!$A13,Pronostics!$Z:$Z)</f>
        <v>1</v>
      </c>
      <c r="R13" s="7">
        <f>COUNTIF(Database!M:M,"Terminé")</f>
        <v>101</v>
      </c>
      <c r="S13" s="71">
        <f ca="1">P13/R13</f>
        <v>33.633663366336634</v>
      </c>
      <c r="T13" s="71">
        <f ca="1">P13/(R13-Q13)</f>
        <v>33.97</v>
      </c>
      <c r="U13" s="7">
        <f t="shared" ca="1" si="0"/>
        <v>15</v>
      </c>
      <c r="V13" s="7">
        <f t="shared" ca="1" si="1"/>
        <v>67.900000000000006</v>
      </c>
      <c r="W13" s="7">
        <f>SUMIF(Pronostics!B:B,A13,Pronostics!S:S)</f>
        <v>1</v>
      </c>
      <c r="X13" s="7" cm="1">
        <f t="array" ref="X13">IFERROR(_xlfn.XLOOKUP(1,_xlfn.CHOOSECOLS(_xlfn._xlws.FILTER(Pronostics!A:S,Pronostics!B:B=Setup_MPP!A13),19),_xlfn.CHOOSECOLS(_xlfn._xlws.FILTER(Pronostics!A:S,Pronostics!B:B=Setup_MPP!A13),1)),"")</f>
        <v>30</v>
      </c>
      <c r="Y13" s="7" cm="1">
        <f t="array" ref="Y13">IFERROR(_xlfn.XLOOKUP(1,_xlfn.CHOOSECOLS(_xlfn._xlws.FILTER(Pronostics!A:AA,Pronostics!B:B=Setup_MPP!A13),19),_xlfn.CHOOSECOLS(_xlfn._xlws.FILTER(Pronostics!A:AA,Pronostics!B:B=Setup_MPP!A13),27)),"")</f>
        <v>1</v>
      </c>
      <c r="Z13" s="13" cm="1">
        <f t="array" aca="1" ref="Z13" ca="1">MAX(_xlfn.CHOOSECOLS(_xlfn._xlws.FILTER(Pronostics!$A:$AJ,Pronostics!B:B=Setup_MPP!A13),36))</f>
        <v>6</v>
      </c>
      <c r="AA13" s="13" cm="1">
        <f t="array" aca="1" ref="AA13" ca="1">MAX(_xlfn.CHOOSECOLS(_xlfn._xlws.FILTER(Pronostics!$A:$AK,Pronostics!B:B=Setup_MPP!A13),37))</f>
        <v>5</v>
      </c>
    </row>
    <row r="14" spans="1:27" x14ac:dyDescent="0.35">
      <c r="A14" s="7">
        <v>13</v>
      </c>
      <c r="B14" s="7" t="s">
        <v>317</v>
      </c>
      <c r="C14" s="7" t="s">
        <v>318</v>
      </c>
      <c r="D14" s="7" t="s">
        <v>346</v>
      </c>
      <c r="E14" s="7" t="s">
        <v>347</v>
      </c>
      <c r="F14" s="7" t="s">
        <v>65</v>
      </c>
      <c r="G14" s="7" t="s">
        <v>221</v>
      </c>
      <c r="H14" s="7">
        <f>IFERROR(VLOOKUP(F14,Setup_Team!B:F,5,FALSE),0)</f>
        <v>0</v>
      </c>
      <c r="I14" s="7">
        <f>IFERROR(IF(VLOOKUP(G14,Setup_Player!B:K,4,FALSE)=1, 1, 0),"")</f>
        <v>0</v>
      </c>
      <c r="J14" s="7">
        <f>IFERROR(VLOOKUP(F14,Setup_Team!B:D,3,FALSE)*Setup_MPP!H14,0)</f>
        <v>0</v>
      </c>
      <c r="K14" s="7">
        <f>IFERROR(VLOOKUP(G14,Setup_Player!B:D,2,FALSE)*Setup_MPP!I14,0)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55</v>
      </c>
      <c r="O14" s="7">
        <f ca="1">SUMIF(Pronostics!$D:$D,Setup_MPP!$C14,Pronostics!$AC:$AC)</f>
        <v>8</v>
      </c>
      <c r="P14" s="7">
        <f ca="1">SUMIF(Pronostics!$B:$B,Setup_MPP!$A14,Pronostics!$AF:$AF)</f>
        <v>3886</v>
      </c>
      <c r="Q14" s="7">
        <f>SUMIF(Pronostics!$B:$B,Setup_MPP!$A14,Pronostics!$Z:$Z)</f>
        <v>0</v>
      </c>
      <c r="R14" s="7">
        <f>COUNTIF(Database!M:M,"Terminé")</f>
        <v>101</v>
      </c>
      <c r="S14" s="71">
        <f ca="1">P14/R14</f>
        <v>38.475247524752476</v>
      </c>
      <c r="T14" s="71">
        <f ca="1">P14/(R14-Q14)</f>
        <v>38.475247524752476</v>
      </c>
      <c r="U14" s="7">
        <f t="shared" ca="1" si="0"/>
        <v>7</v>
      </c>
      <c r="V14" s="7">
        <f t="shared" ca="1" si="1"/>
        <v>70.7</v>
      </c>
      <c r="W14" s="7">
        <f>SUMIF(Pronostics!B:B,A14,Pronostics!S:S)</f>
        <v>1</v>
      </c>
      <c r="X14" s="7" cm="1">
        <f t="array" ref="X14">IFERROR(_xlfn.XLOOKUP(1,_xlfn.CHOOSECOLS(_xlfn._xlws.FILTER(Pronostics!A:S,Pronostics!B:B=Setup_MPP!A14),19),_xlfn.CHOOSECOLS(_xlfn._xlws.FILTER(Pronostics!A:S,Pronostics!B:B=Setup_MPP!A14),1)),"")</f>
        <v>43</v>
      </c>
      <c r="Y14" s="7" cm="1">
        <f t="array" ref="Y14">IFERROR(_xlfn.XLOOKUP(1,_xlfn.CHOOSECOLS(_xlfn._xlws.FILTER(Pronostics!A:AA,Pronostics!B:B=Setup_MPP!A14),19),_xlfn.CHOOSECOLS(_xlfn._xlws.FILTER(Pronostics!A:AA,Pronostics!B:B=Setup_MPP!A14),27)),"")</f>
        <v>0</v>
      </c>
      <c r="Z14" s="13" cm="1">
        <f t="array" aca="1" ref="Z14" ca="1">MAX(_xlfn.CHOOSECOLS(_xlfn._xlws.FILTER(Pronostics!$A:$AJ,Pronostics!B:B=Setup_MPP!A14),36))</f>
        <v>6</v>
      </c>
      <c r="AA14" s="13" cm="1">
        <f t="array" aca="1" ref="AA14" ca="1">MAX(_xlfn.CHOOSECOLS(_xlfn._xlws.FILTER(Pronostics!$A:$AK,Pronostics!B:B=Setup_MPP!A14),37))</f>
        <v>4</v>
      </c>
    </row>
    <row r="15" spans="1:27" x14ac:dyDescent="0.35">
      <c r="A15" s="7">
        <v>14</v>
      </c>
      <c r="B15" s="7" t="s">
        <v>316</v>
      </c>
      <c r="C15" s="7" t="s">
        <v>349</v>
      </c>
      <c r="D15" s="7" t="s">
        <v>357</v>
      </c>
      <c r="E15" s="7" t="s">
        <v>356</v>
      </c>
      <c r="F15" s="7" t="s">
        <v>65</v>
      </c>
      <c r="G15" s="7" t="s">
        <v>215</v>
      </c>
      <c r="H15" s="7">
        <f>IFERROR(VLOOKUP(F15,Setup_Team!B:F,5,FALSE),0)</f>
        <v>0</v>
      </c>
      <c r="I15" s="7">
        <f>IFERROR(IF(VLOOKUP(G15,Setup_Player!B:K,4,FALSE)=1, 1, 0),"")</f>
        <v>0</v>
      </c>
      <c r="J15" s="7">
        <f>IFERROR(VLOOKUP(F15,Setup_Team!B:D,3,FALSE)*Setup_MPP!H15,0)</f>
        <v>0</v>
      </c>
      <c r="K15" s="7">
        <f>IFERROR(VLOOKUP(G15,Setup_Player!B:D,2,FALSE)*Setup_MPP!I15,0)</f>
        <v>0</v>
      </c>
      <c r="L15" s="7">
        <f>IFERROR(IF(H15=1,J15,0),0)</f>
        <v>0</v>
      </c>
      <c r="M15" s="7">
        <f>IFERROR(IF(I15=1,K15,0),0)</f>
        <v>0</v>
      </c>
      <c r="N15" s="7">
        <f>SUMIF(Pronostics!$D:$D,Setup_MPP!$C15,Pronostics!$AA:$AA)</f>
        <v>63</v>
      </c>
      <c r="O15" s="7">
        <f ca="1">SUMIF(Pronostics!$D:$D,Setup_MPP!$C15,Pronostics!$AC:$AC)</f>
        <v>11</v>
      </c>
      <c r="P15" s="7">
        <f ca="1">SUMIF(Pronostics!$B:$B,Setup_MPP!$A15,Pronostics!$AF:$AF)</f>
        <v>4154</v>
      </c>
      <c r="Q15" s="7">
        <f>SUMIF(Pronostics!$B:$B,Setup_MPP!$A15,Pronostics!$Z:$Z)</f>
        <v>3</v>
      </c>
      <c r="R15" s="7">
        <f>COUNTIF(Database!M:M,"Terminé")</f>
        <v>101</v>
      </c>
      <c r="S15" s="71">
        <f ca="1">P15/R15</f>
        <v>41.128712871287128</v>
      </c>
      <c r="T15" s="71">
        <f ca="1">P15/(R15-Q15)</f>
        <v>42.387755102040813</v>
      </c>
      <c r="U15" s="7">
        <f t="shared" ca="1" si="0"/>
        <v>3</v>
      </c>
      <c r="V15" s="7">
        <f t="shared" ca="1" si="1"/>
        <v>65.900000000000006</v>
      </c>
      <c r="W15" s="7">
        <f>SUMIF(Pronostics!B:B,A15,Pronostics!S:S)</f>
        <v>1</v>
      </c>
      <c r="X15" s="7" cm="1">
        <f t="array" ref="X15">IFERROR(_xlfn.XLOOKUP(1,_xlfn.CHOOSECOLS(_xlfn._xlws.FILTER(Pronostics!A:S,Pronostics!B:B=Setup_MPP!A15),19),_xlfn.CHOOSECOLS(_xlfn._xlws.FILTER(Pronostics!A:S,Pronostics!B:B=Setup_MPP!A15),1)),"")</f>
        <v>94</v>
      </c>
      <c r="Y15" s="7" cm="1">
        <f t="array" ref="Y15">IFERROR(_xlfn.XLOOKUP(1,_xlfn.CHOOSECOLS(_xlfn._xlws.FILTER(Pronostics!A:AA,Pronostics!B:B=Setup_MPP!A15),19),_xlfn.CHOOSECOLS(_xlfn._xlws.FILTER(Pronostics!A:AA,Pronostics!B:B=Setup_MPP!A15),27)),"")</f>
        <v>1</v>
      </c>
      <c r="Z15" s="13" cm="1">
        <f t="array" aca="1" ref="Z15" ca="1">MAX(_xlfn.CHOOSECOLS(_xlfn._xlws.FILTER(Pronostics!$A:$AJ,Pronostics!B:B=Setup_MPP!A15),36))</f>
        <v>5</v>
      </c>
      <c r="AA15" s="13" cm="1">
        <f t="array" aca="1" ref="AA15" ca="1">MAX(_xlfn.CHOOSECOLS(_xlfn._xlws.FILTER(Pronostics!$A:$AK,Pronostics!B:B=Setup_MPP!A15),37))</f>
        <v>4</v>
      </c>
    </row>
    <row r="16" spans="1:27" x14ac:dyDescent="0.35">
      <c r="A16" s="7">
        <v>15</v>
      </c>
      <c r="B16" s="7" t="s">
        <v>319</v>
      </c>
      <c r="C16" s="7" t="s">
        <v>392</v>
      </c>
      <c r="D16" s="7" t="s">
        <v>355</v>
      </c>
      <c r="E16" s="7" t="s">
        <v>354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IFERROR(IF(VLOOKUP(G16,Setup_Player!B:K,4,FALSE)=1, 1, 0),"")</f>
        <v>0</v>
      </c>
      <c r="J16" s="7">
        <f>IFERROR(VLOOKUP(F16,Setup_Team!B:D,3,FALSE)*Setup_MPP!H16,0)</f>
        <v>0</v>
      </c>
      <c r="K16" s="7">
        <f>IFERROR(VLOOKUP(G16,Setup_Player!B:D,2,FALSE)*Setup_MPP!I16,0)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63</v>
      </c>
      <c r="O16" s="7">
        <f ca="1">SUMIF(Pronostics!$D:$D,Setup_MPP!$C16,Pronostics!$AC:$AC)</f>
        <v>13</v>
      </c>
      <c r="P16" s="7">
        <f ca="1">SUMIF(Pronostics!$B:$B,Setup_MPP!$A16,Pronostics!$AF:$AF)</f>
        <v>4216</v>
      </c>
      <c r="Q16" s="7">
        <f>SUMIF(Pronostics!$B:$B,Setup_MPP!$A16,Pronostics!$Z:$Z)</f>
        <v>0</v>
      </c>
      <c r="R16" s="7">
        <f>COUNTIF(Database!M:M,"Terminé")</f>
        <v>101</v>
      </c>
      <c r="S16" s="71">
        <f ca="1">P16/R16</f>
        <v>41.742574257425744</v>
      </c>
      <c r="T16" s="71">
        <f ca="1">P16/(R16-Q16)</f>
        <v>41.742574257425744</v>
      </c>
      <c r="U16" s="7">
        <f t="shared" ca="1" si="0"/>
        <v>3</v>
      </c>
      <c r="V16" s="7">
        <f t="shared" ca="1" si="1"/>
        <v>66.900000000000006</v>
      </c>
      <c r="W16" s="7">
        <f>SUMIF(Pronostics!B:B,A16,Pronostics!S:S)</f>
        <v>1</v>
      </c>
      <c r="X16" s="7" cm="1">
        <f t="array" ref="X16">IFERROR(_xlfn.XLOOKUP(1,_xlfn.CHOOSECOLS(_xlfn._xlws.FILTER(Pronostics!A:S,Pronostics!B:B=Setup_MPP!A16),19),_xlfn.CHOOSECOLS(_xlfn._xlws.FILTER(Pronostics!A:S,Pronostics!B:B=Setup_MPP!A16),1)),"")</f>
        <v>16</v>
      </c>
      <c r="Y16" s="7" cm="1">
        <f t="array" ref="Y16">IFERROR(_xlfn.XLOOKUP(1,_xlfn.CHOOSECOLS(_xlfn._xlws.FILTER(Pronostics!A:AA,Pronostics!B:B=Setup_MPP!A16),19),_xlfn.CHOOSECOLS(_xlfn._xlws.FILTER(Pronostics!A:AA,Pronostics!B:B=Setup_MPP!A16),27)),"")</f>
        <v>0</v>
      </c>
      <c r="Z16" s="13" cm="1">
        <f t="array" aca="1" ref="Z16" ca="1">MAX(_xlfn.CHOOSECOLS(_xlfn._xlws.FILTER(Pronostics!$A:$AJ,Pronostics!B:B=Setup_MPP!A16),36))</f>
        <v>8</v>
      </c>
      <c r="AA16" s="13" cm="1">
        <f t="array" aca="1" ref="AA16" ca="1">MAX(_xlfn.CHOOSECOLS(_xlfn._xlws.FILTER(Pronostics!$A:$AK,Pronostics!B:B=Setup_MPP!A16),37))</f>
        <v>5</v>
      </c>
    </row>
    <row r="17" spans="1:27" x14ac:dyDescent="0.35">
      <c r="A17" s="7">
        <v>16</v>
      </c>
      <c r="B17" s="7" t="s">
        <v>350</v>
      </c>
      <c r="C17" s="7" t="s">
        <v>390</v>
      </c>
      <c r="D17" s="7" t="s">
        <v>352</v>
      </c>
      <c r="E17" s="7" t="s">
        <v>353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IFERROR(IF(VLOOKUP(G17,Setup_Player!B:K,4,FALSE)=1, 1, 0),"")</f>
        <v>0</v>
      </c>
      <c r="J17" s="7">
        <f>IFERROR(VLOOKUP(F17,Setup_Team!B:D,3,FALSE)*Setup_MPP!H17,0)</f>
        <v>0</v>
      </c>
      <c r="K17" s="7">
        <f>IFERROR(VLOOKUP(G17,Setup_Player!B:D,2,FALSE)*Setup_MPP!I17,0)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41</v>
      </c>
      <c r="O17" s="7">
        <f ca="1">SUMIF(Pronostics!$D:$D,Setup_MPP!$C17,Pronostics!$AC:$AC)</f>
        <v>9</v>
      </c>
      <c r="P17" s="7">
        <f ca="1">SUMIF(Pronostics!$B:$B,Setup_MPP!$A17,Pronostics!$AF:$AF)</f>
        <v>2943</v>
      </c>
      <c r="Q17" s="7">
        <f>SUMIF(Pronostics!$B:$B,Setup_MPP!$A17,Pronostics!$Z:$Z)</f>
        <v>0</v>
      </c>
      <c r="R17" s="7">
        <f>COUNTIF(Database!M:M,"Terminé")</f>
        <v>101</v>
      </c>
      <c r="S17" s="71">
        <f ca="1">P17/R17</f>
        <v>29.138613861386137</v>
      </c>
      <c r="T17" s="71">
        <f ca="1">P17/(R17-Q17)</f>
        <v>29.138613861386137</v>
      </c>
      <c r="U17" s="7">
        <f t="shared" ca="1" si="0"/>
        <v>12</v>
      </c>
      <c r="V17" s="7">
        <f t="shared" ca="1" si="1"/>
        <v>71.8</v>
      </c>
      <c r="W17" s="7">
        <f>SUMIF(Pronostics!B:B,A17,Pronostics!S:S)</f>
        <v>1</v>
      </c>
      <c r="X17" s="7" cm="1">
        <f t="array" ref="X17">IFERROR(_xlfn.XLOOKUP(1,_xlfn.CHOOSECOLS(_xlfn._xlws.FILTER(Pronostics!A:S,Pronostics!B:B=Setup_MPP!A17),19),_xlfn.CHOOSECOLS(_xlfn._xlws.FILTER(Pronostics!A:S,Pronostics!B:B=Setup_MPP!A17),1)),"")</f>
        <v>2</v>
      </c>
      <c r="Y17" s="7" cm="1">
        <f t="array" ref="Y17">IFERROR(_xlfn.XLOOKUP(1,_xlfn.CHOOSECOLS(_xlfn._xlws.FILTER(Pronostics!A:AA,Pronostics!B:B=Setup_MPP!A17),19),_xlfn.CHOOSECOLS(_xlfn._xlws.FILTER(Pronostics!A:AA,Pronostics!B:B=Setup_MPP!A17),27)),"")</f>
        <v>0</v>
      </c>
      <c r="Z17" s="13" cm="1">
        <f t="array" aca="1" ref="Z17" ca="1">MAX(_xlfn.CHOOSECOLS(_xlfn._xlws.FILTER(Pronostics!$A:$AJ,Pronostics!B:B=Setup_MPP!A17),36))</f>
        <v>5</v>
      </c>
      <c r="AA17" s="13" cm="1">
        <f t="array" aca="1" ref="AA17" ca="1">MAX(_xlfn.CHOOSECOLS(_xlfn._xlws.FILTER(Pronostics!$A:$AK,Pronostics!B:B=Setup_MPP!A17),37))</f>
        <v>9</v>
      </c>
    </row>
    <row r="18" spans="1:27" x14ac:dyDescent="0.35">
      <c r="A18" s="7">
        <v>17</v>
      </c>
      <c r="B18" s="7" t="s">
        <v>360</v>
      </c>
      <c r="C18" s="7" t="s">
        <v>361</v>
      </c>
      <c r="D18" s="7" t="s">
        <v>358</v>
      </c>
      <c r="E18" s="7" t="s">
        <v>359</v>
      </c>
      <c r="F18" s="7" t="s">
        <v>65</v>
      </c>
      <c r="G18" s="7" t="s">
        <v>215</v>
      </c>
      <c r="H18" s="7">
        <f>IFERROR(VLOOKUP(F18,Setup_Team!B:F,5,FALSE),0)</f>
        <v>0</v>
      </c>
      <c r="I18" s="7">
        <f>IFERROR(IF(VLOOKUP(G18,Setup_Player!B:K,4,FALSE)=1, 1, 0),"")</f>
        <v>0</v>
      </c>
      <c r="J18" s="7">
        <f>IFERROR(VLOOKUP(F18,Setup_Team!B:D,3,FALSE)*Setup_MPP!H18,0)</f>
        <v>0</v>
      </c>
      <c r="K18" s="7">
        <f>IFERROR(VLOOKUP(G18,Setup_Player!B:D,2,FALSE)*Setup_MPP!I18,0)</f>
        <v>0</v>
      </c>
      <c r="L18" s="7">
        <f>IFERROR(IF(H18=1,J18,0),0)</f>
        <v>0</v>
      </c>
      <c r="M18" s="7">
        <f>IFERROR(IF(I18=1,K18,0),0)</f>
        <v>0</v>
      </c>
      <c r="N18" s="7">
        <f>SUMIF(Pronostics!$D:$D,Setup_MPP!$C18,Pronostics!$AA:$AA)</f>
        <v>64</v>
      </c>
      <c r="O18" s="7">
        <f ca="1">SUMIF(Pronostics!$D:$D,Setup_MPP!$C18,Pronostics!$AC:$AC)</f>
        <v>15</v>
      </c>
      <c r="P18" s="7">
        <f ca="1">SUMIF(Pronostics!$B:$B,Setup_MPP!$A18,Pronostics!$AF:$AF)</f>
        <v>4185</v>
      </c>
      <c r="Q18" s="7">
        <f>SUMIF(Pronostics!$B:$B,Setup_MPP!$A18,Pronostics!$Z:$Z)</f>
        <v>0</v>
      </c>
      <c r="R18" s="7">
        <f>COUNTIF(Database!M:M,"Terminé")</f>
        <v>101</v>
      </c>
      <c r="S18" s="71">
        <f ca="1">P18/R18</f>
        <v>41.435643564356432</v>
      </c>
      <c r="T18" s="71">
        <f ca="1">P18/(R18-Q18)</f>
        <v>41.435643564356432</v>
      </c>
      <c r="U18" s="7">
        <f t="shared" ca="1" si="0"/>
        <v>4</v>
      </c>
      <c r="V18" s="7">
        <f t="shared" ca="1" si="1"/>
        <v>65.400000000000006</v>
      </c>
      <c r="W18" s="7">
        <f>SUMIF(Pronostics!B:B,A18,Pronostics!S:S)</f>
        <v>1</v>
      </c>
      <c r="X18" s="7" cm="1">
        <f t="array" ref="X18">IFERROR(_xlfn.XLOOKUP(1,_xlfn.CHOOSECOLS(_xlfn._xlws.FILTER(Pronostics!A:S,Pronostics!B:B=Setup_MPP!A18),19),_xlfn.CHOOSECOLS(_xlfn._xlws.FILTER(Pronostics!A:S,Pronostics!B:B=Setup_MPP!A18),1)),"")</f>
        <v>30</v>
      </c>
      <c r="Y18" s="7" cm="1">
        <f t="array" ref="Y18">IFERROR(_xlfn.XLOOKUP(1,_xlfn.CHOOSECOLS(_xlfn._xlws.FILTER(Pronostics!A:AA,Pronostics!B:B=Setup_MPP!A18),19),_xlfn.CHOOSECOLS(_xlfn._xlws.FILTER(Pronostics!A:AA,Pronostics!B:B=Setup_MPP!A18),27)),"")</f>
        <v>0</v>
      </c>
      <c r="Z18" s="13" cm="1">
        <f t="array" aca="1" ref="Z18" ca="1">MAX(_xlfn.CHOOSECOLS(_xlfn._xlws.FILTER(Pronostics!$A:$AJ,Pronostics!B:B=Setup_MPP!A18),36))</f>
        <v>14</v>
      </c>
      <c r="AA18" s="13" cm="1">
        <f t="array" aca="1" ref="AA18" ca="1">MAX(_xlfn.CHOOSECOLS(_xlfn._xlws.FILTER(Pronostics!$A:$AK,Pronostics!B:B=Setup_MPP!A18),37))</f>
        <v>6</v>
      </c>
    </row>
    <row r="19" spans="1:27" x14ac:dyDescent="0.35">
      <c r="A19" s="7">
        <v>18</v>
      </c>
      <c r="B19" s="7" t="s">
        <v>369</v>
      </c>
      <c r="C19" s="7" t="s">
        <v>364</v>
      </c>
      <c r="D19" s="7" t="s">
        <v>372</v>
      </c>
      <c r="E19" s="7" t="s">
        <v>373</v>
      </c>
      <c r="F19" s="7" t="s">
        <v>75</v>
      </c>
      <c r="G19" s="7" t="s">
        <v>221</v>
      </c>
      <c r="H19" s="7">
        <f>IFERROR(VLOOKUP(F19,Setup_Team!B:F,5,FALSE),0)</f>
        <v>0</v>
      </c>
      <c r="I19" s="7">
        <f>IFERROR(IF(VLOOKUP(G19,Setup_Player!B:K,4,FALSE)=1, 1, 0),"")</f>
        <v>0</v>
      </c>
      <c r="J19" s="7">
        <f>IFERROR(VLOOKUP(F19,Setup_Team!B:D,3,FALSE)*Setup_MPP!H19,0)</f>
        <v>0</v>
      </c>
      <c r="K19" s="7">
        <f>IFERROR(VLOOKUP(G19,Setup_Player!B:D,2,FALSE)*Setup_MPP!I19,0)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45</v>
      </c>
      <c r="O19" s="7">
        <f ca="1">SUMIF(Pronostics!$D:$D,Setup_MPP!$C19,Pronostics!$AC:$AC)</f>
        <v>10</v>
      </c>
      <c r="P19" s="7">
        <f ca="1">SUMIF(Pronostics!$B:$B,Setup_MPP!$A19,Pronostics!$AF:$AF)</f>
        <v>3617</v>
      </c>
      <c r="Q19" s="7">
        <f>SUMIF(Pronostics!$B:$B,Setup_MPP!$A19,Pronostics!$Z:$Z)</f>
        <v>0</v>
      </c>
      <c r="R19" s="7">
        <f>COUNTIF(Database!M:M,"Terminé")</f>
        <v>101</v>
      </c>
      <c r="S19" s="71">
        <f ca="1">P19/R19</f>
        <v>35.811881188118811</v>
      </c>
      <c r="T19" s="71">
        <f ca="1">P19/(R19-Q19)</f>
        <v>35.811881188118811</v>
      </c>
      <c r="U19" s="7">
        <f t="shared" ca="1" si="0"/>
        <v>7</v>
      </c>
      <c r="V19" s="7">
        <f t="shared" ca="1" si="1"/>
        <v>80.400000000000006</v>
      </c>
      <c r="W19" s="7">
        <f>SUMIF(Pronostics!B:B,A19,Pronostics!S:S)</f>
        <v>1</v>
      </c>
      <c r="X19" s="7" cm="1">
        <f t="array" ref="X19">IFERROR(_xlfn.XLOOKUP(1,_xlfn.CHOOSECOLS(_xlfn._xlws.FILTER(Pronostics!A:S,Pronostics!B:B=Setup_MPP!A19),19),_xlfn.CHOOSECOLS(_xlfn._xlws.FILTER(Pronostics!A:S,Pronostics!B:B=Setup_MPP!A19),1)),"")</f>
        <v>1</v>
      </c>
      <c r="Y19" s="7" cm="1">
        <f t="array" ref="Y19">IFERROR(_xlfn.XLOOKUP(1,_xlfn.CHOOSECOLS(_xlfn._xlws.FILTER(Pronostics!A:AA,Pronostics!B:B=Setup_MPP!A19),19),_xlfn.CHOOSECOLS(_xlfn._xlws.FILTER(Pronostics!A:AA,Pronostics!B:B=Setup_MPP!A19),27)),"")</f>
        <v>0</v>
      </c>
      <c r="Z19" s="13" cm="1">
        <f t="array" aca="1" ref="Z19" ca="1">MAX(_xlfn.CHOOSECOLS(_xlfn._xlws.FILTER(Pronostics!$A:$AJ,Pronostics!B:B=Setup_MPP!A19),36))</f>
        <v>5</v>
      </c>
      <c r="AA19" s="13" cm="1">
        <f t="array" aca="1" ref="AA19" ca="1">MAX(_xlfn.CHOOSECOLS(_xlfn._xlws.FILTER(Pronostics!$A:$AK,Pronostics!B:B=Setup_MPP!A19),37))</f>
        <v>9</v>
      </c>
    </row>
    <row r="20" spans="1:27" x14ac:dyDescent="0.35">
      <c r="A20" s="7">
        <v>19</v>
      </c>
      <c r="B20" s="7" t="s">
        <v>368</v>
      </c>
      <c r="C20" s="7" t="s">
        <v>404</v>
      </c>
      <c r="D20" s="7" t="s">
        <v>381</v>
      </c>
      <c r="E20" s="7" t="s">
        <v>380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IFERROR(IF(VLOOKUP(G20,Setup_Player!B:K,4,FALSE)=1, 1, 0),"")</f>
        <v>0</v>
      </c>
      <c r="J20" s="7">
        <f>IFERROR(VLOOKUP(F20,Setup_Team!B:D,3,FALSE)*Setup_MPP!H20,0)</f>
        <v>0</v>
      </c>
      <c r="K20" s="7">
        <f>IFERROR(VLOOKUP(G20,Setup_Player!B:D,2,FALSE)*Setup_MPP!I20,0)</f>
        <v>0</v>
      </c>
      <c r="L20" s="7">
        <f>IFERROR(IF(H20=1,J20,0),0)</f>
        <v>0</v>
      </c>
      <c r="M20" s="7">
        <f>IFERROR(IF(I20=1,K20,0),0)</f>
        <v>0</v>
      </c>
      <c r="N20" s="7">
        <f>SUMIF(Pronostics!$D:$D,Setup_MPP!$C20,Pronostics!$AA:$AA)</f>
        <v>61</v>
      </c>
      <c r="O20" s="7">
        <f ca="1">SUMIF(Pronostics!$D:$D,Setup_MPP!$C20,Pronostics!$AC:$AC)</f>
        <v>10</v>
      </c>
      <c r="P20" s="7">
        <f ca="1">SUMIF(Pronostics!$B:$B,Setup_MPP!$A20,Pronostics!$AF:$AF)</f>
        <v>3812</v>
      </c>
      <c r="Q20" s="7">
        <f>SUMIF(Pronostics!$B:$B,Setup_MPP!$A20,Pronostics!$Z:$Z)</f>
        <v>0</v>
      </c>
      <c r="R20" s="7">
        <f>COUNTIF(Database!M:M,"Terminé")</f>
        <v>101</v>
      </c>
      <c r="S20" s="71">
        <f ca="1">P20/R20</f>
        <v>37.742574257425744</v>
      </c>
      <c r="T20" s="71">
        <f ca="1">P20/(R20-Q20)</f>
        <v>37.742574257425744</v>
      </c>
      <c r="U20" s="7">
        <f t="shared" ca="1" si="0"/>
        <v>4</v>
      </c>
      <c r="V20" s="7">
        <f t="shared" ca="1" si="1"/>
        <v>62.5</v>
      </c>
      <c r="W20" s="7">
        <f>SUMIF(Pronostics!B:B,A20,Pronostics!S:S)</f>
        <v>1</v>
      </c>
      <c r="X20" s="7" cm="1">
        <f t="array" ref="X20">IFERROR(_xlfn.XLOOKUP(1,_xlfn.CHOOSECOLS(_xlfn._xlws.FILTER(Pronostics!A:S,Pronostics!B:B=Setup_MPP!A20),19),_xlfn.CHOOSECOLS(_xlfn._xlws.FILTER(Pronostics!A:S,Pronostics!B:B=Setup_MPP!A20),1)),"")</f>
        <v>2</v>
      </c>
      <c r="Y20" s="7" cm="1">
        <f t="array" ref="Y20">IFERROR(_xlfn.XLOOKUP(1,_xlfn.CHOOSECOLS(_xlfn._xlws.FILTER(Pronostics!A:AA,Pronostics!B:B=Setup_MPP!A20),19),_xlfn.CHOOSECOLS(_xlfn._xlws.FILTER(Pronostics!A:AA,Pronostics!B:B=Setup_MPP!A20),27)),"")</f>
        <v>0</v>
      </c>
      <c r="Z20" s="13" cm="1">
        <f t="array" aca="1" ref="Z20" ca="1">MAX(_xlfn.CHOOSECOLS(_xlfn._xlws.FILTER(Pronostics!$A:$AJ,Pronostics!B:B=Setup_MPP!A20),36))</f>
        <v>5</v>
      </c>
      <c r="AA20" s="13" cm="1">
        <f t="array" aca="1" ref="AA20" ca="1">MAX(_xlfn.CHOOSECOLS(_xlfn._xlws.FILTER(Pronostics!$A:$AK,Pronostics!B:B=Setup_MPP!A20),37))</f>
        <v>4</v>
      </c>
    </row>
    <row r="21" spans="1:27" x14ac:dyDescent="0.35">
      <c r="A21" s="7">
        <v>20</v>
      </c>
      <c r="B21" s="7" t="s">
        <v>370</v>
      </c>
      <c r="C21" s="7" t="s">
        <v>365</v>
      </c>
      <c r="D21" s="7" t="s">
        <v>378</v>
      </c>
      <c r="E21" s="7" t="s">
        <v>379</v>
      </c>
      <c r="F21" s="7" t="s">
        <v>71</v>
      </c>
      <c r="G21" s="7" t="s">
        <v>220</v>
      </c>
      <c r="H21" s="7">
        <f>IFERROR(VLOOKUP(F21,Setup_Team!B:F,5,FALSE),0)</f>
        <v>0</v>
      </c>
      <c r="I21" s="7">
        <f>IFERROR(IF(VLOOKUP(G21,Setup_Player!B:K,4,FALSE)=1, 1, 0),"")</f>
        <v>0</v>
      </c>
      <c r="J21" s="7">
        <f>IFERROR(VLOOKUP(F21,Setup_Team!B:D,3,FALSE)*Setup_MPP!H21,0)</f>
        <v>0</v>
      </c>
      <c r="K21" s="7">
        <f>IFERROR(VLOOKUP(G21,Setup_Player!B:D,2,FALSE)*Setup_MPP!I21,0)</f>
        <v>0</v>
      </c>
      <c r="L21" s="7">
        <f>IFERROR(IF(H21=1,J21,0),0)</f>
        <v>0</v>
      </c>
      <c r="M21" s="7">
        <f>IFERROR(IF(I21=1,K21,0),0)</f>
        <v>0</v>
      </c>
      <c r="N21" s="7">
        <f>SUMIF(Pronostics!$D:$D,Setup_MPP!$C21,Pronostics!$AA:$AA)</f>
        <v>54</v>
      </c>
      <c r="O21" s="7">
        <f ca="1">SUMIF(Pronostics!$D:$D,Setup_MPP!$C21,Pronostics!$AC:$AC)</f>
        <v>7</v>
      </c>
      <c r="P21" s="7">
        <f ca="1">SUMIF(Pronostics!$B:$B,Setup_MPP!$A21,Pronostics!$AF:$AF)</f>
        <v>3465</v>
      </c>
      <c r="Q21" s="7">
        <f>SUMIF(Pronostics!$B:$B,Setup_MPP!$A21,Pronostics!$Z:$Z)</f>
        <v>1</v>
      </c>
      <c r="R21" s="7">
        <f>COUNTIF(Database!M:M,"Terminé")</f>
        <v>101</v>
      </c>
      <c r="S21" s="71">
        <f ca="1">P21/R21</f>
        <v>34.306930693069305</v>
      </c>
      <c r="T21" s="71">
        <f ca="1">P21/(R21-Q21)</f>
        <v>34.65</v>
      </c>
      <c r="U21" s="7">
        <f t="shared" ca="1" si="0"/>
        <v>8</v>
      </c>
      <c r="V21" s="7">
        <f t="shared" ca="1" si="1"/>
        <v>64.2</v>
      </c>
      <c r="W21" s="7">
        <f>SUMIF(Pronostics!B:B,A21,Pronostics!S:S)</f>
        <v>1</v>
      </c>
      <c r="X21" s="7" cm="1">
        <f t="array" ref="X21">IFERROR(_xlfn.XLOOKUP(1,_xlfn.CHOOSECOLS(_xlfn._xlws.FILTER(Pronostics!A:S,Pronostics!B:B=Setup_MPP!A21),19),_xlfn.CHOOSECOLS(_xlfn._xlws.FILTER(Pronostics!A:S,Pronostics!B:B=Setup_MPP!A21),1)),"")</f>
        <v>85</v>
      </c>
      <c r="Y21" s="7" cm="1">
        <f t="array" ref="Y21">IFERROR(_xlfn.XLOOKUP(1,_xlfn.CHOOSECOLS(_xlfn._xlws.FILTER(Pronostics!A:AA,Pronostics!B:B=Setup_MPP!A21),19),_xlfn.CHOOSECOLS(_xlfn._xlws.FILTER(Pronostics!A:AA,Pronostics!B:B=Setup_MPP!A21),27)),"")</f>
        <v>0</v>
      </c>
      <c r="Z21" s="13" cm="1">
        <f t="array" aca="1" ref="Z21" ca="1">MAX(_xlfn.CHOOSECOLS(_xlfn._xlws.FILTER(Pronostics!$A:$AJ,Pronostics!B:B=Setup_MPP!A21),36))</f>
        <v>5</v>
      </c>
      <c r="AA21" s="13" cm="1">
        <f t="array" aca="1" ref="AA21" ca="1">MAX(_xlfn.CHOOSECOLS(_xlfn._xlws.FILTER(Pronostics!$A:$AK,Pronostics!B:B=Setup_MPP!A21),37))</f>
        <v>5</v>
      </c>
    </row>
    <row r="22" spans="1:27" x14ac:dyDescent="0.35">
      <c r="A22" s="7">
        <v>21</v>
      </c>
      <c r="B22" s="7" t="s">
        <v>371</v>
      </c>
      <c r="C22" s="7" t="s">
        <v>383</v>
      </c>
      <c r="D22" s="7" t="s">
        <v>376</v>
      </c>
      <c r="E22" s="7" t="s">
        <v>377</v>
      </c>
      <c r="F22" s="7" t="s">
        <v>75</v>
      </c>
      <c r="G22" s="7" t="s">
        <v>221</v>
      </c>
      <c r="H22" s="7">
        <f>IFERROR(VLOOKUP(F22,Setup_Team!B:F,5,FALSE),0)</f>
        <v>0</v>
      </c>
      <c r="I22" s="7">
        <f>IFERROR(IF(VLOOKUP(G22,Setup_Player!B:K,4,FALSE)=1, 1, 0),"")</f>
        <v>0</v>
      </c>
      <c r="J22" s="7">
        <f>IFERROR(VLOOKUP(F22,Setup_Team!B:D,3,FALSE)*Setup_MPP!H22,0)</f>
        <v>0</v>
      </c>
      <c r="K22" s="7">
        <f>IFERROR(VLOOKUP(G22,Setup_Player!B:D,2,FALSE)*Setup_MPP!I22,0)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48</v>
      </c>
      <c r="O22" s="7">
        <f ca="1">SUMIF(Pronostics!$D:$D,Setup_MPP!$C22,Pronostics!$AC:$AC)</f>
        <v>4</v>
      </c>
      <c r="P22" s="7">
        <f ca="1">SUMIF(Pronostics!$B:$B,Setup_MPP!$A22,Pronostics!$AF:$AF)</f>
        <v>3271</v>
      </c>
      <c r="Q22" s="7">
        <f>SUMIF(Pronostics!$B:$B,Setup_MPP!$A22,Pronostics!$Z:$Z)</f>
        <v>7</v>
      </c>
      <c r="R22" s="7">
        <f>COUNTIF(Database!M:M,"Terminé")</f>
        <v>101</v>
      </c>
      <c r="S22" s="71">
        <f ca="1">P22/R22</f>
        <v>32.386138613861384</v>
      </c>
      <c r="T22" s="71">
        <f ca="1">P22/(R22-Q22)</f>
        <v>34.797872340425535</v>
      </c>
      <c r="U22" s="7">
        <f t="shared" ca="1" si="0"/>
        <v>7</v>
      </c>
      <c r="V22" s="7">
        <f t="shared" ca="1" si="1"/>
        <v>68.099999999999994</v>
      </c>
      <c r="W22" s="7">
        <f>SUMIF(Pronostics!B:B,A22,Pronostics!S:S)</f>
        <v>1</v>
      </c>
      <c r="X22" s="7" cm="1">
        <f t="array" ref="X22">IFERROR(_xlfn.XLOOKUP(1,_xlfn.CHOOSECOLS(_xlfn._xlws.FILTER(Pronostics!A:S,Pronostics!B:B=Setup_MPP!A22),19),_xlfn.CHOOSECOLS(_xlfn._xlws.FILTER(Pronostics!A:S,Pronostics!B:B=Setup_MPP!A22),1)),"")</f>
        <v>83</v>
      </c>
      <c r="Y22" s="7" cm="1">
        <f t="array" ref="Y22">IFERROR(_xlfn.XLOOKUP(1,_xlfn.CHOOSECOLS(_xlfn._xlws.FILTER(Pronostics!A:AA,Pronostics!B:B=Setup_MPP!A22),19),_xlfn.CHOOSECOLS(_xlfn._xlws.FILTER(Pronostics!A:AA,Pronostics!B:B=Setup_MPP!A22),27)),"")</f>
        <v>1</v>
      </c>
      <c r="Z22" s="13" cm="1">
        <f t="array" aca="1" ref="Z22" ca="1">MAX(_xlfn.CHOOSECOLS(_xlfn._xlws.FILTER(Pronostics!$A:$AJ,Pronostics!B:B=Setup_MPP!A22),36))</f>
        <v>5</v>
      </c>
      <c r="AA22" s="13" cm="1">
        <f t="array" aca="1" ref="AA22" ca="1">MAX(_xlfn.CHOOSECOLS(_xlfn._xlws.FILTER(Pronostics!$A:$AK,Pronostics!B:B=Setup_MPP!A22),37))</f>
        <v>7</v>
      </c>
    </row>
    <row r="23" spans="1:27" x14ac:dyDescent="0.35">
      <c r="A23" s="7">
        <v>22</v>
      </c>
      <c r="B23" s="7" t="s">
        <v>367</v>
      </c>
      <c r="C23" s="7" t="s">
        <v>366</v>
      </c>
      <c r="D23" s="7" t="s">
        <v>374</v>
      </c>
      <c r="E23" s="7" t="s">
        <v>375</v>
      </c>
      <c r="F23" s="7" t="s">
        <v>65</v>
      </c>
      <c r="G23" s="7" t="s">
        <v>217</v>
      </c>
      <c r="H23" s="7">
        <f>IFERROR(VLOOKUP(F23,Setup_Team!B:F,5,FALSE),0)</f>
        <v>0</v>
      </c>
      <c r="I23" s="7">
        <f>IFERROR(IF(VLOOKUP(G23,Setup_Player!B:K,4,FALSE)=1, 1, 0),"")</f>
        <v>0</v>
      </c>
      <c r="J23" s="7">
        <f>IFERROR(VLOOKUP(F23,Setup_Team!B:D,3,FALSE)*Setup_MPP!H23,0)</f>
        <v>0</v>
      </c>
      <c r="K23" s="7">
        <f>IFERROR(VLOOKUP(G23,Setup_Player!B:D,2,FALSE)*Setup_MPP!I23,0)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52</v>
      </c>
      <c r="O23" s="7">
        <f ca="1">SUMIF(Pronostics!$D:$D,Setup_MPP!$C23,Pronostics!$AC:$AC)</f>
        <v>11</v>
      </c>
      <c r="P23" s="7">
        <f ca="1">SUMIF(Pronostics!$B:$B,Setup_MPP!$A23,Pronostics!$AF:$AF)</f>
        <v>3639</v>
      </c>
      <c r="Q23" s="7">
        <f>SUMIF(Pronostics!$B:$B,Setup_MPP!$A23,Pronostics!$Z:$Z)</f>
        <v>2</v>
      </c>
      <c r="R23" s="7">
        <f>COUNTIF(Database!M:M,"Terminé")</f>
        <v>101</v>
      </c>
      <c r="S23" s="71">
        <f ca="1">P23/R23</f>
        <v>36.029702970297031</v>
      </c>
      <c r="T23" s="71">
        <f ca="1">P23/(R23-Q23)</f>
        <v>36.757575757575758</v>
      </c>
      <c r="U23" s="7">
        <f t="shared" ca="1" si="0"/>
        <v>4</v>
      </c>
      <c r="V23" s="7">
        <f t="shared" ca="1" si="1"/>
        <v>70</v>
      </c>
      <c r="W23" s="7">
        <f>SUMIF(Pronostics!B:B,A23,Pronostics!S:S)</f>
        <v>1</v>
      </c>
      <c r="X23" s="7" cm="1">
        <f t="array" ref="X23">IFERROR(_xlfn.XLOOKUP(1,_xlfn.CHOOSECOLS(_xlfn._xlws.FILTER(Pronostics!A:S,Pronostics!B:B=Setup_MPP!A23),19),_xlfn.CHOOSECOLS(_xlfn._xlws.FILTER(Pronostics!A:S,Pronostics!B:B=Setup_MPP!A23),1)),"")</f>
        <v>86</v>
      </c>
      <c r="Y23" s="7" cm="1">
        <f t="array" ref="Y23">IFERROR(_xlfn.XLOOKUP(1,_xlfn.CHOOSECOLS(_xlfn._xlws.FILTER(Pronostics!A:AA,Pronostics!B:B=Setup_MPP!A23),19),_xlfn.CHOOSECOLS(_xlfn._xlws.FILTER(Pronostics!A:AA,Pronostics!B:B=Setup_MPP!A23),27)),"")</f>
        <v>0</v>
      </c>
      <c r="Z23" s="13" cm="1">
        <f t="array" aca="1" ref="Z23" ca="1">MAX(_xlfn.CHOOSECOLS(_xlfn._xlws.FILTER(Pronostics!$A:$AJ,Pronostics!B:B=Setup_MPP!A23),36))</f>
        <v>9</v>
      </c>
      <c r="AA23" s="13" cm="1">
        <f t="array" aca="1" ref="AA23" ca="1">MAX(_xlfn.CHOOSECOLS(_xlfn._xlws.FILTER(Pronostics!$A:$AK,Pronostics!B:B=Setup_MPP!A23),37))</f>
        <v>6</v>
      </c>
    </row>
    <row r="24" spans="1:27" x14ac:dyDescent="0.35">
      <c r="A24" s="7">
        <v>23</v>
      </c>
      <c r="B24" s="7" t="s">
        <v>382</v>
      </c>
      <c r="C24" s="7" t="s">
        <v>391</v>
      </c>
      <c r="D24" s="7" t="s">
        <v>388</v>
      </c>
      <c r="E24" s="7" t="s">
        <v>389</v>
      </c>
      <c r="F24" s="7" t="s">
        <v>65</v>
      </c>
      <c r="G24" s="7" t="s">
        <v>221</v>
      </c>
      <c r="H24" s="7">
        <f>IFERROR(VLOOKUP(F24,Setup_Team!B:F,5,FALSE),0)</f>
        <v>0</v>
      </c>
      <c r="I24" s="7">
        <f>IFERROR(IF(VLOOKUP(G24,Setup_Player!B:K,4,FALSE)=1, 1, 0),"")</f>
        <v>0</v>
      </c>
      <c r="J24" s="7">
        <f>IFERROR(VLOOKUP(F24,Setup_Team!B:D,3,FALSE)*Setup_MPP!H24,0)</f>
        <v>0</v>
      </c>
      <c r="K24" s="7">
        <f>IFERROR(VLOOKUP(G24,Setup_Player!B:D,2,FALSE)*Setup_MPP!I24,0)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49</v>
      </c>
      <c r="O24" s="7">
        <f ca="1">SUMIF(Pronostics!$D:$D,Setup_MPP!$C24,Pronostics!$AC:$AC)</f>
        <v>7</v>
      </c>
      <c r="P24" s="7">
        <f ca="1">SUMIF(Pronostics!$B:$B,Setup_MPP!$A24,Pronostics!$AF:$AF)</f>
        <v>3174</v>
      </c>
      <c r="Q24" s="7">
        <f>SUMIF(Pronostics!$B:$B,Setup_MPP!$A24,Pronostics!$Z:$Z)</f>
        <v>10</v>
      </c>
      <c r="R24" s="7">
        <f>COUNTIF(Database!M:M,"Terminé")</f>
        <v>101</v>
      </c>
      <c r="S24" s="71">
        <f ca="1">P24/R24</f>
        <v>31.425742574257427</v>
      </c>
      <c r="T24" s="71">
        <f ca="1">P24/(R24-Q24)</f>
        <v>34.879120879120876</v>
      </c>
      <c r="U24" s="7">
        <f t="shared" ca="1" si="0"/>
        <v>5</v>
      </c>
      <c r="V24" s="7">
        <f t="shared" ca="1" si="1"/>
        <v>64.8</v>
      </c>
      <c r="W24" s="7">
        <f>SUMIF(Pronostics!B:B,A24,Pronostics!S:S)</f>
        <v>1</v>
      </c>
      <c r="X24" s="7" cm="1">
        <f t="array" ref="X24">IFERROR(_xlfn.XLOOKUP(1,_xlfn.CHOOSECOLS(_xlfn._xlws.FILTER(Pronostics!A:S,Pronostics!B:B=Setup_MPP!A24),19),_xlfn.CHOOSECOLS(_xlfn._xlws.FILTER(Pronostics!A:S,Pronostics!B:B=Setup_MPP!A24),1)),"")</f>
        <v>40</v>
      </c>
      <c r="Y24" s="7" cm="1">
        <f t="array" ref="Y24">IFERROR(_xlfn.XLOOKUP(1,_xlfn.CHOOSECOLS(_xlfn._xlws.FILTER(Pronostics!A:AA,Pronostics!B:B=Setup_MPP!A24),19),_xlfn.CHOOSECOLS(_xlfn._xlws.FILTER(Pronostics!A:AA,Pronostics!B:B=Setup_MPP!A24),27)),"")</f>
        <v>0</v>
      </c>
      <c r="Z24" s="13" cm="1">
        <f t="array" aca="1" ref="Z24" ca="1">MAX(_xlfn.CHOOSECOLS(_xlfn._xlws.FILTER(Pronostics!$A:$AJ,Pronostics!B:B=Setup_MPP!A24),36))</f>
        <v>7</v>
      </c>
      <c r="AA24" s="13" cm="1">
        <f t="array" aca="1" ref="AA24" ca="1">MAX(_xlfn.CHOOSECOLS(_xlfn._xlws.FILTER(Pronostics!$A:$AK,Pronostics!B:B=Setup_MPP!A24),37))</f>
        <v>4</v>
      </c>
    </row>
    <row r="25" spans="1:27" x14ac:dyDescent="0.35">
      <c r="A25" s="7">
        <v>24</v>
      </c>
      <c r="B25" s="7" t="s">
        <v>384</v>
      </c>
      <c r="C25" s="7" t="s">
        <v>385</v>
      </c>
      <c r="D25" s="7" t="s">
        <v>386</v>
      </c>
      <c r="E25" s="7" t="s">
        <v>387</v>
      </c>
      <c r="F25" s="7" t="s">
        <v>40</v>
      </c>
      <c r="G25" s="7" t="s">
        <v>221</v>
      </c>
      <c r="H25" s="7">
        <f>IFERROR(VLOOKUP(F25,Setup_Team!B:F,5,FALSE),0)</f>
        <v>0</v>
      </c>
      <c r="I25" s="7">
        <f>IFERROR(IF(VLOOKUP(G25,Setup_Player!B:K,4,FALSE)=1, 1, 0),"")</f>
        <v>0</v>
      </c>
      <c r="J25" s="7">
        <f>IFERROR(VLOOKUP(F25,Setup_Team!B:D,3,FALSE)*Setup_MPP!H25,0)</f>
        <v>0</v>
      </c>
      <c r="K25" s="7">
        <f>IFERROR(VLOOKUP(G25,Setup_Player!B:D,2,FALSE)*Setup_MPP!I25,0)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52</v>
      </c>
      <c r="O25" s="7">
        <f ca="1">SUMIF(Pronostics!$D:$D,Setup_MPP!$C25,Pronostics!$AC:$AC)</f>
        <v>13</v>
      </c>
      <c r="P25" s="7">
        <f ca="1">SUMIF(Pronostics!$B:$B,Setup_MPP!$A25,Pronostics!$AF:$AF)</f>
        <v>3985</v>
      </c>
      <c r="Q25" s="7">
        <f>SUMIF(Pronostics!$B:$B,Setup_MPP!$A25,Pronostics!$Z:$Z)</f>
        <v>5</v>
      </c>
      <c r="R25" s="7">
        <f>COUNTIF(Database!M:M,"Terminé")</f>
        <v>101</v>
      </c>
      <c r="S25" s="71">
        <f ca="1">P25/R25</f>
        <v>39.455445544554458</v>
      </c>
      <c r="T25" s="71">
        <f ca="1">P25/(R25-Q25)</f>
        <v>41.510416666666664</v>
      </c>
      <c r="U25" s="7">
        <f t="shared" ca="1" si="0"/>
        <v>3</v>
      </c>
      <c r="V25" s="7">
        <f t="shared" ca="1" si="1"/>
        <v>76.599999999999994</v>
      </c>
      <c r="W25" s="7">
        <f>SUMIF(Pronostics!B:B,A25,Pronostics!S:S)</f>
        <v>1</v>
      </c>
      <c r="X25" s="7" cm="1">
        <f t="array" ref="X25">IFERROR(_xlfn.XLOOKUP(1,_xlfn.CHOOSECOLS(_xlfn._xlws.FILTER(Pronostics!A:S,Pronostics!B:B=Setup_MPP!A25),19),_xlfn.CHOOSECOLS(_xlfn._xlws.FILTER(Pronostics!A:S,Pronostics!B:B=Setup_MPP!A25),1)),"")</f>
        <v>6</v>
      </c>
      <c r="Y25" s="7" cm="1">
        <f t="array" ref="Y25">IFERROR(_xlfn.XLOOKUP(1,_xlfn.CHOOSECOLS(_xlfn._xlws.FILTER(Pronostics!A:AA,Pronostics!B:B=Setup_MPP!A25),19),_xlfn.CHOOSECOLS(_xlfn._xlws.FILTER(Pronostics!A:AA,Pronostics!B:B=Setup_MPP!A25),27)),"")</f>
        <v>0</v>
      </c>
      <c r="Z25" s="13" cm="1">
        <f t="array" aca="1" ref="Z25" ca="1">MAX(_xlfn.CHOOSECOLS(_xlfn._xlws.FILTER(Pronostics!$A:$AJ,Pronostics!B:B=Setup_MPP!A25),36))</f>
        <v>5</v>
      </c>
      <c r="AA25" s="13" cm="1">
        <f t="array" aca="1" ref="AA25" ca="1">MAX(_xlfn.CHOOSECOLS(_xlfn._xlws.FILTER(Pronostics!$A:$AK,Pronostics!B:B=Setup_MPP!A25),37))</f>
        <v>4</v>
      </c>
    </row>
    <row r="26" spans="1:27" x14ac:dyDescent="0.35">
      <c r="A26" s="7">
        <v>25</v>
      </c>
      <c r="B26" s="7" t="s">
        <v>394</v>
      </c>
      <c r="C26" s="7" t="s">
        <v>395</v>
      </c>
      <c r="D26" s="7" t="s">
        <v>396</v>
      </c>
      <c r="E26" s="7" t="s">
        <v>397</v>
      </c>
      <c r="F26" s="7" t="s">
        <v>65</v>
      </c>
      <c r="G26" s="7" t="s">
        <v>215</v>
      </c>
      <c r="H26" s="7">
        <f>IFERROR(VLOOKUP(F26,Setup_Team!B:F,5,FALSE),0)</f>
        <v>0</v>
      </c>
      <c r="I26" s="7">
        <f>IFERROR(IF(VLOOKUP(G26,Setup_Player!B:K,4,FALSE)=1, 1, 0),"")</f>
        <v>0</v>
      </c>
      <c r="J26" s="7">
        <f>IFERROR(VLOOKUP(F26,Setup_Team!B:D,3,FALSE)*Setup_MPP!H26,0)</f>
        <v>0</v>
      </c>
      <c r="K26" s="7">
        <f>IFERROR(VLOOKUP(G26,Setup_Player!B:D,2,FALSE)*Setup_MPP!I26,0)</f>
        <v>0</v>
      </c>
      <c r="L26" s="7">
        <f>IFERROR(IF(H26=1,J26,0),0)</f>
        <v>0</v>
      </c>
      <c r="M26" s="7">
        <f>IFERROR(IF(I26=1,K26,0),0)</f>
        <v>0</v>
      </c>
      <c r="N26" s="7">
        <f>SUMIF(Pronostics!$D:$D,Setup_MPP!$C26,Pronostics!$AA:$AA)</f>
        <v>62</v>
      </c>
      <c r="O26" s="7">
        <f ca="1">SUMIF(Pronostics!$D:$D,Setup_MPP!$C26,Pronostics!$AC:$AC)</f>
        <v>14</v>
      </c>
      <c r="P26" s="7">
        <f ca="1">SUMIF(Pronostics!$B:$B,Setup_MPP!$A26,Pronostics!$AF:$AF)</f>
        <v>4388</v>
      </c>
      <c r="Q26" s="7">
        <f>SUMIF(Pronostics!$B:$B,Setup_MPP!$A26,Pronostics!$Z:$Z)</f>
        <v>0</v>
      </c>
      <c r="R26" s="7">
        <f>COUNTIF(Database!M:M,"Terminé")</f>
        <v>101</v>
      </c>
      <c r="S26" s="71">
        <f ca="1">P26/R26</f>
        <v>43.445544554455445</v>
      </c>
      <c r="T26" s="71">
        <f ca="1">P26/(R26-Q26)</f>
        <v>43.445544554455445</v>
      </c>
      <c r="U26" s="7">
        <f t="shared" ca="1" si="0"/>
        <v>2</v>
      </c>
      <c r="V26" s="7">
        <f t="shared" ca="1" si="1"/>
        <v>70.8</v>
      </c>
      <c r="W26" s="7">
        <f>SUMIF(Pronostics!B:B,A26,Pronostics!S:S)</f>
        <v>0</v>
      </c>
      <c r="X26" s="7" t="str" cm="1">
        <f t="array" ref="X26">IFERROR(_xlfn.XLOOKUP(1,_xlfn.CHOOSECOLS(_xlfn._xlws.FILTER(Pronostics!A:S,Pronostics!B:B=Setup_MPP!A26),19),_xlfn.CHOOSECOLS(_xlfn._xlws.FILTER(Pronostics!A:S,Pronostics!B:B=Setup_MPP!A26),1)),"")</f>
        <v/>
      </c>
      <c r="Y26" s="7" t="str" cm="1">
        <f t="array" ref="Y26">IFERROR(_xlfn.XLOOKUP(1,_xlfn.CHOOSECOLS(_xlfn._xlws.FILTER(Pronostics!A:AA,Pronostics!B:B=Setup_MPP!A26),19),_xlfn.CHOOSECOLS(_xlfn._xlws.FILTER(Pronostics!A:AA,Pronostics!B:B=Setup_MPP!A26),27)),"")</f>
        <v/>
      </c>
      <c r="Z26" s="13" cm="1">
        <f t="array" aca="1" ref="Z26" ca="1">MAX(_xlfn.CHOOSECOLS(_xlfn._xlws.FILTER(Pronostics!$A:$AJ,Pronostics!B:B=Setup_MPP!A26),36))</f>
        <v>9</v>
      </c>
      <c r="AA26" s="13" cm="1">
        <f t="array" aca="1" ref="AA26" ca="1">MAX(_xlfn.CHOOSECOLS(_xlfn._xlws.FILTER(Pronostics!$A:$AK,Pronostics!B:B=Setup_MPP!A26),37))</f>
        <v>6</v>
      </c>
    </row>
    <row r="27" spans="1:27" x14ac:dyDescent="0.35">
      <c r="A27" s="7">
        <v>26</v>
      </c>
      <c r="B27" s="7" t="s">
        <v>399</v>
      </c>
      <c r="C27" s="7" t="s">
        <v>400</v>
      </c>
      <c r="D27" s="7" t="s">
        <v>401</v>
      </c>
      <c r="E27" s="7" t="s">
        <v>402</v>
      </c>
      <c r="F27" s="7" t="s">
        <v>75</v>
      </c>
      <c r="G27" s="7" t="s">
        <v>218</v>
      </c>
      <c r="H27" s="7">
        <f>IFERROR(VLOOKUP(F27,Setup_Team!B:F,5,FALSE),0)</f>
        <v>0</v>
      </c>
      <c r="I27" s="7">
        <f>IFERROR(IF(VLOOKUP(G27,Setup_Player!B:K,4,FALSE)=1, 1, 0),"")</f>
        <v>0</v>
      </c>
      <c r="J27" s="7">
        <f>IFERROR(VLOOKUP(F27,Setup_Team!B:D,3,FALSE)*Setup_MPP!H27,0)</f>
        <v>0</v>
      </c>
      <c r="K27" s="7">
        <f>IFERROR(VLOOKUP(G27,Setup_Player!B:D,2,FALSE)*Setup_MPP!I27,0)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56</v>
      </c>
      <c r="O27" s="7">
        <f ca="1">SUMIF(Pronostics!$D:$D,Setup_MPP!$C27,Pronostics!$AC:$AC)</f>
        <v>10</v>
      </c>
      <c r="P27" s="7">
        <f ca="1">SUMIF(Pronostics!$B:$B,Setup_MPP!$A27,Pronostics!$AF:$AF)</f>
        <v>3567</v>
      </c>
      <c r="Q27" s="7">
        <f>SUMIF(Pronostics!$B:$B,Setup_MPP!$A27,Pronostics!$Z:$Z)</f>
        <v>2</v>
      </c>
      <c r="R27" s="7">
        <f>COUNTIF(Database!M:M,"Terminé")</f>
        <v>101</v>
      </c>
      <c r="S27" s="71">
        <f ca="1">P27/R27</f>
        <v>35.316831683168317</v>
      </c>
      <c r="T27" s="71">
        <f ca="1">P27/(R27-Q27)</f>
        <v>36.030303030303031</v>
      </c>
      <c r="U27" s="7">
        <f t="shared" ca="1" si="0"/>
        <v>2</v>
      </c>
      <c r="V27" s="7">
        <f t="shared" ca="1" si="1"/>
        <v>63.7</v>
      </c>
      <c r="W27" s="7">
        <f>SUMIF(Pronostics!B:B,A27,Pronostics!S:S)</f>
        <v>1</v>
      </c>
      <c r="X27" s="7" cm="1">
        <f t="array" ref="X27">IFERROR(_xlfn.XLOOKUP(1,_xlfn.CHOOSECOLS(_xlfn._xlws.FILTER(Pronostics!A:S,Pronostics!B:B=Setup_MPP!A27),19),_xlfn.CHOOSECOLS(_xlfn._xlws.FILTER(Pronostics!A:S,Pronostics!B:B=Setup_MPP!A27),1)),"")</f>
        <v>50</v>
      </c>
      <c r="Y27" s="7" cm="1">
        <f t="array" ref="Y27">IFERROR(_xlfn.XLOOKUP(1,_xlfn.CHOOSECOLS(_xlfn._xlws.FILTER(Pronostics!A:AA,Pronostics!B:B=Setup_MPP!A27),19),_xlfn.CHOOSECOLS(_xlfn._xlws.FILTER(Pronostics!A:AA,Pronostics!B:B=Setup_MPP!A27),27)),"")</f>
        <v>0</v>
      </c>
      <c r="Z27" s="13" cm="1">
        <f t="array" aca="1" ref="Z27" ca="1">MAX(_xlfn.CHOOSECOLS(_xlfn._xlws.FILTER(Pronostics!$A:$AJ,Pronostics!B:B=Setup_MPP!A27),36))</f>
        <v>7</v>
      </c>
      <c r="AA27" s="13" cm="1">
        <f t="array" aca="1" ref="AA27" ca="1">MAX(_xlfn.CHOOSECOLS(_xlfn._xlws.FILTER(Pronostics!$A:$AK,Pronostics!B:B=Setup_MPP!A27),37))</f>
        <v>5</v>
      </c>
    </row>
    <row r="28" spans="1:27" x14ac:dyDescent="0.35">
      <c r="A28" s="7">
        <v>27</v>
      </c>
      <c r="B28" s="7" t="s">
        <v>412</v>
      </c>
      <c r="C28" s="7" t="s">
        <v>407</v>
      </c>
      <c r="D28" s="7" t="s">
        <v>409</v>
      </c>
      <c r="E28" s="7" t="s">
        <v>408</v>
      </c>
      <c r="H28" s="7">
        <f>IFERROR(VLOOKUP(F28,Setup_Team!B:F,5,FALSE),0)</f>
        <v>0</v>
      </c>
      <c r="I28" s="7">
        <f>IFERROR(IF(VLOOKUP(G28,Setup_Player!B:K,4,FALSE)=1, 1, 0),0)</f>
        <v>0</v>
      </c>
      <c r="J28" s="7">
        <f>IFERROR(VLOOKUP(F28,Setup_Team!B:D,3,FALSE)*Setup_MPP!H28,0)</f>
        <v>0</v>
      </c>
      <c r="K28" s="7">
        <f>IFERROR(VLOOKUP(G28,Setup_Player!B:D,2,FALSE)*Setup_MPP!I28,0)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52</v>
      </c>
      <c r="O28" s="7">
        <f ca="1">SUMIF(Pronostics!$D:$D,Setup_MPP!$C28,Pronostics!$AC:$AC)</f>
        <v>13</v>
      </c>
      <c r="P28" s="7">
        <f ca="1">SUMIF(Pronostics!$B:$B,Setup_MPP!$A28,Pronostics!$AF:$AF)</f>
        <v>3826</v>
      </c>
      <c r="Q28" s="7">
        <f>SUMIF(Pronostics!$B:$B,Setup_MPP!$A28,Pronostics!$Z:$Z)</f>
        <v>28</v>
      </c>
      <c r="R28" s="7">
        <f>COUNTIF(Database!M:M,"Terminé")</f>
        <v>101</v>
      </c>
      <c r="S28" s="71">
        <f ca="1">P28/R28</f>
        <v>37.881188118811885</v>
      </c>
      <c r="T28" s="71">
        <f ca="1">P28/(R28-Q28)</f>
        <v>52.410958904109592</v>
      </c>
      <c r="U28" s="7">
        <f t="shared" ca="1" si="0"/>
        <v>1</v>
      </c>
      <c r="V28" s="7">
        <f t="shared" ca="1" si="1"/>
        <v>73.599999999999994</v>
      </c>
      <c r="W28" s="7">
        <f>SUMIF(Pronostics!B:B,A28,Pronostics!S:S)</f>
        <v>0</v>
      </c>
      <c r="X28" s="7" t="str" cm="1">
        <f t="array" ref="X28">IFERROR(_xlfn.XLOOKUP(1,_xlfn.CHOOSECOLS(_xlfn._xlws.FILTER(Pronostics!A:S,Pronostics!B:B=Setup_MPP!A28),19),_xlfn.CHOOSECOLS(_xlfn._xlws.FILTER(Pronostics!A:S,Pronostics!B:B=Setup_MPP!A28),1)),"")</f>
        <v/>
      </c>
      <c r="Y28" s="7" t="str" cm="1">
        <f t="array" ref="Y28">IFERROR(_xlfn.XLOOKUP(1,_xlfn.CHOOSECOLS(_xlfn._xlws.FILTER(Pronostics!A:AA,Pronostics!B:B=Setup_MPP!A28),19),_xlfn.CHOOSECOLS(_xlfn._xlws.FILTER(Pronostics!A:AA,Pronostics!B:B=Setup_MPP!A28),27)),"")</f>
        <v/>
      </c>
      <c r="Z28" s="13" cm="1">
        <f t="array" aca="1" ref="Z28" ca="1">MAX(_xlfn.CHOOSECOLS(_xlfn._xlws.FILTER(Pronostics!$A:$AJ,Pronostics!B:B=Setup_MPP!A28),36))</f>
        <v>9</v>
      </c>
      <c r="AA28" s="13" cm="1">
        <f t="array" aca="1" ref="AA28" ca="1">MAX(_xlfn.CHOOSECOLS(_xlfn._xlws.FILTER(Pronostics!$A:$AK,Pronostics!B:B=Setup_MPP!A28),37))</f>
        <v>2</v>
      </c>
    </row>
    <row r="29" spans="1:27" x14ac:dyDescent="0.35">
      <c r="A29" s="7">
        <v>99</v>
      </c>
      <c r="B29" s="7" t="s">
        <v>456</v>
      </c>
      <c r="C29" s="7" t="s">
        <v>457</v>
      </c>
      <c r="D29" s="7" t="s">
        <v>415</v>
      </c>
      <c r="E29" s="7" t="s">
        <v>416</v>
      </c>
      <c r="H29" s="7">
        <f>IFERROR(VLOOKUP(F29,Setup_Team!B:F,5,FALSE),0)</f>
        <v>0</v>
      </c>
      <c r="I29" s="7" t="str">
        <f>IFERROR(IF(VLOOKUP(G29,Setup_Player!B:K,4,FALSE)=1, 1, 0),"")</f>
        <v/>
      </c>
      <c r="J29" s="7">
        <f>IFERROR(VLOOKUP(F29,Setup_Team!B:D,3,FALSE)*Setup_MPP!H9,0)</f>
        <v>0</v>
      </c>
      <c r="K29" s="7">
        <f>IFERROR(VLOOKUP(G29,Setup_Player!B:D,2,FALSE)*Setup_MPP!I9,0)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101</v>
      </c>
      <c r="S29" s="71">
        <f>P29/R29</f>
        <v>0</v>
      </c>
      <c r="T29" s="71">
        <f>P29/(R29-Q29)</f>
        <v>0</v>
      </c>
      <c r="U29" s="7">
        <f t="shared" si="0"/>
        <v>1</v>
      </c>
      <c r="V29" s="7" t="str">
        <f t="shared" si="1"/>
        <v/>
      </c>
    </row>
    <row r="30" spans="1:27" x14ac:dyDescent="0.35">
      <c r="S30" s="71"/>
      <c r="T30" s="71"/>
    </row>
    <row r="31" spans="1:27" x14ac:dyDescent="0.35">
      <c r="S31" s="71"/>
      <c r="T31" s="71"/>
    </row>
    <row r="32" spans="1:27" x14ac:dyDescent="0.35">
      <c r="S32" s="71"/>
      <c r="T32" s="71"/>
    </row>
    <row r="33" spans="19:20" x14ac:dyDescent="0.35">
      <c r="S33" s="71"/>
      <c r="T33" s="71"/>
    </row>
    <row r="34" spans="19:20" x14ac:dyDescent="0.35">
      <c r="S34" s="71"/>
      <c r="T34" s="71"/>
    </row>
    <row r="35" spans="19:20" x14ac:dyDescent="0.35">
      <c r="S35" s="71"/>
      <c r="T35" s="71"/>
    </row>
    <row r="36" spans="19:20" x14ac:dyDescent="0.35">
      <c r="S36" s="71"/>
      <c r="T36" s="71"/>
    </row>
    <row r="37" spans="19:20" x14ac:dyDescent="0.35">
      <c r="S37" s="71"/>
      <c r="T37" s="71"/>
    </row>
    <row r="38" spans="19:20" x14ac:dyDescent="0.35">
      <c r="S38" s="71"/>
      <c r="T38" s="71"/>
    </row>
    <row r="39" spans="19:20" x14ac:dyDescent="0.35">
      <c r="S39" s="71"/>
      <c r="T39" s="71"/>
    </row>
    <row r="40" spans="19:20" x14ac:dyDescent="0.35">
      <c r="S40" s="71"/>
      <c r="T40" s="71"/>
    </row>
    <row r="41" spans="19:20" x14ac:dyDescent="0.35">
      <c r="S41" s="71"/>
      <c r="T41" s="71"/>
    </row>
    <row r="42" spans="19:20" x14ac:dyDescent="0.35">
      <c r="S42" s="71"/>
      <c r="T42" s="71"/>
    </row>
    <row r="43" spans="19:20" x14ac:dyDescent="0.35">
      <c r="S43" s="71"/>
      <c r="T43" s="71"/>
    </row>
    <row r="44" spans="19:20" x14ac:dyDescent="0.35">
      <c r="S44" s="71"/>
      <c r="T44" s="71"/>
    </row>
    <row r="45" spans="19:20" x14ac:dyDescent="0.35">
      <c r="S45" s="71"/>
      <c r="T45" s="71"/>
    </row>
    <row r="46" spans="19:20" x14ac:dyDescent="0.35">
      <c r="S46" s="71"/>
      <c r="T46" s="71"/>
    </row>
    <row r="47" spans="19:20" x14ac:dyDescent="0.35">
      <c r="S47" s="71"/>
      <c r="T47" s="71"/>
    </row>
    <row r="48" spans="19:20" x14ac:dyDescent="0.35">
      <c r="S48" s="71"/>
      <c r="T48" s="71"/>
    </row>
    <row r="49" spans="19:20" x14ac:dyDescent="0.35">
      <c r="S49" s="71"/>
      <c r="T49" s="71"/>
    </row>
    <row r="50" spans="19:20" x14ac:dyDescent="0.35">
      <c r="S50" s="71"/>
      <c r="T50" s="71"/>
    </row>
    <row r="51" spans="19:20" x14ac:dyDescent="0.35">
      <c r="S51" s="71"/>
      <c r="T51" s="71"/>
    </row>
    <row r="52" spans="19:20" x14ac:dyDescent="0.35">
      <c r="S52" s="71"/>
      <c r="T52" s="71"/>
    </row>
    <row r="53" spans="19:20" x14ac:dyDescent="0.35">
      <c r="S53" s="71"/>
      <c r="T53" s="71"/>
    </row>
    <row r="54" spans="19:20" x14ac:dyDescent="0.35">
      <c r="S54" s="71"/>
      <c r="T54" s="71"/>
    </row>
    <row r="55" spans="19:20" x14ac:dyDescent="0.35">
      <c r="S55" s="71"/>
      <c r="T55" s="71"/>
    </row>
    <row r="56" spans="19:20" x14ac:dyDescent="0.35">
      <c r="S56" s="71"/>
      <c r="T56" s="71"/>
    </row>
    <row r="57" spans="19:20" x14ac:dyDescent="0.35">
      <c r="S57" s="71"/>
      <c r="T57" s="71"/>
    </row>
    <row r="58" spans="19:20" x14ac:dyDescent="0.35">
      <c r="S58" s="71"/>
      <c r="T58" s="71"/>
    </row>
    <row r="59" spans="19:20" x14ac:dyDescent="0.35">
      <c r="S59" s="71"/>
      <c r="T59" s="71"/>
    </row>
    <row r="60" spans="19:20" x14ac:dyDescent="0.35">
      <c r="S60" s="71"/>
      <c r="T60" s="71"/>
    </row>
    <row r="61" spans="19:20" x14ac:dyDescent="0.35">
      <c r="S61" s="71"/>
      <c r="T61" s="71"/>
    </row>
    <row r="62" spans="19:20" x14ac:dyDescent="0.35">
      <c r="S62" s="71"/>
      <c r="T62" s="71"/>
    </row>
    <row r="63" spans="19:20" x14ac:dyDescent="0.35">
      <c r="S63" s="71"/>
      <c r="T63" s="71"/>
    </row>
    <row r="64" spans="19:20" x14ac:dyDescent="0.35">
      <c r="S64" s="71"/>
      <c r="T64" s="71"/>
    </row>
    <row r="65" spans="19:20" x14ac:dyDescent="0.35">
      <c r="S65" s="71"/>
      <c r="T65" s="71"/>
    </row>
    <row r="66" spans="19:20" x14ac:dyDescent="0.35">
      <c r="S66" s="71"/>
      <c r="T66" s="71"/>
    </row>
    <row r="67" spans="19:20" x14ac:dyDescent="0.35">
      <c r="S67" s="71"/>
      <c r="T67" s="71"/>
    </row>
    <row r="68" spans="19:20" x14ac:dyDescent="0.35">
      <c r="S68" s="71"/>
      <c r="T68" s="71"/>
    </row>
    <row r="69" spans="19:20" x14ac:dyDescent="0.35">
      <c r="S69" s="71"/>
      <c r="T69" s="71"/>
    </row>
    <row r="70" spans="19:20" x14ac:dyDescent="0.35">
      <c r="S70" s="71"/>
      <c r="T70" s="71"/>
    </row>
    <row r="71" spans="19:20" x14ac:dyDescent="0.35">
      <c r="S71" s="71"/>
      <c r="T71" s="71"/>
    </row>
    <row r="72" spans="19:20" x14ac:dyDescent="0.35">
      <c r="S72" s="71"/>
      <c r="T72" s="71"/>
    </row>
    <row r="73" spans="19:20" x14ac:dyDescent="0.35">
      <c r="S73" s="71"/>
      <c r="T73" s="71"/>
    </row>
    <row r="74" spans="19:20" x14ac:dyDescent="0.35">
      <c r="S74" s="71"/>
      <c r="T74" s="71"/>
    </row>
    <row r="75" spans="19:20" x14ac:dyDescent="0.35">
      <c r="S75" s="71"/>
      <c r="T75" s="71"/>
    </row>
    <row r="76" spans="19:20" x14ac:dyDescent="0.35">
      <c r="S76" s="71"/>
      <c r="T76" s="71"/>
    </row>
    <row r="77" spans="19:20" x14ac:dyDescent="0.35">
      <c r="S77" s="71"/>
      <c r="T77" s="71"/>
    </row>
    <row r="78" spans="19:20" x14ac:dyDescent="0.35">
      <c r="S78" s="71"/>
      <c r="T78" s="71"/>
    </row>
    <row r="79" spans="19:20" x14ac:dyDescent="0.35">
      <c r="S79" s="71"/>
      <c r="T79" s="71"/>
    </row>
    <row r="80" spans="19:20" x14ac:dyDescent="0.35">
      <c r="S80" s="71"/>
      <c r="T80" s="71"/>
    </row>
    <row r="81" spans="19:20" x14ac:dyDescent="0.35">
      <c r="S81" s="71"/>
      <c r="T81" s="71"/>
    </row>
    <row r="82" spans="19:20" x14ac:dyDescent="0.35">
      <c r="S82" s="71"/>
      <c r="T82" s="71"/>
    </row>
    <row r="83" spans="19:20" x14ac:dyDescent="0.35">
      <c r="S83" s="71"/>
      <c r="T83" s="71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259</v>
      </c>
      <c r="B1" s="19" t="s">
        <v>257</v>
      </c>
      <c r="C1" s="19" t="s">
        <v>258</v>
      </c>
      <c r="D1" s="19" t="s">
        <v>260</v>
      </c>
    </row>
    <row r="2" spans="1:4" x14ac:dyDescent="0.35">
      <c r="A2" s="19" t="s">
        <v>261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262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263</v>
      </c>
      <c r="B4" s="19">
        <v>5</v>
      </c>
      <c r="C4" s="19">
        <v>20</v>
      </c>
      <c r="D4" s="19">
        <v>50</v>
      </c>
    </row>
    <row r="5" spans="1:4" x14ac:dyDescent="0.35">
      <c r="A5" s="19" t="s">
        <v>264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265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Test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2026-07-14T23:07:15Z</dcterms:modified>
</cp:coreProperties>
</file>